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3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7.xml" ContentType="application/vnd.openxmlformats-officedocument.drawing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8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9.xml" ContentType="application/vnd.openxmlformats-officedocument.drawing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0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1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2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3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4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lard\Desktop\Tout\Paris 1\S2\Outil de Mesure du Risque\Projet 2019\"/>
    </mc:Choice>
  </mc:AlternateContent>
  <xr:revisionPtr revIDLastSave="0" documentId="13_ncr:1_{38982A25-81D9-4BA5-9B19-2AFF6452CC14}" xr6:coauthVersionLast="47" xr6:coauthVersionMax="47" xr10:uidLastSave="{00000000-0000-0000-0000-000000000000}"/>
  <bookViews>
    <workbookView xWindow="-110" yWindow="-110" windowWidth="19420" windowHeight="10420" tabRatio="926" firstSheet="1" activeTab="3" xr2:uid="{00000000-000D-0000-FFFF-FFFF00000000}"/>
  </bookViews>
  <sheets>
    <sheet name="Indices" sheetId="1" r:id="rId1"/>
    <sheet name="Actions" sheetId="2" r:id="rId2"/>
    <sheet name="Echantillon - Groupe 6" sheetId="3" r:id="rId3"/>
    <sheet name="NK.SXPE - Regression" sheetId="4" r:id="rId4"/>
    <sheet name="2.NK.SX4E - Regression" sheetId="8" r:id="rId5"/>
    <sheet name="NK.SX6E - Regression" sheetId="9" r:id="rId6"/>
    <sheet name="1.NK.SX8E - Regression" sheetId="10" r:id="rId7"/>
    <sheet name="NK.SXAE - Regression" sheetId="12" r:id="rId8"/>
    <sheet name="NK.SXNE - Regression" sheetId="11" r:id="rId9"/>
    <sheet name="NK.SXOE - Regression" sheetId="13" r:id="rId10"/>
    <sheet name="1.NK.SX8E - Backtest" sheetId="5" r:id="rId11"/>
    <sheet name="2.NK.SX4E - Backtest2" sheetId="20" r:id="rId12"/>
    <sheet name="RI.CAC40 - Regression" sheetId="14" r:id="rId13"/>
    <sheet name="1.RI.SX3E - Regression " sheetId="6" r:id="rId14"/>
    <sheet name="2.RI.SXDE - Regression" sheetId="15" r:id="rId15"/>
    <sheet name="RI.SXPE - Regression" sheetId="16" r:id="rId16"/>
    <sheet name="RI.SXQE - Regression" sheetId="17" r:id="rId17"/>
    <sheet name="RI.SXRE - Regression" sheetId="18" r:id="rId18"/>
    <sheet name="RI.SXTE - Regression" sheetId="19" r:id="rId19"/>
    <sheet name="1.RI.SX3E - Backtest" sheetId="7" r:id="rId20"/>
    <sheet name="2.RI.SXDE - Backtest" sheetId="23" r:id="rId21"/>
  </sheets>
  <functionGroups builtInGroupCount="19"/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" i="7" l="1"/>
  <c r="F2" i="7"/>
  <c r="AD5" i="19"/>
  <c r="AD4" i="19"/>
  <c r="E2" i="19"/>
  <c r="D2" i="19"/>
  <c r="D3" i="19"/>
  <c r="D4" i="19"/>
  <c r="D5" i="19"/>
  <c r="E3" i="19"/>
  <c r="E4" i="19"/>
  <c r="E5" i="19"/>
  <c r="E6" i="19"/>
  <c r="E7" i="19"/>
  <c r="E8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D6" i="19"/>
  <c r="D7" i="19"/>
  <c r="D8" i="19"/>
  <c r="D9" i="19"/>
  <c r="D10" i="19"/>
  <c r="D11" i="19"/>
  <c r="D12" i="19"/>
  <c r="D13" i="19"/>
  <c r="D14" i="19"/>
  <c r="D15" i="19"/>
  <c r="D16" i="19"/>
  <c r="D17" i="19"/>
  <c r="D18" i="19"/>
  <c r="D19" i="19"/>
  <c r="D20" i="19"/>
  <c r="D21" i="19"/>
  <c r="D22" i="19"/>
  <c r="D23" i="19"/>
  <c r="D24" i="19"/>
  <c r="D25" i="19"/>
  <c r="D26" i="19"/>
  <c r="D27" i="19"/>
  <c r="D28" i="19"/>
  <c r="D29" i="19"/>
  <c r="D30" i="19"/>
  <c r="D31" i="19"/>
  <c r="D32" i="19"/>
  <c r="D33" i="19"/>
  <c r="D34" i="19"/>
  <c r="D35" i="19"/>
  <c r="D36" i="19"/>
  <c r="D37" i="19"/>
  <c r="D38" i="19"/>
  <c r="D39" i="19"/>
  <c r="D40" i="19"/>
  <c r="D41" i="19"/>
  <c r="D42" i="19"/>
  <c r="D43" i="19"/>
  <c r="D44" i="19"/>
  <c r="D45" i="19"/>
  <c r="D46" i="19"/>
  <c r="D47" i="19"/>
  <c r="D48" i="19"/>
  <c r="D49" i="19"/>
  <c r="D50" i="19"/>
  <c r="D51" i="19"/>
  <c r="D52" i="19"/>
  <c r="D53" i="19"/>
  <c r="D54" i="19"/>
  <c r="D55" i="19"/>
  <c r="D56" i="19"/>
  <c r="D57" i="19"/>
  <c r="D58" i="19"/>
  <c r="D59" i="19"/>
  <c r="D60" i="19"/>
  <c r="D61" i="19"/>
  <c r="D62" i="19"/>
  <c r="D63" i="19"/>
  <c r="D64" i="19"/>
  <c r="D65" i="19"/>
  <c r="D66" i="19"/>
  <c r="D67" i="19"/>
  <c r="D68" i="19"/>
  <c r="D69" i="19"/>
  <c r="D70" i="19"/>
  <c r="D71" i="19"/>
  <c r="D72" i="19"/>
  <c r="D73" i="19"/>
  <c r="D74" i="19"/>
  <c r="D75" i="19"/>
  <c r="D76" i="19"/>
  <c r="D77" i="19"/>
  <c r="D78" i="19"/>
  <c r="D79" i="19"/>
  <c r="D80" i="19"/>
  <c r="D81" i="19"/>
  <c r="D82" i="19"/>
  <c r="D83" i="19"/>
  <c r="D84" i="19"/>
  <c r="D85" i="19"/>
  <c r="D86" i="19"/>
  <c r="D87" i="19"/>
  <c r="D88" i="19"/>
  <c r="D89" i="19"/>
  <c r="D90" i="19"/>
  <c r="D91" i="19"/>
  <c r="D92" i="19"/>
  <c r="D93" i="19"/>
  <c r="D94" i="19"/>
  <c r="D95" i="19"/>
  <c r="D96" i="19"/>
  <c r="D97" i="19"/>
  <c r="D98" i="19"/>
  <c r="D99" i="19"/>
  <c r="D100" i="19"/>
  <c r="D101" i="19"/>
  <c r="D102" i="19"/>
  <c r="D103" i="19"/>
  <c r="D104" i="19"/>
  <c r="D105" i="19"/>
  <c r="D106" i="19"/>
  <c r="D107" i="19"/>
  <c r="D108" i="19"/>
  <c r="D109" i="19"/>
  <c r="D110" i="19"/>
  <c r="D111" i="19"/>
  <c r="D112" i="19"/>
  <c r="D113" i="19"/>
  <c r="D114" i="19"/>
  <c r="D115" i="19"/>
  <c r="D116" i="19"/>
  <c r="D117" i="19"/>
  <c r="D118" i="19"/>
  <c r="D119" i="19"/>
  <c r="D120" i="19"/>
  <c r="D121" i="19"/>
  <c r="D122" i="19"/>
  <c r="D123" i="19"/>
  <c r="D124" i="19"/>
  <c r="D125" i="19"/>
  <c r="D126" i="19"/>
  <c r="D127" i="19"/>
  <c r="D128" i="19"/>
  <c r="D129" i="19"/>
  <c r="D130" i="19"/>
  <c r="D131" i="19"/>
  <c r="D132" i="19"/>
  <c r="D133" i="19"/>
  <c r="D134" i="19"/>
  <c r="D135" i="19"/>
  <c r="D136" i="19"/>
  <c r="D137" i="19"/>
  <c r="D138" i="19"/>
  <c r="D139" i="19"/>
  <c r="D140" i="19"/>
  <c r="D141" i="19"/>
  <c r="R4" i="19" a="1"/>
  <c r="S4" i="19"/>
  <c r="F2" i="19"/>
  <c r="G2" i="19"/>
  <c r="H2" i="19"/>
  <c r="F3" i="19"/>
  <c r="G3" i="19"/>
  <c r="H3" i="19"/>
  <c r="F4" i="19"/>
  <c r="G4" i="19"/>
  <c r="H4" i="19"/>
  <c r="F5" i="19"/>
  <c r="G5" i="19"/>
  <c r="H5" i="19"/>
  <c r="F6" i="19"/>
  <c r="G6" i="19"/>
  <c r="H6" i="19"/>
  <c r="F7" i="19"/>
  <c r="G7" i="19"/>
  <c r="H7" i="19"/>
  <c r="F8" i="19"/>
  <c r="G8" i="19"/>
  <c r="H8" i="19"/>
  <c r="F9" i="19"/>
  <c r="G9" i="19"/>
  <c r="H9" i="19"/>
  <c r="F10" i="19"/>
  <c r="G10" i="19"/>
  <c r="H10" i="19"/>
  <c r="F11" i="19"/>
  <c r="G11" i="19"/>
  <c r="H11" i="19"/>
  <c r="F12" i="19"/>
  <c r="G12" i="19"/>
  <c r="H12" i="19"/>
  <c r="F13" i="19"/>
  <c r="G13" i="19"/>
  <c r="H13" i="19"/>
  <c r="F14" i="19"/>
  <c r="G14" i="19"/>
  <c r="H14" i="19"/>
  <c r="F15" i="19"/>
  <c r="G15" i="19"/>
  <c r="H15" i="19"/>
  <c r="F16" i="19"/>
  <c r="G16" i="19"/>
  <c r="H16" i="19"/>
  <c r="F17" i="19"/>
  <c r="G17" i="19"/>
  <c r="H17" i="19"/>
  <c r="F18" i="19"/>
  <c r="G18" i="19"/>
  <c r="H18" i="19"/>
  <c r="F19" i="19"/>
  <c r="G19" i="19"/>
  <c r="H19" i="19"/>
  <c r="F20" i="19"/>
  <c r="G20" i="19"/>
  <c r="H20" i="19"/>
  <c r="F21" i="19"/>
  <c r="G21" i="19"/>
  <c r="H21" i="19"/>
  <c r="F22" i="19"/>
  <c r="G22" i="19"/>
  <c r="H22" i="19"/>
  <c r="F23" i="19"/>
  <c r="G23" i="19"/>
  <c r="H23" i="19"/>
  <c r="F24" i="19"/>
  <c r="G24" i="19"/>
  <c r="H24" i="19"/>
  <c r="F25" i="19"/>
  <c r="G25" i="19"/>
  <c r="H25" i="19"/>
  <c r="F26" i="19"/>
  <c r="G26" i="19"/>
  <c r="H26" i="19"/>
  <c r="F27" i="19"/>
  <c r="G27" i="19"/>
  <c r="H27" i="19"/>
  <c r="F28" i="19"/>
  <c r="G28" i="19"/>
  <c r="H28" i="19"/>
  <c r="F29" i="19"/>
  <c r="G29" i="19"/>
  <c r="H29" i="19"/>
  <c r="F30" i="19"/>
  <c r="G30" i="19"/>
  <c r="H30" i="19"/>
  <c r="F31" i="19"/>
  <c r="G31" i="19"/>
  <c r="H31" i="19"/>
  <c r="F32" i="19"/>
  <c r="G32" i="19"/>
  <c r="H32" i="19"/>
  <c r="F33" i="19"/>
  <c r="G33" i="19"/>
  <c r="H33" i="19"/>
  <c r="F34" i="19"/>
  <c r="G34" i="19"/>
  <c r="H34" i="19"/>
  <c r="F35" i="19"/>
  <c r="G35" i="19"/>
  <c r="H35" i="19"/>
  <c r="F36" i="19"/>
  <c r="G36" i="19"/>
  <c r="H36" i="19"/>
  <c r="F37" i="19"/>
  <c r="G37" i="19"/>
  <c r="H37" i="19"/>
  <c r="F38" i="19"/>
  <c r="G38" i="19"/>
  <c r="H38" i="19"/>
  <c r="F39" i="19"/>
  <c r="G39" i="19"/>
  <c r="H39" i="19"/>
  <c r="F40" i="19"/>
  <c r="G40" i="19"/>
  <c r="H40" i="19"/>
  <c r="F41" i="19"/>
  <c r="G41" i="19"/>
  <c r="H41" i="19"/>
  <c r="F42" i="19"/>
  <c r="G42" i="19"/>
  <c r="H42" i="19"/>
  <c r="F43" i="19"/>
  <c r="G43" i="19"/>
  <c r="H43" i="19"/>
  <c r="F44" i="19"/>
  <c r="G44" i="19"/>
  <c r="H44" i="19"/>
  <c r="F45" i="19"/>
  <c r="G45" i="19"/>
  <c r="H45" i="19"/>
  <c r="F46" i="19"/>
  <c r="G46" i="19"/>
  <c r="H46" i="19"/>
  <c r="F47" i="19"/>
  <c r="G47" i="19"/>
  <c r="H47" i="19"/>
  <c r="F48" i="19"/>
  <c r="G48" i="19"/>
  <c r="H48" i="19"/>
  <c r="F49" i="19"/>
  <c r="G49" i="19"/>
  <c r="H49" i="19"/>
  <c r="F50" i="19"/>
  <c r="G50" i="19"/>
  <c r="H50" i="19"/>
  <c r="F51" i="19"/>
  <c r="G51" i="19"/>
  <c r="H51" i="19"/>
  <c r="F52" i="19"/>
  <c r="G52" i="19"/>
  <c r="H52" i="19"/>
  <c r="F53" i="19"/>
  <c r="G53" i="19"/>
  <c r="H53" i="19"/>
  <c r="F54" i="19"/>
  <c r="G54" i="19"/>
  <c r="H54" i="19"/>
  <c r="F55" i="19"/>
  <c r="G55" i="19"/>
  <c r="H55" i="19"/>
  <c r="F56" i="19"/>
  <c r="G56" i="19"/>
  <c r="H56" i="19"/>
  <c r="F57" i="19"/>
  <c r="G57" i="19"/>
  <c r="H57" i="19"/>
  <c r="F58" i="19"/>
  <c r="G58" i="19"/>
  <c r="H58" i="19"/>
  <c r="F59" i="19"/>
  <c r="G59" i="19"/>
  <c r="H59" i="19"/>
  <c r="F60" i="19"/>
  <c r="G60" i="19"/>
  <c r="H60" i="19"/>
  <c r="F61" i="19"/>
  <c r="G61" i="19"/>
  <c r="H61" i="19"/>
  <c r="F62" i="19"/>
  <c r="G62" i="19"/>
  <c r="H62" i="19"/>
  <c r="F63" i="19"/>
  <c r="G63" i="19"/>
  <c r="H63" i="19"/>
  <c r="F64" i="19"/>
  <c r="G64" i="19"/>
  <c r="H64" i="19"/>
  <c r="F65" i="19"/>
  <c r="G65" i="19"/>
  <c r="H65" i="19"/>
  <c r="F66" i="19"/>
  <c r="G66" i="19"/>
  <c r="H66" i="19"/>
  <c r="F67" i="19"/>
  <c r="G67" i="19"/>
  <c r="H67" i="19"/>
  <c r="F68" i="19"/>
  <c r="G68" i="19"/>
  <c r="H68" i="19"/>
  <c r="F69" i="19"/>
  <c r="G69" i="19"/>
  <c r="H69" i="19"/>
  <c r="F70" i="19"/>
  <c r="G70" i="19"/>
  <c r="H70" i="19"/>
  <c r="F71" i="19"/>
  <c r="G71" i="19"/>
  <c r="H71" i="19"/>
  <c r="F72" i="19"/>
  <c r="G72" i="19"/>
  <c r="H72" i="19"/>
  <c r="F73" i="19"/>
  <c r="G73" i="19"/>
  <c r="H73" i="19"/>
  <c r="F74" i="19"/>
  <c r="G74" i="19"/>
  <c r="H74" i="19"/>
  <c r="F75" i="19"/>
  <c r="G75" i="19"/>
  <c r="H75" i="19"/>
  <c r="F76" i="19"/>
  <c r="G76" i="19"/>
  <c r="H76" i="19"/>
  <c r="F77" i="19"/>
  <c r="G77" i="19"/>
  <c r="H77" i="19"/>
  <c r="F78" i="19"/>
  <c r="G78" i="19"/>
  <c r="H78" i="19"/>
  <c r="F79" i="19"/>
  <c r="G79" i="19"/>
  <c r="H79" i="19"/>
  <c r="F80" i="19"/>
  <c r="G80" i="19"/>
  <c r="H80" i="19"/>
  <c r="F81" i="19"/>
  <c r="G81" i="19"/>
  <c r="H81" i="19"/>
  <c r="F82" i="19"/>
  <c r="G82" i="19"/>
  <c r="H82" i="19"/>
  <c r="F83" i="19"/>
  <c r="G83" i="19"/>
  <c r="H83" i="19"/>
  <c r="F84" i="19"/>
  <c r="G84" i="19"/>
  <c r="H84" i="19"/>
  <c r="F85" i="19"/>
  <c r="G85" i="19"/>
  <c r="H85" i="19"/>
  <c r="F86" i="19"/>
  <c r="G86" i="19"/>
  <c r="H86" i="19"/>
  <c r="F87" i="19"/>
  <c r="G87" i="19"/>
  <c r="H87" i="19"/>
  <c r="F88" i="19"/>
  <c r="G88" i="19"/>
  <c r="H88" i="19"/>
  <c r="F89" i="19"/>
  <c r="G89" i="19"/>
  <c r="H89" i="19"/>
  <c r="F90" i="19"/>
  <c r="G90" i="19"/>
  <c r="H90" i="19"/>
  <c r="F91" i="19"/>
  <c r="G91" i="19"/>
  <c r="H91" i="19"/>
  <c r="F92" i="19"/>
  <c r="G92" i="19"/>
  <c r="H92" i="19"/>
  <c r="F93" i="19"/>
  <c r="G93" i="19"/>
  <c r="H93" i="19"/>
  <c r="F94" i="19"/>
  <c r="G94" i="19"/>
  <c r="H94" i="19"/>
  <c r="F95" i="19"/>
  <c r="G95" i="19"/>
  <c r="H95" i="19"/>
  <c r="F96" i="19"/>
  <c r="G96" i="19"/>
  <c r="H96" i="19"/>
  <c r="F97" i="19"/>
  <c r="G97" i="19"/>
  <c r="H97" i="19"/>
  <c r="F98" i="19"/>
  <c r="G98" i="19"/>
  <c r="H98" i="19"/>
  <c r="F99" i="19"/>
  <c r="G99" i="19"/>
  <c r="H99" i="19"/>
  <c r="F100" i="19"/>
  <c r="G100" i="19"/>
  <c r="H100" i="19"/>
  <c r="F101" i="19"/>
  <c r="G101" i="19"/>
  <c r="H101" i="19"/>
  <c r="F102" i="19"/>
  <c r="G102" i="19"/>
  <c r="H102" i="19"/>
  <c r="F103" i="19"/>
  <c r="G103" i="19"/>
  <c r="H103" i="19"/>
  <c r="F104" i="19"/>
  <c r="G104" i="19"/>
  <c r="H104" i="19"/>
  <c r="F105" i="19"/>
  <c r="G105" i="19"/>
  <c r="H105" i="19"/>
  <c r="F106" i="19"/>
  <c r="G106" i="19"/>
  <c r="H106" i="19"/>
  <c r="F107" i="19"/>
  <c r="G107" i="19"/>
  <c r="H107" i="19"/>
  <c r="F108" i="19"/>
  <c r="G108" i="19"/>
  <c r="H108" i="19"/>
  <c r="F109" i="19"/>
  <c r="G109" i="19"/>
  <c r="H109" i="19"/>
  <c r="F110" i="19"/>
  <c r="G110" i="19"/>
  <c r="H110" i="19"/>
  <c r="F111" i="19"/>
  <c r="G111" i="19"/>
  <c r="H111" i="19"/>
  <c r="F112" i="19"/>
  <c r="G112" i="19"/>
  <c r="H112" i="19"/>
  <c r="F113" i="19"/>
  <c r="G113" i="19"/>
  <c r="H113" i="19"/>
  <c r="F114" i="19"/>
  <c r="G114" i="19"/>
  <c r="H114" i="19"/>
  <c r="F115" i="19"/>
  <c r="G115" i="19"/>
  <c r="H115" i="19"/>
  <c r="F116" i="19"/>
  <c r="G116" i="19"/>
  <c r="H116" i="19"/>
  <c r="F117" i="19"/>
  <c r="G117" i="19"/>
  <c r="H117" i="19"/>
  <c r="F118" i="19"/>
  <c r="G118" i="19"/>
  <c r="H118" i="19"/>
  <c r="F119" i="19"/>
  <c r="G119" i="19"/>
  <c r="H119" i="19"/>
  <c r="F120" i="19"/>
  <c r="G120" i="19"/>
  <c r="H120" i="19"/>
  <c r="F121" i="19"/>
  <c r="G121" i="19"/>
  <c r="H121" i="19"/>
  <c r="F122" i="19"/>
  <c r="G122" i="19"/>
  <c r="H122" i="19"/>
  <c r="F123" i="19"/>
  <c r="G123" i="19"/>
  <c r="H123" i="19"/>
  <c r="F124" i="19"/>
  <c r="G124" i="19"/>
  <c r="H124" i="19"/>
  <c r="F125" i="19"/>
  <c r="G125" i="19"/>
  <c r="H125" i="19"/>
  <c r="F126" i="19"/>
  <c r="G126" i="19"/>
  <c r="H126" i="19"/>
  <c r="F127" i="19"/>
  <c r="G127" i="19"/>
  <c r="H127" i="19"/>
  <c r="F128" i="19"/>
  <c r="G128" i="19"/>
  <c r="H128" i="19"/>
  <c r="F129" i="19"/>
  <c r="G129" i="19"/>
  <c r="H129" i="19"/>
  <c r="F130" i="19"/>
  <c r="G130" i="19"/>
  <c r="H130" i="19"/>
  <c r="F131" i="19"/>
  <c r="G131" i="19"/>
  <c r="H131" i="19"/>
  <c r="F132" i="19"/>
  <c r="G132" i="19"/>
  <c r="H132" i="19"/>
  <c r="F133" i="19"/>
  <c r="G133" i="19"/>
  <c r="H133" i="19"/>
  <c r="F134" i="19"/>
  <c r="G134" i="19"/>
  <c r="H134" i="19"/>
  <c r="F135" i="19"/>
  <c r="G135" i="19"/>
  <c r="H135" i="19"/>
  <c r="F136" i="19"/>
  <c r="G136" i="19"/>
  <c r="H136" i="19"/>
  <c r="F137" i="19"/>
  <c r="G137" i="19"/>
  <c r="H137" i="19"/>
  <c r="F138" i="19"/>
  <c r="G138" i="19"/>
  <c r="H138" i="19"/>
  <c r="F139" i="19"/>
  <c r="G139" i="19"/>
  <c r="H139" i="19"/>
  <c r="F140" i="19"/>
  <c r="G140" i="19"/>
  <c r="H140" i="19"/>
  <c r="F141" i="19"/>
  <c r="G141" i="19"/>
  <c r="H141" i="19"/>
  <c r="I2" i="19"/>
  <c r="I3" i="19"/>
  <c r="I4" i="19"/>
  <c r="I5" i="19"/>
  <c r="I6" i="19"/>
  <c r="I7" i="19"/>
  <c r="I8" i="19"/>
  <c r="I9" i="19"/>
  <c r="I10" i="19"/>
  <c r="I11" i="19"/>
  <c r="I12" i="19"/>
  <c r="I13" i="19"/>
  <c r="I14" i="19"/>
  <c r="I15" i="19"/>
  <c r="I16" i="19"/>
  <c r="I17" i="19"/>
  <c r="I18" i="19"/>
  <c r="I19" i="19"/>
  <c r="I20" i="19"/>
  <c r="I21" i="19"/>
  <c r="I22" i="19"/>
  <c r="I23" i="19"/>
  <c r="I24" i="19"/>
  <c r="I25" i="19"/>
  <c r="I26" i="19"/>
  <c r="I27" i="19"/>
  <c r="I28" i="19"/>
  <c r="I29" i="19"/>
  <c r="I30" i="19"/>
  <c r="I31" i="19"/>
  <c r="I32" i="19"/>
  <c r="I33" i="19"/>
  <c r="I34" i="19"/>
  <c r="I35" i="19"/>
  <c r="I36" i="19"/>
  <c r="I37" i="19"/>
  <c r="I38" i="19"/>
  <c r="I39" i="19"/>
  <c r="I40" i="19"/>
  <c r="I41" i="19"/>
  <c r="I42" i="19"/>
  <c r="I43" i="19"/>
  <c r="I44" i="19"/>
  <c r="I45" i="19"/>
  <c r="I46" i="19"/>
  <c r="I47" i="19"/>
  <c r="I48" i="19"/>
  <c r="I49" i="19"/>
  <c r="I50" i="19"/>
  <c r="I51" i="19"/>
  <c r="I52" i="19"/>
  <c r="I53" i="19"/>
  <c r="I54" i="19"/>
  <c r="I55" i="19"/>
  <c r="I56" i="19"/>
  <c r="I57" i="19"/>
  <c r="I58" i="19"/>
  <c r="I59" i="19"/>
  <c r="I60" i="19"/>
  <c r="I61" i="19"/>
  <c r="I62" i="19"/>
  <c r="I63" i="19"/>
  <c r="I64" i="19"/>
  <c r="I65" i="19"/>
  <c r="I66" i="19"/>
  <c r="I67" i="19"/>
  <c r="I68" i="19"/>
  <c r="I69" i="19"/>
  <c r="I70" i="19"/>
  <c r="I71" i="19"/>
  <c r="I72" i="19"/>
  <c r="I73" i="19"/>
  <c r="I74" i="19"/>
  <c r="I75" i="19"/>
  <c r="I76" i="19"/>
  <c r="I77" i="19"/>
  <c r="I78" i="19"/>
  <c r="I79" i="19"/>
  <c r="I80" i="19"/>
  <c r="I81" i="19"/>
  <c r="I82" i="19"/>
  <c r="I83" i="19"/>
  <c r="I84" i="19"/>
  <c r="I85" i="19"/>
  <c r="I86" i="19"/>
  <c r="I87" i="19"/>
  <c r="I88" i="19"/>
  <c r="I89" i="19"/>
  <c r="I90" i="19"/>
  <c r="I91" i="19"/>
  <c r="I92" i="19"/>
  <c r="I93" i="19"/>
  <c r="I94" i="19"/>
  <c r="I95" i="19"/>
  <c r="I96" i="19"/>
  <c r="I97" i="19"/>
  <c r="I98" i="19"/>
  <c r="I99" i="19"/>
  <c r="I100" i="19"/>
  <c r="I101" i="19"/>
  <c r="I102" i="19"/>
  <c r="I103" i="19"/>
  <c r="I104" i="19"/>
  <c r="I105" i="19"/>
  <c r="I106" i="19"/>
  <c r="I107" i="19"/>
  <c r="I108" i="19"/>
  <c r="I109" i="19"/>
  <c r="I110" i="19"/>
  <c r="I111" i="19"/>
  <c r="I112" i="19"/>
  <c r="I113" i="19"/>
  <c r="I114" i="19"/>
  <c r="I115" i="19"/>
  <c r="I116" i="19"/>
  <c r="I117" i="19"/>
  <c r="I118" i="19"/>
  <c r="I119" i="19"/>
  <c r="I120" i="19"/>
  <c r="I121" i="19"/>
  <c r="I122" i="19"/>
  <c r="I123" i="19"/>
  <c r="I124" i="19"/>
  <c r="I125" i="19"/>
  <c r="I126" i="19"/>
  <c r="I127" i="19"/>
  <c r="I128" i="19"/>
  <c r="I129" i="19"/>
  <c r="I130" i="19"/>
  <c r="I131" i="19"/>
  <c r="I132" i="19"/>
  <c r="I133" i="19"/>
  <c r="I134" i="19"/>
  <c r="I135" i="19"/>
  <c r="I136" i="19"/>
  <c r="I137" i="19"/>
  <c r="I138" i="19"/>
  <c r="I139" i="19"/>
  <c r="I140" i="19"/>
  <c r="I141" i="19"/>
  <c r="R11" i="19"/>
  <c r="J2" i="19"/>
  <c r="K2" i="19"/>
  <c r="J3" i="19"/>
  <c r="K3" i="19"/>
  <c r="J4" i="19"/>
  <c r="K4" i="19"/>
  <c r="J5" i="19"/>
  <c r="K5" i="19"/>
  <c r="J6" i="19"/>
  <c r="K6" i="19"/>
  <c r="J7" i="19"/>
  <c r="K7" i="19"/>
  <c r="J8" i="19"/>
  <c r="K8" i="19"/>
  <c r="J9" i="19"/>
  <c r="K9" i="19"/>
  <c r="J10" i="19"/>
  <c r="K10" i="19"/>
  <c r="J11" i="19"/>
  <c r="K11" i="19"/>
  <c r="J12" i="19"/>
  <c r="K12" i="19"/>
  <c r="J13" i="19"/>
  <c r="K13" i="19"/>
  <c r="J14" i="19"/>
  <c r="K14" i="19"/>
  <c r="J15" i="19"/>
  <c r="K15" i="19"/>
  <c r="J16" i="19"/>
  <c r="K16" i="19"/>
  <c r="J17" i="19"/>
  <c r="K17" i="19"/>
  <c r="J18" i="19"/>
  <c r="K18" i="19"/>
  <c r="J19" i="19"/>
  <c r="K19" i="19"/>
  <c r="J20" i="19"/>
  <c r="K20" i="19"/>
  <c r="J21" i="19"/>
  <c r="K21" i="19"/>
  <c r="J22" i="19"/>
  <c r="K22" i="19"/>
  <c r="J23" i="19"/>
  <c r="K23" i="19"/>
  <c r="J24" i="19"/>
  <c r="K24" i="19"/>
  <c r="J25" i="19"/>
  <c r="K25" i="19"/>
  <c r="J26" i="19"/>
  <c r="K26" i="19"/>
  <c r="J27" i="19"/>
  <c r="K27" i="19"/>
  <c r="J28" i="19"/>
  <c r="K28" i="19"/>
  <c r="J29" i="19"/>
  <c r="K29" i="19"/>
  <c r="J30" i="19"/>
  <c r="K30" i="19"/>
  <c r="J31" i="19"/>
  <c r="K31" i="19"/>
  <c r="J32" i="19"/>
  <c r="K32" i="19"/>
  <c r="J33" i="19"/>
  <c r="K33" i="19"/>
  <c r="J34" i="19"/>
  <c r="K34" i="19"/>
  <c r="J35" i="19"/>
  <c r="K35" i="19"/>
  <c r="J36" i="19"/>
  <c r="K36" i="19"/>
  <c r="J37" i="19"/>
  <c r="K37" i="19"/>
  <c r="J38" i="19"/>
  <c r="K38" i="19"/>
  <c r="J39" i="19"/>
  <c r="K39" i="19"/>
  <c r="J40" i="19"/>
  <c r="K40" i="19"/>
  <c r="J41" i="19"/>
  <c r="K41" i="19"/>
  <c r="J42" i="19"/>
  <c r="K42" i="19"/>
  <c r="J43" i="19"/>
  <c r="K43" i="19"/>
  <c r="J44" i="19"/>
  <c r="K44" i="19"/>
  <c r="J45" i="19"/>
  <c r="K45" i="19"/>
  <c r="J46" i="19"/>
  <c r="K46" i="19"/>
  <c r="J47" i="19"/>
  <c r="K47" i="19"/>
  <c r="J48" i="19"/>
  <c r="K48" i="19"/>
  <c r="J49" i="19"/>
  <c r="K49" i="19"/>
  <c r="J50" i="19"/>
  <c r="K50" i="19"/>
  <c r="J51" i="19"/>
  <c r="K51" i="19"/>
  <c r="J52" i="19"/>
  <c r="K52" i="19"/>
  <c r="J53" i="19"/>
  <c r="K53" i="19"/>
  <c r="J54" i="19"/>
  <c r="K54" i="19"/>
  <c r="J55" i="19"/>
  <c r="K55" i="19"/>
  <c r="J56" i="19"/>
  <c r="K56" i="19"/>
  <c r="J57" i="19"/>
  <c r="K57" i="19"/>
  <c r="J58" i="19"/>
  <c r="K58" i="19"/>
  <c r="J59" i="19"/>
  <c r="K59" i="19"/>
  <c r="J60" i="19"/>
  <c r="K60" i="19"/>
  <c r="J61" i="19"/>
  <c r="K61" i="19"/>
  <c r="J62" i="19"/>
  <c r="K62" i="19"/>
  <c r="J63" i="19"/>
  <c r="K63" i="19"/>
  <c r="J64" i="19"/>
  <c r="K64" i="19"/>
  <c r="J65" i="19"/>
  <c r="K65" i="19"/>
  <c r="J66" i="19"/>
  <c r="K66" i="19"/>
  <c r="J67" i="19"/>
  <c r="K67" i="19"/>
  <c r="J68" i="19"/>
  <c r="K68" i="19"/>
  <c r="J69" i="19"/>
  <c r="K69" i="19"/>
  <c r="J70" i="19"/>
  <c r="K70" i="19"/>
  <c r="J71" i="19"/>
  <c r="K71" i="19"/>
  <c r="J72" i="19"/>
  <c r="K72" i="19"/>
  <c r="J73" i="19"/>
  <c r="K73" i="19"/>
  <c r="J74" i="19"/>
  <c r="K74" i="19"/>
  <c r="J75" i="19"/>
  <c r="K75" i="19"/>
  <c r="J76" i="19"/>
  <c r="K76" i="19"/>
  <c r="J77" i="19"/>
  <c r="K77" i="19"/>
  <c r="J78" i="19"/>
  <c r="K78" i="19"/>
  <c r="J79" i="19"/>
  <c r="K79" i="19"/>
  <c r="J80" i="19"/>
  <c r="K80" i="19"/>
  <c r="J81" i="19"/>
  <c r="K81" i="19"/>
  <c r="J82" i="19"/>
  <c r="K82" i="19"/>
  <c r="J83" i="19"/>
  <c r="K83" i="19"/>
  <c r="J84" i="19"/>
  <c r="K84" i="19"/>
  <c r="J85" i="19"/>
  <c r="K85" i="19"/>
  <c r="J86" i="19"/>
  <c r="K86" i="19"/>
  <c r="J87" i="19"/>
  <c r="K87" i="19"/>
  <c r="J88" i="19"/>
  <c r="K88" i="19"/>
  <c r="J89" i="19"/>
  <c r="K89" i="19"/>
  <c r="J90" i="19"/>
  <c r="K90" i="19"/>
  <c r="J91" i="19"/>
  <c r="K91" i="19"/>
  <c r="J92" i="19"/>
  <c r="K92" i="19"/>
  <c r="J93" i="19"/>
  <c r="K93" i="19"/>
  <c r="J94" i="19"/>
  <c r="K94" i="19"/>
  <c r="J95" i="19"/>
  <c r="K95" i="19"/>
  <c r="J96" i="19"/>
  <c r="K96" i="19"/>
  <c r="J97" i="19"/>
  <c r="K97" i="19"/>
  <c r="J98" i="19"/>
  <c r="K98" i="19"/>
  <c r="J99" i="19"/>
  <c r="K99" i="19"/>
  <c r="J100" i="19"/>
  <c r="K100" i="19"/>
  <c r="J101" i="19"/>
  <c r="K101" i="19"/>
  <c r="J102" i="19"/>
  <c r="K102" i="19"/>
  <c r="J103" i="19"/>
  <c r="K103" i="19"/>
  <c r="J104" i="19"/>
  <c r="K104" i="19"/>
  <c r="J105" i="19"/>
  <c r="K105" i="19"/>
  <c r="J106" i="19"/>
  <c r="K106" i="19"/>
  <c r="J107" i="19"/>
  <c r="K107" i="19"/>
  <c r="J108" i="19"/>
  <c r="K108" i="19"/>
  <c r="J109" i="19"/>
  <c r="K109" i="19"/>
  <c r="J110" i="19"/>
  <c r="K110" i="19"/>
  <c r="J111" i="19"/>
  <c r="K111" i="19"/>
  <c r="J112" i="19"/>
  <c r="K112" i="19"/>
  <c r="J113" i="19"/>
  <c r="K113" i="19"/>
  <c r="J114" i="19"/>
  <c r="K114" i="19"/>
  <c r="J115" i="19"/>
  <c r="K115" i="19"/>
  <c r="J116" i="19"/>
  <c r="K116" i="19"/>
  <c r="J117" i="19"/>
  <c r="K117" i="19"/>
  <c r="J118" i="19"/>
  <c r="K118" i="19"/>
  <c r="J119" i="19"/>
  <c r="K119" i="19"/>
  <c r="J120" i="19"/>
  <c r="K120" i="19"/>
  <c r="J121" i="19"/>
  <c r="K121" i="19"/>
  <c r="J122" i="19"/>
  <c r="K122" i="19"/>
  <c r="J123" i="19"/>
  <c r="K123" i="19"/>
  <c r="J124" i="19"/>
  <c r="K124" i="19"/>
  <c r="J125" i="19"/>
  <c r="K125" i="19"/>
  <c r="J126" i="19"/>
  <c r="K126" i="19"/>
  <c r="J127" i="19"/>
  <c r="K127" i="19"/>
  <c r="J128" i="19"/>
  <c r="K128" i="19"/>
  <c r="J129" i="19"/>
  <c r="K129" i="19"/>
  <c r="J130" i="19"/>
  <c r="K130" i="19"/>
  <c r="J131" i="19"/>
  <c r="K131" i="19"/>
  <c r="J132" i="19"/>
  <c r="K132" i="19"/>
  <c r="J133" i="19"/>
  <c r="K133" i="19"/>
  <c r="J134" i="19"/>
  <c r="K134" i="19"/>
  <c r="J135" i="19"/>
  <c r="K135" i="19"/>
  <c r="J136" i="19"/>
  <c r="K136" i="19"/>
  <c r="J137" i="19"/>
  <c r="K137" i="19"/>
  <c r="J138" i="19"/>
  <c r="K138" i="19"/>
  <c r="J139" i="19"/>
  <c r="K139" i="19"/>
  <c r="J140" i="19"/>
  <c r="K140" i="19"/>
  <c r="J141" i="19"/>
  <c r="K141" i="19"/>
  <c r="AD3" i="19"/>
  <c r="AD2" i="19"/>
  <c r="AD5" i="18"/>
  <c r="AD4" i="18"/>
  <c r="E2" i="18"/>
  <c r="D2" i="18"/>
  <c r="D3" i="18"/>
  <c r="D4" i="18"/>
  <c r="D5" i="18"/>
  <c r="E3" i="18"/>
  <c r="E4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E34" i="18"/>
  <c r="E35" i="18"/>
  <c r="E36" i="18"/>
  <c r="E37" i="18"/>
  <c r="E38" i="18"/>
  <c r="E39" i="18"/>
  <c r="E40" i="18"/>
  <c r="E41" i="18"/>
  <c r="E42" i="18"/>
  <c r="E43" i="18"/>
  <c r="E44" i="18"/>
  <c r="E45" i="18"/>
  <c r="E46" i="18"/>
  <c r="E47" i="18"/>
  <c r="E48" i="18"/>
  <c r="E49" i="18"/>
  <c r="E50" i="18"/>
  <c r="E51" i="18"/>
  <c r="E52" i="18"/>
  <c r="E53" i="18"/>
  <c r="E54" i="18"/>
  <c r="E55" i="18"/>
  <c r="E56" i="18"/>
  <c r="E57" i="18"/>
  <c r="E58" i="18"/>
  <c r="E59" i="18"/>
  <c r="E60" i="18"/>
  <c r="E61" i="18"/>
  <c r="E62" i="18"/>
  <c r="E63" i="18"/>
  <c r="E64" i="18"/>
  <c r="E65" i="18"/>
  <c r="E66" i="18"/>
  <c r="E67" i="18"/>
  <c r="E68" i="18"/>
  <c r="E69" i="18"/>
  <c r="E70" i="18"/>
  <c r="E71" i="18"/>
  <c r="E72" i="18"/>
  <c r="E73" i="18"/>
  <c r="E74" i="18"/>
  <c r="E75" i="18"/>
  <c r="E76" i="18"/>
  <c r="E77" i="18"/>
  <c r="E78" i="18"/>
  <c r="E79" i="18"/>
  <c r="E80" i="18"/>
  <c r="E81" i="18"/>
  <c r="E82" i="18"/>
  <c r="E83" i="18"/>
  <c r="E84" i="18"/>
  <c r="E85" i="18"/>
  <c r="E86" i="18"/>
  <c r="E87" i="18"/>
  <c r="E88" i="18"/>
  <c r="E89" i="18"/>
  <c r="E90" i="18"/>
  <c r="E91" i="18"/>
  <c r="E92" i="18"/>
  <c r="E93" i="18"/>
  <c r="E94" i="18"/>
  <c r="E95" i="18"/>
  <c r="E96" i="18"/>
  <c r="E97" i="18"/>
  <c r="E98" i="18"/>
  <c r="E99" i="18"/>
  <c r="E100" i="18"/>
  <c r="E101" i="18"/>
  <c r="E102" i="18"/>
  <c r="E103" i="18"/>
  <c r="E104" i="18"/>
  <c r="E105" i="18"/>
  <c r="E106" i="18"/>
  <c r="E107" i="18"/>
  <c r="E108" i="18"/>
  <c r="E109" i="18"/>
  <c r="E110" i="18"/>
  <c r="E111" i="18"/>
  <c r="E112" i="18"/>
  <c r="E113" i="18"/>
  <c r="E114" i="18"/>
  <c r="E115" i="18"/>
  <c r="E116" i="18"/>
  <c r="E117" i="18"/>
  <c r="E118" i="18"/>
  <c r="E119" i="18"/>
  <c r="E120" i="18"/>
  <c r="E121" i="18"/>
  <c r="E122" i="18"/>
  <c r="E123" i="18"/>
  <c r="E124" i="18"/>
  <c r="E125" i="18"/>
  <c r="E126" i="18"/>
  <c r="E127" i="18"/>
  <c r="E128" i="18"/>
  <c r="E129" i="18"/>
  <c r="E130" i="18"/>
  <c r="E131" i="18"/>
  <c r="E132" i="18"/>
  <c r="E133" i="18"/>
  <c r="E134" i="18"/>
  <c r="E135" i="18"/>
  <c r="E136" i="18"/>
  <c r="E137" i="18"/>
  <c r="E138" i="18"/>
  <c r="E139" i="18"/>
  <c r="E140" i="18"/>
  <c r="E141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R4" i="18" a="1"/>
  <c r="S4" i="18"/>
  <c r="F2" i="18"/>
  <c r="G2" i="18"/>
  <c r="H2" i="18"/>
  <c r="F3" i="18"/>
  <c r="G3" i="18"/>
  <c r="H3" i="18"/>
  <c r="F4" i="18"/>
  <c r="G4" i="18"/>
  <c r="H4" i="18"/>
  <c r="F5" i="18"/>
  <c r="G5" i="18"/>
  <c r="H5" i="18"/>
  <c r="F6" i="18"/>
  <c r="G6" i="18"/>
  <c r="H6" i="18"/>
  <c r="F7" i="18"/>
  <c r="G7" i="18"/>
  <c r="H7" i="18"/>
  <c r="F8" i="18"/>
  <c r="G8" i="18"/>
  <c r="H8" i="18"/>
  <c r="F9" i="18"/>
  <c r="G9" i="18"/>
  <c r="H9" i="18"/>
  <c r="F10" i="18"/>
  <c r="G10" i="18"/>
  <c r="H10" i="18"/>
  <c r="F11" i="18"/>
  <c r="G11" i="18"/>
  <c r="H11" i="18"/>
  <c r="F12" i="18"/>
  <c r="G12" i="18"/>
  <c r="H12" i="18"/>
  <c r="F13" i="18"/>
  <c r="G13" i="18"/>
  <c r="H13" i="18"/>
  <c r="F14" i="18"/>
  <c r="G14" i="18"/>
  <c r="H14" i="18"/>
  <c r="F15" i="18"/>
  <c r="G15" i="18"/>
  <c r="H15" i="18"/>
  <c r="F16" i="18"/>
  <c r="G16" i="18"/>
  <c r="H16" i="18"/>
  <c r="F17" i="18"/>
  <c r="G17" i="18"/>
  <c r="H17" i="18"/>
  <c r="F18" i="18"/>
  <c r="G18" i="18"/>
  <c r="H18" i="18"/>
  <c r="F19" i="18"/>
  <c r="G19" i="18"/>
  <c r="H19" i="18"/>
  <c r="F20" i="18"/>
  <c r="G20" i="18"/>
  <c r="H20" i="18"/>
  <c r="F21" i="18"/>
  <c r="G21" i="18"/>
  <c r="H21" i="18"/>
  <c r="F22" i="18"/>
  <c r="G22" i="18"/>
  <c r="H22" i="18"/>
  <c r="F23" i="18"/>
  <c r="G23" i="18"/>
  <c r="H23" i="18"/>
  <c r="F24" i="18"/>
  <c r="G24" i="18"/>
  <c r="H24" i="18"/>
  <c r="F25" i="18"/>
  <c r="G25" i="18"/>
  <c r="H25" i="18"/>
  <c r="F26" i="18"/>
  <c r="G26" i="18"/>
  <c r="H26" i="18"/>
  <c r="F27" i="18"/>
  <c r="G27" i="18"/>
  <c r="H27" i="18"/>
  <c r="F28" i="18"/>
  <c r="G28" i="18"/>
  <c r="H28" i="18"/>
  <c r="F29" i="18"/>
  <c r="G29" i="18"/>
  <c r="H29" i="18"/>
  <c r="F30" i="18"/>
  <c r="G30" i="18"/>
  <c r="H30" i="18"/>
  <c r="F31" i="18"/>
  <c r="G31" i="18"/>
  <c r="H31" i="18"/>
  <c r="F32" i="18"/>
  <c r="G32" i="18"/>
  <c r="H32" i="18"/>
  <c r="F33" i="18"/>
  <c r="G33" i="18"/>
  <c r="H33" i="18"/>
  <c r="F34" i="18"/>
  <c r="G34" i="18"/>
  <c r="H34" i="18"/>
  <c r="F35" i="18"/>
  <c r="G35" i="18"/>
  <c r="H35" i="18"/>
  <c r="F36" i="18"/>
  <c r="G36" i="18"/>
  <c r="H36" i="18"/>
  <c r="F37" i="18"/>
  <c r="G37" i="18"/>
  <c r="H37" i="18"/>
  <c r="F38" i="18"/>
  <c r="G38" i="18"/>
  <c r="H38" i="18"/>
  <c r="F39" i="18"/>
  <c r="G39" i="18"/>
  <c r="H39" i="18"/>
  <c r="F40" i="18"/>
  <c r="G40" i="18"/>
  <c r="H40" i="18"/>
  <c r="F41" i="18"/>
  <c r="G41" i="18"/>
  <c r="H41" i="18"/>
  <c r="F42" i="18"/>
  <c r="G42" i="18"/>
  <c r="H42" i="18"/>
  <c r="F43" i="18"/>
  <c r="G43" i="18"/>
  <c r="H43" i="18"/>
  <c r="F44" i="18"/>
  <c r="G44" i="18"/>
  <c r="H44" i="18"/>
  <c r="F45" i="18"/>
  <c r="G45" i="18"/>
  <c r="H45" i="18"/>
  <c r="F46" i="18"/>
  <c r="G46" i="18"/>
  <c r="H46" i="18"/>
  <c r="F47" i="18"/>
  <c r="G47" i="18"/>
  <c r="H47" i="18"/>
  <c r="F48" i="18"/>
  <c r="G48" i="18"/>
  <c r="H48" i="18"/>
  <c r="F49" i="18"/>
  <c r="G49" i="18"/>
  <c r="H49" i="18"/>
  <c r="F50" i="18"/>
  <c r="G50" i="18"/>
  <c r="H50" i="18"/>
  <c r="F51" i="18"/>
  <c r="G51" i="18"/>
  <c r="H51" i="18"/>
  <c r="F52" i="18"/>
  <c r="G52" i="18"/>
  <c r="H52" i="18"/>
  <c r="F53" i="18"/>
  <c r="G53" i="18"/>
  <c r="H53" i="18"/>
  <c r="F54" i="18"/>
  <c r="G54" i="18"/>
  <c r="H54" i="18"/>
  <c r="F55" i="18"/>
  <c r="G55" i="18"/>
  <c r="H55" i="18"/>
  <c r="F56" i="18"/>
  <c r="G56" i="18"/>
  <c r="H56" i="18"/>
  <c r="F57" i="18"/>
  <c r="G57" i="18"/>
  <c r="H57" i="18"/>
  <c r="F58" i="18"/>
  <c r="G58" i="18"/>
  <c r="H58" i="18"/>
  <c r="F59" i="18"/>
  <c r="G59" i="18"/>
  <c r="H59" i="18"/>
  <c r="F60" i="18"/>
  <c r="G60" i="18"/>
  <c r="H60" i="18"/>
  <c r="F61" i="18"/>
  <c r="G61" i="18"/>
  <c r="H61" i="18"/>
  <c r="F62" i="18"/>
  <c r="G62" i="18"/>
  <c r="H62" i="18"/>
  <c r="F63" i="18"/>
  <c r="G63" i="18"/>
  <c r="H63" i="18"/>
  <c r="F64" i="18"/>
  <c r="G64" i="18"/>
  <c r="H64" i="18"/>
  <c r="F65" i="18"/>
  <c r="G65" i="18"/>
  <c r="H65" i="18"/>
  <c r="F66" i="18"/>
  <c r="G66" i="18"/>
  <c r="H66" i="18"/>
  <c r="F67" i="18"/>
  <c r="G67" i="18"/>
  <c r="H67" i="18"/>
  <c r="F68" i="18"/>
  <c r="G68" i="18"/>
  <c r="H68" i="18"/>
  <c r="F69" i="18"/>
  <c r="G69" i="18"/>
  <c r="H69" i="18"/>
  <c r="F70" i="18"/>
  <c r="G70" i="18"/>
  <c r="H70" i="18"/>
  <c r="F71" i="18"/>
  <c r="G71" i="18"/>
  <c r="H71" i="18"/>
  <c r="F72" i="18"/>
  <c r="G72" i="18"/>
  <c r="H72" i="18"/>
  <c r="F73" i="18"/>
  <c r="G73" i="18"/>
  <c r="H73" i="18"/>
  <c r="F74" i="18"/>
  <c r="G74" i="18"/>
  <c r="H74" i="18"/>
  <c r="F75" i="18"/>
  <c r="G75" i="18"/>
  <c r="H75" i="18"/>
  <c r="F76" i="18"/>
  <c r="G76" i="18"/>
  <c r="H76" i="18"/>
  <c r="F77" i="18"/>
  <c r="G77" i="18"/>
  <c r="H77" i="18"/>
  <c r="F78" i="18"/>
  <c r="G78" i="18"/>
  <c r="H78" i="18"/>
  <c r="F79" i="18"/>
  <c r="G79" i="18"/>
  <c r="H79" i="18"/>
  <c r="F80" i="18"/>
  <c r="G80" i="18"/>
  <c r="H80" i="18"/>
  <c r="F81" i="18"/>
  <c r="G81" i="18"/>
  <c r="H81" i="18"/>
  <c r="F82" i="18"/>
  <c r="G82" i="18"/>
  <c r="H82" i="18"/>
  <c r="F83" i="18"/>
  <c r="G83" i="18"/>
  <c r="H83" i="18"/>
  <c r="F84" i="18"/>
  <c r="G84" i="18"/>
  <c r="H84" i="18"/>
  <c r="F85" i="18"/>
  <c r="G85" i="18"/>
  <c r="H85" i="18"/>
  <c r="F86" i="18"/>
  <c r="G86" i="18"/>
  <c r="H86" i="18"/>
  <c r="F87" i="18"/>
  <c r="G87" i="18"/>
  <c r="H87" i="18"/>
  <c r="F88" i="18"/>
  <c r="G88" i="18"/>
  <c r="H88" i="18"/>
  <c r="F89" i="18"/>
  <c r="G89" i="18"/>
  <c r="H89" i="18"/>
  <c r="F90" i="18"/>
  <c r="G90" i="18"/>
  <c r="H90" i="18"/>
  <c r="F91" i="18"/>
  <c r="G91" i="18"/>
  <c r="H91" i="18"/>
  <c r="F92" i="18"/>
  <c r="G92" i="18"/>
  <c r="H92" i="18"/>
  <c r="F93" i="18"/>
  <c r="G93" i="18"/>
  <c r="H93" i="18"/>
  <c r="F94" i="18"/>
  <c r="G94" i="18"/>
  <c r="H94" i="18"/>
  <c r="F95" i="18"/>
  <c r="G95" i="18"/>
  <c r="H95" i="18"/>
  <c r="F96" i="18"/>
  <c r="G96" i="18"/>
  <c r="H96" i="18"/>
  <c r="F97" i="18"/>
  <c r="G97" i="18"/>
  <c r="H97" i="18"/>
  <c r="F98" i="18"/>
  <c r="G98" i="18"/>
  <c r="H98" i="18"/>
  <c r="F99" i="18"/>
  <c r="G99" i="18"/>
  <c r="H99" i="18"/>
  <c r="F100" i="18"/>
  <c r="G100" i="18"/>
  <c r="H100" i="18"/>
  <c r="F101" i="18"/>
  <c r="G101" i="18"/>
  <c r="H101" i="18"/>
  <c r="F102" i="18"/>
  <c r="G102" i="18"/>
  <c r="H102" i="18"/>
  <c r="F103" i="18"/>
  <c r="G103" i="18"/>
  <c r="H103" i="18"/>
  <c r="F104" i="18"/>
  <c r="G104" i="18"/>
  <c r="H104" i="18"/>
  <c r="F105" i="18"/>
  <c r="G105" i="18"/>
  <c r="H105" i="18"/>
  <c r="F106" i="18"/>
  <c r="G106" i="18"/>
  <c r="H106" i="18"/>
  <c r="F107" i="18"/>
  <c r="G107" i="18"/>
  <c r="H107" i="18"/>
  <c r="F108" i="18"/>
  <c r="G108" i="18"/>
  <c r="H108" i="18"/>
  <c r="F109" i="18"/>
  <c r="G109" i="18"/>
  <c r="H109" i="18"/>
  <c r="F110" i="18"/>
  <c r="G110" i="18"/>
  <c r="H110" i="18"/>
  <c r="F111" i="18"/>
  <c r="G111" i="18"/>
  <c r="H111" i="18"/>
  <c r="F112" i="18"/>
  <c r="G112" i="18"/>
  <c r="H112" i="18"/>
  <c r="F113" i="18"/>
  <c r="G113" i="18"/>
  <c r="H113" i="18"/>
  <c r="F114" i="18"/>
  <c r="G114" i="18"/>
  <c r="H114" i="18"/>
  <c r="F115" i="18"/>
  <c r="G115" i="18"/>
  <c r="H115" i="18"/>
  <c r="F116" i="18"/>
  <c r="G116" i="18"/>
  <c r="H116" i="18"/>
  <c r="F117" i="18"/>
  <c r="G117" i="18"/>
  <c r="H117" i="18"/>
  <c r="F118" i="18"/>
  <c r="G118" i="18"/>
  <c r="H118" i="18"/>
  <c r="F119" i="18"/>
  <c r="G119" i="18"/>
  <c r="H119" i="18"/>
  <c r="F120" i="18"/>
  <c r="G120" i="18"/>
  <c r="H120" i="18"/>
  <c r="F121" i="18"/>
  <c r="G121" i="18"/>
  <c r="H121" i="18"/>
  <c r="F122" i="18"/>
  <c r="G122" i="18"/>
  <c r="H122" i="18"/>
  <c r="F123" i="18"/>
  <c r="G123" i="18"/>
  <c r="H123" i="18"/>
  <c r="F124" i="18"/>
  <c r="G124" i="18"/>
  <c r="H124" i="18"/>
  <c r="F125" i="18"/>
  <c r="G125" i="18"/>
  <c r="H125" i="18"/>
  <c r="F126" i="18"/>
  <c r="G126" i="18"/>
  <c r="H126" i="18"/>
  <c r="F127" i="18"/>
  <c r="G127" i="18"/>
  <c r="H127" i="18"/>
  <c r="F128" i="18"/>
  <c r="G128" i="18"/>
  <c r="H128" i="18"/>
  <c r="F129" i="18"/>
  <c r="G129" i="18"/>
  <c r="H129" i="18"/>
  <c r="F130" i="18"/>
  <c r="G130" i="18"/>
  <c r="H130" i="18"/>
  <c r="F131" i="18"/>
  <c r="G131" i="18"/>
  <c r="H131" i="18"/>
  <c r="F132" i="18"/>
  <c r="G132" i="18"/>
  <c r="H132" i="18"/>
  <c r="F133" i="18"/>
  <c r="G133" i="18"/>
  <c r="H133" i="18"/>
  <c r="F134" i="18"/>
  <c r="G134" i="18"/>
  <c r="H134" i="18"/>
  <c r="F135" i="18"/>
  <c r="G135" i="18"/>
  <c r="H135" i="18"/>
  <c r="F136" i="18"/>
  <c r="G136" i="18"/>
  <c r="H136" i="18"/>
  <c r="F137" i="18"/>
  <c r="G137" i="18"/>
  <c r="H137" i="18"/>
  <c r="F138" i="18"/>
  <c r="G138" i="18"/>
  <c r="H138" i="18"/>
  <c r="F139" i="18"/>
  <c r="G139" i="18"/>
  <c r="H139" i="18"/>
  <c r="F140" i="18"/>
  <c r="G140" i="18"/>
  <c r="H140" i="18"/>
  <c r="F141" i="18"/>
  <c r="G141" i="18"/>
  <c r="H141" i="18"/>
  <c r="I2" i="18"/>
  <c r="I3" i="18"/>
  <c r="I4" i="18"/>
  <c r="I5" i="18"/>
  <c r="I6" i="18"/>
  <c r="I7" i="18"/>
  <c r="I8" i="18"/>
  <c r="I9" i="18"/>
  <c r="I10" i="18"/>
  <c r="I11" i="18"/>
  <c r="I12" i="18"/>
  <c r="I13" i="18"/>
  <c r="I14" i="18"/>
  <c r="I15" i="18"/>
  <c r="I16" i="18"/>
  <c r="I17" i="18"/>
  <c r="I18" i="18"/>
  <c r="I19" i="18"/>
  <c r="I20" i="18"/>
  <c r="I21" i="18"/>
  <c r="I22" i="18"/>
  <c r="I23" i="18"/>
  <c r="I24" i="18"/>
  <c r="I25" i="18"/>
  <c r="I26" i="18"/>
  <c r="I27" i="18"/>
  <c r="I28" i="18"/>
  <c r="I29" i="18"/>
  <c r="I30" i="18"/>
  <c r="I31" i="18"/>
  <c r="I32" i="18"/>
  <c r="I33" i="18"/>
  <c r="I34" i="18"/>
  <c r="I35" i="18"/>
  <c r="I36" i="18"/>
  <c r="I37" i="18"/>
  <c r="I38" i="18"/>
  <c r="I39" i="18"/>
  <c r="I40" i="18"/>
  <c r="I41" i="18"/>
  <c r="I42" i="18"/>
  <c r="I43" i="18"/>
  <c r="I44" i="18"/>
  <c r="I45" i="18"/>
  <c r="I46" i="18"/>
  <c r="I47" i="18"/>
  <c r="I48" i="18"/>
  <c r="I49" i="18"/>
  <c r="I50" i="18"/>
  <c r="I51" i="18"/>
  <c r="I52" i="18"/>
  <c r="I53" i="18"/>
  <c r="I54" i="18"/>
  <c r="I55" i="18"/>
  <c r="I56" i="18"/>
  <c r="I57" i="18"/>
  <c r="I58" i="18"/>
  <c r="I59" i="18"/>
  <c r="I60" i="18"/>
  <c r="I61" i="18"/>
  <c r="I62" i="18"/>
  <c r="I63" i="18"/>
  <c r="I64" i="18"/>
  <c r="I65" i="18"/>
  <c r="I66" i="18"/>
  <c r="I67" i="18"/>
  <c r="I68" i="18"/>
  <c r="I69" i="18"/>
  <c r="I70" i="18"/>
  <c r="I71" i="18"/>
  <c r="I72" i="18"/>
  <c r="I73" i="18"/>
  <c r="I74" i="18"/>
  <c r="I75" i="18"/>
  <c r="I76" i="18"/>
  <c r="I77" i="18"/>
  <c r="I78" i="18"/>
  <c r="I79" i="18"/>
  <c r="I80" i="18"/>
  <c r="I81" i="18"/>
  <c r="I82" i="18"/>
  <c r="I83" i="18"/>
  <c r="I84" i="18"/>
  <c r="I85" i="18"/>
  <c r="I86" i="18"/>
  <c r="I87" i="18"/>
  <c r="I88" i="18"/>
  <c r="I89" i="18"/>
  <c r="I90" i="18"/>
  <c r="I91" i="18"/>
  <c r="I92" i="18"/>
  <c r="I93" i="18"/>
  <c r="I94" i="18"/>
  <c r="I95" i="18"/>
  <c r="I96" i="18"/>
  <c r="I97" i="18"/>
  <c r="I98" i="18"/>
  <c r="I99" i="18"/>
  <c r="I100" i="18"/>
  <c r="I101" i="18"/>
  <c r="I102" i="18"/>
  <c r="I103" i="18"/>
  <c r="I104" i="18"/>
  <c r="I105" i="18"/>
  <c r="I106" i="18"/>
  <c r="I107" i="18"/>
  <c r="I108" i="18"/>
  <c r="I109" i="18"/>
  <c r="I110" i="18"/>
  <c r="I111" i="18"/>
  <c r="I112" i="18"/>
  <c r="I113" i="18"/>
  <c r="I114" i="18"/>
  <c r="I115" i="18"/>
  <c r="I116" i="18"/>
  <c r="I117" i="18"/>
  <c r="I118" i="18"/>
  <c r="I119" i="18"/>
  <c r="I120" i="18"/>
  <c r="I121" i="18"/>
  <c r="I122" i="18"/>
  <c r="I123" i="18"/>
  <c r="I124" i="18"/>
  <c r="I125" i="18"/>
  <c r="I126" i="18"/>
  <c r="I127" i="18"/>
  <c r="I128" i="18"/>
  <c r="I129" i="18"/>
  <c r="I130" i="18"/>
  <c r="I131" i="18"/>
  <c r="I132" i="18"/>
  <c r="I133" i="18"/>
  <c r="I134" i="18"/>
  <c r="I135" i="18"/>
  <c r="I136" i="18"/>
  <c r="I137" i="18"/>
  <c r="I138" i="18"/>
  <c r="I139" i="18"/>
  <c r="I140" i="18"/>
  <c r="I141" i="18"/>
  <c r="R11" i="18"/>
  <c r="J2" i="18"/>
  <c r="K2" i="18"/>
  <c r="J3" i="18"/>
  <c r="K3" i="18"/>
  <c r="J4" i="18"/>
  <c r="K4" i="18"/>
  <c r="J5" i="18"/>
  <c r="K5" i="18"/>
  <c r="J6" i="18"/>
  <c r="K6" i="18"/>
  <c r="J7" i="18"/>
  <c r="K7" i="18"/>
  <c r="J8" i="18"/>
  <c r="K8" i="18"/>
  <c r="J9" i="18"/>
  <c r="K9" i="18"/>
  <c r="J10" i="18"/>
  <c r="K10" i="18"/>
  <c r="J11" i="18"/>
  <c r="K11" i="18"/>
  <c r="J12" i="18"/>
  <c r="K12" i="18"/>
  <c r="J13" i="18"/>
  <c r="K13" i="18"/>
  <c r="J14" i="18"/>
  <c r="K14" i="18"/>
  <c r="J15" i="18"/>
  <c r="K15" i="18"/>
  <c r="J16" i="18"/>
  <c r="K16" i="18"/>
  <c r="J17" i="18"/>
  <c r="K17" i="18"/>
  <c r="J18" i="18"/>
  <c r="K18" i="18"/>
  <c r="J19" i="18"/>
  <c r="K19" i="18"/>
  <c r="J20" i="18"/>
  <c r="K20" i="18"/>
  <c r="J21" i="18"/>
  <c r="K21" i="18"/>
  <c r="J22" i="18"/>
  <c r="K22" i="18"/>
  <c r="J23" i="18"/>
  <c r="K23" i="18"/>
  <c r="J24" i="18"/>
  <c r="K24" i="18"/>
  <c r="J25" i="18"/>
  <c r="K25" i="18"/>
  <c r="J26" i="18"/>
  <c r="K26" i="18"/>
  <c r="J27" i="18"/>
  <c r="K27" i="18"/>
  <c r="J28" i="18"/>
  <c r="K28" i="18"/>
  <c r="J29" i="18"/>
  <c r="K29" i="18"/>
  <c r="J30" i="18"/>
  <c r="K30" i="18"/>
  <c r="J31" i="18"/>
  <c r="K31" i="18"/>
  <c r="J32" i="18"/>
  <c r="K32" i="18"/>
  <c r="J33" i="18"/>
  <c r="K33" i="18"/>
  <c r="J34" i="18"/>
  <c r="K34" i="18"/>
  <c r="J35" i="18"/>
  <c r="K35" i="18"/>
  <c r="J36" i="18"/>
  <c r="K36" i="18"/>
  <c r="J37" i="18"/>
  <c r="K37" i="18"/>
  <c r="J38" i="18"/>
  <c r="K38" i="18"/>
  <c r="J39" i="18"/>
  <c r="K39" i="18"/>
  <c r="J40" i="18"/>
  <c r="K40" i="18"/>
  <c r="J41" i="18"/>
  <c r="K41" i="18"/>
  <c r="J42" i="18"/>
  <c r="K42" i="18"/>
  <c r="J43" i="18"/>
  <c r="K43" i="18"/>
  <c r="J44" i="18"/>
  <c r="K44" i="18"/>
  <c r="J45" i="18"/>
  <c r="K45" i="18"/>
  <c r="J46" i="18"/>
  <c r="K46" i="18"/>
  <c r="J47" i="18"/>
  <c r="K47" i="18"/>
  <c r="J48" i="18"/>
  <c r="K48" i="18"/>
  <c r="J49" i="18"/>
  <c r="K49" i="18"/>
  <c r="J50" i="18"/>
  <c r="K50" i="18"/>
  <c r="J51" i="18"/>
  <c r="K51" i="18"/>
  <c r="J52" i="18"/>
  <c r="K52" i="18"/>
  <c r="J53" i="18"/>
  <c r="K53" i="18"/>
  <c r="J54" i="18"/>
  <c r="K54" i="18"/>
  <c r="J55" i="18"/>
  <c r="K55" i="18"/>
  <c r="J56" i="18"/>
  <c r="K56" i="18"/>
  <c r="J57" i="18"/>
  <c r="K57" i="18"/>
  <c r="J58" i="18"/>
  <c r="K58" i="18"/>
  <c r="J59" i="18"/>
  <c r="K59" i="18"/>
  <c r="J60" i="18"/>
  <c r="K60" i="18"/>
  <c r="J61" i="18"/>
  <c r="K61" i="18"/>
  <c r="J62" i="18"/>
  <c r="K62" i="18"/>
  <c r="J63" i="18"/>
  <c r="K63" i="18"/>
  <c r="J64" i="18"/>
  <c r="K64" i="18"/>
  <c r="J65" i="18"/>
  <c r="K65" i="18"/>
  <c r="J66" i="18"/>
  <c r="K66" i="18"/>
  <c r="J67" i="18"/>
  <c r="K67" i="18"/>
  <c r="J68" i="18"/>
  <c r="K68" i="18"/>
  <c r="J69" i="18"/>
  <c r="K69" i="18"/>
  <c r="J70" i="18"/>
  <c r="K70" i="18"/>
  <c r="J71" i="18"/>
  <c r="K71" i="18"/>
  <c r="J72" i="18"/>
  <c r="K72" i="18"/>
  <c r="J73" i="18"/>
  <c r="K73" i="18"/>
  <c r="J74" i="18"/>
  <c r="K74" i="18"/>
  <c r="J75" i="18"/>
  <c r="K75" i="18"/>
  <c r="J76" i="18"/>
  <c r="K76" i="18"/>
  <c r="J77" i="18"/>
  <c r="K77" i="18"/>
  <c r="J78" i="18"/>
  <c r="K78" i="18"/>
  <c r="J79" i="18"/>
  <c r="K79" i="18"/>
  <c r="J80" i="18"/>
  <c r="K80" i="18"/>
  <c r="J81" i="18"/>
  <c r="K81" i="18"/>
  <c r="J82" i="18"/>
  <c r="K82" i="18"/>
  <c r="J83" i="18"/>
  <c r="K83" i="18"/>
  <c r="J84" i="18"/>
  <c r="K84" i="18"/>
  <c r="J85" i="18"/>
  <c r="K85" i="18"/>
  <c r="J86" i="18"/>
  <c r="K86" i="18"/>
  <c r="J87" i="18"/>
  <c r="K87" i="18"/>
  <c r="J88" i="18"/>
  <c r="K88" i="18"/>
  <c r="J89" i="18"/>
  <c r="K89" i="18"/>
  <c r="J90" i="18"/>
  <c r="K90" i="18"/>
  <c r="J91" i="18"/>
  <c r="K91" i="18"/>
  <c r="J92" i="18"/>
  <c r="K92" i="18"/>
  <c r="J93" i="18"/>
  <c r="K93" i="18"/>
  <c r="J94" i="18"/>
  <c r="K94" i="18"/>
  <c r="J95" i="18"/>
  <c r="K95" i="18"/>
  <c r="J96" i="18"/>
  <c r="K96" i="18"/>
  <c r="J97" i="18"/>
  <c r="K97" i="18"/>
  <c r="J98" i="18"/>
  <c r="K98" i="18"/>
  <c r="J99" i="18"/>
  <c r="K99" i="18"/>
  <c r="J100" i="18"/>
  <c r="K100" i="18"/>
  <c r="J101" i="18"/>
  <c r="K101" i="18"/>
  <c r="J102" i="18"/>
  <c r="K102" i="18"/>
  <c r="J103" i="18"/>
  <c r="K103" i="18"/>
  <c r="J104" i="18"/>
  <c r="K104" i="18"/>
  <c r="J105" i="18"/>
  <c r="K105" i="18"/>
  <c r="J106" i="18"/>
  <c r="K106" i="18"/>
  <c r="J107" i="18"/>
  <c r="K107" i="18"/>
  <c r="J108" i="18"/>
  <c r="K108" i="18"/>
  <c r="J109" i="18"/>
  <c r="K109" i="18"/>
  <c r="J110" i="18"/>
  <c r="K110" i="18"/>
  <c r="J111" i="18"/>
  <c r="K111" i="18"/>
  <c r="J112" i="18"/>
  <c r="K112" i="18"/>
  <c r="J113" i="18"/>
  <c r="K113" i="18"/>
  <c r="J114" i="18"/>
  <c r="K114" i="18"/>
  <c r="J115" i="18"/>
  <c r="K115" i="18"/>
  <c r="J116" i="18"/>
  <c r="K116" i="18"/>
  <c r="J117" i="18"/>
  <c r="K117" i="18"/>
  <c r="J118" i="18"/>
  <c r="K118" i="18"/>
  <c r="J119" i="18"/>
  <c r="K119" i="18"/>
  <c r="J120" i="18"/>
  <c r="K120" i="18"/>
  <c r="J121" i="18"/>
  <c r="K121" i="18"/>
  <c r="J122" i="18"/>
  <c r="K122" i="18"/>
  <c r="J123" i="18"/>
  <c r="K123" i="18"/>
  <c r="J124" i="18"/>
  <c r="K124" i="18"/>
  <c r="J125" i="18"/>
  <c r="K125" i="18"/>
  <c r="J126" i="18"/>
  <c r="K126" i="18"/>
  <c r="J127" i="18"/>
  <c r="K127" i="18"/>
  <c r="J128" i="18"/>
  <c r="K128" i="18"/>
  <c r="J129" i="18"/>
  <c r="K129" i="18"/>
  <c r="J130" i="18"/>
  <c r="K130" i="18"/>
  <c r="J131" i="18"/>
  <c r="K131" i="18"/>
  <c r="J132" i="18"/>
  <c r="K132" i="18"/>
  <c r="J133" i="18"/>
  <c r="K133" i="18"/>
  <c r="J134" i="18"/>
  <c r="K134" i="18"/>
  <c r="J135" i="18"/>
  <c r="K135" i="18"/>
  <c r="J136" i="18"/>
  <c r="K136" i="18"/>
  <c r="J137" i="18"/>
  <c r="K137" i="18"/>
  <c r="J138" i="18"/>
  <c r="K138" i="18"/>
  <c r="J139" i="18"/>
  <c r="K139" i="18"/>
  <c r="J140" i="18"/>
  <c r="K140" i="18"/>
  <c r="J141" i="18"/>
  <c r="K141" i="18"/>
  <c r="AD3" i="18"/>
  <c r="AD2" i="18"/>
  <c r="AD5" i="17"/>
  <c r="AD4" i="17"/>
  <c r="E2" i="17"/>
  <c r="D2" i="17"/>
  <c r="D3" i="17"/>
  <c r="D4" i="17"/>
  <c r="D5" i="17"/>
  <c r="E3" i="17"/>
  <c r="E4" i="17"/>
  <c r="E5" i="17"/>
  <c r="E6" i="17"/>
  <c r="E7" i="17"/>
  <c r="E8" i="17"/>
  <c r="E9" i="17"/>
  <c r="E10" i="17"/>
  <c r="E11" i="17"/>
  <c r="E12" i="17"/>
  <c r="E13" i="17"/>
  <c r="E14" i="17"/>
  <c r="E15" i="17"/>
  <c r="E16" i="17"/>
  <c r="E17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52" i="17"/>
  <c r="E53" i="17"/>
  <c r="E54" i="17"/>
  <c r="E55" i="17"/>
  <c r="E56" i="17"/>
  <c r="E57" i="17"/>
  <c r="E58" i="17"/>
  <c r="E59" i="17"/>
  <c r="E60" i="17"/>
  <c r="E61" i="17"/>
  <c r="E62" i="17"/>
  <c r="E63" i="17"/>
  <c r="E64" i="17"/>
  <c r="E65" i="17"/>
  <c r="E66" i="17"/>
  <c r="E67" i="17"/>
  <c r="E68" i="17"/>
  <c r="E69" i="17"/>
  <c r="E70" i="17"/>
  <c r="E71" i="17"/>
  <c r="E72" i="17"/>
  <c r="E73" i="17"/>
  <c r="E74" i="17"/>
  <c r="E75" i="17"/>
  <c r="E76" i="17"/>
  <c r="E77" i="17"/>
  <c r="E78" i="17"/>
  <c r="E79" i="17"/>
  <c r="E80" i="17"/>
  <c r="E81" i="17"/>
  <c r="E82" i="17"/>
  <c r="E83" i="17"/>
  <c r="E84" i="17"/>
  <c r="E85" i="17"/>
  <c r="E86" i="17"/>
  <c r="E87" i="17"/>
  <c r="E88" i="17"/>
  <c r="E89" i="17"/>
  <c r="E90" i="17"/>
  <c r="E91" i="17"/>
  <c r="E92" i="17"/>
  <c r="E93" i="17"/>
  <c r="E94" i="17"/>
  <c r="E95" i="17"/>
  <c r="E96" i="17"/>
  <c r="E97" i="17"/>
  <c r="E98" i="17"/>
  <c r="E99" i="17"/>
  <c r="E100" i="17"/>
  <c r="E101" i="17"/>
  <c r="E102" i="17"/>
  <c r="E103" i="17"/>
  <c r="E104" i="17"/>
  <c r="E105" i="17"/>
  <c r="E106" i="17"/>
  <c r="E107" i="17"/>
  <c r="E108" i="17"/>
  <c r="E109" i="17"/>
  <c r="E110" i="17"/>
  <c r="E111" i="17"/>
  <c r="E112" i="17"/>
  <c r="E113" i="17"/>
  <c r="E114" i="17"/>
  <c r="E115" i="17"/>
  <c r="E116" i="17"/>
  <c r="E117" i="17"/>
  <c r="E118" i="17"/>
  <c r="E119" i="17"/>
  <c r="E120" i="17"/>
  <c r="E121" i="17"/>
  <c r="E122" i="17"/>
  <c r="E123" i="17"/>
  <c r="E124" i="17"/>
  <c r="E125" i="17"/>
  <c r="E126" i="17"/>
  <c r="E127" i="17"/>
  <c r="E128" i="17"/>
  <c r="E129" i="17"/>
  <c r="E130" i="17"/>
  <c r="E131" i="17"/>
  <c r="E132" i="17"/>
  <c r="E133" i="17"/>
  <c r="E134" i="17"/>
  <c r="E135" i="17"/>
  <c r="E136" i="17"/>
  <c r="E137" i="17"/>
  <c r="E138" i="17"/>
  <c r="E139" i="17"/>
  <c r="E140" i="17"/>
  <c r="E141" i="17"/>
  <c r="D6" i="17"/>
  <c r="D7" i="17"/>
  <c r="D8" i="17"/>
  <c r="D9" i="17"/>
  <c r="D10" i="17"/>
  <c r="D11" i="17"/>
  <c r="D12" i="17"/>
  <c r="D13" i="17"/>
  <c r="D14" i="17"/>
  <c r="D15" i="17"/>
  <c r="D16" i="17"/>
  <c r="D17" i="17"/>
  <c r="D18" i="17"/>
  <c r="D19" i="17"/>
  <c r="D20" i="17"/>
  <c r="D21" i="17"/>
  <c r="D22" i="17"/>
  <c r="D23" i="17"/>
  <c r="D24" i="17"/>
  <c r="D25" i="17"/>
  <c r="D26" i="17"/>
  <c r="D27" i="17"/>
  <c r="D28" i="17"/>
  <c r="D29" i="17"/>
  <c r="D30" i="17"/>
  <c r="D31" i="17"/>
  <c r="D32" i="17"/>
  <c r="D33" i="17"/>
  <c r="D34" i="17"/>
  <c r="D35" i="17"/>
  <c r="D36" i="17"/>
  <c r="D37" i="17"/>
  <c r="D38" i="17"/>
  <c r="D39" i="17"/>
  <c r="D40" i="17"/>
  <c r="D41" i="17"/>
  <c r="D42" i="17"/>
  <c r="D43" i="17"/>
  <c r="D44" i="17"/>
  <c r="D45" i="17"/>
  <c r="D46" i="17"/>
  <c r="D47" i="17"/>
  <c r="D48" i="17"/>
  <c r="D49" i="17"/>
  <c r="D50" i="17"/>
  <c r="D51" i="17"/>
  <c r="D52" i="17"/>
  <c r="D53" i="17"/>
  <c r="D54" i="17"/>
  <c r="D55" i="17"/>
  <c r="D56" i="17"/>
  <c r="D57" i="17"/>
  <c r="D58" i="17"/>
  <c r="D59" i="17"/>
  <c r="D60" i="17"/>
  <c r="D61" i="17"/>
  <c r="D62" i="17"/>
  <c r="D63" i="17"/>
  <c r="D64" i="17"/>
  <c r="D65" i="17"/>
  <c r="D66" i="17"/>
  <c r="D67" i="17"/>
  <c r="D68" i="17"/>
  <c r="D69" i="17"/>
  <c r="D70" i="17"/>
  <c r="D71" i="17"/>
  <c r="D72" i="17"/>
  <c r="D73" i="17"/>
  <c r="D74" i="17"/>
  <c r="D75" i="17"/>
  <c r="D76" i="17"/>
  <c r="D77" i="17"/>
  <c r="D78" i="17"/>
  <c r="D79" i="17"/>
  <c r="D80" i="17"/>
  <c r="D81" i="17"/>
  <c r="D82" i="17"/>
  <c r="D83" i="17"/>
  <c r="D84" i="17"/>
  <c r="D85" i="17"/>
  <c r="D86" i="17"/>
  <c r="D87" i="17"/>
  <c r="D88" i="17"/>
  <c r="D89" i="17"/>
  <c r="D90" i="17"/>
  <c r="D91" i="17"/>
  <c r="D92" i="17"/>
  <c r="D93" i="17"/>
  <c r="D94" i="17"/>
  <c r="D95" i="17"/>
  <c r="D96" i="17"/>
  <c r="D97" i="17"/>
  <c r="D98" i="17"/>
  <c r="D99" i="17"/>
  <c r="D100" i="17"/>
  <c r="D101" i="17"/>
  <c r="D102" i="17"/>
  <c r="D103" i="17"/>
  <c r="D104" i="17"/>
  <c r="D105" i="17"/>
  <c r="D106" i="17"/>
  <c r="D107" i="17"/>
  <c r="D108" i="17"/>
  <c r="D109" i="17"/>
  <c r="D110" i="17"/>
  <c r="D111" i="17"/>
  <c r="D112" i="17"/>
  <c r="D113" i="17"/>
  <c r="D114" i="17"/>
  <c r="D115" i="17"/>
  <c r="D116" i="17"/>
  <c r="D117" i="17"/>
  <c r="D118" i="17"/>
  <c r="D119" i="17"/>
  <c r="D120" i="17"/>
  <c r="D121" i="17"/>
  <c r="D122" i="17"/>
  <c r="D123" i="17"/>
  <c r="D124" i="17"/>
  <c r="D125" i="17"/>
  <c r="D126" i="17"/>
  <c r="D127" i="17"/>
  <c r="D128" i="17"/>
  <c r="D129" i="17"/>
  <c r="D130" i="17"/>
  <c r="D131" i="17"/>
  <c r="D132" i="17"/>
  <c r="D133" i="17"/>
  <c r="D134" i="17"/>
  <c r="D135" i="17"/>
  <c r="D136" i="17"/>
  <c r="D137" i="17"/>
  <c r="D138" i="17"/>
  <c r="D139" i="17"/>
  <c r="D140" i="17"/>
  <c r="D141" i="17"/>
  <c r="R4" i="17" a="1"/>
  <c r="S4" i="17"/>
  <c r="F2" i="17"/>
  <c r="G2" i="17"/>
  <c r="H2" i="17"/>
  <c r="F3" i="17"/>
  <c r="G3" i="17"/>
  <c r="H3" i="17"/>
  <c r="F4" i="17"/>
  <c r="G4" i="17"/>
  <c r="H4" i="17"/>
  <c r="F5" i="17"/>
  <c r="G5" i="17"/>
  <c r="H5" i="17"/>
  <c r="F6" i="17"/>
  <c r="G6" i="17"/>
  <c r="H6" i="17"/>
  <c r="F7" i="17"/>
  <c r="G7" i="17"/>
  <c r="H7" i="17"/>
  <c r="F8" i="17"/>
  <c r="G8" i="17"/>
  <c r="H8" i="17"/>
  <c r="F9" i="17"/>
  <c r="G9" i="17"/>
  <c r="H9" i="17"/>
  <c r="F10" i="17"/>
  <c r="G10" i="17"/>
  <c r="H10" i="17"/>
  <c r="F11" i="17"/>
  <c r="G11" i="17"/>
  <c r="H11" i="17"/>
  <c r="F12" i="17"/>
  <c r="G12" i="17"/>
  <c r="H12" i="17"/>
  <c r="F13" i="17"/>
  <c r="G13" i="17"/>
  <c r="H13" i="17"/>
  <c r="F14" i="17"/>
  <c r="G14" i="17"/>
  <c r="H14" i="17"/>
  <c r="F15" i="17"/>
  <c r="G15" i="17"/>
  <c r="H15" i="17"/>
  <c r="F16" i="17"/>
  <c r="G16" i="17"/>
  <c r="H16" i="17"/>
  <c r="F17" i="17"/>
  <c r="G17" i="17"/>
  <c r="H17" i="17"/>
  <c r="F18" i="17"/>
  <c r="G18" i="17"/>
  <c r="H18" i="17"/>
  <c r="F19" i="17"/>
  <c r="G19" i="17"/>
  <c r="H19" i="17"/>
  <c r="F20" i="17"/>
  <c r="G20" i="17"/>
  <c r="H20" i="17"/>
  <c r="F21" i="17"/>
  <c r="G21" i="17"/>
  <c r="H21" i="17"/>
  <c r="F22" i="17"/>
  <c r="G22" i="17"/>
  <c r="H22" i="17"/>
  <c r="F23" i="17"/>
  <c r="G23" i="17"/>
  <c r="H23" i="17"/>
  <c r="F24" i="17"/>
  <c r="G24" i="17"/>
  <c r="H24" i="17"/>
  <c r="F25" i="17"/>
  <c r="G25" i="17"/>
  <c r="H25" i="17"/>
  <c r="F26" i="17"/>
  <c r="G26" i="17"/>
  <c r="H26" i="17"/>
  <c r="F27" i="17"/>
  <c r="G27" i="17"/>
  <c r="H27" i="17"/>
  <c r="F28" i="17"/>
  <c r="G28" i="17"/>
  <c r="H28" i="17"/>
  <c r="F29" i="17"/>
  <c r="G29" i="17"/>
  <c r="H29" i="17"/>
  <c r="F30" i="17"/>
  <c r="G30" i="17"/>
  <c r="H30" i="17"/>
  <c r="F31" i="17"/>
  <c r="G31" i="17"/>
  <c r="H31" i="17"/>
  <c r="F32" i="17"/>
  <c r="G32" i="17"/>
  <c r="H32" i="17"/>
  <c r="F33" i="17"/>
  <c r="G33" i="17"/>
  <c r="H33" i="17"/>
  <c r="F34" i="17"/>
  <c r="G34" i="17"/>
  <c r="H34" i="17"/>
  <c r="F35" i="17"/>
  <c r="G35" i="17"/>
  <c r="H35" i="17"/>
  <c r="F36" i="17"/>
  <c r="G36" i="17"/>
  <c r="H36" i="17"/>
  <c r="F37" i="17"/>
  <c r="G37" i="17"/>
  <c r="H37" i="17"/>
  <c r="F38" i="17"/>
  <c r="G38" i="17"/>
  <c r="H38" i="17"/>
  <c r="F39" i="17"/>
  <c r="G39" i="17"/>
  <c r="H39" i="17"/>
  <c r="F40" i="17"/>
  <c r="G40" i="17"/>
  <c r="H40" i="17"/>
  <c r="F41" i="17"/>
  <c r="G41" i="17"/>
  <c r="H41" i="17"/>
  <c r="F42" i="17"/>
  <c r="G42" i="17"/>
  <c r="H42" i="17"/>
  <c r="F43" i="17"/>
  <c r="G43" i="17"/>
  <c r="H43" i="17"/>
  <c r="F44" i="17"/>
  <c r="G44" i="17"/>
  <c r="H44" i="17"/>
  <c r="F45" i="17"/>
  <c r="G45" i="17"/>
  <c r="H45" i="17"/>
  <c r="F46" i="17"/>
  <c r="G46" i="17"/>
  <c r="H46" i="17"/>
  <c r="F47" i="17"/>
  <c r="G47" i="17"/>
  <c r="H47" i="17"/>
  <c r="F48" i="17"/>
  <c r="G48" i="17"/>
  <c r="H48" i="17"/>
  <c r="F49" i="17"/>
  <c r="G49" i="17"/>
  <c r="H49" i="17"/>
  <c r="F50" i="17"/>
  <c r="G50" i="17"/>
  <c r="H50" i="17"/>
  <c r="F51" i="17"/>
  <c r="G51" i="17"/>
  <c r="H51" i="17"/>
  <c r="F52" i="17"/>
  <c r="G52" i="17"/>
  <c r="H52" i="17"/>
  <c r="F53" i="17"/>
  <c r="G53" i="17"/>
  <c r="H53" i="17"/>
  <c r="F54" i="17"/>
  <c r="G54" i="17"/>
  <c r="H54" i="17"/>
  <c r="F55" i="17"/>
  <c r="G55" i="17"/>
  <c r="H55" i="17"/>
  <c r="F56" i="17"/>
  <c r="G56" i="17"/>
  <c r="H56" i="17"/>
  <c r="F57" i="17"/>
  <c r="G57" i="17"/>
  <c r="H57" i="17"/>
  <c r="F58" i="17"/>
  <c r="G58" i="17"/>
  <c r="H58" i="17"/>
  <c r="F59" i="17"/>
  <c r="G59" i="17"/>
  <c r="H59" i="17"/>
  <c r="F60" i="17"/>
  <c r="G60" i="17"/>
  <c r="H60" i="17"/>
  <c r="F61" i="17"/>
  <c r="G61" i="17"/>
  <c r="H61" i="17"/>
  <c r="F62" i="17"/>
  <c r="G62" i="17"/>
  <c r="H62" i="17"/>
  <c r="F63" i="17"/>
  <c r="G63" i="17"/>
  <c r="H63" i="17"/>
  <c r="F64" i="17"/>
  <c r="G64" i="17"/>
  <c r="H64" i="17"/>
  <c r="F65" i="17"/>
  <c r="G65" i="17"/>
  <c r="H65" i="17"/>
  <c r="F66" i="17"/>
  <c r="G66" i="17"/>
  <c r="H66" i="17"/>
  <c r="F67" i="17"/>
  <c r="G67" i="17"/>
  <c r="H67" i="17"/>
  <c r="F68" i="17"/>
  <c r="G68" i="17"/>
  <c r="H68" i="17"/>
  <c r="F69" i="17"/>
  <c r="G69" i="17"/>
  <c r="H69" i="17"/>
  <c r="F70" i="17"/>
  <c r="G70" i="17"/>
  <c r="H70" i="17"/>
  <c r="F71" i="17"/>
  <c r="G71" i="17"/>
  <c r="H71" i="17"/>
  <c r="F72" i="17"/>
  <c r="G72" i="17"/>
  <c r="H72" i="17"/>
  <c r="F73" i="17"/>
  <c r="G73" i="17"/>
  <c r="H73" i="17"/>
  <c r="F74" i="17"/>
  <c r="G74" i="17"/>
  <c r="H74" i="17"/>
  <c r="F75" i="17"/>
  <c r="G75" i="17"/>
  <c r="H75" i="17"/>
  <c r="F76" i="17"/>
  <c r="G76" i="17"/>
  <c r="H76" i="17"/>
  <c r="F77" i="17"/>
  <c r="G77" i="17"/>
  <c r="H77" i="17"/>
  <c r="F78" i="17"/>
  <c r="G78" i="17"/>
  <c r="H78" i="17"/>
  <c r="F79" i="17"/>
  <c r="G79" i="17"/>
  <c r="H79" i="17"/>
  <c r="F80" i="17"/>
  <c r="G80" i="17"/>
  <c r="H80" i="17"/>
  <c r="F81" i="17"/>
  <c r="G81" i="17"/>
  <c r="H81" i="17"/>
  <c r="F82" i="17"/>
  <c r="G82" i="17"/>
  <c r="H82" i="17"/>
  <c r="F83" i="17"/>
  <c r="G83" i="17"/>
  <c r="H83" i="17"/>
  <c r="F84" i="17"/>
  <c r="G84" i="17"/>
  <c r="H84" i="17"/>
  <c r="F85" i="17"/>
  <c r="G85" i="17"/>
  <c r="H85" i="17"/>
  <c r="F86" i="17"/>
  <c r="G86" i="17"/>
  <c r="H86" i="17"/>
  <c r="F87" i="17"/>
  <c r="G87" i="17"/>
  <c r="H87" i="17"/>
  <c r="F88" i="17"/>
  <c r="G88" i="17"/>
  <c r="H88" i="17"/>
  <c r="F89" i="17"/>
  <c r="G89" i="17"/>
  <c r="H89" i="17"/>
  <c r="F90" i="17"/>
  <c r="G90" i="17"/>
  <c r="H90" i="17"/>
  <c r="F91" i="17"/>
  <c r="G91" i="17"/>
  <c r="H91" i="17"/>
  <c r="F92" i="17"/>
  <c r="G92" i="17"/>
  <c r="H92" i="17"/>
  <c r="F93" i="17"/>
  <c r="G93" i="17"/>
  <c r="H93" i="17"/>
  <c r="F94" i="17"/>
  <c r="G94" i="17"/>
  <c r="H94" i="17"/>
  <c r="F95" i="17"/>
  <c r="G95" i="17"/>
  <c r="H95" i="17"/>
  <c r="F96" i="17"/>
  <c r="G96" i="17"/>
  <c r="H96" i="17"/>
  <c r="F97" i="17"/>
  <c r="G97" i="17"/>
  <c r="H97" i="17"/>
  <c r="F98" i="17"/>
  <c r="G98" i="17"/>
  <c r="H98" i="17"/>
  <c r="F99" i="17"/>
  <c r="G99" i="17"/>
  <c r="H99" i="17"/>
  <c r="F100" i="17"/>
  <c r="G100" i="17"/>
  <c r="H100" i="17"/>
  <c r="F101" i="17"/>
  <c r="G101" i="17"/>
  <c r="H101" i="17"/>
  <c r="F102" i="17"/>
  <c r="G102" i="17"/>
  <c r="H102" i="17"/>
  <c r="F103" i="17"/>
  <c r="G103" i="17"/>
  <c r="H103" i="17"/>
  <c r="F104" i="17"/>
  <c r="G104" i="17"/>
  <c r="H104" i="17"/>
  <c r="F105" i="17"/>
  <c r="G105" i="17"/>
  <c r="H105" i="17"/>
  <c r="F106" i="17"/>
  <c r="G106" i="17"/>
  <c r="H106" i="17"/>
  <c r="F107" i="17"/>
  <c r="G107" i="17"/>
  <c r="H107" i="17"/>
  <c r="F108" i="17"/>
  <c r="G108" i="17"/>
  <c r="H108" i="17"/>
  <c r="F109" i="17"/>
  <c r="G109" i="17"/>
  <c r="H109" i="17"/>
  <c r="F110" i="17"/>
  <c r="G110" i="17"/>
  <c r="H110" i="17"/>
  <c r="F111" i="17"/>
  <c r="G111" i="17"/>
  <c r="H111" i="17"/>
  <c r="F112" i="17"/>
  <c r="G112" i="17"/>
  <c r="H112" i="17"/>
  <c r="F113" i="17"/>
  <c r="G113" i="17"/>
  <c r="H113" i="17"/>
  <c r="F114" i="17"/>
  <c r="G114" i="17"/>
  <c r="H114" i="17"/>
  <c r="F115" i="17"/>
  <c r="G115" i="17"/>
  <c r="H115" i="17"/>
  <c r="F116" i="17"/>
  <c r="G116" i="17"/>
  <c r="H116" i="17"/>
  <c r="F117" i="17"/>
  <c r="G117" i="17"/>
  <c r="H117" i="17"/>
  <c r="F118" i="17"/>
  <c r="G118" i="17"/>
  <c r="H118" i="17"/>
  <c r="F119" i="17"/>
  <c r="G119" i="17"/>
  <c r="H119" i="17"/>
  <c r="F120" i="17"/>
  <c r="G120" i="17"/>
  <c r="H120" i="17"/>
  <c r="F121" i="17"/>
  <c r="G121" i="17"/>
  <c r="H121" i="17"/>
  <c r="F122" i="17"/>
  <c r="G122" i="17"/>
  <c r="H122" i="17"/>
  <c r="F123" i="17"/>
  <c r="G123" i="17"/>
  <c r="H123" i="17"/>
  <c r="F124" i="17"/>
  <c r="G124" i="17"/>
  <c r="H124" i="17"/>
  <c r="F125" i="17"/>
  <c r="G125" i="17"/>
  <c r="H125" i="17"/>
  <c r="F126" i="17"/>
  <c r="G126" i="17"/>
  <c r="H126" i="17"/>
  <c r="F127" i="17"/>
  <c r="G127" i="17"/>
  <c r="H127" i="17"/>
  <c r="F128" i="17"/>
  <c r="G128" i="17"/>
  <c r="H128" i="17"/>
  <c r="F129" i="17"/>
  <c r="G129" i="17"/>
  <c r="H129" i="17"/>
  <c r="F130" i="17"/>
  <c r="G130" i="17"/>
  <c r="H130" i="17"/>
  <c r="F131" i="17"/>
  <c r="G131" i="17"/>
  <c r="H131" i="17"/>
  <c r="F132" i="17"/>
  <c r="G132" i="17"/>
  <c r="H132" i="17"/>
  <c r="F133" i="17"/>
  <c r="G133" i="17"/>
  <c r="H133" i="17"/>
  <c r="F134" i="17"/>
  <c r="G134" i="17"/>
  <c r="H134" i="17"/>
  <c r="F135" i="17"/>
  <c r="G135" i="17"/>
  <c r="H135" i="17"/>
  <c r="F136" i="17"/>
  <c r="G136" i="17"/>
  <c r="H136" i="17"/>
  <c r="F137" i="17"/>
  <c r="G137" i="17"/>
  <c r="H137" i="17"/>
  <c r="F138" i="17"/>
  <c r="G138" i="17"/>
  <c r="H138" i="17"/>
  <c r="F139" i="17"/>
  <c r="G139" i="17"/>
  <c r="H139" i="17"/>
  <c r="F140" i="17"/>
  <c r="G140" i="17"/>
  <c r="H140" i="17"/>
  <c r="F141" i="17"/>
  <c r="G141" i="17"/>
  <c r="H141" i="17"/>
  <c r="I2" i="17"/>
  <c r="I3" i="17"/>
  <c r="I4" i="17"/>
  <c r="I5" i="17"/>
  <c r="I6" i="17"/>
  <c r="I7" i="17"/>
  <c r="I8" i="17"/>
  <c r="I9" i="17"/>
  <c r="I10" i="17"/>
  <c r="I11" i="17"/>
  <c r="I12" i="17"/>
  <c r="I13" i="17"/>
  <c r="I14" i="17"/>
  <c r="I15" i="17"/>
  <c r="I16" i="17"/>
  <c r="I17" i="17"/>
  <c r="I18" i="17"/>
  <c r="I19" i="17"/>
  <c r="I20" i="17"/>
  <c r="I21" i="17"/>
  <c r="I22" i="17"/>
  <c r="I23" i="17"/>
  <c r="I24" i="17"/>
  <c r="I25" i="17"/>
  <c r="I26" i="17"/>
  <c r="I27" i="17"/>
  <c r="I28" i="17"/>
  <c r="I29" i="17"/>
  <c r="I30" i="17"/>
  <c r="I31" i="17"/>
  <c r="I32" i="17"/>
  <c r="I33" i="17"/>
  <c r="I34" i="17"/>
  <c r="I35" i="17"/>
  <c r="I36" i="17"/>
  <c r="I37" i="17"/>
  <c r="I38" i="17"/>
  <c r="I39" i="17"/>
  <c r="I40" i="17"/>
  <c r="I41" i="17"/>
  <c r="I42" i="17"/>
  <c r="I43" i="17"/>
  <c r="I44" i="17"/>
  <c r="I45" i="17"/>
  <c r="I46" i="17"/>
  <c r="I47" i="17"/>
  <c r="I48" i="17"/>
  <c r="I49" i="17"/>
  <c r="I50" i="17"/>
  <c r="I51" i="17"/>
  <c r="I52" i="17"/>
  <c r="I53" i="17"/>
  <c r="I54" i="17"/>
  <c r="I55" i="17"/>
  <c r="I56" i="17"/>
  <c r="I57" i="17"/>
  <c r="I58" i="17"/>
  <c r="I59" i="17"/>
  <c r="I60" i="17"/>
  <c r="I61" i="17"/>
  <c r="I62" i="17"/>
  <c r="I63" i="17"/>
  <c r="I64" i="17"/>
  <c r="I65" i="17"/>
  <c r="I66" i="17"/>
  <c r="I67" i="17"/>
  <c r="I68" i="17"/>
  <c r="I69" i="17"/>
  <c r="I70" i="17"/>
  <c r="I71" i="17"/>
  <c r="I72" i="17"/>
  <c r="I73" i="17"/>
  <c r="I74" i="17"/>
  <c r="I75" i="17"/>
  <c r="I76" i="17"/>
  <c r="I77" i="17"/>
  <c r="I78" i="17"/>
  <c r="I79" i="17"/>
  <c r="I80" i="17"/>
  <c r="I81" i="17"/>
  <c r="I82" i="17"/>
  <c r="I83" i="17"/>
  <c r="I84" i="17"/>
  <c r="I85" i="17"/>
  <c r="I86" i="17"/>
  <c r="I87" i="17"/>
  <c r="I88" i="17"/>
  <c r="I89" i="17"/>
  <c r="I90" i="17"/>
  <c r="I91" i="17"/>
  <c r="I92" i="17"/>
  <c r="I93" i="17"/>
  <c r="I94" i="17"/>
  <c r="I95" i="17"/>
  <c r="I96" i="17"/>
  <c r="I97" i="17"/>
  <c r="I98" i="17"/>
  <c r="I99" i="17"/>
  <c r="I100" i="17"/>
  <c r="I101" i="17"/>
  <c r="I102" i="17"/>
  <c r="I103" i="17"/>
  <c r="I104" i="17"/>
  <c r="I105" i="17"/>
  <c r="I106" i="17"/>
  <c r="I107" i="17"/>
  <c r="I108" i="17"/>
  <c r="I109" i="17"/>
  <c r="I110" i="17"/>
  <c r="I111" i="17"/>
  <c r="I112" i="17"/>
  <c r="I113" i="17"/>
  <c r="I114" i="17"/>
  <c r="I115" i="17"/>
  <c r="I116" i="17"/>
  <c r="I117" i="17"/>
  <c r="I118" i="17"/>
  <c r="I119" i="17"/>
  <c r="I120" i="17"/>
  <c r="I121" i="17"/>
  <c r="I122" i="17"/>
  <c r="I123" i="17"/>
  <c r="I124" i="17"/>
  <c r="I125" i="17"/>
  <c r="I126" i="17"/>
  <c r="I127" i="17"/>
  <c r="I128" i="17"/>
  <c r="I129" i="17"/>
  <c r="I130" i="17"/>
  <c r="I131" i="17"/>
  <c r="I132" i="17"/>
  <c r="I133" i="17"/>
  <c r="I134" i="17"/>
  <c r="I135" i="17"/>
  <c r="I136" i="17"/>
  <c r="I137" i="17"/>
  <c r="I138" i="17"/>
  <c r="I139" i="17"/>
  <c r="I140" i="17"/>
  <c r="I141" i="17"/>
  <c r="R11" i="17"/>
  <c r="J2" i="17"/>
  <c r="K2" i="17"/>
  <c r="J3" i="17"/>
  <c r="K3" i="17"/>
  <c r="J4" i="17"/>
  <c r="K4" i="17"/>
  <c r="J5" i="17"/>
  <c r="K5" i="17"/>
  <c r="J6" i="17"/>
  <c r="K6" i="17"/>
  <c r="J7" i="17"/>
  <c r="K7" i="17"/>
  <c r="J8" i="17"/>
  <c r="K8" i="17"/>
  <c r="J9" i="17"/>
  <c r="K9" i="17"/>
  <c r="J10" i="17"/>
  <c r="K10" i="17"/>
  <c r="J11" i="17"/>
  <c r="K11" i="17"/>
  <c r="J12" i="17"/>
  <c r="K12" i="17"/>
  <c r="J13" i="17"/>
  <c r="K13" i="17"/>
  <c r="J14" i="17"/>
  <c r="K14" i="17"/>
  <c r="J15" i="17"/>
  <c r="K15" i="17"/>
  <c r="J16" i="17"/>
  <c r="K16" i="17"/>
  <c r="J17" i="17"/>
  <c r="K17" i="17"/>
  <c r="J18" i="17"/>
  <c r="K18" i="17"/>
  <c r="J19" i="17"/>
  <c r="K19" i="17"/>
  <c r="J20" i="17"/>
  <c r="K20" i="17"/>
  <c r="J21" i="17"/>
  <c r="K21" i="17"/>
  <c r="J22" i="17"/>
  <c r="K22" i="17"/>
  <c r="J23" i="17"/>
  <c r="K23" i="17"/>
  <c r="J24" i="17"/>
  <c r="K24" i="17"/>
  <c r="J25" i="17"/>
  <c r="K25" i="17"/>
  <c r="J26" i="17"/>
  <c r="K26" i="17"/>
  <c r="J27" i="17"/>
  <c r="K27" i="17"/>
  <c r="J28" i="17"/>
  <c r="K28" i="17"/>
  <c r="J29" i="17"/>
  <c r="K29" i="17"/>
  <c r="J30" i="17"/>
  <c r="K30" i="17"/>
  <c r="J31" i="17"/>
  <c r="K31" i="17"/>
  <c r="J32" i="17"/>
  <c r="K32" i="17"/>
  <c r="J33" i="17"/>
  <c r="K33" i="17"/>
  <c r="J34" i="17"/>
  <c r="K34" i="17"/>
  <c r="J35" i="17"/>
  <c r="K35" i="17"/>
  <c r="J36" i="17"/>
  <c r="K36" i="17"/>
  <c r="J37" i="17"/>
  <c r="K37" i="17"/>
  <c r="J38" i="17"/>
  <c r="K38" i="17"/>
  <c r="J39" i="17"/>
  <c r="K39" i="17"/>
  <c r="J40" i="17"/>
  <c r="K40" i="17"/>
  <c r="J41" i="17"/>
  <c r="K41" i="17"/>
  <c r="J42" i="17"/>
  <c r="K42" i="17"/>
  <c r="J43" i="17"/>
  <c r="K43" i="17"/>
  <c r="J44" i="17"/>
  <c r="K44" i="17"/>
  <c r="J45" i="17"/>
  <c r="K45" i="17"/>
  <c r="J46" i="17"/>
  <c r="K46" i="17"/>
  <c r="J47" i="17"/>
  <c r="K47" i="17"/>
  <c r="J48" i="17"/>
  <c r="K48" i="17"/>
  <c r="J49" i="17"/>
  <c r="K49" i="17"/>
  <c r="J50" i="17"/>
  <c r="K50" i="17"/>
  <c r="J51" i="17"/>
  <c r="K51" i="17"/>
  <c r="J52" i="17"/>
  <c r="K52" i="17"/>
  <c r="J53" i="17"/>
  <c r="K53" i="17"/>
  <c r="J54" i="17"/>
  <c r="K54" i="17"/>
  <c r="J55" i="17"/>
  <c r="K55" i="17"/>
  <c r="J56" i="17"/>
  <c r="K56" i="17"/>
  <c r="J57" i="17"/>
  <c r="K57" i="17"/>
  <c r="J58" i="17"/>
  <c r="K58" i="17"/>
  <c r="J59" i="17"/>
  <c r="K59" i="17"/>
  <c r="J60" i="17"/>
  <c r="K60" i="17"/>
  <c r="J61" i="17"/>
  <c r="K61" i="17"/>
  <c r="J62" i="17"/>
  <c r="K62" i="17"/>
  <c r="J63" i="17"/>
  <c r="K63" i="17"/>
  <c r="J64" i="17"/>
  <c r="K64" i="17"/>
  <c r="J65" i="17"/>
  <c r="K65" i="17"/>
  <c r="J66" i="17"/>
  <c r="K66" i="17"/>
  <c r="J67" i="17"/>
  <c r="K67" i="17"/>
  <c r="J68" i="17"/>
  <c r="K68" i="17"/>
  <c r="J69" i="17"/>
  <c r="K69" i="17"/>
  <c r="J70" i="17"/>
  <c r="K70" i="17"/>
  <c r="J71" i="17"/>
  <c r="K71" i="17"/>
  <c r="J72" i="17"/>
  <c r="K72" i="17"/>
  <c r="J73" i="17"/>
  <c r="K73" i="17"/>
  <c r="J74" i="17"/>
  <c r="K74" i="17"/>
  <c r="J75" i="17"/>
  <c r="K75" i="17"/>
  <c r="J76" i="17"/>
  <c r="K76" i="17"/>
  <c r="J77" i="17"/>
  <c r="K77" i="17"/>
  <c r="J78" i="17"/>
  <c r="K78" i="17"/>
  <c r="J79" i="17"/>
  <c r="K79" i="17"/>
  <c r="J80" i="17"/>
  <c r="K80" i="17"/>
  <c r="J81" i="17"/>
  <c r="K81" i="17"/>
  <c r="J82" i="17"/>
  <c r="K82" i="17"/>
  <c r="J83" i="17"/>
  <c r="K83" i="17"/>
  <c r="J84" i="17"/>
  <c r="K84" i="17"/>
  <c r="J85" i="17"/>
  <c r="K85" i="17"/>
  <c r="J86" i="17"/>
  <c r="K86" i="17"/>
  <c r="J87" i="17"/>
  <c r="K87" i="17"/>
  <c r="J88" i="17"/>
  <c r="K88" i="17"/>
  <c r="J89" i="17"/>
  <c r="K89" i="17"/>
  <c r="J90" i="17"/>
  <c r="K90" i="17"/>
  <c r="J91" i="17"/>
  <c r="K91" i="17"/>
  <c r="J92" i="17"/>
  <c r="K92" i="17"/>
  <c r="J93" i="17"/>
  <c r="K93" i="17"/>
  <c r="J94" i="17"/>
  <c r="K94" i="17"/>
  <c r="J95" i="17"/>
  <c r="K95" i="17"/>
  <c r="J96" i="17"/>
  <c r="K96" i="17"/>
  <c r="J97" i="17"/>
  <c r="K97" i="17"/>
  <c r="J98" i="17"/>
  <c r="K98" i="17"/>
  <c r="J99" i="17"/>
  <c r="K99" i="17"/>
  <c r="J100" i="17"/>
  <c r="K100" i="17"/>
  <c r="J101" i="17"/>
  <c r="K101" i="17"/>
  <c r="J102" i="17"/>
  <c r="K102" i="17"/>
  <c r="J103" i="17"/>
  <c r="K103" i="17"/>
  <c r="J104" i="17"/>
  <c r="K104" i="17"/>
  <c r="J105" i="17"/>
  <c r="K105" i="17"/>
  <c r="J106" i="17"/>
  <c r="K106" i="17"/>
  <c r="J107" i="17"/>
  <c r="K107" i="17"/>
  <c r="J108" i="17"/>
  <c r="K108" i="17"/>
  <c r="J109" i="17"/>
  <c r="K109" i="17"/>
  <c r="J110" i="17"/>
  <c r="K110" i="17"/>
  <c r="J111" i="17"/>
  <c r="K111" i="17"/>
  <c r="J112" i="17"/>
  <c r="K112" i="17"/>
  <c r="J113" i="17"/>
  <c r="K113" i="17"/>
  <c r="J114" i="17"/>
  <c r="K114" i="17"/>
  <c r="J115" i="17"/>
  <c r="K115" i="17"/>
  <c r="J116" i="17"/>
  <c r="K116" i="17"/>
  <c r="J117" i="17"/>
  <c r="K117" i="17"/>
  <c r="J118" i="17"/>
  <c r="K118" i="17"/>
  <c r="J119" i="17"/>
  <c r="K119" i="17"/>
  <c r="J120" i="17"/>
  <c r="K120" i="17"/>
  <c r="J121" i="17"/>
  <c r="K121" i="17"/>
  <c r="J122" i="17"/>
  <c r="K122" i="17"/>
  <c r="J123" i="17"/>
  <c r="K123" i="17"/>
  <c r="J124" i="17"/>
  <c r="K124" i="17"/>
  <c r="J125" i="17"/>
  <c r="K125" i="17"/>
  <c r="J126" i="17"/>
  <c r="K126" i="17"/>
  <c r="J127" i="17"/>
  <c r="K127" i="17"/>
  <c r="J128" i="17"/>
  <c r="K128" i="17"/>
  <c r="J129" i="17"/>
  <c r="K129" i="17"/>
  <c r="J130" i="17"/>
  <c r="K130" i="17"/>
  <c r="J131" i="17"/>
  <c r="K131" i="17"/>
  <c r="J132" i="17"/>
  <c r="K132" i="17"/>
  <c r="J133" i="17"/>
  <c r="K133" i="17"/>
  <c r="J134" i="17"/>
  <c r="K134" i="17"/>
  <c r="J135" i="17"/>
  <c r="K135" i="17"/>
  <c r="J136" i="17"/>
  <c r="K136" i="17"/>
  <c r="J137" i="17"/>
  <c r="K137" i="17"/>
  <c r="J138" i="17"/>
  <c r="K138" i="17"/>
  <c r="J139" i="17"/>
  <c r="K139" i="17"/>
  <c r="J140" i="17"/>
  <c r="K140" i="17"/>
  <c r="J141" i="17"/>
  <c r="K141" i="17"/>
  <c r="AD3" i="17"/>
  <c r="AD2" i="17"/>
  <c r="AD5" i="16"/>
  <c r="AD4" i="16"/>
  <c r="E2" i="16"/>
  <c r="D2" i="16"/>
  <c r="D3" i="16"/>
  <c r="D4" i="16"/>
  <c r="D5" i="16"/>
  <c r="E3" i="16"/>
  <c r="E4" i="16"/>
  <c r="E5" i="16"/>
  <c r="E6" i="16"/>
  <c r="E7" i="16"/>
  <c r="E8" i="16"/>
  <c r="E9" i="16"/>
  <c r="E10" i="16"/>
  <c r="E11" i="16"/>
  <c r="E12" i="16"/>
  <c r="E13" i="16"/>
  <c r="E14" i="16"/>
  <c r="E15" i="16"/>
  <c r="E16" i="16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E55" i="16"/>
  <c r="E56" i="16"/>
  <c r="E57" i="16"/>
  <c r="E58" i="16"/>
  <c r="E59" i="16"/>
  <c r="E60" i="16"/>
  <c r="E61" i="16"/>
  <c r="E62" i="16"/>
  <c r="E63" i="16"/>
  <c r="E64" i="16"/>
  <c r="E65" i="16"/>
  <c r="E66" i="16"/>
  <c r="E67" i="16"/>
  <c r="E68" i="16"/>
  <c r="E69" i="16"/>
  <c r="E70" i="16"/>
  <c r="E71" i="16"/>
  <c r="E72" i="16"/>
  <c r="E73" i="16"/>
  <c r="E74" i="16"/>
  <c r="E75" i="16"/>
  <c r="E76" i="16"/>
  <c r="E77" i="16"/>
  <c r="E78" i="16"/>
  <c r="E79" i="16"/>
  <c r="E80" i="16"/>
  <c r="E81" i="16"/>
  <c r="E82" i="16"/>
  <c r="E83" i="16"/>
  <c r="E84" i="16"/>
  <c r="E85" i="16"/>
  <c r="E86" i="16"/>
  <c r="E87" i="16"/>
  <c r="E88" i="16"/>
  <c r="E89" i="16"/>
  <c r="E90" i="16"/>
  <c r="E91" i="16"/>
  <c r="E92" i="16"/>
  <c r="E93" i="16"/>
  <c r="E94" i="16"/>
  <c r="E95" i="16"/>
  <c r="E96" i="16"/>
  <c r="E97" i="16"/>
  <c r="E98" i="16"/>
  <c r="E99" i="16"/>
  <c r="E100" i="16"/>
  <c r="E101" i="16"/>
  <c r="E102" i="16"/>
  <c r="E103" i="16"/>
  <c r="E104" i="16"/>
  <c r="E105" i="16"/>
  <c r="E106" i="16"/>
  <c r="E107" i="16"/>
  <c r="E108" i="16"/>
  <c r="E109" i="16"/>
  <c r="E110" i="16"/>
  <c r="E111" i="16"/>
  <c r="E112" i="16"/>
  <c r="E113" i="16"/>
  <c r="E114" i="16"/>
  <c r="E115" i="16"/>
  <c r="E116" i="16"/>
  <c r="E117" i="16"/>
  <c r="E118" i="16"/>
  <c r="E119" i="16"/>
  <c r="E120" i="16"/>
  <c r="E121" i="16"/>
  <c r="E122" i="16"/>
  <c r="E123" i="16"/>
  <c r="E124" i="16"/>
  <c r="E125" i="16"/>
  <c r="E126" i="16"/>
  <c r="E127" i="16"/>
  <c r="E128" i="16"/>
  <c r="E129" i="16"/>
  <c r="E130" i="16"/>
  <c r="E131" i="16"/>
  <c r="E132" i="16"/>
  <c r="E133" i="16"/>
  <c r="E134" i="16"/>
  <c r="E135" i="16"/>
  <c r="E136" i="16"/>
  <c r="E137" i="16"/>
  <c r="E138" i="16"/>
  <c r="E139" i="16"/>
  <c r="E140" i="16"/>
  <c r="E141" i="16"/>
  <c r="D6" i="16"/>
  <c r="D7" i="16"/>
  <c r="D8" i="16"/>
  <c r="D9" i="16"/>
  <c r="D10" i="16"/>
  <c r="D11" i="16"/>
  <c r="D12" i="16"/>
  <c r="D13" i="16"/>
  <c r="D14" i="16"/>
  <c r="D15" i="16"/>
  <c r="D16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55" i="16"/>
  <c r="D56" i="16"/>
  <c r="D57" i="16"/>
  <c r="D58" i="16"/>
  <c r="D59" i="16"/>
  <c r="D60" i="16"/>
  <c r="D61" i="16"/>
  <c r="D62" i="16"/>
  <c r="D63" i="16"/>
  <c r="D64" i="16"/>
  <c r="D65" i="16"/>
  <c r="D66" i="16"/>
  <c r="D67" i="16"/>
  <c r="D68" i="16"/>
  <c r="D69" i="16"/>
  <c r="D70" i="16"/>
  <c r="D71" i="16"/>
  <c r="D72" i="16"/>
  <c r="D73" i="16"/>
  <c r="D74" i="16"/>
  <c r="D75" i="16"/>
  <c r="D76" i="16"/>
  <c r="D77" i="16"/>
  <c r="D78" i="16"/>
  <c r="D79" i="16"/>
  <c r="D80" i="16"/>
  <c r="D81" i="16"/>
  <c r="D82" i="16"/>
  <c r="D83" i="16"/>
  <c r="D84" i="16"/>
  <c r="D85" i="16"/>
  <c r="D86" i="16"/>
  <c r="D87" i="16"/>
  <c r="D88" i="16"/>
  <c r="D89" i="16"/>
  <c r="D90" i="16"/>
  <c r="D91" i="16"/>
  <c r="D92" i="16"/>
  <c r="D93" i="16"/>
  <c r="D94" i="16"/>
  <c r="D95" i="16"/>
  <c r="D96" i="16"/>
  <c r="D97" i="16"/>
  <c r="D98" i="16"/>
  <c r="D99" i="16"/>
  <c r="D100" i="16"/>
  <c r="D101" i="16"/>
  <c r="D102" i="16"/>
  <c r="D103" i="16"/>
  <c r="D104" i="16"/>
  <c r="D105" i="16"/>
  <c r="D106" i="16"/>
  <c r="D107" i="16"/>
  <c r="D108" i="16"/>
  <c r="D109" i="16"/>
  <c r="D110" i="16"/>
  <c r="D111" i="16"/>
  <c r="D112" i="16"/>
  <c r="D113" i="16"/>
  <c r="D114" i="16"/>
  <c r="D115" i="16"/>
  <c r="D116" i="16"/>
  <c r="D117" i="16"/>
  <c r="D118" i="16"/>
  <c r="D119" i="16"/>
  <c r="D120" i="16"/>
  <c r="D121" i="16"/>
  <c r="D122" i="16"/>
  <c r="D123" i="16"/>
  <c r="D124" i="16"/>
  <c r="D125" i="16"/>
  <c r="D126" i="16"/>
  <c r="D127" i="16"/>
  <c r="D128" i="16"/>
  <c r="D129" i="16"/>
  <c r="D130" i="16"/>
  <c r="D131" i="16"/>
  <c r="D132" i="16"/>
  <c r="D133" i="16"/>
  <c r="D134" i="16"/>
  <c r="D135" i="16"/>
  <c r="D136" i="16"/>
  <c r="D137" i="16"/>
  <c r="D138" i="16"/>
  <c r="D139" i="16"/>
  <c r="D140" i="16"/>
  <c r="D141" i="16"/>
  <c r="R4" i="16" a="1"/>
  <c r="S4" i="16"/>
  <c r="F2" i="16"/>
  <c r="G2" i="16"/>
  <c r="H2" i="16"/>
  <c r="F3" i="16"/>
  <c r="G3" i="16"/>
  <c r="H3" i="16"/>
  <c r="F4" i="16"/>
  <c r="G4" i="16"/>
  <c r="H4" i="16"/>
  <c r="F5" i="16"/>
  <c r="G5" i="16"/>
  <c r="H5" i="16"/>
  <c r="F6" i="16"/>
  <c r="G6" i="16"/>
  <c r="H6" i="16"/>
  <c r="F7" i="16"/>
  <c r="G7" i="16"/>
  <c r="H7" i="16"/>
  <c r="F8" i="16"/>
  <c r="G8" i="16"/>
  <c r="H8" i="16"/>
  <c r="F9" i="16"/>
  <c r="G9" i="16"/>
  <c r="H9" i="16"/>
  <c r="F10" i="16"/>
  <c r="G10" i="16"/>
  <c r="H10" i="16"/>
  <c r="F11" i="16"/>
  <c r="G11" i="16"/>
  <c r="H11" i="16"/>
  <c r="F12" i="16"/>
  <c r="G12" i="16"/>
  <c r="H12" i="16"/>
  <c r="F13" i="16"/>
  <c r="G13" i="16"/>
  <c r="H13" i="16"/>
  <c r="F14" i="16"/>
  <c r="G14" i="16"/>
  <c r="H14" i="16"/>
  <c r="F15" i="16"/>
  <c r="G15" i="16"/>
  <c r="H15" i="16"/>
  <c r="F16" i="16"/>
  <c r="G16" i="16"/>
  <c r="H16" i="16"/>
  <c r="F17" i="16"/>
  <c r="G17" i="16"/>
  <c r="H17" i="16"/>
  <c r="F18" i="16"/>
  <c r="G18" i="16"/>
  <c r="H18" i="16"/>
  <c r="F19" i="16"/>
  <c r="G19" i="16"/>
  <c r="H19" i="16"/>
  <c r="F20" i="16"/>
  <c r="G20" i="16"/>
  <c r="H20" i="16"/>
  <c r="F21" i="16"/>
  <c r="G21" i="16"/>
  <c r="H21" i="16"/>
  <c r="F22" i="16"/>
  <c r="G22" i="16"/>
  <c r="H22" i="16"/>
  <c r="F23" i="16"/>
  <c r="G23" i="16"/>
  <c r="H23" i="16"/>
  <c r="F24" i="16"/>
  <c r="G24" i="16"/>
  <c r="H24" i="16"/>
  <c r="F25" i="16"/>
  <c r="G25" i="16"/>
  <c r="H25" i="16"/>
  <c r="F26" i="16"/>
  <c r="G26" i="16"/>
  <c r="H26" i="16"/>
  <c r="F27" i="16"/>
  <c r="G27" i="16"/>
  <c r="H27" i="16"/>
  <c r="F28" i="16"/>
  <c r="G28" i="16"/>
  <c r="H28" i="16"/>
  <c r="F29" i="16"/>
  <c r="G29" i="16"/>
  <c r="H29" i="16"/>
  <c r="F30" i="16"/>
  <c r="G30" i="16"/>
  <c r="H30" i="16"/>
  <c r="F31" i="16"/>
  <c r="G31" i="16"/>
  <c r="H31" i="16"/>
  <c r="F32" i="16"/>
  <c r="G32" i="16"/>
  <c r="H32" i="16"/>
  <c r="F33" i="16"/>
  <c r="G33" i="16"/>
  <c r="H33" i="16"/>
  <c r="F34" i="16"/>
  <c r="G34" i="16"/>
  <c r="H34" i="16"/>
  <c r="F35" i="16"/>
  <c r="G35" i="16"/>
  <c r="H35" i="16"/>
  <c r="F36" i="16"/>
  <c r="G36" i="16"/>
  <c r="H36" i="16"/>
  <c r="F37" i="16"/>
  <c r="G37" i="16"/>
  <c r="H37" i="16"/>
  <c r="F38" i="16"/>
  <c r="G38" i="16"/>
  <c r="H38" i="16"/>
  <c r="F39" i="16"/>
  <c r="G39" i="16"/>
  <c r="H39" i="16"/>
  <c r="F40" i="16"/>
  <c r="G40" i="16"/>
  <c r="H40" i="16"/>
  <c r="F41" i="16"/>
  <c r="G41" i="16"/>
  <c r="H41" i="16"/>
  <c r="F42" i="16"/>
  <c r="G42" i="16"/>
  <c r="H42" i="16"/>
  <c r="F43" i="16"/>
  <c r="G43" i="16"/>
  <c r="H43" i="16"/>
  <c r="F44" i="16"/>
  <c r="G44" i="16"/>
  <c r="H44" i="16"/>
  <c r="F45" i="16"/>
  <c r="G45" i="16"/>
  <c r="H45" i="16"/>
  <c r="F46" i="16"/>
  <c r="G46" i="16"/>
  <c r="H46" i="16"/>
  <c r="F47" i="16"/>
  <c r="G47" i="16"/>
  <c r="H47" i="16"/>
  <c r="F48" i="16"/>
  <c r="G48" i="16"/>
  <c r="H48" i="16"/>
  <c r="F49" i="16"/>
  <c r="G49" i="16"/>
  <c r="H49" i="16"/>
  <c r="F50" i="16"/>
  <c r="G50" i="16"/>
  <c r="H50" i="16"/>
  <c r="F51" i="16"/>
  <c r="G51" i="16"/>
  <c r="H51" i="16"/>
  <c r="F52" i="16"/>
  <c r="G52" i="16"/>
  <c r="H52" i="16"/>
  <c r="F53" i="16"/>
  <c r="G53" i="16"/>
  <c r="H53" i="16"/>
  <c r="F54" i="16"/>
  <c r="G54" i="16"/>
  <c r="H54" i="16"/>
  <c r="F55" i="16"/>
  <c r="G55" i="16"/>
  <c r="H55" i="16"/>
  <c r="F56" i="16"/>
  <c r="G56" i="16"/>
  <c r="H56" i="16"/>
  <c r="F57" i="16"/>
  <c r="G57" i="16"/>
  <c r="H57" i="16"/>
  <c r="F58" i="16"/>
  <c r="G58" i="16"/>
  <c r="H58" i="16"/>
  <c r="F59" i="16"/>
  <c r="G59" i="16"/>
  <c r="H59" i="16"/>
  <c r="F60" i="16"/>
  <c r="G60" i="16"/>
  <c r="H60" i="16"/>
  <c r="F61" i="16"/>
  <c r="G61" i="16"/>
  <c r="H61" i="16"/>
  <c r="F62" i="16"/>
  <c r="G62" i="16"/>
  <c r="H62" i="16"/>
  <c r="F63" i="16"/>
  <c r="G63" i="16"/>
  <c r="H63" i="16"/>
  <c r="F64" i="16"/>
  <c r="G64" i="16"/>
  <c r="H64" i="16"/>
  <c r="F65" i="16"/>
  <c r="G65" i="16"/>
  <c r="H65" i="16"/>
  <c r="F66" i="16"/>
  <c r="G66" i="16"/>
  <c r="H66" i="16"/>
  <c r="F67" i="16"/>
  <c r="G67" i="16"/>
  <c r="H67" i="16"/>
  <c r="F68" i="16"/>
  <c r="G68" i="16"/>
  <c r="H68" i="16"/>
  <c r="F69" i="16"/>
  <c r="G69" i="16"/>
  <c r="H69" i="16"/>
  <c r="F70" i="16"/>
  <c r="G70" i="16"/>
  <c r="H70" i="16"/>
  <c r="F71" i="16"/>
  <c r="G71" i="16"/>
  <c r="H71" i="16"/>
  <c r="F72" i="16"/>
  <c r="G72" i="16"/>
  <c r="H72" i="16"/>
  <c r="F73" i="16"/>
  <c r="G73" i="16"/>
  <c r="H73" i="16"/>
  <c r="F74" i="16"/>
  <c r="G74" i="16"/>
  <c r="H74" i="16"/>
  <c r="F75" i="16"/>
  <c r="G75" i="16"/>
  <c r="H75" i="16"/>
  <c r="F76" i="16"/>
  <c r="G76" i="16"/>
  <c r="H76" i="16"/>
  <c r="F77" i="16"/>
  <c r="G77" i="16"/>
  <c r="H77" i="16"/>
  <c r="F78" i="16"/>
  <c r="G78" i="16"/>
  <c r="H78" i="16"/>
  <c r="F79" i="16"/>
  <c r="G79" i="16"/>
  <c r="H79" i="16"/>
  <c r="F80" i="16"/>
  <c r="G80" i="16"/>
  <c r="H80" i="16"/>
  <c r="F81" i="16"/>
  <c r="G81" i="16"/>
  <c r="H81" i="16"/>
  <c r="F82" i="16"/>
  <c r="G82" i="16"/>
  <c r="H82" i="16"/>
  <c r="F83" i="16"/>
  <c r="G83" i="16"/>
  <c r="H83" i="16"/>
  <c r="F84" i="16"/>
  <c r="G84" i="16"/>
  <c r="H84" i="16"/>
  <c r="F85" i="16"/>
  <c r="G85" i="16"/>
  <c r="H85" i="16"/>
  <c r="F86" i="16"/>
  <c r="G86" i="16"/>
  <c r="H86" i="16"/>
  <c r="F87" i="16"/>
  <c r="G87" i="16"/>
  <c r="H87" i="16"/>
  <c r="F88" i="16"/>
  <c r="G88" i="16"/>
  <c r="H88" i="16"/>
  <c r="F89" i="16"/>
  <c r="G89" i="16"/>
  <c r="H89" i="16"/>
  <c r="F90" i="16"/>
  <c r="G90" i="16"/>
  <c r="H90" i="16"/>
  <c r="F91" i="16"/>
  <c r="G91" i="16"/>
  <c r="H91" i="16"/>
  <c r="F92" i="16"/>
  <c r="G92" i="16"/>
  <c r="H92" i="16"/>
  <c r="F93" i="16"/>
  <c r="G93" i="16"/>
  <c r="H93" i="16"/>
  <c r="F94" i="16"/>
  <c r="G94" i="16"/>
  <c r="H94" i="16"/>
  <c r="F95" i="16"/>
  <c r="G95" i="16"/>
  <c r="H95" i="16"/>
  <c r="F96" i="16"/>
  <c r="G96" i="16"/>
  <c r="H96" i="16"/>
  <c r="F97" i="16"/>
  <c r="G97" i="16"/>
  <c r="H97" i="16"/>
  <c r="F98" i="16"/>
  <c r="G98" i="16"/>
  <c r="H98" i="16"/>
  <c r="F99" i="16"/>
  <c r="G99" i="16"/>
  <c r="H99" i="16"/>
  <c r="F100" i="16"/>
  <c r="G100" i="16"/>
  <c r="H100" i="16"/>
  <c r="F101" i="16"/>
  <c r="G101" i="16"/>
  <c r="H101" i="16"/>
  <c r="F102" i="16"/>
  <c r="G102" i="16"/>
  <c r="H102" i="16"/>
  <c r="F103" i="16"/>
  <c r="G103" i="16"/>
  <c r="H103" i="16"/>
  <c r="F104" i="16"/>
  <c r="G104" i="16"/>
  <c r="H104" i="16"/>
  <c r="F105" i="16"/>
  <c r="G105" i="16"/>
  <c r="H105" i="16"/>
  <c r="F106" i="16"/>
  <c r="G106" i="16"/>
  <c r="H106" i="16"/>
  <c r="F107" i="16"/>
  <c r="G107" i="16"/>
  <c r="H107" i="16"/>
  <c r="F108" i="16"/>
  <c r="G108" i="16"/>
  <c r="H108" i="16"/>
  <c r="F109" i="16"/>
  <c r="G109" i="16"/>
  <c r="H109" i="16"/>
  <c r="F110" i="16"/>
  <c r="G110" i="16"/>
  <c r="H110" i="16"/>
  <c r="F111" i="16"/>
  <c r="G111" i="16"/>
  <c r="H111" i="16"/>
  <c r="F112" i="16"/>
  <c r="G112" i="16"/>
  <c r="H112" i="16"/>
  <c r="F113" i="16"/>
  <c r="G113" i="16"/>
  <c r="H113" i="16"/>
  <c r="F114" i="16"/>
  <c r="G114" i="16"/>
  <c r="H114" i="16"/>
  <c r="F115" i="16"/>
  <c r="G115" i="16"/>
  <c r="H115" i="16"/>
  <c r="F116" i="16"/>
  <c r="G116" i="16"/>
  <c r="H116" i="16"/>
  <c r="F117" i="16"/>
  <c r="G117" i="16"/>
  <c r="H117" i="16"/>
  <c r="F118" i="16"/>
  <c r="G118" i="16"/>
  <c r="H118" i="16"/>
  <c r="F119" i="16"/>
  <c r="G119" i="16"/>
  <c r="H119" i="16"/>
  <c r="F120" i="16"/>
  <c r="G120" i="16"/>
  <c r="H120" i="16"/>
  <c r="F121" i="16"/>
  <c r="G121" i="16"/>
  <c r="H121" i="16"/>
  <c r="F122" i="16"/>
  <c r="G122" i="16"/>
  <c r="H122" i="16"/>
  <c r="F123" i="16"/>
  <c r="G123" i="16"/>
  <c r="H123" i="16"/>
  <c r="F124" i="16"/>
  <c r="G124" i="16"/>
  <c r="H124" i="16"/>
  <c r="F125" i="16"/>
  <c r="G125" i="16"/>
  <c r="H125" i="16"/>
  <c r="F126" i="16"/>
  <c r="G126" i="16"/>
  <c r="H126" i="16"/>
  <c r="F127" i="16"/>
  <c r="G127" i="16"/>
  <c r="H127" i="16"/>
  <c r="F128" i="16"/>
  <c r="G128" i="16"/>
  <c r="H128" i="16"/>
  <c r="F129" i="16"/>
  <c r="G129" i="16"/>
  <c r="H129" i="16"/>
  <c r="F130" i="16"/>
  <c r="G130" i="16"/>
  <c r="H130" i="16"/>
  <c r="F131" i="16"/>
  <c r="G131" i="16"/>
  <c r="H131" i="16"/>
  <c r="F132" i="16"/>
  <c r="G132" i="16"/>
  <c r="H132" i="16"/>
  <c r="F133" i="16"/>
  <c r="G133" i="16"/>
  <c r="H133" i="16"/>
  <c r="F134" i="16"/>
  <c r="G134" i="16"/>
  <c r="H134" i="16"/>
  <c r="F135" i="16"/>
  <c r="G135" i="16"/>
  <c r="H135" i="16"/>
  <c r="F136" i="16"/>
  <c r="G136" i="16"/>
  <c r="H136" i="16"/>
  <c r="F137" i="16"/>
  <c r="G137" i="16"/>
  <c r="H137" i="16"/>
  <c r="F138" i="16"/>
  <c r="G138" i="16"/>
  <c r="H138" i="16"/>
  <c r="F139" i="16"/>
  <c r="G139" i="16"/>
  <c r="H139" i="16"/>
  <c r="F140" i="16"/>
  <c r="G140" i="16"/>
  <c r="H140" i="16"/>
  <c r="F141" i="16"/>
  <c r="G141" i="16"/>
  <c r="H141" i="16"/>
  <c r="I2" i="16"/>
  <c r="I3" i="16"/>
  <c r="I4" i="16"/>
  <c r="I5" i="16"/>
  <c r="I6" i="16"/>
  <c r="I7" i="16"/>
  <c r="I8" i="16"/>
  <c r="I9" i="16"/>
  <c r="I10" i="16"/>
  <c r="I11" i="16"/>
  <c r="I12" i="16"/>
  <c r="I13" i="16"/>
  <c r="I14" i="16"/>
  <c r="I15" i="16"/>
  <c r="I16" i="16"/>
  <c r="I17" i="16"/>
  <c r="I18" i="16"/>
  <c r="I19" i="16"/>
  <c r="I20" i="16"/>
  <c r="I21" i="16"/>
  <c r="I22" i="16"/>
  <c r="I23" i="16"/>
  <c r="I24" i="16"/>
  <c r="I25" i="16"/>
  <c r="I26" i="16"/>
  <c r="I27" i="16"/>
  <c r="I28" i="16"/>
  <c r="I29" i="16"/>
  <c r="I30" i="16"/>
  <c r="I31" i="16"/>
  <c r="I32" i="16"/>
  <c r="I33" i="16"/>
  <c r="I34" i="16"/>
  <c r="I35" i="16"/>
  <c r="I36" i="16"/>
  <c r="I37" i="16"/>
  <c r="I38" i="16"/>
  <c r="I39" i="16"/>
  <c r="I40" i="16"/>
  <c r="I41" i="16"/>
  <c r="I42" i="16"/>
  <c r="I43" i="16"/>
  <c r="I44" i="16"/>
  <c r="I45" i="16"/>
  <c r="I46" i="16"/>
  <c r="I47" i="16"/>
  <c r="I48" i="16"/>
  <c r="I49" i="16"/>
  <c r="I50" i="16"/>
  <c r="I51" i="16"/>
  <c r="I52" i="16"/>
  <c r="I53" i="16"/>
  <c r="I54" i="16"/>
  <c r="I55" i="16"/>
  <c r="I56" i="16"/>
  <c r="I57" i="16"/>
  <c r="I58" i="16"/>
  <c r="I59" i="16"/>
  <c r="I60" i="16"/>
  <c r="I61" i="16"/>
  <c r="I62" i="16"/>
  <c r="I63" i="16"/>
  <c r="I64" i="16"/>
  <c r="I65" i="16"/>
  <c r="I66" i="16"/>
  <c r="I67" i="16"/>
  <c r="I68" i="16"/>
  <c r="I69" i="16"/>
  <c r="I70" i="16"/>
  <c r="I71" i="16"/>
  <c r="I72" i="16"/>
  <c r="I73" i="16"/>
  <c r="I74" i="16"/>
  <c r="I75" i="16"/>
  <c r="I76" i="16"/>
  <c r="I77" i="16"/>
  <c r="I78" i="16"/>
  <c r="I79" i="16"/>
  <c r="I80" i="16"/>
  <c r="I81" i="16"/>
  <c r="I82" i="16"/>
  <c r="I83" i="16"/>
  <c r="I84" i="16"/>
  <c r="I85" i="16"/>
  <c r="I86" i="16"/>
  <c r="I87" i="16"/>
  <c r="I88" i="16"/>
  <c r="I89" i="16"/>
  <c r="I90" i="16"/>
  <c r="I91" i="16"/>
  <c r="I92" i="16"/>
  <c r="I93" i="16"/>
  <c r="I94" i="16"/>
  <c r="I95" i="16"/>
  <c r="I96" i="16"/>
  <c r="I97" i="16"/>
  <c r="I98" i="16"/>
  <c r="I99" i="16"/>
  <c r="I100" i="16"/>
  <c r="I101" i="16"/>
  <c r="I102" i="16"/>
  <c r="I103" i="16"/>
  <c r="I104" i="16"/>
  <c r="I105" i="16"/>
  <c r="I106" i="16"/>
  <c r="I107" i="16"/>
  <c r="I108" i="16"/>
  <c r="I109" i="16"/>
  <c r="I110" i="16"/>
  <c r="I111" i="16"/>
  <c r="I112" i="16"/>
  <c r="I113" i="16"/>
  <c r="I114" i="16"/>
  <c r="I115" i="16"/>
  <c r="I116" i="16"/>
  <c r="I117" i="16"/>
  <c r="I118" i="16"/>
  <c r="I119" i="16"/>
  <c r="I120" i="16"/>
  <c r="I121" i="16"/>
  <c r="I122" i="16"/>
  <c r="I123" i="16"/>
  <c r="I124" i="16"/>
  <c r="I125" i="16"/>
  <c r="I126" i="16"/>
  <c r="I127" i="16"/>
  <c r="I128" i="16"/>
  <c r="I129" i="16"/>
  <c r="I130" i="16"/>
  <c r="I131" i="16"/>
  <c r="I132" i="16"/>
  <c r="I133" i="16"/>
  <c r="I134" i="16"/>
  <c r="I135" i="16"/>
  <c r="I136" i="16"/>
  <c r="I137" i="16"/>
  <c r="I138" i="16"/>
  <c r="I139" i="16"/>
  <c r="I140" i="16"/>
  <c r="I141" i="16"/>
  <c r="R11" i="16"/>
  <c r="J2" i="16"/>
  <c r="K2" i="16"/>
  <c r="J3" i="16"/>
  <c r="K3" i="16"/>
  <c r="J4" i="16"/>
  <c r="K4" i="16"/>
  <c r="J5" i="16"/>
  <c r="K5" i="16"/>
  <c r="J6" i="16"/>
  <c r="K6" i="16"/>
  <c r="J7" i="16"/>
  <c r="K7" i="16"/>
  <c r="J8" i="16"/>
  <c r="K8" i="16"/>
  <c r="J9" i="16"/>
  <c r="K9" i="16"/>
  <c r="J10" i="16"/>
  <c r="K10" i="16"/>
  <c r="J11" i="16"/>
  <c r="K11" i="16"/>
  <c r="J12" i="16"/>
  <c r="K12" i="16"/>
  <c r="J13" i="16"/>
  <c r="K13" i="16"/>
  <c r="J14" i="16"/>
  <c r="K14" i="16"/>
  <c r="J15" i="16"/>
  <c r="K15" i="16"/>
  <c r="J16" i="16"/>
  <c r="K16" i="16"/>
  <c r="J17" i="16"/>
  <c r="K17" i="16"/>
  <c r="J18" i="16"/>
  <c r="K18" i="16"/>
  <c r="J19" i="16"/>
  <c r="K19" i="16"/>
  <c r="J20" i="16"/>
  <c r="K20" i="16"/>
  <c r="J21" i="16"/>
  <c r="K21" i="16"/>
  <c r="J22" i="16"/>
  <c r="K22" i="16"/>
  <c r="J23" i="16"/>
  <c r="K23" i="16"/>
  <c r="J24" i="16"/>
  <c r="K24" i="16"/>
  <c r="J25" i="16"/>
  <c r="K25" i="16"/>
  <c r="J26" i="16"/>
  <c r="K26" i="16"/>
  <c r="J27" i="16"/>
  <c r="K27" i="16"/>
  <c r="J28" i="16"/>
  <c r="K28" i="16"/>
  <c r="J29" i="16"/>
  <c r="K29" i="16"/>
  <c r="J30" i="16"/>
  <c r="K30" i="16"/>
  <c r="J31" i="16"/>
  <c r="K31" i="16"/>
  <c r="J32" i="16"/>
  <c r="K32" i="16"/>
  <c r="J33" i="16"/>
  <c r="K33" i="16"/>
  <c r="J34" i="16"/>
  <c r="K34" i="16"/>
  <c r="J35" i="16"/>
  <c r="K35" i="16"/>
  <c r="J36" i="16"/>
  <c r="K36" i="16"/>
  <c r="J37" i="16"/>
  <c r="K37" i="16"/>
  <c r="J38" i="16"/>
  <c r="K38" i="16"/>
  <c r="J39" i="16"/>
  <c r="K39" i="16"/>
  <c r="J40" i="16"/>
  <c r="K40" i="16"/>
  <c r="J41" i="16"/>
  <c r="K41" i="16"/>
  <c r="J42" i="16"/>
  <c r="K42" i="16"/>
  <c r="J43" i="16"/>
  <c r="K43" i="16"/>
  <c r="J44" i="16"/>
  <c r="K44" i="16"/>
  <c r="J45" i="16"/>
  <c r="K45" i="16"/>
  <c r="J46" i="16"/>
  <c r="K46" i="16"/>
  <c r="J47" i="16"/>
  <c r="K47" i="16"/>
  <c r="J48" i="16"/>
  <c r="K48" i="16"/>
  <c r="J49" i="16"/>
  <c r="K49" i="16"/>
  <c r="J50" i="16"/>
  <c r="K50" i="16"/>
  <c r="J51" i="16"/>
  <c r="K51" i="16"/>
  <c r="J52" i="16"/>
  <c r="K52" i="16"/>
  <c r="J53" i="16"/>
  <c r="K53" i="16"/>
  <c r="J54" i="16"/>
  <c r="K54" i="16"/>
  <c r="J55" i="16"/>
  <c r="K55" i="16"/>
  <c r="J56" i="16"/>
  <c r="K56" i="16"/>
  <c r="J57" i="16"/>
  <c r="K57" i="16"/>
  <c r="J58" i="16"/>
  <c r="K58" i="16"/>
  <c r="J59" i="16"/>
  <c r="K59" i="16"/>
  <c r="J60" i="16"/>
  <c r="K60" i="16"/>
  <c r="J61" i="16"/>
  <c r="K61" i="16"/>
  <c r="J62" i="16"/>
  <c r="K62" i="16"/>
  <c r="J63" i="16"/>
  <c r="K63" i="16"/>
  <c r="J64" i="16"/>
  <c r="K64" i="16"/>
  <c r="J65" i="16"/>
  <c r="K65" i="16"/>
  <c r="J66" i="16"/>
  <c r="K66" i="16"/>
  <c r="J67" i="16"/>
  <c r="K67" i="16"/>
  <c r="J68" i="16"/>
  <c r="K68" i="16"/>
  <c r="J69" i="16"/>
  <c r="K69" i="16"/>
  <c r="J70" i="16"/>
  <c r="K70" i="16"/>
  <c r="J71" i="16"/>
  <c r="K71" i="16"/>
  <c r="J72" i="16"/>
  <c r="K72" i="16"/>
  <c r="J73" i="16"/>
  <c r="K73" i="16"/>
  <c r="J74" i="16"/>
  <c r="K74" i="16"/>
  <c r="J75" i="16"/>
  <c r="K75" i="16"/>
  <c r="J76" i="16"/>
  <c r="K76" i="16"/>
  <c r="J77" i="16"/>
  <c r="K77" i="16"/>
  <c r="J78" i="16"/>
  <c r="K78" i="16"/>
  <c r="J79" i="16"/>
  <c r="K79" i="16"/>
  <c r="J80" i="16"/>
  <c r="K80" i="16"/>
  <c r="J81" i="16"/>
  <c r="K81" i="16"/>
  <c r="J82" i="16"/>
  <c r="K82" i="16"/>
  <c r="J83" i="16"/>
  <c r="K83" i="16"/>
  <c r="J84" i="16"/>
  <c r="K84" i="16"/>
  <c r="J85" i="16"/>
  <c r="K85" i="16"/>
  <c r="J86" i="16"/>
  <c r="K86" i="16"/>
  <c r="J87" i="16"/>
  <c r="K87" i="16"/>
  <c r="J88" i="16"/>
  <c r="K88" i="16"/>
  <c r="J89" i="16"/>
  <c r="K89" i="16"/>
  <c r="J90" i="16"/>
  <c r="K90" i="16"/>
  <c r="J91" i="16"/>
  <c r="K91" i="16"/>
  <c r="J92" i="16"/>
  <c r="K92" i="16"/>
  <c r="J93" i="16"/>
  <c r="K93" i="16"/>
  <c r="J94" i="16"/>
  <c r="K94" i="16"/>
  <c r="J95" i="16"/>
  <c r="K95" i="16"/>
  <c r="J96" i="16"/>
  <c r="K96" i="16"/>
  <c r="J97" i="16"/>
  <c r="K97" i="16"/>
  <c r="J98" i="16"/>
  <c r="K98" i="16"/>
  <c r="J99" i="16"/>
  <c r="K99" i="16"/>
  <c r="J100" i="16"/>
  <c r="K100" i="16"/>
  <c r="J101" i="16"/>
  <c r="K101" i="16"/>
  <c r="J102" i="16"/>
  <c r="K102" i="16"/>
  <c r="J103" i="16"/>
  <c r="K103" i="16"/>
  <c r="J104" i="16"/>
  <c r="K104" i="16"/>
  <c r="J105" i="16"/>
  <c r="K105" i="16"/>
  <c r="J106" i="16"/>
  <c r="K106" i="16"/>
  <c r="J107" i="16"/>
  <c r="K107" i="16"/>
  <c r="J108" i="16"/>
  <c r="K108" i="16"/>
  <c r="J109" i="16"/>
  <c r="K109" i="16"/>
  <c r="J110" i="16"/>
  <c r="K110" i="16"/>
  <c r="J111" i="16"/>
  <c r="K111" i="16"/>
  <c r="J112" i="16"/>
  <c r="K112" i="16"/>
  <c r="J113" i="16"/>
  <c r="K113" i="16"/>
  <c r="J114" i="16"/>
  <c r="K114" i="16"/>
  <c r="J115" i="16"/>
  <c r="K115" i="16"/>
  <c r="J116" i="16"/>
  <c r="K116" i="16"/>
  <c r="J117" i="16"/>
  <c r="K117" i="16"/>
  <c r="J118" i="16"/>
  <c r="K118" i="16"/>
  <c r="J119" i="16"/>
  <c r="K119" i="16"/>
  <c r="J120" i="16"/>
  <c r="K120" i="16"/>
  <c r="J121" i="16"/>
  <c r="K121" i="16"/>
  <c r="J122" i="16"/>
  <c r="K122" i="16"/>
  <c r="J123" i="16"/>
  <c r="K123" i="16"/>
  <c r="J124" i="16"/>
  <c r="K124" i="16"/>
  <c r="J125" i="16"/>
  <c r="K125" i="16"/>
  <c r="J126" i="16"/>
  <c r="K126" i="16"/>
  <c r="J127" i="16"/>
  <c r="K127" i="16"/>
  <c r="J128" i="16"/>
  <c r="K128" i="16"/>
  <c r="J129" i="16"/>
  <c r="K129" i="16"/>
  <c r="J130" i="16"/>
  <c r="K130" i="16"/>
  <c r="J131" i="16"/>
  <c r="K131" i="16"/>
  <c r="J132" i="16"/>
  <c r="K132" i="16"/>
  <c r="J133" i="16"/>
  <c r="K133" i="16"/>
  <c r="J134" i="16"/>
  <c r="K134" i="16"/>
  <c r="J135" i="16"/>
  <c r="K135" i="16"/>
  <c r="J136" i="16"/>
  <c r="K136" i="16"/>
  <c r="J137" i="16"/>
  <c r="K137" i="16"/>
  <c r="J138" i="16"/>
  <c r="K138" i="16"/>
  <c r="J139" i="16"/>
  <c r="K139" i="16"/>
  <c r="J140" i="16"/>
  <c r="K140" i="16"/>
  <c r="J141" i="16"/>
  <c r="K141" i="16"/>
  <c r="AD3" i="16"/>
  <c r="AD2" i="16"/>
  <c r="AD5" i="15"/>
  <c r="AD4" i="15"/>
  <c r="E2" i="15"/>
  <c r="D2" i="15"/>
  <c r="D3" i="15"/>
  <c r="D4" i="15"/>
  <c r="D5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E125" i="15"/>
  <c r="E126" i="15"/>
  <c r="E127" i="15"/>
  <c r="E128" i="15"/>
  <c r="E129" i="15"/>
  <c r="E130" i="15"/>
  <c r="E131" i="15"/>
  <c r="E132" i="15"/>
  <c r="E133" i="15"/>
  <c r="E134" i="15"/>
  <c r="E135" i="15"/>
  <c r="E136" i="15"/>
  <c r="E137" i="15"/>
  <c r="E138" i="15"/>
  <c r="E139" i="15"/>
  <c r="E140" i="15"/>
  <c r="E141" i="15"/>
  <c r="D6" i="15"/>
  <c r="D7" i="15"/>
  <c r="D8" i="15"/>
  <c r="D9" i="15"/>
  <c r="D10" i="15"/>
  <c r="D11" i="15"/>
  <c r="D12" i="15"/>
  <c r="D13" i="15"/>
  <c r="D14" i="15"/>
  <c r="D15" i="15"/>
  <c r="D16" i="15"/>
  <c r="D17" i="15"/>
  <c r="D18" i="15"/>
  <c r="D19" i="15"/>
  <c r="D20" i="15"/>
  <c r="D21" i="15"/>
  <c r="D22" i="15"/>
  <c r="D23" i="15"/>
  <c r="D24" i="15"/>
  <c r="D25" i="15"/>
  <c r="D26" i="15"/>
  <c r="D27" i="15"/>
  <c r="D28" i="15"/>
  <c r="D29" i="15"/>
  <c r="D30" i="15"/>
  <c r="D31" i="15"/>
  <c r="D32" i="15"/>
  <c r="D33" i="15"/>
  <c r="D34" i="15"/>
  <c r="D35" i="15"/>
  <c r="D36" i="15"/>
  <c r="D37" i="15"/>
  <c r="D38" i="15"/>
  <c r="D39" i="15"/>
  <c r="D40" i="15"/>
  <c r="D41" i="15"/>
  <c r="D42" i="15"/>
  <c r="D43" i="15"/>
  <c r="D44" i="15"/>
  <c r="D45" i="15"/>
  <c r="D46" i="15"/>
  <c r="D47" i="15"/>
  <c r="D48" i="15"/>
  <c r="D49" i="15"/>
  <c r="D50" i="15"/>
  <c r="D51" i="15"/>
  <c r="D52" i="15"/>
  <c r="D53" i="15"/>
  <c r="D54" i="15"/>
  <c r="D55" i="15"/>
  <c r="D56" i="15"/>
  <c r="D57" i="15"/>
  <c r="D58" i="15"/>
  <c r="D59" i="15"/>
  <c r="D60" i="15"/>
  <c r="D61" i="15"/>
  <c r="D62" i="15"/>
  <c r="D63" i="15"/>
  <c r="D64" i="15"/>
  <c r="D65" i="15"/>
  <c r="D66" i="15"/>
  <c r="D67" i="15"/>
  <c r="D68" i="15"/>
  <c r="D69" i="15"/>
  <c r="D70" i="15"/>
  <c r="D71" i="15"/>
  <c r="D72" i="15"/>
  <c r="D73" i="15"/>
  <c r="D74" i="15"/>
  <c r="D75" i="15"/>
  <c r="D76" i="15"/>
  <c r="D77" i="15"/>
  <c r="D78" i="15"/>
  <c r="D79" i="15"/>
  <c r="D80" i="15"/>
  <c r="D81" i="15"/>
  <c r="D82" i="15"/>
  <c r="D83" i="15"/>
  <c r="D84" i="15"/>
  <c r="D85" i="15"/>
  <c r="D86" i="15"/>
  <c r="D87" i="15"/>
  <c r="D88" i="15"/>
  <c r="D89" i="15"/>
  <c r="D90" i="15"/>
  <c r="D91" i="15"/>
  <c r="D92" i="15"/>
  <c r="D93" i="15"/>
  <c r="D94" i="15"/>
  <c r="D95" i="15"/>
  <c r="D96" i="15"/>
  <c r="D97" i="15"/>
  <c r="D98" i="15"/>
  <c r="D99" i="15"/>
  <c r="D100" i="15"/>
  <c r="D101" i="15"/>
  <c r="D102" i="15"/>
  <c r="D103" i="15"/>
  <c r="D104" i="15"/>
  <c r="D105" i="15"/>
  <c r="D106" i="15"/>
  <c r="D107" i="15"/>
  <c r="D108" i="15"/>
  <c r="D109" i="15"/>
  <c r="D110" i="15"/>
  <c r="D111" i="15"/>
  <c r="D112" i="15"/>
  <c r="D113" i="15"/>
  <c r="D114" i="15"/>
  <c r="D115" i="15"/>
  <c r="D116" i="15"/>
  <c r="D117" i="15"/>
  <c r="D118" i="15"/>
  <c r="D119" i="15"/>
  <c r="D120" i="15"/>
  <c r="D121" i="15"/>
  <c r="D122" i="15"/>
  <c r="D123" i="15"/>
  <c r="D124" i="15"/>
  <c r="D125" i="15"/>
  <c r="D126" i="15"/>
  <c r="D127" i="15"/>
  <c r="D128" i="15"/>
  <c r="D129" i="15"/>
  <c r="D130" i="15"/>
  <c r="D131" i="15"/>
  <c r="D132" i="15"/>
  <c r="D133" i="15"/>
  <c r="D134" i="15"/>
  <c r="D135" i="15"/>
  <c r="D136" i="15"/>
  <c r="D137" i="15"/>
  <c r="D138" i="15"/>
  <c r="D139" i="15"/>
  <c r="D140" i="15"/>
  <c r="D141" i="15"/>
  <c r="R4" i="15" a="1"/>
  <c r="S4" i="15"/>
  <c r="F2" i="15"/>
  <c r="G2" i="15"/>
  <c r="H2" i="15"/>
  <c r="F3" i="15"/>
  <c r="G3" i="15"/>
  <c r="H3" i="15"/>
  <c r="F4" i="15"/>
  <c r="G4" i="15"/>
  <c r="H4" i="15"/>
  <c r="F5" i="15"/>
  <c r="G5" i="15"/>
  <c r="H5" i="15"/>
  <c r="F6" i="15"/>
  <c r="G6" i="15"/>
  <c r="H6" i="15"/>
  <c r="F7" i="15"/>
  <c r="G7" i="15"/>
  <c r="H7" i="15"/>
  <c r="F8" i="15"/>
  <c r="G8" i="15"/>
  <c r="H8" i="15"/>
  <c r="F9" i="15"/>
  <c r="G9" i="15"/>
  <c r="H9" i="15"/>
  <c r="F10" i="15"/>
  <c r="G10" i="15"/>
  <c r="H10" i="15"/>
  <c r="F11" i="15"/>
  <c r="G11" i="15"/>
  <c r="H11" i="15"/>
  <c r="F12" i="15"/>
  <c r="G12" i="15"/>
  <c r="H12" i="15"/>
  <c r="F13" i="15"/>
  <c r="G13" i="15"/>
  <c r="H13" i="15"/>
  <c r="F14" i="15"/>
  <c r="G14" i="15"/>
  <c r="H14" i="15"/>
  <c r="F15" i="15"/>
  <c r="G15" i="15"/>
  <c r="H15" i="15"/>
  <c r="F16" i="15"/>
  <c r="G16" i="15"/>
  <c r="H16" i="15"/>
  <c r="F17" i="15"/>
  <c r="G17" i="15"/>
  <c r="H17" i="15"/>
  <c r="F18" i="15"/>
  <c r="G18" i="15"/>
  <c r="H18" i="15"/>
  <c r="F19" i="15"/>
  <c r="G19" i="15"/>
  <c r="H19" i="15"/>
  <c r="F20" i="15"/>
  <c r="G20" i="15"/>
  <c r="H20" i="15"/>
  <c r="F21" i="15"/>
  <c r="G21" i="15"/>
  <c r="H21" i="15"/>
  <c r="F22" i="15"/>
  <c r="G22" i="15"/>
  <c r="H22" i="15"/>
  <c r="F23" i="15"/>
  <c r="G23" i="15"/>
  <c r="H23" i="15"/>
  <c r="F24" i="15"/>
  <c r="G24" i="15"/>
  <c r="H24" i="15"/>
  <c r="F25" i="15"/>
  <c r="G25" i="15"/>
  <c r="H25" i="15"/>
  <c r="F26" i="15"/>
  <c r="G26" i="15"/>
  <c r="H26" i="15"/>
  <c r="F27" i="15"/>
  <c r="G27" i="15"/>
  <c r="H27" i="15"/>
  <c r="F28" i="15"/>
  <c r="G28" i="15"/>
  <c r="H28" i="15"/>
  <c r="F29" i="15"/>
  <c r="G29" i="15"/>
  <c r="H29" i="15"/>
  <c r="F30" i="15"/>
  <c r="G30" i="15"/>
  <c r="H30" i="15"/>
  <c r="F31" i="15"/>
  <c r="G31" i="15"/>
  <c r="H31" i="15"/>
  <c r="F32" i="15"/>
  <c r="G32" i="15"/>
  <c r="H32" i="15"/>
  <c r="F33" i="15"/>
  <c r="G33" i="15"/>
  <c r="H33" i="15"/>
  <c r="F34" i="15"/>
  <c r="G34" i="15"/>
  <c r="H34" i="15"/>
  <c r="F35" i="15"/>
  <c r="G35" i="15"/>
  <c r="H35" i="15"/>
  <c r="F36" i="15"/>
  <c r="G36" i="15"/>
  <c r="H36" i="15"/>
  <c r="F37" i="15"/>
  <c r="G37" i="15"/>
  <c r="H37" i="15"/>
  <c r="F38" i="15"/>
  <c r="G38" i="15"/>
  <c r="H38" i="15"/>
  <c r="F39" i="15"/>
  <c r="G39" i="15"/>
  <c r="H39" i="15"/>
  <c r="F40" i="15"/>
  <c r="G40" i="15"/>
  <c r="H40" i="15"/>
  <c r="F41" i="15"/>
  <c r="G41" i="15"/>
  <c r="H41" i="15"/>
  <c r="F42" i="15"/>
  <c r="G42" i="15"/>
  <c r="H42" i="15"/>
  <c r="F43" i="15"/>
  <c r="G43" i="15"/>
  <c r="H43" i="15"/>
  <c r="F44" i="15"/>
  <c r="G44" i="15"/>
  <c r="H44" i="15"/>
  <c r="F45" i="15"/>
  <c r="G45" i="15"/>
  <c r="H45" i="15"/>
  <c r="F46" i="15"/>
  <c r="G46" i="15"/>
  <c r="H46" i="15"/>
  <c r="F47" i="15"/>
  <c r="G47" i="15"/>
  <c r="H47" i="15"/>
  <c r="F48" i="15"/>
  <c r="G48" i="15"/>
  <c r="H48" i="15"/>
  <c r="F49" i="15"/>
  <c r="G49" i="15"/>
  <c r="H49" i="15"/>
  <c r="F50" i="15"/>
  <c r="G50" i="15"/>
  <c r="H50" i="15"/>
  <c r="F51" i="15"/>
  <c r="G51" i="15"/>
  <c r="H51" i="15"/>
  <c r="F52" i="15"/>
  <c r="G52" i="15"/>
  <c r="H52" i="15"/>
  <c r="F53" i="15"/>
  <c r="G53" i="15"/>
  <c r="H53" i="15"/>
  <c r="F54" i="15"/>
  <c r="G54" i="15"/>
  <c r="H54" i="15"/>
  <c r="F55" i="15"/>
  <c r="G55" i="15"/>
  <c r="H55" i="15"/>
  <c r="F56" i="15"/>
  <c r="G56" i="15"/>
  <c r="H56" i="15"/>
  <c r="F57" i="15"/>
  <c r="G57" i="15"/>
  <c r="H57" i="15"/>
  <c r="F58" i="15"/>
  <c r="G58" i="15"/>
  <c r="H58" i="15"/>
  <c r="F59" i="15"/>
  <c r="G59" i="15"/>
  <c r="H59" i="15"/>
  <c r="F60" i="15"/>
  <c r="G60" i="15"/>
  <c r="H60" i="15"/>
  <c r="F61" i="15"/>
  <c r="G61" i="15"/>
  <c r="H61" i="15"/>
  <c r="F62" i="15"/>
  <c r="G62" i="15"/>
  <c r="H62" i="15"/>
  <c r="F63" i="15"/>
  <c r="G63" i="15"/>
  <c r="H63" i="15"/>
  <c r="F64" i="15"/>
  <c r="G64" i="15"/>
  <c r="H64" i="15"/>
  <c r="F65" i="15"/>
  <c r="G65" i="15"/>
  <c r="H65" i="15"/>
  <c r="F66" i="15"/>
  <c r="G66" i="15"/>
  <c r="H66" i="15"/>
  <c r="F67" i="15"/>
  <c r="G67" i="15"/>
  <c r="H67" i="15"/>
  <c r="F68" i="15"/>
  <c r="G68" i="15"/>
  <c r="H68" i="15"/>
  <c r="F69" i="15"/>
  <c r="G69" i="15"/>
  <c r="H69" i="15"/>
  <c r="F70" i="15"/>
  <c r="G70" i="15"/>
  <c r="H70" i="15"/>
  <c r="F71" i="15"/>
  <c r="G71" i="15"/>
  <c r="H71" i="15"/>
  <c r="F72" i="15"/>
  <c r="G72" i="15"/>
  <c r="H72" i="15"/>
  <c r="F73" i="15"/>
  <c r="G73" i="15"/>
  <c r="H73" i="15"/>
  <c r="F74" i="15"/>
  <c r="G74" i="15"/>
  <c r="H74" i="15"/>
  <c r="F75" i="15"/>
  <c r="G75" i="15"/>
  <c r="H75" i="15"/>
  <c r="F76" i="15"/>
  <c r="G76" i="15"/>
  <c r="H76" i="15"/>
  <c r="F77" i="15"/>
  <c r="G77" i="15"/>
  <c r="H77" i="15"/>
  <c r="F78" i="15"/>
  <c r="G78" i="15"/>
  <c r="H78" i="15"/>
  <c r="F79" i="15"/>
  <c r="G79" i="15"/>
  <c r="H79" i="15"/>
  <c r="F80" i="15"/>
  <c r="G80" i="15"/>
  <c r="H80" i="15"/>
  <c r="F81" i="15"/>
  <c r="G81" i="15"/>
  <c r="H81" i="15"/>
  <c r="F82" i="15"/>
  <c r="G82" i="15"/>
  <c r="H82" i="15"/>
  <c r="F83" i="15"/>
  <c r="G83" i="15"/>
  <c r="H83" i="15"/>
  <c r="F84" i="15"/>
  <c r="G84" i="15"/>
  <c r="H84" i="15"/>
  <c r="F85" i="15"/>
  <c r="G85" i="15"/>
  <c r="H85" i="15"/>
  <c r="F86" i="15"/>
  <c r="G86" i="15"/>
  <c r="H86" i="15"/>
  <c r="F87" i="15"/>
  <c r="G87" i="15"/>
  <c r="H87" i="15"/>
  <c r="F88" i="15"/>
  <c r="G88" i="15"/>
  <c r="H88" i="15"/>
  <c r="F89" i="15"/>
  <c r="G89" i="15"/>
  <c r="H89" i="15"/>
  <c r="F90" i="15"/>
  <c r="G90" i="15"/>
  <c r="H90" i="15"/>
  <c r="F91" i="15"/>
  <c r="G91" i="15"/>
  <c r="H91" i="15"/>
  <c r="F92" i="15"/>
  <c r="G92" i="15"/>
  <c r="H92" i="15"/>
  <c r="F93" i="15"/>
  <c r="G93" i="15"/>
  <c r="H93" i="15"/>
  <c r="F94" i="15"/>
  <c r="G94" i="15"/>
  <c r="H94" i="15"/>
  <c r="F95" i="15"/>
  <c r="G95" i="15"/>
  <c r="H95" i="15"/>
  <c r="F96" i="15"/>
  <c r="G96" i="15"/>
  <c r="H96" i="15"/>
  <c r="F97" i="15"/>
  <c r="G97" i="15"/>
  <c r="H97" i="15"/>
  <c r="F98" i="15"/>
  <c r="G98" i="15"/>
  <c r="H98" i="15"/>
  <c r="F99" i="15"/>
  <c r="G99" i="15"/>
  <c r="H99" i="15"/>
  <c r="F100" i="15"/>
  <c r="G100" i="15"/>
  <c r="H100" i="15"/>
  <c r="F101" i="15"/>
  <c r="G101" i="15"/>
  <c r="H101" i="15"/>
  <c r="F102" i="15"/>
  <c r="G102" i="15"/>
  <c r="H102" i="15"/>
  <c r="F103" i="15"/>
  <c r="G103" i="15"/>
  <c r="H103" i="15"/>
  <c r="F104" i="15"/>
  <c r="G104" i="15"/>
  <c r="H104" i="15"/>
  <c r="F105" i="15"/>
  <c r="G105" i="15"/>
  <c r="H105" i="15"/>
  <c r="F106" i="15"/>
  <c r="G106" i="15"/>
  <c r="H106" i="15"/>
  <c r="F107" i="15"/>
  <c r="G107" i="15"/>
  <c r="H107" i="15"/>
  <c r="F108" i="15"/>
  <c r="G108" i="15"/>
  <c r="H108" i="15"/>
  <c r="F109" i="15"/>
  <c r="G109" i="15"/>
  <c r="H109" i="15"/>
  <c r="F110" i="15"/>
  <c r="G110" i="15"/>
  <c r="H110" i="15"/>
  <c r="F111" i="15"/>
  <c r="G111" i="15"/>
  <c r="H111" i="15"/>
  <c r="F112" i="15"/>
  <c r="G112" i="15"/>
  <c r="H112" i="15"/>
  <c r="F113" i="15"/>
  <c r="G113" i="15"/>
  <c r="H113" i="15"/>
  <c r="F114" i="15"/>
  <c r="G114" i="15"/>
  <c r="H114" i="15"/>
  <c r="F115" i="15"/>
  <c r="G115" i="15"/>
  <c r="H115" i="15"/>
  <c r="F116" i="15"/>
  <c r="G116" i="15"/>
  <c r="H116" i="15"/>
  <c r="F117" i="15"/>
  <c r="G117" i="15"/>
  <c r="H117" i="15"/>
  <c r="F118" i="15"/>
  <c r="G118" i="15"/>
  <c r="H118" i="15"/>
  <c r="F119" i="15"/>
  <c r="G119" i="15"/>
  <c r="H119" i="15"/>
  <c r="F120" i="15"/>
  <c r="G120" i="15"/>
  <c r="H120" i="15"/>
  <c r="F121" i="15"/>
  <c r="G121" i="15"/>
  <c r="H121" i="15"/>
  <c r="F122" i="15"/>
  <c r="G122" i="15"/>
  <c r="H122" i="15"/>
  <c r="F123" i="15"/>
  <c r="G123" i="15"/>
  <c r="H123" i="15"/>
  <c r="F124" i="15"/>
  <c r="G124" i="15"/>
  <c r="H124" i="15"/>
  <c r="F125" i="15"/>
  <c r="G125" i="15"/>
  <c r="H125" i="15"/>
  <c r="F126" i="15"/>
  <c r="G126" i="15"/>
  <c r="H126" i="15"/>
  <c r="F127" i="15"/>
  <c r="G127" i="15"/>
  <c r="H127" i="15"/>
  <c r="F128" i="15"/>
  <c r="G128" i="15"/>
  <c r="H128" i="15"/>
  <c r="F129" i="15"/>
  <c r="G129" i="15"/>
  <c r="H129" i="15"/>
  <c r="F130" i="15"/>
  <c r="G130" i="15"/>
  <c r="H130" i="15"/>
  <c r="F131" i="15"/>
  <c r="G131" i="15"/>
  <c r="H131" i="15"/>
  <c r="F132" i="15"/>
  <c r="G132" i="15"/>
  <c r="H132" i="15"/>
  <c r="F133" i="15"/>
  <c r="G133" i="15"/>
  <c r="H133" i="15"/>
  <c r="F134" i="15"/>
  <c r="G134" i="15"/>
  <c r="H134" i="15"/>
  <c r="F135" i="15"/>
  <c r="G135" i="15"/>
  <c r="H135" i="15"/>
  <c r="F136" i="15"/>
  <c r="G136" i="15"/>
  <c r="H136" i="15"/>
  <c r="F137" i="15"/>
  <c r="G137" i="15"/>
  <c r="H137" i="15"/>
  <c r="F138" i="15"/>
  <c r="G138" i="15"/>
  <c r="H138" i="15"/>
  <c r="F139" i="15"/>
  <c r="G139" i="15"/>
  <c r="H139" i="15"/>
  <c r="F140" i="15"/>
  <c r="G140" i="15"/>
  <c r="H140" i="15"/>
  <c r="F141" i="15"/>
  <c r="G141" i="15"/>
  <c r="H141" i="15"/>
  <c r="I2" i="15"/>
  <c r="I3" i="15"/>
  <c r="I4" i="15"/>
  <c r="I5" i="15"/>
  <c r="I6" i="15"/>
  <c r="I7" i="15"/>
  <c r="I8" i="15"/>
  <c r="I9" i="15"/>
  <c r="I10" i="15"/>
  <c r="I11" i="15"/>
  <c r="I12" i="15"/>
  <c r="I13" i="15"/>
  <c r="I14" i="15"/>
  <c r="I15" i="15"/>
  <c r="I16" i="15"/>
  <c r="I17" i="15"/>
  <c r="I18" i="15"/>
  <c r="I19" i="15"/>
  <c r="I20" i="15"/>
  <c r="I21" i="15"/>
  <c r="I22" i="15"/>
  <c r="I23" i="15"/>
  <c r="I24" i="15"/>
  <c r="I25" i="15"/>
  <c r="I26" i="15"/>
  <c r="I27" i="15"/>
  <c r="I28" i="15"/>
  <c r="I29" i="15"/>
  <c r="I30" i="15"/>
  <c r="I31" i="15"/>
  <c r="I32" i="15"/>
  <c r="I33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I125" i="15"/>
  <c r="I126" i="15"/>
  <c r="I127" i="15"/>
  <c r="I128" i="15"/>
  <c r="I129" i="15"/>
  <c r="I130" i="15"/>
  <c r="I131" i="15"/>
  <c r="I132" i="15"/>
  <c r="I133" i="15"/>
  <c r="I134" i="15"/>
  <c r="I135" i="15"/>
  <c r="I136" i="15"/>
  <c r="I137" i="15"/>
  <c r="I138" i="15"/>
  <c r="I139" i="15"/>
  <c r="I140" i="15"/>
  <c r="I141" i="15"/>
  <c r="R11" i="15"/>
  <c r="J2" i="15"/>
  <c r="K2" i="15"/>
  <c r="J3" i="15"/>
  <c r="K3" i="15"/>
  <c r="J4" i="15"/>
  <c r="K4" i="15"/>
  <c r="J5" i="15"/>
  <c r="K5" i="15"/>
  <c r="J6" i="15"/>
  <c r="K6" i="15"/>
  <c r="J7" i="15"/>
  <c r="K7" i="15"/>
  <c r="J8" i="15"/>
  <c r="K8" i="15"/>
  <c r="J9" i="15"/>
  <c r="K9" i="15"/>
  <c r="J10" i="15"/>
  <c r="K10" i="15"/>
  <c r="J11" i="15"/>
  <c r="K11" i="15"/>
  <c r="J12" i="15"/>
  <c r="K12" i="15"/>
  <c r="J13" i="15"/>
  <c r="K13" i="15"/>
  <c r="J14" i="15"/>
  <c r="K14" i="15"/>
  <c r="J15" i="15"/>
  <c r="K15" i="15"/>
  <c r="J16" i="15"/>
  <c r="K16" i="15"/>
  <c r="J17" i="15"/>
  <c r="K17" i="15"/>
  <c r="J18" i="15"/>
  <c r="K18" i="15"/>
  <c r="J19" i="15"/>
  <c r="K19" i="15"/>
  <c r="J20" i="15"/>
  <c r="K20" i="15"/>
  <c r="J21" i="15"/>
  <c r="K21" i="15"/>
  <c r="J22" i="15"/>
  <c r="K22" i="15"/>
  <c r="J23" i="15"/>
  <c r="K23" i="15"/>
  <c r="J24" i="15"/>
  <c r="K24" i="15"/>
  <c r="J25" i="15"/>
  <c r="K25" i="15"/>
  <c r="J26" i="15"/>
  <c r="K26" i="15"/>
  <c r="J27" i="15"/>
  <c r="K27" i="15"/>
  <c r="J28" i="15"/>
  <c r="K28" i="15"/>
  <c r="J29" i="15"/>
  <c r="K29" i="15"/>
  <c r="J30" i="15"/>
  <c r="K30" i="15"/>
  <c r="J31" i="15"/>
  <c r="K31" i="15"/>
  <c r="J32" i="15"/>
  <c r="K32" i="15"/>
  <c r="J33" i="15"/>
  <c r="K33" i="15"/>
  <c r="J34" i="15"/>
  <c r="K34" i="15"/>
  <c r="J35" i="15"/>
  <c r="K35" i="15"/>
  <c r="J36" i="15"/>
  <c r="K36" i="15"/>
  <c r="J37" i="15"/>
  <c r="K37" i="15"/>
  <c r="J38" i="15"/>
  <c r="K38" i="15"/>
  <c r="J39" i="15"/>
  <c r="K39" i="15"/>
  <c r="J40" i="15"/>
  <c r="K40" i="15"/>
  <c r="J41" i="15"/>
  <c r="K41" i="15"/>
  <c r="J42" i="15"/>
  <c r="K42" i="15"/>
  <c r="J43" i="15"/>
  <c r="K43" i="15"/>
  <c r="J44" i="15"/>
  <c r="K44" i="15"/>
  <c r="J45" i="15"/>
  <c r="K45" i="15"/>
  <c r="J46" i="15"/>
  <c r="K46" i="15"/>
  <c r="J47" i="15"/>
  <c r="K47" i="15"/>
  <c r="J48" i="15"/>
  <c r="K48" i="15"/>
  <c r="J49" i="15"/>
  <c r="K49" i="15"/>
  <c r="J50" i="15"/>
  <c r="K50" i="15"/>
  <c r="J51" i="15"/>
  <c r="K51" i="15"/>
  <c r="J52" i="15"/>
  <c r="K52" i="15"/>
  <c r="J53" i="15"/>
  <c r="K53" i="15"/>
  <c r="J54" i="15"/>
  <c r="K54" i="15"/>
  <c r="J55" i="15"/>
  <c r="K55" i="15"/>
  <c r="J56" i="15"/>
  <c r="K56" i="15"/>
  <c r="J57" i="15"/>
  <c r="K57" i="15"/>
  <c r="J58" i="15"/>
  <c r="K58" i="15"/>
  <c r="J59" i="15"/>
  <c r="K59" i="15"/>
  <c r="J60" i="15"/>
  <c r="K60" i="15"/>
  <c r="J61" i="15"/>
  <c r="K61" i="15"/>
  <c r="J62" i="15"/>
  <c r="K62" i="15"/>
  <c r="J63" i="15"/>
  <c r="K63" i="15"/>
  <c r="J64" i="15"/>
  <c r="K64" i="15"/>
  <c r="J65" i="15"/>
  <c r="K65" i="15"/>
  <c r="J66" i="15"/>
  <c r="K66" i="15"/>
  <c r="J67" i="15"/>
  <c r="K67" i="15"/>
  <c r="J68" i="15"/>
  <c r="K68" i="15"/>
  <c r="J69" i="15"/>
  <c r="K69" i="15"/>
  <c r="J70" i="15"/>
  <c r="K70" i="15"/>
  <c r="J71" i="15"/>
  <c r="K71" i="15"/>
  <c r="J72" i="15"/>
  <c r="K72" i="15"/>
  <c r="J73" i="15"/>
  <c r="K73" i="15"/>
  <c r="J74" i="15"/>
  <c r="K74" i="15"/>
  <c r="J75" i="15"/>
  <c r="K75" i="15"/>
  <c r="J76" i="15"/>
  <c r="K76" i="15"/>
  <c r="J77" i="15"/>
  <c r="K77" i="15"/>
  <c r="J78" i="15"/>
  <c r="K78" i="15"/>
  <c r="J79" i="15"/>
  <c r="K79" i="15"/>
  <c r="J80" i="15"/>
  <c r="K80" i="15"/>
  <c r="J81" i="15"/>
  <c r="K81" i="15"/>
  <c r="J82" i="15"/>
  <c r="K82" i="15"/>
  <c r="J83" i="15"/>
  <c r="K83" i="15"/>
  <c r="J84" i="15"/>
  <c r="K84" i="15"/>
  <c r="J85" i="15"/>
  <c r="K85" i="15"/>
  <c r="J86" i="15"/>
  <c r="K86" i="15"/>
  <c r="J87" i="15"/>
  <c r="K87" i="15"/>
  <c r="J88" i="15"/>
  <c r="K88" i="15"/>
  <c r="J89" i="15"/>
  <c r="K89" i="15"/>
  <c r="J90" i="15"/>
  <c r="K90" i="15"/>
  <c r="J91" i="15"/>
  <c r="K91" i="15"/>
  <c r="J92" i="15"/>
  <c r="K92" i="15"/>
  <c r="J93" i="15"/>
  <c r="K93" i="15"/>
  <c r="J94" i="15"/>
  <c r="K94" i="15"/>
  <c r="J95" i="15"/>
  <c r="K95" i="15"/>
  <c r="J96" i="15"/>
  <c r="K96" i="15"/>
  <c r="J97" i="15"/>
  <c r="K97" i="15"/>
  <c r="J98" i="15"/>
  <c r="K98" i="15"/>
  <c r="J99" i="15"/>
  <c r="K99" i="15"/>
  <c r="J100" i="15"/>
  <c r="K100" i="15"/>
  <c r="J101" i="15"/>
  <c r="K101" i="15"/>
  <c r="J102" i="15"/>
  <c r="K102" i="15"/>
  <c r="J103" i="15"/>
  <c r="K103" i="15"/>
  <c r="J104" i="15"/>
  <c r="K104" i="15"/>
  <c r="J105" i="15"/>
  <c r="K105" i="15"/>
  <c r="J106" i="15"/>
  <c r="K106" i="15"/>
  <c r="J107" i="15"/>
  <c r="K107" i="15"/>
  <c r="J108" i="15"/>
  <c r="K108" i="15"/>
  <c r="J109" i="15"/>
  <c r="K109" i="15"/>
  <c r="J110" i="15"/>
  <c r="K110" i="15"/>
  <c r="J111" i="15"/>
  <c r="K111" i="15"/>
  <c r="J112" i="15"/>
  <c r="K112" i="15"/>
  <c r="J113" i="15"/>
  <c r="K113" i="15"/>
  <c r="J114" i="15"/>
  <c r="K114" i="15"/>
  <c r="J115" i="15"/>
  <c r="K115" i="15"/>
  <c r="J116" i="15"/>
  <c r="K116" i="15"/>
  <c r="J117" i="15"/>
  <c r="K117" i="15"/>
  <c r="J118" i="15"/>
  <c r="K118" i="15"/>
  <c r="J119" i="15"/>
  <c r="K119" i="15"/>
  <c r="J120" i="15"/>
  <c r="K120" i="15"/>
  <c r="J121" i="15"/>
  <c r="K121" i="15"/>
  <c r="J122" i="15"/>
  <c r="K122" i="15"/>
  <c r="J123" i="15"/>
  <c r="K123" i="15"/>
  <c r="J124" i="15"/>
  <c r="K124" i="15"/>
  <c r="J125" i="15"/>
  <c r="K125" i="15"/>
  <c r="J126" i="15"/>
  <c r="K126" i="15"/>
  <c r="J127" i="15"/>
  <c r="K127" i="15"/>
  <c r="J128" i="15"/>
  <c r="K128" i="15"/>
  <c r="J129" i="15"/>
  <c r="K129" i="15"/>
  <c r="J130" i="15"/>
  <c r="K130" i="15"/>
  <c r="J131" i="15"/>
  <c r="K131" i="15"/>
  <c r="J132" i="15"/>
  <c r="K132" i="15"/>
  <c r="J133" i="15"/>
  <c r="K133" i="15"/>
  <c r="J134" i="15"/>
  <c r="K134" i="15"/>
  <c r="J135" i="15"/>
  <c r="K135" i="15"/>
  <c r="J136" i="15"/>
  <c r="K136" i="15"/>
  <c r="J137" i="15"/>
  <c r="K137" i="15"/>
  <c r="J138" i="15"/>
  <c r="K138" i="15"/>
  <c r="J139" i="15"/>
  <c r="K139" i="15"/>
  <c r="J140" i="15"/>
  <c r="K140" i="15"/>
  <c r="J141" i="15"/>
  <c r="K141" i="15"/>
  <c r="AD3" i="15"/>
  <c r="AD2" i="15"/>
  <c r="AD5" i="6"/>
  <c r="AD4" i="6"/>
  <c r="E2" i="6"/>
  <c r="D2" i="6"/>
  <c r="D3" i="6"/>
  <c r="D4" i="6"/>
  <c r="D5" i="6"/>
  <c r="E3" i="6"/>
  <c r="E4" i="6"/>
  <c r="E5" i="6"/>
  <c r="E6" i="6"/>
  <c r="E7" i="6"/>
  <c r="E8" i="6"/>
  <c r="E9" i="6"/>
  <c r="E10" i="6"/>
  <c r="E11" i="6"/>
  <c r="E12" i="6"/>
  <c r="E13" i="6"/>
  <c r="E14" i="6"/>
  <c r="E15" i="6"/>
  <c r="E16" i="6"/>
  <c r="E17" i="6"/>
  <c r="E18" i="6"/>
  <c r="E19" i="6"/>
  <c r="E20" i="6"/>
  <c r="E21" i="6"/>
  <c r="E22" i="6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6" i="6"/>
  <c r="E47" i="6"/>
  <c r="E48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2" i="6"/>
  <c r="E93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2" i="6"/>
  <c r="E113" i="6"/>
  <c r="E114" i="6"/>
  <c r="E115" i="6"/>
  <c r="E116" i="6"/>
  <c r="E117" i="6"/>
  <c r="E118" i="6"/>
  <c r="E119" i="6"/>
  <c r="E120" i="6"/>
  <c r="E121" i="6"/>
  <c r="E122" i="6"/>
  <c r="E123" i="6"/>
  <c r="E124" i="6"/>
  <c r="E125" i="6"/>
  <c r="E126" i="6"/>
  <c r="E127" i="6"/>
  <c r="E128" i="6"/>
  <c r="E129" i="6"/>
  <c r="E130" i="6"/>
  <c r="E131" i="6"/>
  <c r="E132" i="6"/>
  <c r="E133" i="6"/>
  <c r="E134" i="6"/>
  <c r="E135" i="6"/>
  <c r="E136" i="6"/>
  <c r="E137" i="6"/>
  <c r="E138" i="6"/>
  <c r="E139" i="6"/>
  <c r="E140" i="6"/>
  <c r="E141" i="6"/>
  <c r="D6" i="6"/>
  <c r="D7" i="6"/>
  <c r="D8" i="6"/>
  <c r="D9" i="6"/>
  <c r="D10" i="6"/>
  <c r="D11" i="6"/>
  <c r="D12" i="6"/>
  <c r="D13" i="6"/>
  <c r="D14" i="6"/>
  <c r="D15" i="6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D29" i="6"/>
  <c r="D30" i="6"/>
  <c r="D31" i="6"/>
  <c r="D32" i="6"/>
  <c r="D33" i="6"/>
  <c r="D34" i="6"/>
  <c r="D35" i="6"/>
  <c r="D36" i="6"/>
  <c r="D37" i="6"/>
  <c r="D38" i="6"/>
  <c r="D39" i="6"/>
  <c r="D40" i="6"/>
  <c r="D41" i="6"/>
  <c r="D42" i="6"/>
  <c r="D43" i="6"/>
  <c r="D44" i="6"/>
  <c r="D45" i="6"/>
  <c r="D46" i="6"/>
  <c r="D47" i="6"/>
  <c r="D48" i="6"/>
  <c r="D49" i="6"/>
  <c r="D50" i="6"/>
  <c r="D51" i="6"/>
  <c r="D52" i="6"/>
  <c r="D53" i="6"/>
  <c r="D54" i="6"/>
  <c r="D55" i="6"/>
  <c r="D56" i="6"/>
  <c r="D57" i="6"/>
  <c r="D58" i="6"/>
  <c r="D59" i="6"/>
  <c r="D60" i="6"/>
  <c r="D61" i="6"/>
  <c r="D62" i="6"/>
  <c r="D63" i="6"/>
  <c r="D64" i="6"/>
  <c r="D65" i="6"/>
  <c r="D66" i="6"/>
  <c r="D67" i="6"/>
  <c r="D68" i="6"/>
  <c r="D69" i="6"/>
  <c r="D70" i="6"/>
  <c r="D71" i="6"/>
  <c r="D72" i="6"/>
  <c r="D73" i="6"/>
  <c r="D74" i="6"/>
  <c r="D75" i="6"/>
  <c r="D76" i="6"/>
  <c r="D77" i="6"/>
  <c r="D78" i="6"/>
  <c r="D79" i="6"/>
  <c r="D80" i="6"/>
  <c r="D81" i="6"/>
  <c r="D82" i="6"/>
  <c r="D83" i="6"/>
  <c r="D84" i="6"/>
  <c r="D85" i="6"/>
  <c r="D86" i="6"/>
  <c r="D87" i="6"/>
  <c r="D88" i="6"/>
  <c r="D89" i="6"/>
  <c r="D90" i="6"/>
  <c r="D91" i="6"/>
  <c r="D92" i="6"/>
  <c r="D93" i="6"/>
  <c r="D94" i="6"/>
  <c r="D95" i="6"/>
  <c r="D96" i="6"/>
  <c r="D97" i="6"/>
  <c r="D98" i="6"/>
  <c r="D99" i="6"/>
  <c r="D100" i="6"/>
  <c r="D101" i="6"/>
  <c r="D102" i="6"/>
  <c r="D103" i="6"/>
  <c r="D104" i="6"/>
  <c r="D105" i="6"/>
  <c r="D106" i="6"/>
  <c r="D107" i="6"/>
  <c r="D108" i="6"/>
  <c r="D109" i="6"/>
  <c r="D110" i="6"/>
  <c r="D111" i="6"/>
  <c r="D112" i="6"/>
  <c r="D113" i="6"/>
  <c r="D114" i="6"/>
  <c r="D115" i="6"/>
  <c r="D116" i="6"/>
  <c r="D117" i="6"/>
  <c r="D118" i="6"/>
  <c r="D119" i="6"/>
  <c r="D120" i="6"/>
  <c r="D121" i="6"/>
  <c r="D122" i="6"/>
  <c r="D123" i="6"/>
  <c r="D124" i="6"/>
  <c r="D125" i="6"/>
  <c r="D126" i="6"/>
  <c r="D127" i="6"/>
  <c r="D128" i="6"/>
  <c r="D129" i="6"/>
  <c r="D130" i="6"/>
  <c r="D131" i="6"/>
  <c r="D132" i="6"/>
  <c r="D133" i="6"/>
  <c r="D134" i="6"/>
  <c r="D135" i="6"/>
  <c r="D136" i="6"/>
  <c r="D137" i="6"/>
  <c r="D138" i="6"/>
  <c r="D139" i="6"/>
  <c r="D140" i="6"/>
  <c r="D141" i="6"/>
  <c r="R4" i="6" a="1"/>
  <c r="S4" i="6"/>
  <c r="F2" i="6"/>
  <c r="G2" i="6"/>
  <c r="H2" i="6"/>
  <c r="F3" i="6"/>
  <c r="G3" i="6"/>
  <c r="H3" i="6"/>
  <c r="F4" i="6"/>
  <c r="G4" i="6"/>
  <c r="H4" i="6"/>
  <c r="F5" i="6"/>
  <c r="G5" i="6"/>
  <c r="H5" i="6"/>
  <c r="F6" i="6"/>
  <c r="G6" i="6"/>
  <c r="H6" i="6"/>
  <c r="F7" i="6"/>
  <c r="G7" i="6"/>
  <c r="H7" i="6"/>
  <c r="F8" i="6"/>
  <c r="G8" i="6"/>
  <c r="H8" i="6"/>
  <c r="F9" i="6"/>
  <c r="G9" i="6"/>
  <c r="H9" i="6"/>
  <c r="F10" i="6"/>
  <c r="G10" i="6"/>
  <c r="H10" i="6"/>
  <c r="F11" i="6"/>
  <c r="G11" i="6"/>
  <c r="H11" i="6"/>
  <c r="F12" i="6"/>
  <c r="G12" i="6"/>
  <c r="H12" i="6"/>
  <c r="F13" i="6"/>
  <c r="G13" i="6"/>
  <c r="H13" i="6"/>
  <c r="F14" i="6"/>
  <c r="G14" i="6"/>
  <c r="H14" i="6"/>
  <c r="F15" i="6"/>
  <c r="G15" i="6"/>
  <c r="H15" i="6"/>
  <c r="F16" i="6"/>
  <c r="G16" i="6"/>
  <c r="H16" i="6"/>
  <c r="F17" i="6"/>
  <c r="G17" i="6"/>
  <c r="H17" i="6"/>
  <c r="F18" i="6"/>
  <c r="G18" i="6"/>
  <c r="H18" i="6"/>
  <c r="F19" i="6"/>
  <c r="G19" i="6"/>
  <c r="H19" i="6"/>
  <c r="F20" i="6"/>
  <c r="G20" i="6"/>
  <c r="H20" i="6"/>
  <c r="F21" i="6"/>
  <c r="G21" i="6"/>
  <c r="H21" i="6"/>
  <c r="F22" i="6"/>
  <c r="G22" i="6"/>
  <c r="H22" i="6"/>
  <c r="F23" i="6"/>
  <c r="G23" i="6"/>
  <c r="H23" i="6"/>
  <c r="F24" i="6"/>
  <c r="G24" i="6"/>
  <c r="H24" i="6"/>
  <c r="F25" i="6"/>
  <c r="G25" i="6"/>
  <c r="H25" i="6"/>
  <c r="F26" i="6"/>
  <c r="G26" i="6"/>
  <c r="H26" i="6"/>
  <c r="F27" i="6"/>
  <c r="G27" i="6"/>
  <c r="H27" i="6"/>
  <c r="F28" i="6"/>
  <c r="G28" i="6"/>
  <c r="H28" i="6"/>
  <c r="F29" i="6"/>
  <c r="G29" i="6"/>
  <c r="H29" i="6"/>
  <c r="F30" i="6"/>
  <c r="G30" i="6"/>
  <c r="H30" i="6"/>
  <c r="F31" i="6"/>
  <c r="G31" i="6"/>
  <c r="H31" i="6"/>
  <c r="F32" i="6"/>
  <c r="G32" i="6"/>
  <c r="H32" i="6"/>
  <c r="F33" i="6"/>
  <c r="G33" i="6"/>
  <c r="H33" i="6"/>
  <c r="F34" i="6"/>
  <c r="G34" i="6"/>
  <c r="H34" i="6"/>
  <c r="F35" i="6"/>
  <c r="G35" i="6"/>
  <c r="H35" i="6"/>
  <c r="F36" i="6"/>
  <c r="G36" i="6"/>
  <c r="H36" i="6"/>
  <c r="F37" i="6"/>
  <c r="G37" i="6"/>
  <c r="H37" i="6"/>
  <c r="F38" i="6"/>
  <c r="G38" i="6"/>
  <c r="H38" i="6"/>
  <c r="F39" i="6"/>
  <c r="G39" i="6"/>
  <c r="H39" i="6"/>
  <c r="F40" i="6"/>
  <c r="G40" i="6"/>
  <c r="H40" i="6"/>
  <c r="F41" i="6"/>
  <c r="G41" i="6"/>
  <c r="H41" i="6"/>
  <c r="F42" i="6"/>
  <c r="G42" i="6"/>
  <c r="H42" i="6"/>
  <c r="F43" i="6"/>
  <c r="G43" i="6"/>
  <c r="H43" i="6"/>
  <c r="F44" i="6"/>
  <c r="G44" i="6"/>
  <c r="H44" i="6"/>
  <c r="F45" i="6"/>
  <c r="G45" i="6"/>
  <c r="H45" i="6"/>
  <c r="F46" i="6"/>
  <c r="G46" i="6"/>
  <c r="H46" i="6"/>
  <c r="F47" i="6"/>
  <c r="G47" i="6"/>
  <c r="H47" i="6"/>
  <c r="F48" i="6"/>
  <c r="G48" i="6"/>
  <c r="H48" i="6"/>
  <c r="F49" i="6"/>
  <c r="G49" i="6"/>
  <c r="H49" i="6"/>
  <c r="F50" i="6"/>
  <c r="G50" i="6"/>
  <c r="H50" i="6"/>
  <c r="F51" i="6"/>
  <c r="G51" i="6"/>
  <c r="H51" i="6"/>
  <c r="F52" i="6"/>
  <c r="G52" i="6"/>
  <c r="H52" i="6"/>
  <c r="F53" i="6"/>
  <c r="G53" i="6"/>
  <c r="H53" i="6"/>
  <c r="F54" i="6"/>
  <c r="G54" i="6"/>
  <c r="H54" i="6"/>
  <c r="F55" i="6"/>
  <c r="G55" i="6"/>
  <c r="H55" i="6"/>
  <c r="F56" i="6"/>
  <c r="G56" i="6"/>
  <c r="H56" i="6"/>
  <c r="F57" i="6"/>
  <c r="G57" i="6"/>
  <c r="H57" i="6"/>
  <c r="F58" i="6"/>
  <c r="G58" i="6"/>
  <c r="H58" i="6"/>
  <c r="F59" i="6"/>
  <c r="G59" i="6"/>
  <c r="H59" i="6"/>
  <c r="F60" i="6"/>
  <c r="G60" i="6"/>
  <c r="H60" i="6"/>
  <c r="F61" i="6"/>
  <c r="G61" i="6"/>
  <c r="H61" i="6"/>
  <c r="F62" i="6"/>
  <c r="G62" i="6"/>
  <c r="H62" i="6"/>
  <c r="F63" i="6"/>
  <c r="G63" i="6"/>
  <c r="H63" i="6"/>
  <c r="F64" i="6"/>
  <c r="G64" i="6"/>
  <c r="H64" i="6"/>
  <c r="F65" i="6"/>
  <c r="G65" i="6"/>
  <c r="H65" i="6"/>
  <c r="F66" i="6"/>
  <c r="G66" i="6"/>
  <c r="H66" i="6"/>
  <c r="F67" i="6"/>
  <c r="G67" i="6"/>
  <c r="H67" i="6"/>
  <c r="F68" i="6"/>
  <c r="G68" i="6"/>
  <c r="H68" i="6"/>
  <c r="F69" i="6"/>
  <c r="G69" i="6"/>
  <c r="H69" i="6"/>
  <c r="F70" i="6"/>
  <c r="G70" i="6"/>
  <c r="H70" i="6"/>
  <c r="F71" i="6"/>
  <c r="G71" i="6"/>
  <c r="H71" i="6"/>
  <c r="F72" i="6"/>
  <c r="G72" i="6"/>
  <c r="H72" i="6"/>
  <c r="F73" i="6"/>
  <c r="G73" i="6"/>
  <c r="H73" i="6"/>
  <c r="F74" i="6"/>
  <c r="G74" i="6"/>
  <c r="H74" i="6"/>
  <c r="F75" i="6"/>
  <c r="G75" i="6"/>
  <c r="H75" i="6"/>
  <c r="F76" i="6"/>
  <c r="G76" i="6"/>
  <c r="H76" i="6"/>
  <c r="F77" i="6"/>
  <c r="G77" i="6"/>
  <c r="H77" i="6"/>
  <c r="F78" i="6"/>
  <c r="G78" i="6"/>
  <c r="H78" i="6"/>
  <c r="F79" i="6"/>
  <c r="G79" i="6"/>
  <c r="H79" i="6"/>
  <c r="F80" i="6"/>
  <c r="G80" i="6"/>
  <c r="H80" i="6"/>
  <c r="F81" i="6"/>
  <c r="G81" i="6"/>
  <c r="H81" i="6"/>
  <c r="F82" i="6"/>
  <c r="G82" i="6"/>
  <c r="H82" i="6"/>
  <c r="F83" i="6"/>
  <c r="G83" i="6"/>
  <c r="H83" i="6"/>
  <c r="F84" i="6"/>
  <c r="G84" i="6"/>
  <c r="H84" i="6"/>
  <c r="F85" i="6"/>
  <c r="G85" i="6"/>
  <c r="H85" i="6"/>
  <c r="F86" i="6"/>
  <c r="G86" i="6"/>
  <c r="H86" i="6"/>
  <c r="F87" i="6"/>
  <c r="G87" i="6"/>
  <c r="H87" i="6"/>
  <c r="F88" i="6"/>
  <c r="G88" i="6"/>
  <c r="H88" i="6"/>
  <c r="F89" i="6"/>
  <c r="G89" i="6"/>
  <c r="H89" i="6"/>
  <c r="F90" i="6"/>
  <c r="G90" i="6"/>
  <c r="H90" i="6"/>
  <c r="F91" i="6"/>
  <c r="G91" i="6"/>
  <c r="H91" i="6"/>
  <c r="F92" i="6"/>
  <c r="G92" i="6"/>
  <c r="H92" i="6"/>
  <c r="F93" i="6"/>
  <c r="G93" i="6"/>
  <c r="H93" i="6"/>
  <c r="F94" i="6"/>
  <c r="G94" i="6"/>
  <c r="H94" i="6"/>
  <c r="F95" i="6"/>
  <c r="G95" i="6"/>
  <c r="H95" i="6"/>
  <c r="F96" i="6"/>
  <c r="G96" i="6"/>
  <c r="H96" i="6"/>
  <c r="F97" i="6"/>
  <c r="G97" i="6"/>
  <c r="H97" i="6"/>
  <c r="F98" i="6"/>
  <c r="G98" i="6"/>
  <c r="H98" i="6"/>
  <c r="F99" i="6"/>
  <c r="G99" i="6"/>
  <c r="H99" i="6"/>
  <c r="F100" i="6"/>
  <c r="G100" i="6"/>
  <c r="H100" i="6"/>
  <c r="F101" i="6"/>
  <c r="G101" i="6"/>
  <c r="H101" i="6"/>
  <c r="F102" i="6"/>
  <c r="G102" i="6"/>
  <c r="H102" i="6"/>
  <c r="F103" i="6"/>
  <c r="G103" i="6"/>
  <c r="H103" i="6"/>
  <c r="F104" i="6"/>
  <c r="G104" i="6"/>
  <c r="H104" i="6"/>
  <c r="F105" i="6"/>
  <c r="G105" i="6"/>
  <c r="H105" i="6"/>
  <c r="F106" i="6"/>
  <c r="G106" i="6"/>
  <c r="H106" i="6"/>
  <c r="F107" i="6"/>
  <c r="G107" i="6"/>
  <c r="H107" i="6"/>
  <c r="F108" i="6"/>
  <c r="G108" i="6"/>
  <c r="H108" i="6"/>
  <c r="F109" i="6"/>
  <c r="G109" i="6"/>
  <c r="H109" i="6"/>
  <c r="F110" i="6"/>
  <c r="G110" i="6"/>
  <c r="H110" i="6"/>
  <c r="F111" i="6"/>
  <c r="G111" i="6"/>
  <c r="H111" i="6"/>
  <c r="F112" i="6"/>
  <c r="G112" i="6"/>
  <c r="H112" i="6"/>
  <c r="F113" i="6"/>
  <c r="G113" i="6"/>
  <c r="H113" i="6"/>
  <c r="F114" i="6"/>
  <c r="G114" i="6"/>
  <c r="H114" i="6"/>
  <c r="F115" i="6"/>
  <c r="G115" i="6"/>
  <c r="H115" i="6"/>
  <c r="F116" i="6"/>
  <c r="G116" i="6"/>
  <c r="H116" i="6"/>
  <c r="F117" i="6"/>
  <c r="G117" i="6"/>
  <c r="H117" i="6"/>
  <c r="F118" i="6"/>
  <c r="G118" i="6"/>
  <c r="H118" i="6"/>
  <c r="F119" i="6"/>
  <c r="G119" i="6"/>
  <c r="H119" i="6"/>
  <c r="F120" i="6"/>
  <c r="G120" i="6"/>
  <c r="H120" i="6"/>
  <c r="F121" i="6"/>
  <c r="G121" i="6"/>
  <c r="H121" i="6"/>
  <c r="F122" i="6"/>
  <c r="G122" i="6"/>
  <c r="H122" i="6"/>
  <c r="F123" i="6"/>
  <c r="G123" i="6"/>
  <c r="H123" i="6"/>
  <c r="F124" i="6"/>
  <c r="G124" i="6"/>
  <c r="H124" i="6"/>
  <c r="F125" i="6"/>
  <c r="G125" i="6"/>
  <c r="H125" i="6"/>
  <c r="F126" i="6"/>
  <c r="G126" i="6"/>
  <c r="H126" i="6"/>
  <c r="F127" i="6"/>
  <c r="G127" i="6"/>
  <c r="H127" i="6"/>
  <c r="F128" i="6"/>
  <c r="G128" i="6"/>
  <c r="H128" i="6"/>
  <c r="F129" i="6"/>
  <c r="G129" i="6"/>
  <c r="H129" i="6"/>
  <c r="F130" i="6"/>
  <c r="G130" i="6"/>
  <c r="H130" i="6"/>
  <c r="F131" i="6"/>
  <c r="G131" i="6"/>
  <c r="H131" i="6"/>
  <c r="F132" i="6"/>
  <c r="G132" i="6"/>
  <c r="H132" i="6"/>
  <c r="F133" i="6"/>
  <c r="G133" i="6"/>
  <c r="H133" i="6"/>
  <c r="F134" i="6"/>
  <c r="G134" i="6"/>
  <c r="H134" i="6"/>
  <c r="F135" i="6"/>
  <c r="G135" i="6"/>
  <c r="H135" i="6"/>
  <c r="F136" i="6"/>
  <c r="G136" i="6"/>
  <c r="H136" i="6"/>
  <c r="F137" i="6"/>
  <c r="G137" i="6"/>
  <c r="H137" i="6"/>
  <c r="F138" i="6"/>
  <c r="G138" i="6"/>
  <c r="H138" i="6"/>
  <c r="F139" i="6"/>
  <c r="G139" i="6"/>
  <c r="H139" i="6"/>
  <c r="F140" i="6"/>
  <c r="G140" i="6"/>
  <c r="H140" i="6"/>
  <c r="F141" i="6"/>
  <c r="G141" i="6"/>
  <c r="H141" i="6"/>
  <c r="I2" i="6"/>
  <c r="I3" i="6"/>
  <c r="I4" i="6"/>
  <c r="I5" i="6"/>
  <c r="I6" i="6"/>
  <c r="I7" i="6"/>
  <c r="I8" i="6"/>
  <c r="I9" i="6"/>
  <c r="I10" i="6"/>
  <c r="I11" i="6"/>
  <c r="I12" i="6"/>
  <c r="I13" i="6"/>
  <c r="I14" i="6"/>
  <c r="I15" i="6"/>
  <c r="I16" i="6"/>
  <c r="I17" i="6"/>
  <c r="I18" i="6"/>
  <c r="I19" i="6"/>
  <c r="I20" i="6"/>
  <c r="I21" i="6"/>
  <c r="I22" i="6"/>
  <c r="I23" i="6"/>
  <c r="I24" i="6"/>
  <c r="I25" i="6"/>
  <c r="I26" i="6"/>
  <c r="I27" i="6"/>
  <c r="I28" i="6"/>
  <c r="I29" i="6"/>
  <c r="I30" i="6"/>
  <c r="I31" i="6"/>
  <c r="I32" i="6"/>
  <c r="I33" i="6"/>
  <c r="I34" i="6"/>
  <c r="I35" i="6"/>
  <c r="I36" i="6"/>
  <c r="I37" i="6"/>
  <c r="I38" i="6"/>
  <c r="I39" i="6"/>
  <c r="I40" i="6"/>
  <c r="I41" i="6"/>
  <c r="I42" i="6"/>
  <c r="I43" i="6"/>
  <c r="I44" i="6"/>
  <c r="I45" i="6"/>
  <c r="I46" i="6"/>
  <c r="I47" i="6"/>
  <c r="I48" i="6"/>
  <c r="I49" i="6"/>
  <c r="I50" i="6"/>
  <c r="I51" i="6"/>
  <c r="I52" i="6"/>
  <c r="I53" i="6"/>
  <c r="I54" i="6"/>
  <c r="I55" i="6"/>
  <c r="I56" i="6"/>
  <c r="I57" i="6"/>
  <c r="I58" i="6"/>
  <c r="I59" i="6"/>
  <c r="I60" i="6"/>
  <c r="I61" i="6"/>
  <c r="I62" i="6"/>
  <c r="I63" i="6"/>
  <c r="I64" i="6"/>
  <c r="I65" i="6"/>
  <c r="I66" i="6"/>
  <c r="I67" i="6"/>
  <c r="I68" i="6"/>
  <c r="I69" i="6"/>
  <c r="I70" i="6"/>
  <c r="I71" i="6"/>
  <c r="I72" i="6"/>
  <c r="I73" i="6"/>
  <c r="I74" i="6"/>
  <c r="I75" i="6"/>
  <c r="I76" i="6"/>
  <c r="I77" i="6"/>
  <c r="I78" i="6"/>
  <c r="I79" i="6"/>
  <c r="I80" i="6"/>
  <c r="I81" i="6"/>
  <c r="I82" i="6"/>
  <c r="I83" i="6"/>
  <c r="I84" i="6"/>
  <c r="I85" i="6"/>
  <c r="I86" i="6"/>
  <c r="I87" i="6"/>
  <c r="I88" i="6"/>
  <c r="I89" i="6"/>
  <c r="I90" i="6"/>
  <c r="I91" i="6"/>
  <c r="I92" i="6"/>
  <c r="I93" i="6"/>
  <c r="I94" i="6"/>
  <c r="I95" i="6"/>
  <c r="I96" i="6"/>
  <c r="I97" i="6"/>
  <c r="I98" i="6"/>
  <c r="I99" i="6"/>
  <c r="I100" i="6"/>
  <c r="I101" i="6"/>
  <c r="I102" i="6"/>
  <c r="I103" i="6"/>
  <c r="I104" i="6"/>
  <c r="I105" i="6"/>
  <c r="I106" i="6"/>
  <c r="I107" i="6"/>
  <c r="I108" i="6"/>
  <c r="I109" i="6"/>
  <c r="I110" i="6"/>
  <c r="I111" i="6"/>
  <c r="I112" i="6"/>
  <c r="I113" i="6"/>
  <c r="I114" i="6"/>
  <c r="I115" i="6"/>
  <c r="I116" i="6"/>
  <c r="I117" i="6"/>
  <c r="I118" i="6"/>
  <c r="I119" i="6"/>
  <c r="I120" i="6"/>
  <c r="I121" i="6"/>
  <c r="I122" i="6"/>
  <c r="I123" i="6"/>
  <c r="I124" i="6"/>
  <c r="I125" i="6"/>
  <c r="I126" i="6"/>
  <c r="I127" i="6"/>
  <c r="I128" i="6"/>
  <c r="I129" i="6"/>
  <c r="I130" i="6"/>
  <c r="I131" i="6"/>
  <c r="I132" i="6"/>
  <c r="I133" i="6"/>
  <c r="I134" i="6"/>
  <c r="I135" i="6"/>
  <c r="I136" i="6"/>
  <c r="I137" i="6"/>
  <c r="I138" i="6"/>
  <c r="I139" i="6"/>
  <c r="I140" i="6"/>
  <c r="I141" i="6"/>
  <c r="R11" i="6"/>
  <c r="J2" i="6"/>
  <c r="K2" i="6"/>
  <c r="J3" i="6"/>
  <c r="K3" i="6"/>
  <c r="J4" i="6"/>
  <c r="K4" i="6"/>
  <c r="J5" i="6"/>
  <c r="K5" i="6"/>
  <c r="J6" i="6"/>
  <c r="K6" i="6"/>
  <c r="J7" i="6"/>
  <c r="K7" i="6"/>
  <c r="J8" i="6"/>
  <c r="K8" i="6"/>
  <c r="J9" i="6"/>
  <c r="K9" i="6"/>
  <c r="J10" i="6"/>
  <c r="K10" i="6"/>
  <c r="J11" i="6"/>
  <c r="K11" i="6"/>
  <c r="J12" i="6"/>
  <c r="K12" i="6"/>
  <c r="J13" i="6"/>
  <c r="K13" i="6"/>
  <c r="J14" i="6"/>
  <c r="K14" i="6"/>
  <c r="J15" i="6"/>
  <c r="K15" i="6"/>
  <c r="J16" i="6"/>
  <c r="K16" i="6"/>
  <c r="J17" i="6"/>
  <c r="K17" i="6"/>
  <c r="J18" i="6"/>
  <c r="K18" i="6"/>
  <c r="J19" i="6"/>
  <c r="K19" i="6"/>
  <c r="J20" i="6"/>
  <c r="K20" i="6"/>
  <c r="J21" i="6"/>
  <c r="K21" i="6"/>
  <c r="J22" i="6"/>
  <c r="K22" i="6"/>
  <c r="J23" i="6"/>
  <c r="K23" i="6"/>
  <c r="J24" i="6"/>
  <c r="K24" i="6"/>
  <c r="J25" i="6"/>
  <c r="K25" i="6"/>
  <c r="J26" i="6"/>
  <c r="K26" i="6"/>
  <c r="J27" i="6"/>
  <c r="K27" i="6"/>
  <c r="J28" i="6"/>
  <c r="K28" i="6"/>
  <c r="J29" i="6"/>
  <c r="K29" i="6"/>
  <c r="J30" i="6"/>
  <c r="K30" i="6"/>
  <c r="J31" i="6"/>
  <c r="K31" i="6"/>
  <c r="J32" i="6"/>
  <c r="K32" i="6"/>
  <c r="J33" i="6"/>
  <c r="K33" i="6"/>
  <c r="J34" i="6"/>
  <c r="K34" i="6"/>
  <c r="J35" i="6"/>
  <c r="K35" i="6"/>
  <c r="J36" i="6"/>
  <c r="K36" i="6"/>
  <c r="J37" i="6"/>
  <c r="K37" i="6"/>
  <c r="J38" i="6"/>
  <c r="K38" i="6"/>
  <c r="J39" i="6"/>
  <c r="K39" i="6"/>
  <c r="J40" i="6"/>
  <c r="K40" i="6"/>
  <c r="J41" i="6"/>
  <c r="K41" i="6"/>
  <c r="J42" i="6"/>
  <c r="K42" i="6"/>
  <c r="J43" i="6"/>
  <c r="K43" i="6"/>
  <c r="J44" i="6"/>
  <c r="K44" i="6"/>
  <c r="J45" i="6"/>
  <c r="K45" i="6"/>
  <c r="J46" i="6"/>
  <c r="K46" i="6"/>
  <c r="J47" i="6"/>
  <c r="K47" i="6"/>
  <c r="J48" i="6"/>
  <c r="K48" i="6"/>
  <c r="J49" i="6"/>
  <c r="K49" i="6"/>
  <c r="J50" i="6"/>
  <c r="K50" i="6"/>
  <c r="J51" i="6"/>
  <c r="K51" i="6"/>
  <c r="J52" i="6"/>
  <c r="K52" i="6"/>
  <c r="J53" i="6"/>
  <c r="K53" i="6"/>
  <c r="J54" i="6"/>
  <c r="K54" i="6"/>
  <c r="J55" i="6"/>
  <c r="K55" i="6"/>
  <c r="J56" i="6"/>
  <c r="K56" i="6"/>
  <c r="J57" i="6"/>
  <c r="K57" i="6"/>
  <c r="J58" i="6"/>
  <c r="K58" i="6"/>
  <c r="J59" i="6"/>
  <c r="K59" i="6"/>
  <c r="J60" i="6"/>
  <c r="K60" i="6"/>
  <c r="J61" i="6"/>
  <c r="K61" i="6"/>
  <c r="J62" i="6"/>
  <c r="K62" i="6"/>
  <c r="J63" i="6"/>
  <c r="K63" i="6"/>
  <c r="J64" i="6"/>
  <c r="K64" i="6"/>
  <c r="J65" i="6"/>
  <c r="K65" i="6"/>
  <c r="J66" i="6"/>
  <c r="K66" i="6"/>
  <c r="J67" i="6"/>
  <c r="K67" i="6"/>
  <c r="J68" i="6"/>
  <c r="K68" i="6"/>
  <c r="J69" i="6"/>
  <c r="K69" i="6"/>
  <c r="J70" i="6"/>
  <c r="K70" i="6"/>
  <c r="J71" i="6"/>
  <c r="K71" i="6"/>
  <c r="J72" i="6"/>
  <c r="K72" i="6"/>
  <c r="J73" i="6"/>
  <c r="K73" i="6"/>
  <c r="J74" i="6"/>
  <c r="K74" i="6"/>
  <c r="J75" i="6"/>
  <c r="K75" i="6"/>
  <c r="J76" i="6"/>
  <c r="K76" i="6"/>
  <c r="J77" i="6"/>
  <c r="K77" i="6"/>
  <c r="J78" i="6"/>
  <c r="K78" i="6"/>
  <c r="J79" i="6"/>
  <c r="K79" i="6"/>
  <c r="J80" i="6"/>
  <c r="K80" i="6"/>
  <c r="J81" i="6"/>
  <c r="K81" i="6"/>
  <c r="J82" i="6"/>
  <c r="K82" i="6"/>
  <c r="J83" i="6"/>
  <c r="K83" i="6"/>
  <c r="J84" i="6"/>
  <c r="K84" i="6"/>
  <c r="J85" i="6"/>
  <c r="K85" i="6"/>
  <c r="J86" i="6"/>
  <c r="K86" i="6"/>
  <c r="J87" i="6"/>
  <c r="K87" i="6"/>
  <c r="J88" i="6"/>
  <c r="K88" i="6"/>
  <c r="J89" i="6"/>
  <c r="K89" i="6"/>
  <c r="J90" i="6"/>
  <c r="K90" i="6"/>
  <c r="J91" i="6"/>
  <c r="K91" i="6"/>
  <c r="J92" i="6"/>
  <c r="K92" i="6"/>
  <c r="J93" i="6"/>
  <c r="K93" i="6"/>
  <c r="J94" i="6"/>
  <c r="K94" i="6"/>
  <c r="J95" i="6"/>
  <c r="K95" i="6"/>
  <c r="J96" i="6"/>
  <c r="K96" i="6"/>
  <c r="J97" i="6"/>
  <c r="K97" i="6"/>
  <c r="J98" i="6"/>
  <c r="K98" i="6"/>
  <c r="J99" i="6"/>
  <c r="K99" i="6"/>
  <c r="J100" i="6"/>
  <c r="K100" i="6"/>
  <c r="J101" i="6"/>
  <c r="K101" i="6"/>
  <c r="J102" i="6"/>
  <c r="K102" i="6"/>
  <c r="J103" i="6"/>
  <c r="K103" i="6"/>
  <c r="J104" i="6"/>
  <c r="K104" i="6"/>
  <c r="J105" i="6"/>
  <c r="K105" i="6"/>
  <c r="J106" i="6"/>
  <c r="K106" i="6"/>
  <c r="J107" i="6"/>
  <c r="K107" i="6"/>
  <c r="J108" i="6"/>
  <c r="K108" i="6"/>
  <c r="J109" i="6"/>
  <c r="K109" i="6"/>
  <c r="J110" i="6"/>
  <c r="K110" i="6"/>
  <c r="J111" i="6"/>
  <c r="K111" i="6"/>
  <c r="J112" i="6"/>
  <c r="K112" i="6"/>
  <c r="J113" i="6"/>
  <c r="K113" i="6"/>
  <c r="J114" i="6"/>
  <c r="K114" i="6"/>
  <c r="J115" i="6"/>
  <c r="K115" i="6"/>
  <c r="J116" i="6"/>
  <c r="K116" i="6"/>
  <c r="J117" i="6"/>
  <c r="K117" i="6"/>
  <c r="J118" i="6"/>
  <c r="K118" i="6"/>
  <c r="J119" i="6"/>
  <c r="K119" i="6"/>
  <c r="J120" i="6"/>
  <c r="K120" i="6"/>
  <c r="J121" i="6"/>
  <c r="K121" i="6"/>
  <c r="J122" i="6"/>
  <c r="K122" i="6"/>
  <c r="J123" i="6"/>
  <c r="K123" i="6"/>
  <c r="J124" i="6"/>
  <c r="K124" i="6"/>
  <c r="J125" i="6"/>
  <c r="K125" i="6"/>
  <c r="J126" i="6"/>
  <c r="K126" i="6"/>
  <c r="J127" i="6"/>
  <c r="K127" i="6"/>
  <c r="J128" i="6"/>
  <c r="K128" i="6"/>
  <c r="J129" i="6"/>
  <c r="K129" i="6"/>
  <c r="J130" i="6"/>
  <c r="K130" i="6"/>
  <c r="J131" i="6"/>
  <c r="K131" i="6"/>
  <c r="J132" i="6"/>
  <c r="K132" i="6"/>
  <c r="J133" i="6"/>
  <c r="K133" i="6"/>
  <c r="J134" i="6"/>
  <c r="K134" i="6"/>
  <c r="J135" i="6"/>
  <c r="K135" i="6"/>
  <c r="J136" i="6"/>
  <c r="K136" i="6"/>
  <c r="J137" i="6"/>
  <c r="K137" i="6"/>
  <c r="J138" i="6"/>
  <c r="K138" i="6"/>
  <c r="J139" i="6"/>
  <c r="K139" i="6"/>
  <c r="J140" i="6"/>
  <c r="K140" i="6"/>
  <c r="J141" i="6"/>
  <c r="K141" i="6"/>
  <c r="AD3" i="6"/>
  <c r="AD2" i="6"/>
  <c r="AD4" i="14"/>
  <c r="E2" i="14"/>
  <c r="D2" i="14"/>
  <c r="D3" i="14"/>
  <c r="D4" i="14"/>
  <c r="D5" i="14"/>
  <c r="E3" i="14"/>
  <c r="E4" i="14"/>
  <c r="E5" i="14"/>
  <c r="E6" i="14"/>
  <c r="E7" i="14"/>
  <c r="E8" i="14"/>
  <c r="E9" i="14"/>
  <c r="E10" i="14"/>
  <c r="E11" i="14"/>
  <c r="E12" i="14"/>
  <c r="E13" i="14"/>
  <c r="E14" i="14"/>
  <c r="E15" i="14"/>
  <c r="E16" i="14"/>
  <c r="E17" i="14"/>
  <c r="E18" i="14"/>
  <c r="E19" i="14"/>
  <c r="E20" i="14"/>
  <c r="E21" i="14"/>
  <c r="E22" i="14"/>
  <c r="E23" i="14"/>
  <c r="E24" i="14"/>
  <c r="E25" i="14"/>
  <c r="E26" i="14"/>
  <c r="E27" i="14"/>
  <c r="E28" i="14"/>
  <c r="E29" i="14"/>
  <c r="E30" i="14"/>
  <c r="E31" i="14"/>
  <c r="E32" i="14"/>
  <c r="E33" i="14"/>
  <c r="E34" i="14"/>
  <c r="E35" i="14"/>
  <c r="E36" i="14"/>
  <c r="E37" i="14"/>
  <c r="E38" i="14"/>
  <c r="E39" i="14"/>
  <c r="E40" i="14"/>
  <c r="E41" i="14"/>
  <c r="E42" i="14"/>
  <c r="E43" i="14"/>
  <c r="E44" i="14"/>
  <c r="E45" i="14"/>
  <c r="E46" i="14"/>
  <c r="E47" i="14"/>
  <c r="E48" i="14"/>
  <c r="E49" i="14"/>
  <c r="E50" i="14"/>
  <c r="E51" i="14"/>
  <c r="E52" i="14"/>
  <c r="E53" i="14"/>
  <c r="E54" i="14"/>
  <c r="E55" i="14"/>
  <c r="E56" i="14"/>
  <c r="E57" i="14"/>
  <c r="E58" i="14"/>
  <c r="E59" i="14"/>
  <c r="E60" i="14"/>
  <c r="E61" i="14"/>
  <c r="E62" i="14"/>
  <c r="E63" i="14"/>
  <c r="E64" i="14"/>
  <c r="E65" i="14"/>
  <c r="E66" i="14"/>
  <c r="E67" i="14"/>
  <c r="E68" i="14"/>
  <c r="E69" i="14"/>
  <c r="E70" i="14"/>
  <c r="E71" i="14"/>
  <c r="E72" i="14"/>
  <c r="E73" i="14"/>
  <c r="E74" i="14"/>
  <c r="E75" i="14"/>
  <c r="E76" i="14"/>
  <c r="E77" i="14"/>
  <c r="E78" i="14"/>
  <c r="E79" i="14"/>
  <c r="E80" i="14"/>
  <c r="E81" i="14"/>
  <c r="E82" i="14"/>
  <c r="E83" i="14"/>
  <c r="E84" i="14"/>
  <c r="E85" i="14"/>
  <c r="E86" i="14"/>
  <c r="E87" i="14"/>
  <c r="E88" i="14"/>
  <c r="E89" i="14"/>
  <c r="E90" i="14"/>
  <c r="E91" i="14"/>
  <c r="E92" i="14"/>
  <c r="E93" i="14"/>
  <c r="E94" i="14"/>
  <c r="E95" i="14"/>
  <c r="E96" i="14"/>
  <c r="E97" i="14"/>
  <c r="E98" i="14"/>
  <c r="E99" i="14"/>
  <c r="E100" i="14"/>
  <c r="E101" i="14"/>
  <c r="E102" i="14"/>
  <c r="E103" i="14"/>
  <c r="E104" i="14"/>
  <c r="E105" i="14"/>
  <c r="E106" i="14"/>
  <c r="E107" i="14"/>
  <c r="E108" i="14"/>
  <c r="E109" i="14"/>
  <c r="E110" i="14"/>
  <c r="E111" i="14"/>
  <c r="E112" i="14"/>
  <c r="E113" i="14"/>
  <c r="E114" i="14"/>
  <c r="E115" i="14"/>
  <c r="E116" i="14"/>
  <c r="E117" i="14"/>
  <c r="E118" i="14"/>
  <c r="E119" i="14"/>
  <c r="E120" i="14"/>
  <c r="E121" i="14"/>
  <c r="E122" i="14"/>
  <c r="E123" i="14"/>
  <c r="E124" i="14"/>
  <c r="E125" i="14"/>
  <c r="E126" i="14"/>
  <c r="E127" i="14"/>
  <c r="E128" i="14"/>
  <c r="E129" i="14"/>
  <c r="E130" i="14"/>
  <c r="E131" i="14"/>
  <c r="E132" i="14"/>
  <c r="E133" i="14"/>
  <c r="E134" i="14"/>
  <c r="E135" i="14"/>
  <c r="E136" i="14"/>
  <c r="E137" i="14"/>
  <c r="E138" i="14"/>
  <c r="E139" i="14"/>
  <c r="E140" i="14"/>
  <c r="E141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R4" i="14" a="1"/>
  <c r="S4" i="14"/>
  <c r="F2" i="14"/>
  <c r="G2" i="14"/>
  <c r="H2" i="14"/>
  <c r="F3" i="14"/>
  <c r="G3" i="14"/>
  <c r="H3" i="14"/>
  <c r="F4" i="14"/>
  <c r="G4" i="14"/>
  <c r="H4" i="14"/>
  <c r="F5" i="14"/>
  <c r="G5" i="14"/>
  <c r="H5" i="14"/>
  <c r="F6" i="14"/>
  <c r="G6" i="14"/>
  <c r="H6" i="14"/>
  <c r="F7" i="14"/>
  <c r="G7" i="14"/>
  <c r="H7" i="14"/>
  <c r="F8" i="14"/>
  <c r="G8" i="14"/>
  <c r="H8" i="14"/>
  <c r="F9" i="14"/>
  <c r="G9" i="14"/>
  <c r="H9" i="14"/>
  <c r="F10" i="14"/>
  <c r="G10" i="14"/>
  <c r="H10" i="14"/>
  <c r="F11" i="14"/>
  <c r="G11" i="14"/>
  <c r="H11" i="14"/>
  <c r="F12" i="14"/>
  <c r="G12" i="14"/>
  <c r="H12" i="14"/>
  <c r="F13" i="14"/>
  <c r="G13" i="14"/>
  <c r="H13" i="14"/>
  <c r="F14" i="14"/>
  <c r="G14" i="14"/>
  <c r="H14" i="14"/>
  <c r="F15" i="14"/>
  <c r="G15" i="14"/>
  <c r="H15" i="14"/>
  <c r="F16" i="14"/>
  <c r="G16" i="14"/>
  <c r="H16" i="14"/>
  <c r="F17" i="14"/>
  <c r="G17" i="14"/>
  <c r="H17" i="14"/>
  <c r="F18" i="14"/>
  <c r="G18" i="14"/>
  <c r="H18" i="14"/>
  <c r="F19" i="14"/>
  <c r="G19" i="14"/>
  <c r="H19" i="14"/>
  <c r="F20" i="14"/>
  <c r="G20" i="14"/>
  <c r="H20" i="14"/>
  <c r="F21" i="14"/>
  <c r="G21" i="14"/>
  <c r="H21" i="14"/>
  <c r="F22" i="14"/>
  <c r="G22" i="14"/>
  <c r="H22" i="14"/>
  <c r="F23" i="14"/>
  <c r="G23" i="14"/>
  <c r="H23" i="14"/>
  <c r="F24" i="14"/>
  <c r="G24" i="14"/>
  <c r="H24" i="14"/>
  <c r="F25" i="14"/>
  <c r="G25" i="14"/>
  <c r="H25" i="14"/>
  <c r="F26" i="14"/>
  <c r="G26" i="14"/>
  <c r="H26" i="14"/>
  <c r="F27" i="14"/>
  <c r="G27" i="14"/>
  <c r="H27" i="14"/>
  <c r="F28" i="14"/>
  <c r="G28" i="14"/>
  <c r="H28" i="14"/>
  <c r="F29" i="14"/>
  <c r="G29" i="14"/>
  <c r="H29" i="14"/>
  <c r="F30" i="14"/>
  <c r="G30" i="14"/>
  <c r="H30" i="14"/>
  <c r="F31" i="14"/>
  <c r="G31" i="14"/>
  <c r="H31" i="14"/>
  <c r="F32" i="14"/>
  <c r="G32" i="14"/>
  <c r="H32" i="14"/>
  <c r="F33" i="14"/>
  <c r="G33" i="14"/>
  <c r="H33" i="14"/>
  <c r="F34" i="14"/>
  <c r="G34" i="14"/>
  <c r="H34" i="14"/>
  <c r="F35" i="14"/>
  <c r="G35" i="14"/>
  <c r="H35" i="14"/>
  <c r="F36" i="14"/>
  <c r="G36" i="14"/>
  <c r="H36" i="14"/>
  <c r="F37" i="14"/>
  <c r="G37" i="14"/>
  <c r="H37" i="14"/>
  <c r="F38" i="14"/>
  <c r="G38" i="14"/>
  <c r="H38" i="14"/>
  <c r="F39" i="14"/>
  <c r="G39" i="14"/>
  <c r="H39" i="14"/>
  <c r="F40" i="14"/>
  <c r="G40" i="14"/>
  <c r="H40" i="14"/>
  <c r="F41" i="14"/>
  <c r="G41" i="14"/>
  <c r="H41" i="14"/>
  <c r="F42" i="14"/>
  <c r="G42" i="14"/>
  <c r="H42" i="14"/>
  <c r="F43" i="14"/>
  <c r="G43" i="14"/>
  <c r="H43" i="14"/>
  <c r="F44" i="14"/>
  <c r="G44" i="14"/>
  <c r="H44" i="14"/>
  <c r="F45" i="14"/>
  <c r="G45" i="14"/>
  <c r="H45" i="14"/>
  <c r="F46" i="14"/>
  <c r="G46" i="14"/>
  <c r="H46" i="14"/>
  <c r="F47" i="14"/>
  <c r="G47" i="14"/>
  <c r="H47" i="14"/>
  <c r="F48" i="14"/>
  <c r="G48" i="14"/>
  <c r="H48" i="14"/>
  <c r="F49" i="14"/>
  <c r="G49" i="14"/>
  <c r="H49" i="14"/>
  <c r="F50" i="14"/>
  <c r="G50" i="14"/>
  <c r="H50" i="14"/>
  <c r="F51" i="14"/>
  <c r="G51" i="14"/>
  <c r="H51" i="14"/>
  <c r="F52" i="14"/>
  <c r="G52" i="14"/>
  <c r="H52" i="14"/>
  <c r="F53" i="14"/>
  <c r="G53" i="14"/>
  <c r="H53" i="14"/>
  <c r="F54" i="14"/>
  <c r="G54" i="14"/>
  <c r="H54" i="14"/>
  <c r="F55" i="14"/>
  <c r="G55" i="14"/>
  <c r="H55" i="14"/>
  <c r="F56" i="14"/>
  <c r="G56" i="14"/>
  <c r="H56" i="14"/>
  <c r="F57" i="14"/>
  <c r="G57" i="14"/>
  <c r="H57" i="14"/>
  <c r="F58" i="14"/>
  <c r="G58" i="14"/>
  <c r="H58" i="14"/>
  <c r="F59" i="14"/>
  <c r="G59" i="14"/>
  <c r="H59" i="14"/>
  <c r="F60" i="14"/>
  <c r="G60" i="14"/>
  <c r="H60" i="14"/>
  <c r="F61" i="14"/>
  <c r="G61" i="14"/>
  <c r="H61" i="14"/>
  <c r="F62" i="14"/>
  <c r="G62" i="14"/>
  <c r="H62" i="14"/>
  <c r="F63" i="14"/>
  <c r="G63" i="14"/>
  <c r="H63" i="14"/>
  <c r="F64" i="14"/>
  <c r="G64" i="14"/>
  <c r="H64" i="14"/>
  <c r="F65" i="14"/>
  <c r="G65" i="14"/>
  <c r="H65" i="14"/>
  <c r="F66" i="14"/>
  <c r="G66" i="14"/>
  <c r="H66" i="14"/>
  <c r="F67" i="14"/>
  <c r="G67" i="14"/>
  <c r="H67" i="14"/>
  <c r="F68" i="14"/>
  <c r="G68" i="14"/>
  <c r="H68" i="14"/>
  <c r="F69" i="14"/>
  <c r="G69" i="14"/>
  <c r="H69" i="14"/>
  <c r="F70" i="14"/>
  <c r="G70" i="14"/>
  <c r="H70" i="14"/>
  <c r="F71" i="14"/>
  <c r="G71" i="14"/>
  <c r="H71" i="14"/>
  <c r="F72" i="14"/>
  <c r="G72" i="14"/>
  <c r="H72" i="14"/>
  <c r="F73" i="14"/>
  <c r="G73" i="14"/>
  <c r="H73" i="14"/>
  <c r="F74" i="14"/>
  <c r="G74" i="14"/>
  <c r="H74" i="14"/>
  <c r="F75" i="14"/>
  <c r="G75" i="14"/>
  <c r="H75" i="14"/>
  <c r="F76" i="14"/>
  <c r="G76" i="14"/>
  <c r="H76" i="14"/>
  <c r="F77" i="14"/>
  <c r="G77" i="14"/>
  <c r="H77" i="14"/>
  <c r="F78" i="14"/>
  <c r="G78" i="14"/>
  <c r="H78" i="14"/>
  <c r="F79" i="14"/>
  <c r="G79" i="14"/>
  <c r="H79" i="14"/>
  <c r="F80" i="14"/>
  <c r="G80" i="14"/>
  <c r="H80" i="14"/>
  <c r="F81" i="14"/>
  <c r="G81" i="14"/>
  <c r="H81" i="14"/>
  <c r="F82" i="14"/>
  <c r="G82" i="14"/>
  <c r="H82" i="14"/>
  <c r="F83" i="14"/>
  <c r="G83" i="14"/>
  <c r="H83" i="14"/>
  <c r="F84" i="14"/>
  <c r="G84" i="14"/>
  <c r="H84" i="14"/>
  <c r="F85" i="14"/>
  <c r="G85" i="14"/>
  <c r="H85" i="14"/>
  <c r="F86" i="14"/>
  <c r="G86" i="14"/>
  <c r="H86" i="14"/>
  <c r="F87" i="14"/>
  <c r="G87" i="14"/>
  <c r="H87" i="14"/>
  <c r="F88" i="14"/>
  <c r="G88" i="14"/>
  <c r="H88" i="14"/>
  <c r="F89" i="14"/>
  <c r="G89" i="14"/>
  <c r="H89" i="14"/>
  <c r="F90" i="14"/>
  <c r="G90" i="14"/>
  <c r="H90" i="14"/>
  <c r="F91" i="14"/>
  <c r="G91" i="14"/>
  <c r="H91" i="14"/>
  <c r="F92" i="14"/>
  <c r="G92" i="14"/>
  <c r="H92" i="14"/>
  <c r="F93" i="14"/>
  <c r="G93" i="14"/>
  <c r="H93" i="14"/>
  <c r="F94" i="14"/>
  <c r="G94" i="14"/>
  <c r="H94" i="14"/>
  <c r="F95" i="14"/>
  <c r="G95" i="14"/>
  <c r="H95" i="14"/>
  <c r="F96" i="14"/>
  <c r="G96" i="14"/>
  <c r="H96" i="14"/>
  <c r="F97" i="14"/>
  <c r="G97" i="14"/>
  <c r="H97" i="14"/>
  <c r="F98" i="14"/>
  <c r="G98" i="14"/>
  <c r="H98" i="14"/>
  <c r="F99" i="14"/>
  <c r="G99" i="14"/>
  <c r="H99" i="14"/>
  <c r="F100" i="14"/>
  <c r="G100" i="14"/>
  <c r="H100" i="14"/>
  <c r="F101" i="14"/>
  <c r="G101" i="14"/>
  <c r="H101" i="14"/>
  <c r="F102" i="14"/>
  <c r="G102" i="14"/>
  <c r="H102" i="14"/>
  <c r="F103" i="14"/>
  <c r="G103" i="14"/>
  <c r="H103" i="14"/>
  <c r="F104" i="14"/>
  <c r="G104" i="14"/>
  <c r="H104" i="14"/>
  <c r="F105" i="14"/>
  <c r="G105" i="14"/>
  <c r="H105" i="14"/>
  <c r="F106" i="14"/>
  <c r="G106" i="14"/>
  <c r="H106" i="14"/>
  <c r="F107" i="14"/>
  <c r="G107" i="14"/>
  <c r="H107" i="14"/>
  <c r="F108" i="14"/>
  <c r="G108" i="14"/>
  <c r="H108" i="14"/>
  <c r="F109" i="14"/>
  <c r="G109" i="14"/>
  <c r="H109" i="14"/>
  <c r="F110" i="14"/>
  <c r="G110" i="14"/>
  <c r="H110" i="14"/>
  <c r="F111" i="14"/>
  <c r="G111" i="14"/>
  <c r="H111" i="14"/>
  <c r="F112" i="14"/>
  <c r="G112" i="14"/>
  <c r="H112" i="14"/>
  <c r="F113" i="14"/>
  <c r="G113" i="14"/>
  <c r="H113" i="14"/>
  <c r="F114" i="14"/>
  <c r="G114" i="14"/>
  <c r="H114" i="14"/>
  <c r="F115" i="14"/>
  <c r="G115" i="14"/>
  <c r="H115" i="14"/>
  <c r="F116" i="14"/>
  <c r="G116" i="14"/>
  <c r="H116" i="14"/>
  <c r="F117" i="14"/>
  <c r="G117" i="14"/>
  <c r="H117" i="14"/>
  <c r="F118" i="14"/>
  <c r="G118" i="14"/>
  <c r="H118" i="14"/>
  <c r="F119" i="14"/>
  <c r="G119" i="14"/>
  <c r="H119" i="14"/>
  <c r="F120" i="14"/>
  <c r="G120" i="14"/>
  <c r="H120" i="14"/>
  <c r="F121" i="14"/>
  <c r="G121" i="14"/>
  <c r="H121" i="14"/>
  <c r="F122" i="14"/>
  <c r="G122" i="14"/>
  <c r="H122" i="14"/>
  <c r="F123" i="14"/>
  <c r="G123" i="14"/>
  <c r="H123" i="14"/>
  <c r="F124" i="14"/>
  <c r="G124" i="14"/>
  <c r="H124" i="14"/>
  <c r="F125" i="14"/>
  <c r="G125" i="14"/>
  <c r="H125" i="14"/>
  <c r="F126" i="14"/>
  <c r="G126" i="14"/>
  <c r="H126" i="14"/>
  <c r="F127" i="14"/>
  <c r="G127" i="14"/>
  <c r="H127" i="14"/>
  <c r="F128" i="14"/>
  <c r="G128" i="14"/>
  <c r="H128" i="14"/>
  <c r="F129" i="14"/>
  <c r="G129" i="14"/>
  <c r="H129" i="14"/>
  <c r="F130" i="14"/>
  <c r="G130" i="14"/>
  <c r="H130" i="14"/>
  <c r="F131" i="14"/>
  <c r="G131" i="14"/>
  <c r="H131" i="14"/>
  <c r="F132" i="14"/>
  <c r="G132" i="14"/>
  <c r="H132" i="14"/>
  <c r="F133" i="14"/>
  <c r="G133" i="14"/>
  <c r="H133" i="14"/>
  <c r="F134" i="14"/>
  <c r="G134" i="14"/>
  <c r="H134" i="14"/>
  <c r="F135" i="14"/>
  <c r="G135" i="14"/>
  <c r="H135" i="14"/>
  <c r="F136" i="14"/>
  <c r="G136" i="14"/>
  <c r="H136" i="14"/>
  <c r="F137" i="14"/>
  <c r="G137" i="14"/>
  <c r="H137" i="14"/>
  <c r="F138" i="14"/>
  <c r="G138" i="14"/>
  <c r="H138" i="14"/>
  <c r="F139" i="14"/>
  <c r="G139" i="14"/>
  <c r="H139" i="14"/>
  <c r="F140" i="14"/>
  <c r="G140" i="14"/>
  <c r="H140" i="14"/>
  <c r="F141" i="14"/>
  <c r="G141" i="14"/>
  <c r="H141" i="14"/>
  <c r="I2" i="14"/>
  <c r="I3" i="14"/>
  <c r="I4" i="14"/>
  <c r="I5" i="14"/>
  <c r="I6" i="14"/>
  <c r="I7" i="14"/>
  <c r="I8" i="14"/>
  <c r="I9" i="14"/>
  <c r="I10" i="14"/>
  <c r="I11" i="14"/>
  <c r="I12" i="14"/>
  <c r="I13" i="14"/>
  <c r="I14" i="14"/>
  <c r="I15" i="14"/>
  <c r="I16" i="14"/>
  <c r="I17" i="14"/>
  <c r="I18" i="14"/>
  <c r="I19" i="14"/>
  <c r="I20" i="14"/>
  <c r="I21" i="14"/>
  <c r="I22" i="14"/>
  <c r="I23" i="14"/>
  <c r="I24" i="14"/>
  <c r="I25" i="14"/>
  <c r="I26" i="14"/>
  <c r="I27" i="14"/>
  <c r="I28" i="14"/>
  <c r="I29" i="14"/>
  <c r="I30" i="14"/>
  <c r="I31" i="14"/>
  <c r="I32" i="14"/>
  <c r="I33" i="14"/>
  <c r="I34" i="14"/>
  <c r="I35" i="14"/>
  <c r="I36" i="14"/>
  <c r="I37" i="14"/>
  <c r="I38" i="14"/>
  <c r="I39" i="14"/>
  <c r="I40" i="14"/>
  <c r="I41" i="14"/>
  <c r="I42" i="14"/>
  <c r="I43" i="14"/>
  <c r="I44" i="14"/>
  <c r="I45" i="14"/>
  <c r="I46" i="14"/>
  <c r="I47" i="14"/>
  <c r="I48" i="14"/>
  <c r="I49" i="14"/>
  <c r="I50" i="14"/>
  <c r="I51" i="14"/>
  <c r="I52" i="14"/>
  <c r="I53" i="14"/>
  <c r="I54" i="14"/>
  <c r="I55" i="14"/>
  <c r="I56" i="14"/>
  <c r="I57" i="14"/>
  <c r="I58" i="14"/>
  <c r="I59" i="14"/>
  <c r="I60" i="14"/>
  <c r="I61" i="14"/>
  <c r="I62" i="14"/>
  <c r="I63" i="14"/>
  <c r="I64" i="14"/>
  <c r="I65" i="14"/>
  <c r="I66" i="14"/>
  <c r="I67" i="14"/>
  <c r="I68" i="14"/>
  <c r="I69" i="14"/>
  <c r="I70" i="14"/>
  <c r="I71" i="14"/>
  <c r="I72" i="14"/>
  <c r="I73" i="14"/>
  <c r="I74" i="14"/>
  <c r="I75" i="14"/>
  <c r="I76" i="14"/>
  <c r="I77" i="14"/>
  <c r="I78" i="14"/>
  <c r="I79" i="14"/>
  <c r="I80" i="14"/>
  <c r="I81" i="14"/>
  <c r="I82" i="14"/>
  <c r="I83" i="14"/>
  <c r="I84" i="14"/>
  <c r="I85" i="14"/>
  <c r="I86" i="14"/>
  <c r="I87" i="14"/>
  <c r="I88" i="14"/>
  <c r="I89" i="14"/>
  <c r="I90" i="14"/>
  <c r="I91" i="14"/>
  <c r="I92" i="14"/>
  <c r="I93" i="14"/>
  <c r="I94" i="14"/>
  <c r="I95" i="14"/>
  <c r="I96" i="14"/>
  <c r="I97" i="14"/>
  <c r="I98" i="14"/>
  <c r="I99" i="14"/>
  <c r="I100" i="14"/>
  <c r="I101" i="14"/>
  <c r="I102" i="14"/>
  <c r="I103" i="14"/>
  <c r="I104" i="14"/>
  <c r="I105" i="14"/>
  <c r="I106" i="14"/>
  <c r="I107" i="14"/>
  <c r="I108" i="14"/>
  <c r="I109" i="14"/>
  <c r="I110" i="14"/>
  <c r="I111" i="14"/>
  <c r="I112" i="14"/>
  <c r="I113" i="14"/>
  <c r="I114" i="14"/>
  <c r="I115" i="14"/>
  <c r="I116" i="14"/>
  <c r="I117" i="14"/>
  <c r="I118" i="14"/>
  <c r="I119" i="14"/>
  <c r="I120" i="14"/>
  <c r="I121" i="14"/>
  <c r="I122" i="14"/>
  <c r="I123" i="14"/>
  <c r="I124" i="14"/>
  <c r="I125" i="14"/>
  <c r="I126" i="14"/>
  <c r="I127" i="14"/>
  <c r="I128" i="14"/>
  <c r="I129" i="14"/>
  <c r="I130" i="14"/>
  <c r="I131" i="14"/>
  <c r="I132" i="14"/>
  <c r="I133" i="14"/>
  <c r="I134" i="14"/>
  <c r="I135" i="14"/>
  <c r="I136" i="14"/>
  <c r="I137" i="14"/>
  <c r="I138" i="14"/>
  <c r="I139" i="14"/>
  <c r="I140" i="14"/>
  <c r="I141" i="14"/>
  <c r="R11" i="14"/>
  <c r="J2" i="14"/>
  <c r="K2" i="14"/>
  <c r="J3" i="14"/>
  <c r="K3" i="14"/>
  <c r="J4" i="14"/>
  <c r="K4" i="14"/>
  <c r="J5" i="14"/>
  <c r="K5" i="14"/>
  <c r="J6" i="14"/>
  <c r="K6" i="14"/>
  <c r="J7" i="14"/>
  <c r="K7" i="14"/>
  <c r="J8" i="14"/>
  <c r="K8" i="14"/>
  <c r="J9" i="14"/>
  <c r="K9" i="14"/>
  <c r="J10" i="14"/>
  <c r="K10" i="14"/>
  <c r="J11" i="14"/>
  <c r="K11" i="14"/>
  <c r="J12" i="14"/>
  <c r="K12" i="14"/>
  <c r="J13" i="14"/>
  <c r="K13" i="14"/>
  <c r="J14" i="14"/>
  <c r="K14" i="14"/>
  <c r="J15" i="14"/>
  <c r="K15" i="14"/>
  <c r="J16" i="14"/>
  <c r="K16" i="14"/>
  <c r="J17" i="14"/>
  <c r="K17" i="14"/>
  <c r="J18" i="14"/>
  <c r="K18" i="14"/>
  <c r="J19" i="14"/>
  <c r="K19" i="14"/>
  <c r="J20" i="14"/>
  <c r="K20" i="14"/>
  <c r="J21" i="14"/>
  <c r="K21" i="14"/>
  <c r="J22" i="14"/>
  <c r="K22" i="14"/>
  <c r="J23" i="14"/>
  <c r="K23" i="14"/>
  <c r="J24" i="14"/>
  <c r="K24" i="14"/>
  <c r="J25" i="14"/>
  <c r="K25" i="14"/>
  <c r="J26" i="14"/>
  <c r="K26" i="14"/>
  <c r="J27" i="14"/>
  <c r="K27" i="14"/>
  <c r="J28" i="14"/>
  <c r="K28" i="14"/>
  <c r="J29" i="14"/>
  <c r="K29" i="14"/>
  <c r="J30" i="14"/>
  <c r="K30" i="14"/>
  <c r="J31" i="14"/>
  <c r="K31" i="14"/>
  <c r="J32" i="14"/>
  <c r="K32" i="14"/>
  <c r="J33" i="14"/>
  <c r="K33" i="14"/>
  <c r="J34" i="14"/>
  <c r="K34" i="14"/>
  <c r="J35" i="14"/>
  <c r="K35" i="14"/>
  <c r="J36" i="14"/>
  <c r="K36" i="14"/>
  <c r="J37" i="14"/>
  <c r="K37" i="14"/>
  <c r="J38" i="14"/>
  <c r="K38" i="14"/>
  <c r="J39" i="14"/>
  <c r="K39" i="14"/>
  <c r="J40" i="14"/>
  <c r="K40" i="14"/>
  <c r="J41" i="14"/>
  <c r="K41" i="14"/>
  <c r="J42" i="14"/>
  <c r="K42" i="14"/>
  <c r="J43" i="14"/>
  <c r="K43" i="14"/>
  <c r="J44" i="14"/>
  <c r="K44" i="14"/>
  <c r="J45" i="14"/>
  <c r="K45" i="14"/>
  <c r="J46" i="14"/>
  <c r="K46" i="14"/>
  <c r="J47" i="14"/>
  <c r="K47" i="14"/>
  <c r="J48" i="14"/>
  <c r="K48" i="14"/>
  <c r="J49" i="14"/>
  <c r="K49" i="14"/>
  <c r="J50" i="14"/>
  <c r="K50" i="14"/>
  <c r="J51" i="14"/>
  <c r="K51" i="14"/>
  <c r="J52" i="14"/>
  <c r="K52" i="14"/>
  <c r="J53" i="14"/>
  <c r="K53" i="14"/>
  <c r="J54" i="14"/>
  <c r="K54" i="14"/>
  <c r="J55" i="14"/>
  <c r="K55" i="14"/>
  <c r="J56" i="14"/>
  <c r="K56" i="14"/>
  <c r="J57" i="14"/>
  <c r="K57" i="14"/>
  <c r="J58" i="14"/>
  <c r="K58" i="14"/>
  <c r="J59" i="14"/>
  <c r="K59" i="14"/>
  <c r="J60" i="14"/>
  <c r="K60" i="14"/>
  <c r="J61" i="14"/>
  <c r="K61" i="14"/>
  <c r="J62" i="14"/>
  <c r="K62" i="14"/>
  <c r="J63" i="14"/>
  <c r="K63" i="14"/>
  <c r="J64" i="14"/>
  <c r="K64" i="14"/>
  <c r="J65" i="14"/>
  <c r="K65" i="14"/>
  <c r="J66" i="14"/>
  <c r="K66" i="14"/>
  <c r="J67" i="14"/>
  <c r="K67" i="14"/>
  <c r="J68" i="14"/>
  <c r="K68" i="14"/>
  <c r="J69" i="14"/>
  <c r="K69" i="14"/>
  <c r="J70" i="14"/>
  <c r="K70" i="14"/>
  <c r="J71" i="14"/>
  <c r="K71" i="14"/>
  <c r="J72" i="14"/>
  <c r="K72" i="14"/>
  <c r="J73" i="14"/>
  <c r="K73" i="14"/>
  <c r="J74" i="14"/>
  <c r="K74" i="14"/>
  <c r="J75" i="14"/>
  <c r="K75" i="14"/>
  <c r="J76" i="14"/>
  <c r="K76" i="14"/>
  <c r="J77" i="14"/>
  <c r="K77" i="14"/>
  <c r="J78" i="14"/>
  <c r="K78" i="14"/>
  <c r="J79" i="14"/>
  <c r="K79" i="14"/>
  <c r="J80" i="14"/>
  <c r="K80" i="14"/>
  <c r="J81" i="14"/>
  <c r="K81" i="14"/>
  <c r="J82" i="14"/>
  <c r="K82" i="14"/>
  <c r="J83" i="14"/>
  <c r="K83" i="14"/>
  <c r="J84" i="14"/>
  <c r="K84" i="14"/>
  <c r="J85" i="14"/>
  <c r="K85" i="14"/>
  <c r="J86" i="14"/>
  <c r="K86" i="14"/>
  <c r="J87" i="14"/>
  <c r="K87" i="14"/>
  <c r="J88" i="14"/>
  <c r="K88" i="14"/>
  <c r="J89" i="14"/>
  <c r="K89" i="14"/>
  <c r="J90" i="14"/>
  <c r="K90" i="14"/>
  <c r="J91" i="14"/>
  <c r="K91" i="14"/>
  <c r="J92" i="14"/>
  <c r="K92" i="14"/>
  <c r="J93" i="14"/>
  <c r="K93" i="14"/>
  <c r="J94" i="14"/>
  <c r="K94" i="14"/>
  <c r="J95" i="14"/>
  <c r="K95" i="14"/>
  <c r="J96" i="14"/>
  <c r="K96" i="14"/>
  <c r="J97" i="14"/>
  <c r="K97" i="14"/>
  <c r="J98" i="14"/>
  <c r="K98" i="14"/>
  <c r="J99" i="14"/>
  <c r="K99" i="14"/>
  <c r="J100" i="14"/>
  <c r="K100" i="14"/>
  <c r="J101" i="14"/>
  <c r="K101" i="14"/>
  <c r="J102" i="14"/>
  <c r="K102" i="14"/>
  <c r="J103" i="14"/>
  <c r="K103" i="14"/>
  <c r="J104" i="14"/>
  <c r="K104" i="14"/>
  <c r="J105" i="14"/>
  <c r="K105" i="14"/>
  <c r="J106" i="14"/>
  <c r="K106" i="14"/>
  <c r="J107" i="14"/>
  <c r="K107" i="14"/>
  <c r="J108" i="14"/>
  <c r="K108" i="14"/>
  <c r="J109" i="14"/>
  <c r="K109" i="14"/>
  <c r="J110" i="14"/>
  <c r="K110" i="14"/>
  <c r="J111" i="14"/>
  <c r="K111" i="14"/>
  <c r="J112" i="14"/>
  <c r="K112" i="14"/>
  <c r="J113" i="14"/>
  <c r="K113" i="14"/>
  <c r="J114" i="14"/>
  <c r="K114" i="14"/>
  <c r="J115" i="14"/>
  <c r="K115" i="14"/>
  <c r="J116" i="14"/>
  <c r="K116" i="14"/>
  <c r="J117" i="14"/>
  <c r="K117" i="14"/>
  <c r="J118" i="14"/>
  <c r="K118" i="14"/>
  <c r="J119" i="14"/>
  <c r="K119" i="14"/>
  <c r="J120" i="14"/>
  <c r="K120" i="14"/>
  <c r="J121" i="14"/>
  <c r="K121" i="14"/>
  <c r="J122" i="14"/>
  <c r="K122" i="14"/>
  <c r="J123" i="14"/>
  <c r="K123" i="14"/>
  <c r="J124" i="14"/>
  <c r="K124" i="14"/>
  <c r="J125" i="14"/>
  <c r="K125" i="14"/>
  <c r="J126" i="14"/>
  <c r="K126" i="14"/>
  <c r="J127" i="14"/>
  <c r="K127" i="14"/>
  <c r="J128" i="14"/>
  <c r="K128" i="14"/>
  <c r="J129" i="14"/>
  <c r="K129" i="14"/>
  <c r="J130" i="14"/>
  <c r="K130" i="14"/>
  <c r="J131" i="14"/>
  <c r="K131" i="14"/>
  <c r="J132" i="14"/>
  <c r="K132" i="14"/>
  <c r="J133" i="14"/>
  <c r="K133" i="14"/>
  <c r="J134" i="14"/>
  <c r="K134" i="14"/>
  <c r="J135" i="14"/>
  <c r="K135" i="14"/>
  <c r="J136" i="14"/>
  <c r="K136" i="14"/>
  <c r="J137" i="14"/>
  <c r="K137" i="14"/>
  <c r="J138" i="14"/>
  <c r="K138" i="14"/>
  <c r="J139" i="14"/>
  <c r="K139" i="14"/>
  <c r="J140" i="14"/>
  <c r="K140" i="14"/>
  <c r="J141" i="14"/>
  <c r="K141" i="14"/>
  <c r="AD3" i="14"/>
  <c r="AD2" i="14"/>
  <c r="AD5" i="14"/>
  <c r="AD5" i="13"/>
  <c r="AD4" i="13"/>
  <c r="E2" i="13"/>
  <c r="D2" i="13"/>
  <c r="D3" i="13"/>
  <c r="D4" i="13"/>
  <c r="D5" i="13"/>
  <c r="E3" i="13"/>
  <c r="E4" i="13"/>
  <c r="E5" i="13"/>
  <c r="E6" i="13"/>
  <c r="E7" i="13"/>
  <c r="E8" i="13"/>
  <c r="E9" i="13"/>
  <c r="E10" i="13"/>
  <c r="E11" i="13"/>
  <c r="E12" i="13"/>
  <c r="E13" i="13"/>
  <c r="E14" i="13"/>
  <c r="E15" i="13"/>
  <c r="E16" i="13"/>
  <c r="E17" i="13"/>
  <c r="E18" i="13"/>
  <c r="E19" i="13"/>
  <c r="E20" i="13"/>
  <c r="E21" i="13"/>
  <c r="E22" i="13"/>
  <c r="E23" i="13"/>
  <c r="E24" i="13"/>
  <c r="E25" i="13"/>
  <c r="E26" i="13"/>
  <c r="E27" i="13"/>
  <c r="E28" i="13"/>
  <c r="E29" i="13"/>
  <c r="E30" i="13"/>
  <c r="E31" i="13"/>
  <c r="E32" i="13"/>
  <c r="E33" i="13"/>
  <c r="E34" i="13"/>
  <c r="E35" i="13"/>
  <c r="E36" i="13"/>
  <c r="E37" i="13"/>
  <c r="E38" i="13"/>
  <c r="E39" i="13"/>
  <c r="E40" i="13"/>
  <c r="E41" i="13"/>
  <c r="E42" i="13"/>
  <c r="E43" i="13"/>
  <c r="E44" i="13"/>
  <c r="E45" i="13"/>
  <c r="E46" i="13"/>
  <c r="E47" i="13"/>
  <c r="E48" i="13"/>
  <c r="E49" i="13"/>
  <c r="E50" i="13"/>
  <c r="E51" i="13"/>
  <c r="E52" i="13"/>
  <c r="E53" i="13"/>
  <c r="E54" i="13"/>
  <c r="E55" i="13"/>
  <c r="E56" i="13"/>
  <c r="E57" i="13"/>
  <c r="E58" i="13"/>
  <c r="E59" i="13"/>
  <c r="E60" i="13"/>
  <c r="E61" i="13"/>
  <c r="E62" i="13"/>
  <c r="E63" i="13"/>
  <c r="E64" i="13"/>
  <c r="E65" i="13"/>
  <c r="E66" i="13"/>
  <c r="E67" i="13"/>
  <c r="E68" i="13"/>
  <c r="E69" i="13"/>
  <c r="E70" i="13"/>
  <c r="E71" i="13"/>
  <c r="E72" i="13"/>
  <c r="E73" i="13"/>
  <c r="E74" i="13"/>
  <c r="E75" i="13"/>
  <c r="E76" i="13"/>
  <c r="E77" i="13"/>
  <c r="E78" i="13"/>
  <c r="E79" i="13"/>
  <c r="E80" i="13"/>
  <c r="E81" i="13"/>
  <c r="E82" i="13"/>
  <c r="E83" i="13"/>
  <c r="E84" i="13"/>
  <c r="E85" i="13"/>
  <c r="E86" i="13"/>
  <c r="E87" i="13"/>
  <c r="E88" i="13"/>
  <c r="E89" i="13"/>
  <c r="E90" i="13"/>
  <c r="E91" i="13"/>
  <c r="E92" i="13"/>
  <c r="E93" i="13"/>
  <c r="E94" i="13"/>
  <c r="E95" i="13"/>
  <c r="E96" i="13"/>
  <c r="E97" i="13"/>
  <c r="E98" i="13"/>
  <c r="E99" i="13"/>
  <c r="E100" i="13"/>
  <c r="E101" i="13"/>
  <c r="E102" i="13"/>
  <c r="E103" i="13"/>
  <c r="E104" i="13"/>
  <c r="E105" i="13"/>
  <c r="E106" i="13"/>
  <c r="E107" i="13"/>
  <c r="E108" i="13"/>
  <c r="E109" i="13"/>
  <c r="E110" i="13"/>
  <c r="E111" i="13"/>
  <c r="E112" i="13"/>
  <c r="E113" i="13"/>
  <c r="E114" i="13"/>
  <c r="E115" i="13"/>
  <c r="E116" i="13"/>
  <c r="E117" i="13"/>
  <c r="E118" i="13"/>
  <c r="E119" i="13"/>
  <c r="E120" i="13"/>
  <c r="E121" i="13"/>
  <c r="E122" i="13"/>
  <c r="E123" i="13"/>
  <c r="E124" i="13"/>
  <c r="E125" i="13"/>
  <c r="E126" i="13"/>
  <c r="E127" i="13"/>
  <c r="E128" i="13"/>
  <c r="E129" i="13"/>
  <c r="E130" i="13"/>
  <c r="E131" i="13"/>
  <c r="E132" i="13"/>
  <c r="E133" i="13"/>
  <c r="E134" i="13"/>
  <c r="E135" i="13"/>
  <c r="E136" i="13"/>
  <c r="E137" i="13"/>
  <c r="E138" i="13"/>
  <c r="E139" i="13"/>
  <c r="E140" i="13"/>
  <c r="E141" i="13"/>
  <c r="E142" i="13"/>
  <c r="E143" i="13"/>
  <c r="E144" i="13"/>
  <c r="E145" i="13"/>
  <c r="E146" i="13"/>
  <c r="E147" i="13"/>
  <c r="E148" i="13"/>
  <c r="E149" i="13"/>
  <c r="E150" i="13"/>
  <c r="E151" i="13"/>
  <c r="E152" i="13"/>
  <c r="E153" i="13"/>
  <c r="E154" i="13"/>
  <c r="E155" i="13"/>
  <c r="E156" i="13"/>
  <c r="E157" i="13"/>
  <c r="D6" i="13"/>
  <c r="D7" i="13"/>
  <c r="D8" i="13"/>
  <c r="D9" i="13"/>
  <c r="D10" i="13"/>
  <c r="D11" i="13"/>
  <c r="D12" i="13"/>
  <c r="D13" i="13"/>
  <c r="D14" i="13"/>
  <c r="D15" i="13"/>
  <c r="D16" i="13"/>
  <c r="D17" i="13"/>
  <c r="D18" i="13"/>
  <c r="D19" i="13"/>
  <c r="D20" i="13"/>
  <c r="D21" i="13"/>
  <c r="D22" i="13"/>
  <c r="D23" i="13"/>
  <c r="D24" i="13"/>
  <c r="D25" i="13"/>
  <c r="D26" i="13"/>
  <c r="D27" i="13"/>
  <c r="D28" i="13"/>
  <c r="D29" i="13"/>
  <c r="D30" i="13"/>
  <c r="D31" i="13"/>
  <c r="D32" i="13"/>
  <c r="D33" i="13"/>
  <c r="D34" i="13"/>
  <c r="D35" i="13"/>
  <c r="D36" i="13"/>
  <c r="D37" i="13"/>
  <c r="D38" i="13"/>
  <c r="D39" i="13"/>
  <c r="D40" i="13"/>
  <c r="D41" i="13"/>
  <c r="D42" i="13"/>
  <c r="D43" i="13"/>
  <c r="D44" i="13"/>
  <c r="D45" i="13"/>
  <c r="D46" i="13"/>
  <c r="D47" i="13"/>
  <c r="D48" i="13"/>
  <c r="D49" i="13"/>
  <c r="D50" i="13"/>
  <c r="D51" i="13"/>
  <c r="D52" i="13"/>
  <c r="D53" i="13"/>
  <c r="D54" i="13"/>
  <c r="D55" i="13"/>
  <c r="D56" i="13"/>
  <c r="D57" i="13"/>
  <c r="D58" i="13"/>
  <c r="D59" i="13"/>
  <c r="D60" i="13"/>
  <c r="D61" i="13"/>
  <c r="D62" i="13"/>
  <c r="D63" i="13"/>
  <c r="D64" i="13"/>
  <c r="D65" i="13"/>
  <c r="D66" i="13"/>
  <c r="D67" i="13"/>
  <c r="D68" i="13"/>
  <c r="D69" i="13"/>
  <c r="D70" i="13"/>
  <c r="D71" i="13"/>
  <c r="D72" i="13"/>
  <c r="D73" i="13"/>
  <c r="D74" i="13"/>
  <c r="D75" i="13"/>
  <c r="D76" i="13"/>
  <c r="D77" i="13"/>
  <c r="D78" i="13"/>
  <c r="D79" i="13"/>
  <c r="D80" i="13"/>
  <c r="D81" i="13"/>
  <c r="D82" i="13"/>
  <c r="D83" i="13"/>
  <c r="D84" i="13"/>
  <c r="D85" i="13"/>
  <c r="D86" i="13"/>
  <c r="D87" i="13"/>
  <c r="D88" i="13"/>
  <c r="D89" i="13"/>
  <c r="D90" i="13"/>
  <c r="D91" i="13"/>
  <c r="D92" i="13"/>
  <c r="D93" i="13"/>
  <c r="D94" i="13"/>
  <c r="D95" i="13"/>
  <c r="D96" i="13"/>
  <c r="D97" i="13"/>
  <c r="D98" i="13"/>
  <c r="D99" i="13"/>
  <c r="D100" i="13"/>
  <c r="D101" i="13"/>
  <c r="D102" i="13"/>
  <c r="D103" i="13"/>
  <c r="D104" i="13"/>
  <c r="D105" i="13"/>
  <c r="D106" i="13"/>
  <c r="D107" i="13"/>
  <c r="D108" i="13"/>
  <c r="D109" i="13"/>
  <c r="D110" i="13"/>
  <c r="D111" i="13"/>
  <c r="D112" i="13"/>
  <c r="D113" i="13"/>
  <c r="D114" i="13"/>
  <c r="D115" i="13"/>
  <c r="D116" i="13"/>
  <c r="D117" i="13"/>
  <c r="D118" i="13"/>
  <c r="D119" i="13"/>
  <c r="D120" i="13"/>
  <c r="D121" i="13"/>
  <c r="D122" i="13"/>
  <c r="D123" i="13"/>
  <c r="D124" i="13"/>
  <c r="D125" i="13"/>
  <c r="D126" i="13"/>
  <c r="D127" i="13"/>
  <c r="D128" i="13"/>
  <c r="D129" i="13"/>
  <c r="D130" i="13"/>
  <c r="D131" i="13"/>
  <c r="D132" i="13"/>
  <c r="D133" i="13"/>
  <c r="D134" i="13"/>
  <c r="D135" i="13"/>
  <c r="D136" i="13"/>
  <c r="D137" i="13"/>
  <c r="D138" i="13"/>
  <c r="D139" i="13"/>
  <c r="D140" i="13"/>
  <c r="D141" i="13"/>
  <c r="D142" i="13"/>
  <c r="D143" i="13"/>
  <c r="D144" i="13"/>
  <c r="D145" i="13"/>
  <c r="D146" i="13"/>
  <c r="D147" i="13"/>
  <c r="D148" i="13"/>
  <c r="D149" i="13"/>
  <c r="D150" i="13"/>
  <c r="D151" i="13"/>
  <c r="D152" i="13"/>
  <c r="D153" i="13"/>
  <c r="D154" i="13"/>
  <c r="D155" i="13"/>
  <c r="D156" i="13"/>
  <c r="D157" i="13"/>
  <c r="R4" i="13" a="1"/>
  <c r="S4" i="13"/>
  <c r="F2" i="13"/>
  <c r="G2" i="13"/>
  <c r="H2" i="13"/>
  <c r="F3" i="13"/>
  <c r="G3" i="13"/>
  <c r="H3" i="13"/>
  <c r="F4" i="13"/>
  <c r="G4" i="13"/>
  <c r="H4" i="13"/>
  <c r="F5" i="13"/>
  <c r="G5" i="13"/>
  <c r="H5" i="13"/>
  <c r="F6" i="13"/>
  <c r="G6" i="13"/>
  <c r="H6" i="13"/>
  <c r="F7" i="13"/>
  <c r="G7" i="13"/>
  <c r="H7" i="13"/>
  <c r="F8" i="13"/>
  <c r="G8" i="13"/>
  <c r="H8" i="13"/>
  <c r="F9" i="13"/>
  <c r="G9" i="13"/>
  <c r="H9" i="13"/>
  <c r="F10" i="13"/>
  <c r="G10" i="13"/>
  <c r="H10" i="13"/>
  <c r="F11" i="13"/>
  <c r="G11" i="13"/>
  <c r="H11" i="13"/>
  <c r="F12" i="13"/>
  <c r="G12" i="13"/>
  <c r="H12" i="13"/>
  <c r="F13" i="13"/>
  <c r="G13" i="13"/>
  <c r="H13" i="13"/>
  <c r="F14" i="13"/>
  <c r="G14" i="13"/>
  <c r="H14" i="13"/>
  <c r="F15" i="13"/>
  <c r="G15" i="13"/>
  <c r="H15" i="13"/>
  <c r="F16" i="13"/>
  <c r="G16" i="13"/>
  <c r="H16" i="13"/>
  <c r="F17" i="13"/>
  <c r="G17" i="13"/>
  <c r="H17" i="13"/>
  <c r="F18" i="13"/>
  <c r="G18" i="13"/>
  <c r="H18" i="13"/>
  <c r="F19" i="13"/>
  <c r="G19" i="13"/>
  <c r="H19" i="13"/>
  <c r="F20" i="13"/>
  <c r="G20" i="13"/>
  <c r="H20" i="13"/>
  <c r="F21" i="13"/>
  <c r="G21" i="13"/>
  <c r="H21" i="13"/>
  <c r="F22" i="13"/>
  <c r="G22" i="13"/>
  <c r="H22" i="13"/>
  <c r="F23" i="13"/>
  <c r="G23" i="13"/>
  <c r="H23" i="13"/>
  <c r="F24" i="13"/>
  <c r="G24" i="13"/>
  <c r="H24" i="13"/>
  <c r="F25" i="13"/>
  <c r="G25" i="13"/>
  <c r="H25" i="13"/>
  <c r="F26" i="13"/>
  <c r="G26" i="13"/>
  <c r="H26" i="13"/>
  <c r="F27" i="13"/>
  <c r="G27" i="13"/>
  <c r="H27" i="13"/>
  <c r="F28" i="13"/>
  <c r="G28" i="13"/>
  <c r="H28" i="13"/>
  <c r="F29" i="13"/>
  <c r="G29" i="13"/>
  <c r="H29" i="13"/>
  <c r="F30" i="13"/>
  <c r="G30" i="13"/>
  <c r="H30" i="13"/>
  <c r="F31" i="13"/>
  <c r="G31" i="13"/>
  <c r="H31" i="13"/>
  <c r="F32" i="13"/>
  <c r="G32" i="13"/>
  <c r="H32" i="13"/>
  <c r="F33" i="13"/>
  <c r="G33" i="13"/>
  <c r="H33" i="13"/>
  <c r="F34" i="13"/>
  <c r="G34" i="13"/>
  <c r="H34" i="13"/>
  <c r="F35" i="13"/>
  <c r="G35" i="13"/>
  <c r="H35" i="13"/>
  <c r="F36" i="13"/>
  <c r="G36" i="13"/>
  <c r="H36" i="13"/>
  <c r="F37" i="13"/>
  <c r="G37" i="13"/>
  <c r="H37" i="13"/>
  <c r="F38" i="13"/>
  <c r="G38" i="13"/>
  <c r="H38" i="13"/>
  <c r="F39" i="13"/>
  <c r="G39" i="13"/>
  <c r="H39" i="13"/>
  <c r="F40" i="13"/>
  <c r="G40" i="13"/>
  <c r="H40" i="13"/>
  <c r="F41" i="13"/>
  <c r="G41" i="13"/>
  <c r="H41" i="13"/>
  <c r="F42" i="13"/>
  <c r="G42" i="13"/>
  <c r="H42" i="13"/>
  <c r="F43" i="13"/>
  <c r="G43" i="13"/>
  <c r="H43" i="13"/>
  <c r="F44" i="13"/>
  <c r="G44" i="13"/>
  <c r="H44" i="13"/>
  <c r="F45" i="13"/>
  <c r="G45" i="13"/>
  <c r="H45" i="13"/>
  <c r="F46" i="13"/>
  <c r="G46" i="13"/>
  <c r="H46" i="13"/>
  <c r="F47" i="13"/>
  <c r="G47" i="13"/>
  <c r="H47" i="13"/>
  <c r="F48" i="13"/>
  <c r="G48" i="13"/>
  <c r="H48" i="13"/>
  <c r="F49" i="13"/>
  <c r="G49" i="13"/>
  <c r="H49" i="13"/>
  <c r="F50" i="13"/>
  <c r="G50" i="13"/>
  <c r="H50" i="13"/>
  <c r="F51" i="13"/>
  <c r="G51" i="13"/>
  <c r="H51" i="13"/>
  <c r="F52" i="13"/>
  <c r="G52" i="13"/>
  <c r="H52" i="13"/>
  <c r="F53" i="13"/>
  <c r="G53" i="13"/>
  <c r="H53" i="13"/>
  <c r="F54" i="13"/>
  <c r="G54" i="13"/>
  <c r="H54" i="13"/>
  <c r="F55" i="13"/>
  <c r="G55" i="13"/>
  <c r="H55" i="13"/>
  <c r="F56" i="13"/>
  <c r="G56" i="13"/>
  <c r="H56" i="13"/>
  <c r="F57" i="13"/>
  <c r="G57" i="13"/>
  <c r="H57" i="13"/>
  <c r="F58" i="13"/>
  <c r="G58" i="13"/>
  <c r="H58" i="13"/>
  <c r="F59" i="13"/>
  <c r="G59" i="13"/>
  <c r="H59" i="13"/>
  <c r="F60" i="13"/>
  <c r="G60" i="13"/>
  <c r="H60" i="13"/>
  <c r="F61" i="13"/>
  <c r="G61" i="13"/>
  <c r="H61" i="13"/>
  <c r="F62" i="13"/>
  <c r="G62" i="13"/>
  <c r="H62" i="13"/>
  <c r="F63" i="13"/>
  <c r="G63" i="13"/>
  <c r="H63" i="13"/>
  <c r="F64" i="13"/>
  <c r="G64" i="13"/>
  <c r="H64" i="13"/>
  <c r="F65" i="13"/>
  <c r="G65" i="13"/>
  <c r="H65" i="13"/>
  <c r="F66" i="13"/>
  <c r="G66" i="13"/>
  <c r="H66" i="13"/>
  <c r="F67" i="13"/>
  <c r="G67" i="13"/>
  <c r="H67" i="13"/>
  <c r="F68" i="13"/>
  <c r="G68" i="13"/>
  <c r="H68" i="13"/>
  <c r="F69" i="13"/>
  <c r="G69" i="13"/>
  <c r="H69" i="13"/>
  <c r="F70" i="13"/>
  <c r="G70" i="13"/>
  <c r="H70" i="13"/>
  <c r="F71" i="13"/>
  <c r="G71" i="13"/>
  <c r="H71" i="13"/>
  <c r="F72" i="13"/>
  <c r="G72" i="13"/>
  <c r="H72" i="13"/>
  <c r="F73" i="13"/>
  <c r="G73" i="13"/>
  <c r="H73" i="13"/>
  <c r="F74" i="13"/>
  <c r="G74" i="13"/>
  <c r="H74" i="13"/>
  <c r="F75" i="13"/>
  <c r="G75" i="13"/>
  <c r="H75" i="13"/>
  <c r="F76" i="13"/>
  <c r="G76" i="13"/>
  <c r="H76" i="13"/>
  <c r="F77" i="13"/>
  <c r="G77" i="13"/>
  <c r="H77" i="13"/>
  <c r="F78" i="13"/>
  <c r="G78" i="13"/>
  <c r="H78" i="13"/>
  <c r="F79" i="13"/>
  <c r="G79" i="13"/>
  <c r="H79" i="13"/>
  <c r="F80" i="13"/>
  <c r="G80" i="13"/>
  <c r="H80" i="13"/>
  <c r="F81" i="13"/>
  <c r="G81" i="13"/>
  <c r="H81" i="13"/>
  <c r="F82" i="13"/>
  <c r="G82" i="13"/>
  <c r="H82" i="13"/>
  <c r="F83" i="13"/>
  <c r="G83" i="13"/>
  <c r="H83" i="13"/>
  <c r="F84" i="13"/>
  <c r="G84" i="13"/>
  <c r="H84" i="13"/>
  <c r="F85" i="13"/>
  <c r="G85" i="13"/>
  <c r="H85" i="13"/>
  <c r="F86" i="13"/>
  <c r="G86" i="13"/>
  <c r="H86" i="13"/>
  <c r="F87" i="13"/>
  <c r="G87" i="13"/>
  <c r="H87" i="13"/>
  <c r="F88" i="13"/>
  <c r="G88" i="13"/>
  <c r="H88" i="13"/>
  <c r="F89" i="13"/>
  <c r="G89" i="13"/>
  <c r="H89" i="13"/>
  <c r="F90" i="13"/>
  <c r="G90" i="13"/>
  <c r="H90" i="13"/>
  <c r="F91" i="13"/>
  <c r="G91" i="13"/>
  <c r="H91" i="13"/>
  <c r="F92" i="13"/>
  <c r="G92" i="13"/>
  <c r="H92" i="13"/>
  <c r="F93" i="13"/>
  <c r="G93" i="13"/>
  <c r="H93" i="13"/>
  <c r="F94" i="13"/>
  <c r="G94" i="13"/>
  <c r="H94" i="13"/>
  <c r="F95" i="13"/>
  <c r="G95" i="13"/>
  <c r="H95" i="13"/>
  <c r="F96" i="13"/>
  <c r="G96" i="13"/>
  <c r="H96" i="13"/>
  <c r="F97" i="13"/>
  <c r="G97" i="13"/>
  <c r="H97" i="13"/>
  <c r="F98" i="13"/>
  <c r="G98" i="13"/>
  <c r="H98" i="13"/>
  <c r="F99" i="13"/>
  <c r="G99" i="13"/>
  <c r="H99" i="13"/>
  <c r="F100" i="13"/>
  <c r="G100" i="13"/>
  <c r="H100" i="13"/>
  <c r="F101" i="13"/>
  <c r="G101" i="13"/>
  <c r="H101" i="13"/>
  <c r="F102" i="13"/>
  <c r="G102" i="13"/>
  <c r="H102" i="13"/>
  <c r="F103" i="13"/>
  <c r="G103" i="13"/>
  <c r="H103" i="13"/>
  <c r="F104" i="13"/>
  <c r="G104" i="13"/>
  <c r="H104" i="13"/>
  <c r="F105" i="13"/>
  <c r="G105" i="13"/>
  <c r="H105" i="13"/>
  <c r="F106" i="13"/>
  <c r="G106" i="13"/>
  <c r="H106" i="13"/>
  <c r="F107" i="13"/>
  <c r="G107" i="13"/>
  <c r="H107" i="13"/>
  <c r="F108" i="13"/>
  <c r="G108" i="13"/>
  <c r="H108" i="13"/>
  <c r="F109" i="13"/>
  <c r="G109" i="13"/>
  <c r="H109" i="13"/>
  <c r="F110" i="13"/>
  <c r="G110" i="13"/>
  <c r="H110" i="13"/>
  <c r="F111" i="13"/>
  <c r="G111" i="13"/>
  <c r="H111" i="13"/>
  <c r="F112" i="13"/>
  <c r="G112" i="13"/>
  <c r="H112" i="13"/>
  <c r="F113" i="13"/>
  <c r="G113" i="13"/>
  <c r="H113" i="13"/>
  <c r="F114" i="13"/>
  <c r="G114" i="13"/>
  <c r="H114" i="13"/>
  <c r="F115" i="13"/>
  <c r="G115" i="13"/>
  <c r="H115" i="13"/>
  <c r="F116" i="13"/>
  <c r="G116" i="13"/>
  <c r="H116" i="13"/>
  <c r="F117" i="13"/>
  <c r="G117" i="13"/>
  <c r="H117" i="13"/>
  <c r="F118" i="13"/>
  <c r="G118" i="13"/>
  <c r="H118" i="13"/>
  <c r="F119" i="13"/>
  <c r="G119" i="13"/>
  <c r="H119" i="13"/>
  <c r="F120" i="13"/>
  <c r="G120" i="13"/>
  <c r="H120" i="13"/>
  <c r="F121" i="13"/>
  <c r="G121" i="13"/>
  <c r="H121" i="13"/>
  <c r="F122" i="13"/>
  <c r="G122" i="13"/>
  <c r="H122" i="13"/>
  <c r="F123" i="13"/>
  <c r="G123" i="13"/>
  <c r="H123" i="13"/>
  <c r="F124" i="13"/>
  <c r="G124" i="13"/>
  <c r="H124" i="13"/>
  <c r="F125" i="13"/>
  <c r="G125" i="13"/>
  <c r="H125" i="13"/>
  <c r="F126" i="13"/>
  <c r="G126" i="13"/>
  <c r="H126" i="13"/>
  <c r="F127" i="13"/>
  <c r="G127" i="13"/>
  <c r="H127" i="13"/>
  <c r="F128" i="13"/>
  <c r="G128" i="13"/>
  <c r="H128" i="13"/>
  <c r="F129" i="13"/>
  <c r="G129" i="13"/>
  <c r="H129" i="13"/>
  <c r="F130" i="13"/>
  <c r="G130" i="13"/>
  <c r="H130" i="13"/>
  <c r="F131" i="13"/>
  <c r="G131" i="13"/>
  <c r="H131" i="13"/>
  <c r="F132" i="13"/>
  <c r="G132" i="13"/>
  <c r="H132" i="13"/>
  <c r="F133" i="13"/>
  <c r="G133" i="13"/>
  <c r="H133" i="13"/>
  <c r="F134" i="13"/>
  <c r="G134" i="13"/>
  <c r="H134" i="13"/>
  <c r="F135" i="13"/>
  <c r="G135" i="13"/>
  <c r="H135" i="13"/>
  <c r="F136" i="13"/>
  <c r="G136" i="13"/>
  <c r="H136" i="13"/>
  <c r="F137" i="13"/>
  <c r="G137" i="13"/>
  <c r="H137" i="13"/>
  <c r="F138" i="13"/>
  <c r="G138" i="13"/>
  <c r="H138" i="13"/>
  <c r="F139" i="13"/>
  <c r="G139" i="13"/>
  <c r="H139" i="13"/>
  <c r="F140" i="13"/>
  <c r="G140" i="13"/>
  <c r="H140" i="13"/>
  <c r="F141" i="13"/>
  <c r="G141" i="13"/>
  <c r="H141" i="13"/>
  <c r="F142" i="13"/>
  <c r="G142" i="13"/>
  <c r="H142" i="13"/>
  <c r="F143" i="13"/>
  <c r="G143" i="13"/>
  <c r="H143" i="13"/>
  <c r="F144" i="13"/>
  <c r="G144" i="13"/>
  <c r="H144" i="13"/>
  <c r="F145" i="13"/>
  <c r="G145" i="13"/>
  <c r="H145" i="13"/>
  <c r="F146" i="13"/>
  <c r="G146" i="13"/>
  <c r="H146" i="13"/>
  <c r="F147" i="13"/>
  <c r="G147" i="13"/>
  <c r="H147" i="13"/>
  <c r="F148" i="13"/>
  <c r="G148" i="13"/>
  <c r="H148" i="13"/>
  <c r="F149" i="13"/>
  <c r="G149" i="13"/>
  <c r="H149" i="13"/>
  <c r="F150" i="13"/>
  <c r="G150" i="13"/>
  <c r="H150" i="13"/>
  <c r="F151" i="13"/>
  <c r="G151" i="13"/>
  <c r="H151" i="13"/>
  <c r="F152" i="13"/>
  <c r="G152" i="13"/>
  <c r="H152" i="13"/>
  <c r="F153" i="13"/>
  <c r="G153" i="13"/>
  <c r="H153" i="13"/>
  <c r="F154" i="13"/>
  <c r="G154" i="13"/>
  <c r="H154" i="13"/>
  <c r="F155" i="13"/>
  <c r="G155" i="13"/>
  <c r="H155" i="13"/>
  <c r="F156" i="13"/>
  <c r="G156" i="13"/>
  <c r="H156" i="13"/>
  <c r="F157" i="13"/>
  <c r="G157" i="13"/>
  <c r="H157" i="13"/>
  <c r="I2" i="13"/>
  <c r="I3" i="13"/>
  <c r="I4" i="13"/>
  <c r="I5" i="13"/>
  <c r="I6" i="13"/>
  <c r="I7" i="13"/>
  <c r="I8" i="13"/>
  <c r="I9" i="13"/>
  <c r="I10" i="13"/>
  <c r="I11" i="13"/>
  <c r="I12" i="13"/>
  <c r="I13" i="13"/>
  <c r="I14" i="13"/>
  <c r="I15" i="13"/>
  <c r="I16" i="13"/>
  <c r="I17" i="13"/>
  <c r="I18" i="13"/>
  <c r="I19" i="13"/>
  <c r="I20" i="13"/>
  <c r="I21" i="13"/>
  <c r="I22" i="13"/>
  <c r="I23" i="13"/>
  <c r="I24" i="13"/>
  <c r="I25" i="13"/>
  <c r="I26" i="13"/>
  <c r="I27" i="13"/>
  <c r="I28" i="13"/>
  <c r="I29" i="13"/>
  <c r="I30" i="13"/>
  <c r="I31" i="13"/>
  <c r="I32" i="13"/>
  <c r="I33" i="13"/>
  <c r="I34" i="13"/>
  <c r="I35" i="13"/>
  <c r="I36" i="13"/>
  <c r="I37" i="13"/>
  <c r="I38" i="13"/>
  <c r="I39" i="13"/>
  <c r="I40" i="13"/>
  <c r="I41" i="13"/>
  <c r="I42" i="13"/>
  <c r="I43" i="13"/>
  <c r="I44" i="13"/>
  <c r="I45" i="13"/>
  <c r="I46" i="13"/>
  <c r="I47" i="13"/>
  <c r="I48" i="13"/>
  <c r="I49" i="13"/>
  <c r="I50" i="13"/>
  <c r="I51" i="13"/>
  <c r="I52" i="13"/>
  <c r="I53" i="13"/>
  <c r="I54" i="13"/>
  <c r="I55" i="13"/>
  <c r="I56" i="13"/>
  <c r="I57" i="13"/>
  <c r="I58" i="13"/>
  <c r="I59" i="13"/>
  <c r="I60" i="13"/>
  <c r="I61" i="13"/>
  <c r="I62" i="13"/>
  <c r="I63" i="13"/>
  <c r="I64" i="13"/>
  <c r="I65" i="13"/>
  <c r="I66" i="13"/>
  <c r="I67" i="13"/>
  <c r="I68" i="13"/>
  <c r="I69" i="13"/>
  <c r="I70" i="13"/>
  <c r="I71" i="13"/>
  <c r="I72" i="13"/>
  <c r="I73" i="13"/>
  <c r="I74" i="13"/>
  <c r="I75" i="13"/>
  <c r="I76" i="13"/>
  <c r="I77" i="13"/>
  <c r="I78" i="13"/>
  <c r="I79" i="13"/>
  <c r="I80" i="13"/>
  <c r="I81" i="13"/>
  <c r="I82" i="13"/>
  <c r="I83" i="13"/>
  <c r="I84" i="13"/>
  <c r="I85" i="13"/>
  <c r="I86" i="13"/>
  <c r="I87" i="13"/>
  <c r="I88" i="13"/>
  <c r="I89" i="13"/>
  <c r="I90" i="13"/>
  <c r="I91" i="13"/>
  <c r="I92" i="13"/>
  <c r="I93" i="13"/>
  <c r="I94" i="13"/>
  <c r="I95" i="13"/>
  <c r="I96" i="13"/>
  <c r="I97" i="13"/>
  <c r="I98" i="13"/>
  <c r="I99" i="13"/>
  <c r="I100" i="13"/>
  <c r="I101" i="13"/>
  <c r="I102" i="13"/>
  <c r="I103" i="13"/>
  <c r="I104" i="13"/>
  <c r="I105" i="13"/>
  <c r="I106" i="13"/>
  <c r="I107" i="13"/>
  <c r="I108" i="13"/>
  <c r="I109" i="13"/>
  <c r="I110" i="13"/>
  <c r="I111" i="13"/>
  <c r="I112" i="13"/>
  <c r="I113" i="13"/>
  <c r="I114" i="13"/>
  <c r="I115" i="13"/>
  <c r="I116" i="13"/>
  <c r="I117" i="13"/>
  <c r="I118" i="13"/>
  <c r="I119" i="13"/>
  <c r="I120" i="13"/>
  <c r="I121" i="13"/>
  <c r="I122" i="13"/>
  <c r="I123" i="13"/>
  <c r="I124" i="13"/>
  <c r="I125" i="13"/>
  <c r="I126" i="13"/>
  <c r="I127" i="13"/>
  <c r="I128" i="13"/>
  <c r="I129" i="13"/>
  <c r="I130" i="13"/>
  <c r="I131" i="13"/>
  <c r="I132" i="13"/>
  <c r="I133" i="13"/>
  <c r="I134" i="13"/>
  <c r="I135" i="13"/>
  <c r="I136" i="13"/>
  <c r="I137" i="13"/>
  <c r="I138" i="13"/>
  <c r="I139" i="13"/>
  <c r="I140" i="13"/>
  <c r="I141" i="13"/>
  <c r="I142" i="13"/>
  <c r="I143" i="13"/>
  <c r="I144" i="13"/>
  <c r="I145" i="13"/>
  <c r="I146" i="13"/>
  <c r="I147" i="13"/>
  <c r="I148" i="13"/>
  <c r="I149" i="13"/>
  <c r="I150" i="13"/>
  <c r="I151" i="13"/>
  <c r="I152" i="13"/>
  <c r="I153" i="13"/>
  <c r="I154" i="13"/>
  <c r="I155" i="13"/>
  <c r="I156" i="13"/>
  <c r="I157" i="13"/>
  <c r="R11" i="13"/>
  <c r="J2" i="13"/>
  <c r="K2" i="13"/>
  <c r="J3" i="13"/>
  <c r="K3" i="13"/>
  <c r="J4" i="13"/>
  <c r="K4" i="13"/>
  <c r="J5" i="13"/>
  <c r="K5" i="13"/>
  <c r="J6" i="13"/>
  <c r="K6" i="13"/>
  <c r="J7" i="13"/>
  <c r="K7" i="13"/>
  <c r="J8" i="13"/>
  <c r="K8" i="13"/>
  <c r="J9" i="13"/>
  <c r="K9" i="13"/>
  <c r="J10" i="13"/>
  <c r="K10" i="13"/>
  <c r="J11" i="13"/>
  <c r="K11" i="13"/>
  <c r="J12" i="13"/>
  <c r="K12" i="13"/>
  <c r="J13" i="13"/>
  <c r="K13" i="13"/>
  <c r="J14" i="13"/>
  <c r="K14" i="13"/>
  <c r="J15" i="13"/>
  <c r="K15" i="13"/>
  <c r="J16" i="13"/>
  <c r="K16" i="13"/>
  <c r="J17" i="13"/>
  <c r="K17" i="13"/>
  <c r="J18" i="13"/>
  <c r="K18" i="13"/>
  <c r="J19" i="13"/>
  <c r="K19" i="13"/>
  <c r="J20" i="13"/>
  <c r="K20" i="13"/>
  <c r="J21" i="13"/>
  <c r="K21" i="13"/>
  <c r="J22" i="13"/>
  <c r="K22" i="13"/>
  <c r="J23" i="13"/>
  <c r="K23" i="13"/>
  <c r="J24" i="13"/>
  <c r="K24" i="13"/>
  <c r="J25" i="13"/>
  <c r="K25" i="13"/>
  <c r="J26" i="13"/>
  <c r="K26" i="13"/>
  <c r="J27" i="13"/>
  <c r="K27" i="13"/>
  <c r="J28" i="13"/>
  <c r="K28" i="13"/>
  <c r="J29" i="13"/>
  <c r="K29" i="13"/>
  <c r="J30" i="13"/>
  <c r="K30" i="13"/>
  <c r="J31" i="13"/>
  <c r="K31" i="13"/>
  <c r="J32" i="13"/>
  <c r="K32" i="13"/>
  <c r="J33" i="13"/>
  <c r="K33" i="13"/>
  <c r="J34" i="13"/>
  <c r="K34" i="13"/>
  <c r="J35" i="13"/>
  <c r="K35" i="13"/>
  <c r="J36" i="13"/>
  <c r="K36" i="13"/>
  <c r="J37" i="13"/>
  <c r="K37" i="13"/>
  <c r="J38" i="13"/>
  <c r="K38" i="13"/>
  <c r="J39" i="13"/>
  <c r="K39" i="13"/>
  <c r="J40" i="13"/>
  <c r="K40" i="13"/>
  <c r="J41" i="13"/>
  <c r="K41" i="13"/>
  <c r="J42" i="13"/>
  <c r="K42" i="13"/>
  <c r="J43" i="13"/>
  <c r="K43" i="13"/>
  <c r="J44" i="13"/>
  <c r="K44" i="13"/>
  <c r="J45" i="13"/>
  <c r="K45" i="13"/>
  <c r="J46" i="13"/>
  <c r="K46" i="13"/>
  <c r="J47" i="13"/>
  <c r="K47" i="13"/>
  <c r="J48" i="13"/>
  <c r="K48" i="13"/>
  <c r="J49" i="13"/>
  <c r="K49" i="13"/>
  <c r="J50" i="13"/>
  <c r="K50" i="13"/>
  <c r="J51" i="13"/>
  <c r="K51" i="13"/>
  <c r="J52" i="13"/>
  <c r="K52" i="13"/>
  <c r="J53" i="13"/>
  <c r="K53" i="13"/>
  <c r="J54" i="13"/>
  <c r="K54" i="13"/>
  <c r="J55" i="13"/>
  <c r="K55" i="13"/>
  <c r="J56" i="13"/>
  <c r="K56" i="13"/>
  <c r="J57" i="13"/>
  <c r="K57" i="13"/>
  <c r="J58" i="13"/>
  <c r="K58" i="13"/>
  <c r="J59" i="13"/>
  <c r="K59" i="13"/>
  <c r="J60" i="13"/>
  <c r="K60" i="13"/>
  <c r="J61" i="13"/>
  <c r="K61" i="13"/>
  <c r="J62" i="13"/>
  <c r="K62" i="13"/>
  <c r="J63" i="13"/>
  <c r="K63" i="13"/>
  <c r="J64" i="13"/>
  <c r="K64" i="13"/>
  <c r="J65" i="13"/>
  <c r="K65" i="13"/>
  <c r="J66" i="13"/>
  <c r="K66" i="13"/>
  <c r="J67" i="13"/>
  <c r="K67" i="13"/>
  <c r="J68" i="13"/>
  <c r="K68" i="13"/>
  <c r="J69" i="13"/>
  <c r="K69" i="13"/>
  <c r="J70" i="13"/>
  <c r="K70" i="13"/>
  <c r="J71" i="13"/>
  <c r="K71" i="13"/>
  <c r="J72" i="13"/>
  <c r="K72" i="13"/>
  <c r="J73" i="13"/>
  <c r="K73" i="13"/>
  <c r="J74" i="13"/>
  <c r="K74" i="13"/>
  <c r="J75" i="13"/>
  <c r="K75" i="13"/>
  <c r="J76" i="13"/>
  <c r="K76" i="13"/>
  <c r="J77" i="13"/>
  <c r="K77" i="13"/>
  <c r="J78" i="13"/>
  <c r="K78" i="13"/>
  <c r="J79" i="13"/>
  <c r="K79" i="13"/>
  <c r="J80" i="13"/>
  <c r="K80" i="13"/>
  <c r="J81" i="13"/>
  <c r="K81" i="13"/>
  <c r="J82" i="13"/>
  <c r="K82" i="13"/>
  <c r="J83" i="13"/>
  <c r="K83" i="13"/>
  <c r="J84" i="13"/>
  <c r="K84" i="13"/>
  <c r="J85" i="13"/>
  <c r="K85" i="13"/>
  <c r="J86" i="13"/>
  <c r="K86" i="13"/>
  <c r="J87" i="13"/>
  <c r="K87" i="13"/>
  <c r="J88" i="13"/>
  <c r="K88" i="13"/>
  <c r="J89" i="13"/>
  <c r="K89" i="13"/>
  <c r="J90" i="13"/>
  <c r="K90" i="13"/>
  <c r="J91" i="13"/>
  <c r="K91" i="13"/>
  <c r="J92" i="13"/>
  <c r="K92" i="13"/>
  <c r="J93" i="13"/>
  <c r="K93" i="13"/>
  <c r="J94" i="13"/>
  <c r="K94" i="13"/>
  <c r="J95" i="13"/>
  <c r="K95" i="13"/>
  <c r="J96" i="13"/>
  <c r="K96" i="13"/>
  <c r="J97" i="13"/>
  <c r="K97" i="13"/>
  <c r="J98" i="13"/>
  <c r="K98" i="13"/>
  <c r="J99" i="13"/>
  <c r="K99" i="13"/>
  <c r="J100" i="13"/>
  <c r="K100" i="13"/>
  <c r="J101" i="13"/>
  <c r="K101" i="13"/>
  <c r="J102" i="13"/>
  <c r="K102" i="13"/>
  <c r="J103" i="13"/>
  <c r="K103" i="13"/>
  <c r="J104" i="13"/>
  <c r="K104" i="13"/>
  <c r="J105" i="13"/>
  <c r="K105" i="13"/>
  <c r="J106" i="13"/>
  <c r="K106" i="13"/>
  <c r="J107" i="13"/>
  <c r="K107" i="13"/>
  <c r="J108" i="13"/>
  <c r="K108" i="13"/>
  <c r="J109" i="13"/>
  <c r="K109" i="13"/>
  <c r="J110" i="13"/>
  <c r="K110" i="13"/>
  <c r="J111" i="13"/>
  <c r="K111" i="13"/>
  <c r="J112" i="13"/>
  <c r="K112" i="13"/>
  <c r="J113" i="13"/>
  <c r="K113" i="13"/>
  <c r="J114" i="13"/>
  <c r="K114" i="13"/>
  <c r="J115" i="13"/>
  <c r="K115" i="13"/>
  <c r="J116" i="13"/>
  <c r="K116" i="13"/>
  <c r="J117" i="13"/>
  <c r="K117" i="13"/>
  <c r="J118" i="13"/>
  <c r="K118" i="13"/>
  <c r="J119" i="13"/>
  <c r="K119" i="13"/>
  <c r="J120" i="13"/>
  <c r="K120" i="13"/>
  <c r="J121" i="13"/>
  <c r="K121" i="13"/>
  <c r="J122" i="13"/>
  <c r="K122" i="13"/>
  <c r="J123" i="13"/>
  <c r="K123" i="13"/>
  <c r="J124" i="13"/>
  <c r="K124" i="13"/>
  <c r="J125" i="13"/>
  <c r="K125" i="13"/>
  <c r="J126" i="13"/>
  <c r="K126" i="13"/>
  <c r="J127" i="13"/>
  <c r="K127" i="13"/>
  <c r="J128" i="13"/>
  <c r="K128" i="13"/>
  <c r="J129" i="13"/>
  <c r="K129" i="13"/>
  <c r="J130" i="13"/>
  <c r="K130" i="13"/>
  <c r="J131" i="13"/>
  <c r="K131" i="13"/>
  <c r="J132" i="13"/>
  <c r="K132" i="13"/>
  <c r="J133" i="13"/>
  <c r="K133" i="13"/>
  <c r="J134" i="13"/>
  <c r="K134" i="13"/>
  <c r="J135" i="13"/>
  <c r="K135" i="13"/>
  <c r="J136" i="13"/>
  <c r="K136" i="13"/>
  <c r="J137" i="13"/>
  <c r="K137" i="13"/>
  <c r="J138" i="13"/>
  <c r="K138" i="13"/>
  <c r="J139" i="13"/>
  <c r="K139" i="13"/>
  <c r="J140" i="13"/>
  <c r="K140" i="13"/>
  <c r="J141" i="13"/>
  <c r="K141" i="13"/>
  <c r="J142" i="13"/>
  <c r="K142" i="13"/>
  <c r="J143" i="13"/>
  <c r="K143" i="13"/>
  <c r="J144" i="13"/>
  <c r="K144" i="13"/>
  <c r="J145" i="13"/>
  <c r="K145" i="13"/>
  <c r="J146" i="13"/>
  <c r="K146" i="13"/>
  <c r="J147" i="13"/>
  <c r="K147" i="13"/>
  <c r="J148" i="13"/>
  <c r="K148" i="13"/>
  <c r="J149" i="13"/>
  <c r="K149" i="13"/>
  <c r="J150" i="13"/>
  <c r="K150" i="13"/>
  <c r="J151" i="13"/>
  <c r="K151" i="13"/>
  <c r="J152" i="13"/>
  <c r="K152" i="13"/>
  <c r="J153" i="13"/>
  <c r="K153" i="13"/>
  <c r="J154" i="13"/>
  <c r="K154" i="13"/>
  <c r="J155" i="13"/>
  <c r="K155" i="13"/>
  <c r="J156" i="13"/>
  <c r="K156" i="13"/>
  <c r="J157" i="13"/>
  <c r="K157" i="13"/>
  <c r="AD3" i="13"/>
  <c r="AD2" i="13"/>
  <c r="AD5" i="11"/>
  <c r="AD4" i="11"/>
  <c r="E2" i="11"/>
  <c r="D2" i="11"/>
  <c r="D3" i="11"/>
  <c r="D4" i="11"/>
  <c r="D5" i="11"/>
  <c r="E3" i="11"/>
  <c r="E4" i="11"/>
  <c r="E5" i="11"/>
  <c r="E6" i="11"/>
  <c r="E7" i="11"/>
  <c r="E8" i="11"/>
  <c r="E9" i="11"/>
  <c r="E10" i="11"/>
  <c r="E11" i="11"/>
  <c r="E12" i="11"/>
  <c r="E13" i="11"/>
  <c r="E14" i="11"/>
  <c r="E15" i="11"/>
  <c r="E16" i="11"/>
  <c r="E17" i="11"/>
  <c r="E18" i="11"/>
  <c r="E19" i="11"/>
  <c r="E20" i="11"/>
  <c r="E21" i="11"/>
  <c r="E22" i="11"/>
  <c r="E23" i="11"/>
  <c r="E24" i="11"/>
  <c r="E25" i="11"/>
  <c r="E26" i="11"/>
  <c r="E27" i="11"/>
  <c r="E28" i="11"/>
  <c r="E29" i="11"/>
  <c r="E30" i="11"/>
  <c r="E31" i="11"/>
  <c r="E32" i="11"/>
  <c r="E33" i="11"/>
  <c r="E34" i="11"/>
  <c r="E35" i="11"/>
  <c r="E36" i="11"/>
  <c r="E37" i="11"/>
  <c r="E38" i="11"/>
  <c r="E39" i="11"/>
  <c r="E40" i="11"/>
  <c r="E41" i="11"/>
  <c r="E42" i="11"/>
  <c r="E43" i="11"/>
  <c r="E44" i="11"/>
  <c r="E45" i="11"/>
  <c r="E46" i="11"/>
  <c r="E47" i="11"/>
  <c r="E48" i="11"/>
  <c r="E49" i="11"/>
  <c r="E50" i="11"/>
  <c r="E51" i="11"/>
  <c r="E52" i="11"/>
  <c r="E53" i="11"/>
  <c r="E54" i="11"/>
  <c r="E55" i="11"/>
  <c r="E56" i="11"/>
  <c r="E57" i="11"/>
  <c r="E58" i="11"/>
  <c r="E59" i="11"/>
  <c r="E60" i="11"/>
  <c r="E61" i="11"/>
  <c r="E62" i="11"/>
  <c r="E63" i="11"/>
  <c r="E64" i="11"/>
  <c r="E65" i="11"/>
  <c r="E66" i="11"/>
  <c r="E67" i="11"/>
  <c r="E68" i="11"/>
  <c r="E69" i="11"/>
  <c r="E70" i="11"/>
  <c r="E71" i="11"/>
  <c r="E72" i="11"/>
  <c r="E73" i="11"/>
  <c r="E74" i="11"/>
  <c r="E75" i="11"/>
  <c r="E76" i="11"/>
  <c r="E77" i="11"/>
  <c r="E78" i="11"/>
  <c r="E79" i="11"/>
  <c r="E80" i="11"/>
  <c r="E81" i="11"/>
  <c r="E82" i="11"/>
  <c r="E83" i="11"/>
  <c r="E84" i="11"/>
  <c r="E85" i="11"/>
  <c r="E86" i="11"/>
  <c r="E87" i="11"/>
  <c r="E88" i="11"/>
  <c r="E89" i="11"/>
  <c r="E90" i="11"/>
  <c r="E91" i="11"/>
  <c r="E92" i="11"/>
  <c r="E93" i="11"/>
  <c r="E94" i="11"/>
  <c r="E95" i="11"/>
  <c r="E96" i="11"/>
  <c r="E97" i="11"/>
  <c r="E98" i="11"/>
  <c r="E99" i="11"/>
  <c r="E100" i="11"/>
  <c r="E101" i="11"/>
  <c r="E102" i="11"/>
  <c r="E103" i="11"/>
  <c r="E104" i="11"/>
  <c r="E105" i="11"/>
  <c r="E106" i="11"/>
  <c r="E107" i="11"/>
  <c r="E108" i="11"/>
  <c r="E109" i="11"/>
  <c r="E110" i="11"/>
  <c r="E111" i="11"/>
  <c r="E112" i="11"/>
  <c r="E113" i="11"/>
  <c r="E114" i="11"/>
  <c r="E115" i="11"/>
  <c r="E116" i="11"/>
  <c r="E117" i="11"/>
  <c r="E118" i="11"/>
  <c r="E119" i="11"/>
  <c r="E120" i="11"/>
  <c r="E121" i="11"/>
  <c r="E122" i="11"/>
  <c r="E123" i="11"/>
  <c r="E124" i="11"/>
  <c r="E125" i="11"/>
  <c r="E126" i="11"/>
  <c r="E127" i="11"/>
  <c r="E128" i="11"/>
  <c r="E129" i="11"/>
  <c r="E130" i="11"/>
  <c r="E131" i="11"/>
  <c r="E132" i="11"/>
  <c r="E133" i="11"/>
  <c r="E134" i="11"/>
  <c r="E135" i="11"/>
  <c r="E136" i="11"/>
  <c r="E137" i="11"/>
  <c r="E138" i="11"/>
  <c r="E139" i="11"/>
  <c r="E140" i="11"/>
  <c r="E141" i="11"/>
  <c r="E142" i="11"/>
  <c r="E143" i="11"/>
  <c r="E144" i="11"/>
  <c r="E145" i="11"/>
  <c r="E146" i="11"/>
  <c r="E147" i="11"/>
  <c r="E148" i="11"/>
  <c r="E149" i="11"/>
  <c r="E150" i="11"/>
  <c r="E151" i="11"/>
  <c r="E152" i="11"/>
  <c r="E153" i="11"/>
  <c r="E154" i="11"/>
  <c r="E155" i="11"/>
  <c r="E156" i="11"/>
  <c r="E157" i="11"/>
  <c r="D6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R4" i="11" a="1"/>
  <c r="S4" i="11"/>
  <c r="F2" i="11"/>
  <c r="G2" i="11"/>
  <c r="H2" i="11"/>
  <c r="F3" i="11"/>
  <c r="G3" i="11"/>
  <c r="H3" i="11"/>
  <c r="F4" i="11"/>
  <c r="G4" i="11"/>
  <c r="H4" i="11"/>
  <c r="F5" i="11"/>
  <c r="G5" i="11"/>
  <c r="H5" i="11"/>
  <c r="F6" i="11"/>
  <c r="G6" i="11"/>
  <c r="H6" i="11"/>
  <c r="F7" i="11"/>
  <c r="G7" i="11"/>
  <c r="H7" i="11"/>
  <c r="F8" i="11"/>
  <c r="G8" i="11"/>
  <c r="H8" i="11"/>
  <c r="F9" i="11"/>
  <c r="G9" i="11"/>
  <c r="H9" i="11"/>
  <c r="F10" i="11"/>
  <c r="G10" i="11"/>
  <c r="H10" i="11"/>
  <c r="F11" i="11"/>
  <c r="G11" i="11"/>
  <c r="H11" i="11"/>
  <c r="F12" i="11"/>
  <c r="G12" i="11"/>
  <c r="H12" i="11"/>
  <c r="F13" i="11"/>
  <c r="G13" i="11"/>
  <c r="H13" i="11"/>
  <c r="F14" i="11"/>
  <c r="G14" i="11"/>
  <c r="H14" i="11"/>
  <c r="F15" i="11"/>
  <c r="G15" i="11"/>
  <c r="H15" i="11"/>
  <c r="F16" i="11"/>
  <c r="G16" i="11"/>
  <c r="H16" i="11"/>
  <c r="F17" i="11"/>
  <c r="G17" i="11"/>
  <c r="H17" i="11"/>
  <c r="F18" i="11"/>
  <c r="G18" i="11"/>
  <c r="H18" i="11"/>
  <c r="F19" i="11"/>
  <c r="G19" i="11"/>
  <c r="H19" i="11"/>
  <c r="F20" i="11"/>
  <c r="G20" i="11"/>
  <c r="H20" i="11"/>
  <c r="F21" i="11"/>
  <c r="G21" i="11"/>
  <c r="H21" i="11"/>
  <c r="F22" i="11"/>
  <c r="G22" i="11"/>
  <c r="H22" i="11"/>
  <c r="F23" i="11"/>
  <c r="G23" i="11"/>
  <c r="H23" i="11"/>
  <c r="F24" i="11"/>
  <c r="G24" i="11"/>
  <c r="H24" i="11"/>
  <c r="F25" i="11"/>
  <c r="G25" i="11"/>
  <c r="H25" i="11"/>
  <c r="F26" i="11"/>
  <c r="G26" i="11"/>
  <c r="H26" i="11"/>
  <c r="F27" i="11"/>
  <c r="G27" i="11"/>
  <c r="H27" i="11"/>
  <c r="F28" i="11"/>
  <c r="G28" i="11"/>
  <c r="H28" i="11"/>
  <c r="F29" i="11"/>
  <c r="G29" i="11"/>
  <c r="H29" i="11"/>
  <c r="F30" i="11"/>
  <c r="G30" i="11"/>
  <c r="H30" i="11"/>
  <c r="F31" i="11"/>
  <c r="G31" i="11"/>
  <c r="H31" i="11"/>
  <c r="F32" i="11"/>
  <c r="G32" i="11"/>
  <c r="H32" i="11"/>
  <c r="F33" i="11"/>
  <c r="G33" i="11"/>
  <c r="H33" i="11"/>
  <c r="F34" i="11"/>
  <c r="G34" i="11"/>
  <c r="H34" i="11"/>
  <c r="F35" i="11"/>
  <c r="G35" i="11"/>
  <c r="H35" i="11"/>
  <c r="F36" i="11"/>
  <c r="G36" i="11"/>
  <c r="H36" i="11"/>
  <c r="F37" i="11"/>
  <c r="G37" i="11"/>
  <c r="H37" i="11"/>
  <c r="F38" i="11"/>
  <c r="G38" i="11"/>
  <c r="H38" i="11"/>
  <c r="F39" i="11"/>
  <c r="G39" i="11"/>
  <c r="H39" i="11"/>
  <c r="F40" i="11"/>
  <c r="G40" i="11"/>
  <c r="H40" i="11"/>
  <c r="F41" i="11"/>
  <c r="G41" i="11"/>
  <c r="H41" i="11"/>
  <c r="F42" i="11"/>
  <c r="G42" i="11"/>
  <c r="H42" i="11"/>
  <c r="F43" i="11"/>
  <c r="G43" i="11"/>
  <c r="H43" i="11"/>
  <c r="F44" i="11"/>
  <c r="G44" i="11"/>
  <c r="H44" i="11"/>
  <c r="F45" i="11"/>
  <c r="G45" i="11"/>
  <c r="H45" i="11"/>
  <c r="F46" i="11"/>
  <c r="G46" i="11"/>
  <c r="H46" i="11"/>
  <c r="F47" i="11"/>
  <c r="G47" i="11"/>
  <c r="H47" i="11"/>
  <c r="F48" i="11"/>
  <c r="G48" i="11"/>
  <c r="H48" i="11"/>
  <c r="F49" i="11"/>
  <c r="G49" i="11"/>
  <c r="H49" i="11"/>
  <c r="F50" i="11"/>
  <c r="G50" i="11"/>
  <c r="H50" i="11"/>
  <c r="F51" i="11"/>
  <c r="G51" i="11"/>
  <c r="H51" i="11"/>
  <c r="F52" i="11"/>
  <c r="G52" i="11"/>
  <c r="H52" i="11"/>
  <c r="F53" i="11"/>
  <c r="G53" i="11"/>
  <c r="H53" i="11"/>
  <c r="F54" i="11"/>
  <c r="G54" i="11"/>
  <c r="H54" i="11"/>
  <c r="F55" i="11"/>
  <c r="G55" i="11"/>
  <c r="H55" i="11"/>
  <c r="F56" i="11"/>
  <c r="G56" i="11"/>
  <c r="H56" i="11"/>
  <c r="F57" i="11"/>
  <c r="G57" i="11"/>
  <c r="H57" i="11"/>
  <c r="F58" i="11"/>
  <c r="G58" i="11"/>
  <c r="H58" i="11"/>
  <c r="F59" i="11"/>
  <c r="G59" i="11"/>
  <c r="H59" i="11"/>
  <c r="F60" i="11"/>
  <c r="G60" i="11"/>
  <c r="H60" i="11"/>
  <c r="F61" i="11"/>
  <c r="G61" i="11"/>
  <c r="H61" i="11"/>
  <c r="F62" i="11"/>
  <c r="G62" i="11"/>
  <c r="H62" i="11"/>
  <c r="F63" i="11"/>
  <c r="G63" i="11"/>
  <c r="H63" i="11"/>
  <c r="F64" i="11"/>
  <c r="G64" i="11"/>
  <c r="H64" i="11"/>
  <c r="F65" i="11"/>
  <c r="G65" i="11"/>
  <c r="H65" i="11"/>
  <c r="F66" i="11"/>
  <c r="G66" i="11"/>
  <c r="H66" i="11"/>
  <c r="F67" i="11"/>
  <c r="G67" i="11"/>
  <c r="H67" i="11"/>
  <c r="F68" i="11"/>
  <c r="G68" i="11"/>
  <c r="H68" i="11"/>
  <c r="F69" i="11"/>
  <c r="G69" i="11"/>
  <c r="H69" i="11"/>
  <c r="F70" i="11"/>
  <c r="G70" i="11"/>
  <c r="H70" i="11"/>
  <c r="F71" i="11"/>
  <c r="G71" i="11"/>
  <c r="H71" i="11"/>
  <c r="F72" i="11"/>
  <c r="G72" i="11"/>
  <c r="H72" i="11"/>
  <c r="F73" i="11"/>
  <c r="G73" i="11"/>
  <c r="H73" i="11"/>
  <c r="F74" i="11"/>
  <c r="G74" i="11"/>
  <c r="H74" i="11"/>
  <c r="F75" i="11"/>
  <c r="G75" i="11"/>
  <c r="H75" i="11"/>
  <c r="F76" i="11"/>
  <c r="G76" i="11"/>
  <c r="H76" i="11"/>
  <c r="F77" i="11"/>
  <c r="G77" i="11"/>
  <c r="H77" i="11"/>
  <c r="F78" i="11"/>
  <c r="G78" i="11"/>
  <c r="H78" i="11"/>
  <c r="F79" i="11"/>
  <c r="G79" i="11"/>
  <c r="H79" i="11"/>
  <c r="F80" i="11"/>
  <c r="G80" i="11"/>
  <c r="H80" i="11"/>
  <c r="F81" i="11"/>
  <c r="G81" i="11"/>
  <c r="H81" i="11"/>
  <c r="F82" i="11"/>
  <c r="G82" i="11"/>
  <c r="H82" i="11"/>
  <c r="F83" i="11"/>
  <c r="G83" i="11"/>
  <c r="H83" i="11"/>
  <c r="F84" i="11"/>
  <c r="G84" i="11"/>
  <c r="H84" i="11"/>
  <c r="F85" i="11"/>
  <c r="G85" i="11"/>
  <c r="H85" i="11"/>
  <c r="F86" i="11"/>
  <c r="G86" i="11"/>
  <c r="H86" i="11"/>
  <c r="F87" i="11"/>
  <c r="G87" i="11"/>
  <c r="H87" i="11"/>
  <c r="F88" i="11"/>
  <c r="G88" i="11"/>
  <c r="H88" i="11"/>
  <c r="F89" i="11"/>
  <c r="G89" i="11"/>
  <c r="H89" i="11"/>
  <c r="F90" i="11"/>
  <c r="G90" i="11"/>
  <c r="H90" i="11"/>
  <c r="F91" i="11"/>
  <c r="G91" i="11"/>
  <c r="H91" i="11"/>
  <c r="F92" i="11"/>
  <c r="G92" i="11"/>
  <c r="H92" i="11"/>
  <c r="F93" i="11"/>
  <c r="G93" i="11"/>
  <c r="H93" i="11"/>
  <c r="F94" i="11"/>
  <c r="G94" i="11"/>
  <c r="H94" i="11"/>
  <c r="F95" i="11"/>
  <c r="G95" i="11"/>
  <c r="H95" i="11"/>
  <c r="F96" i="11"/>
  <c r="G96" i="11"/>
  <c r="H96" i="11"/>
  <c r="F97" i="11"/>
  <c r="G97" i="11"/>
  <c r="H97" i="11"/>
  <c r="F98" i="11"/>
  <c r="G98" i="11"/>
  <c r="H98" i="11"/>
  <c r="F99" i="11"/>
  <c r="G99" i="11"/>
  <c r="H99" i="11"/>
  <c r="F100" i="11"/>
  <c r="G100" i="11"/>
  <c r="H100" i="11"/>
  <c r="F101" i="11"/>
  <c r="G101" i="11"/>
  <c r="H101" i="11"/>
  <c r="F102" i="11"/>
  <c r="G102" i="11"/>
  <c r="H102" i="11"/>
  <c r="F103" i="11"/>
  <c r="G103" i="11"/>
  <c r="H103" i="11"/>
  <c r="F104" i="11"/>
  <c r="G104" i="11"/>
  <c r="H104" i="11"/>
  <c r="F105" i="11"/>
  <c r="G105" i="11"/>
  <c r="H105" i="11"/>
  <c r="F106" i="11"/>
  <c r="G106" i="11"/>
  <c r="H106" i="11"/>
  <c r="F107" i="11"/>
  <c r="G107" i="11"/>
  <c r="H107" i="11"/>
  <c r="F108" i="11"/>
  <c r="G108" i="11"/>
  <c r="H108" i="11"/>
  <c r="F109" i="11"/>
  <c r="G109" i="11"/>
  <c r="H109" i="11"/>
  <c r="F110" i="11"/>
  <c r="G110" i="11"/>
  <c r="H110" i="11"/>
  <c r="F111" i="11"/>
  <c r="G111" i="11"/>
  <c r="H111" i="11"/>
  <c r="F112" i="11"/>
  <c r="G112" i="11"/>
  <c r="H112" i="11"/>
  <c r="F113" i="11"/>
  <c r="G113" i="11"/>
  <c r="H113" i="11"/>
  <c r="F114" i="11"/>
  <c r="G114" i="11"/>
  <c r="H114" i="11"/>
  <c r="F115" i="11"/>
  <c r="G115" i="11"/>
  <c r="H115" i="11"/>
  <c r="F116" i="11"/>
  <c r="G116" i="11"/>
  <c r="H116" i="11"/>
  <c r="F117" i="11"/>
  <c r="G117" i="11"/>
  <c r="H117" i="11"/>
  <c r="F118" i="11"/>
  <c r="G118" i="11"/>
  <c r="H118" i="11"/>
  <c r="F119" i="11"/>
  <c r="G119" i="11"/>
  <c r="H119" i="11"/>
  <c r="F120" i="11"/>
  <c r="G120" i="11"/>
  <c r="H120" i="11"/>
  <c r="F121" i="11"/>
  <c r="G121" i="11"/>
  <c r="H121" i="11"/>
  <c r="F122" i="11"/>
  <c r="G122" i="11"/>
  <c r="H122" i="11"/>
  <c r="F123" i="11"/>
  <c r="G123" i="11"/>
  <c r="H123" i="11"/>
  <c r="F124" i="11"/>
  <c r="G124" i="11"/>
  <c r="H124" i="11"/>
  <c r="F125" i="11"/>
  <c r="G125" i="11"/>
  <c r="H125" i="11"/>
  <c r="F126" i="11"/>
  <c r="G126" i="11"/>
  <c r="H126" i="11"/>
  <c r="F127" i="11"/>
  <c r="G127" i="11"/>
  <c r="H127" i="11"/>
  <c r="F128" i="11"/>
  <c r="G128" i="11"/>
  <c r="H128" i="11"/>
  <c r="F129" i="11"/>
  <c r="G129" i="11"/>
  <c r="H129" i="11"/>
  <c r="F130" i="11"/>
  <c r="G130" i="11"/>
  <c r="H130" i="11"/>
  <c r="F131" i="11"/>
  <c r="G131" i="11"/>
  <c r="H131" i="11"/>
  <c r="F132" i="11"/>
  <c r="G132" i="11"/>
  <c r="H132" i="11"/>
  <c r="F133" i="11"/>
  <c r="G133" i="11"/>
  <c r="H133" i="11"/>
  <c r="F134" i="11"/>
  <c r="G134" i="11"/>
  <c r="H134" i="11"/>
  <c r="F135" i="11"/>
  <c r="G135" i="11"/>
  <c r="H135" i="11"/>
  <c r="F136" i="11"/>
  <c r="G136" i="11"/>
  <c r="H136" i="11"/>
  <c r="F137" i="11"/>
  <c r="G137" i="11"/>
  <c r="H137" i="11"/>
  <c r="F138" i="11"/>
  <c r="G138" i="11"/>
  <c r="H138" i="11"/>
  <c r="F139" i="11"/>
  <c r="G139" i="11"/>
  <c r="H139" i="11"/>
  <c r="F140" i="11"/>
  <c r="G140" i="11"/>
  <c r="H140" i="11"/>
  <c r="F141" i="11"/>
  <c r="G141" i="11"/>
  <c r="H141" i="11"/>
  <c r="F142" i="11"/>
  <c r="G142" i="11"/>
  <c r="H142" i="11"/>
  <c r="F143" i="11"/>
  <c r="G143" i="11"/>
  <c r="H143" i="11"/>
  <c r="F144" i="11"/>
  <c r="G144" i="11"/>
  <c r="H144" i="11"/>
  <c r="F145" i="11"/>
  <c r="G145" i="11"/>
  <c r="H145" i="11"/>
  <c r="F146" i="11"/>
  <c r="G146" i="11"/>
  <c r="H146" i="11"/>
  <c r="F147" i="11"/>
  <c r="G147" i="11"/>
  <c r="H147" i="11"/>
  <c r="F148" i="11"/>
  <c r="G148" i="11"/>
  <c r="H148" i="11"/>
  <c r="F149" i="11"/>
  <c r="G149" i="11"/>
  <c r="H149" i="11"/>
  <c r="F150" i="11"/>
  <c r="G150" i="11"/>
  <c r="H150" i="11"/>
  <c r="F151" i="11"/>
  <c r="G151" i="11"/>
  <c r="H151" i="11"/>
  <c r="F152" i="11"/>
  <c r="G152" i="11"/>
  <c r="H152" i="11"/>
  <c r="F153" i="11"/>
  <c r="G153" i="11"/>
  <c r="H153" i="11"/>
  <c r="F154" i="11"/>
  <c r="G154" i="11"/>
  <c r="H154" i="11"/>
  <c r="F155" i="11"/>
  <c r="G155" i="11"/>
  <c r="H155" i="11"/>
  <c r="F156" i="11"/>
  <c r="G156" i="11"/>
  <c r="H156" i="11"/>
  <c r="F157" i="11"/>
  <c r="G157" i="11"/>
  <c r="H157" i="11"/>
  <c r="I2" i="11"/>
  <c r="I3" i="11"/>
  <c r="I4" i="11"/>
  <c r="I5" i="11"/>
  <c r="I6" i="11"/>
  <c r="I7" i="11"/>
  <c r="I8" i="11"/>
  <c r="I9" i="11"/>
  <c r="I10" i="11"/>
  <c r="I11" i="11"/>
  <c r="I12" i="11"/>
  <c r="I13" i="11"/>
  <c r="I14" i="11"/>
  <c r="I15" i="11"/>
  <c r="I16" i="11"/>
  <c r="I17" i="11"/>
  <c r="I18" i="11"/>
  <c r="I19" i="11"/>
  <c r="I20" i="11"/>
  <c r="I21" i="11"/>
  <c r="I22" i="11"/>
  <c r="I23" i="11"/>
  <c r="I24" i="11"/>
  <c r="I25" i="11"/>
  <c r="I26" i="11"/>
  <c r="I27" i="11"/>
  <c r="I28" i="11"/>
  <c r="I29" i="11"/>
  <c r="I30" i="11"/>
  <c r="I31" i="11"/>
  <c r="I32" i="11"/>
  <c r="I33" i="11"/>
  <c r="I34" i="11"/>
  <c r="I35" i="11"/>
  <c r="I36" i="11"/>
  <c r="I37" i="11"/>
  <c r="I38" i="11"/>
  <c r="I39" i="11"/>
  <c r="I40" i="11"/>
  <c r="I41" i="11"/>
  <c r="I42" i="11"/>
  <c r="I43" i="11"/>
  <c r="I44" i="11"/>
  <c r="I45" i="11"/>
  <c r="I46" i="11"/>
  <c r="I47" i="11"/>
  <c r="I48" i="11"/>
  <c r="I49" i="11"/>
  <c r="I50" i="11"/>
  <c r="I51" i="11"/>
  <c r="I52" i="11"/>
  <c r="I53" i="11"/>
  <c r="I54" i="11"/>
  <c r="I55" i="11"/>
  <c r="I56" i="11"/>
  <c r="I57" i="11"/>
  <c r="I58" i="11"/>
  <c r="I59" i="11"/>
  <c r="I60" i="11"/>
  <c r="I61" i="11"/>
  <c r="I62" i="11"/>
  <c r="I63" i="11"/>
  <c r="I64" i="11"/>
  <c r="I65" i="11"/>
  <c r="I66" i="11"/>
  <c r="I67" i="11"/>
  <c r="I68" i="11"/>
  <c r="I69" i="11"/>
  <c r="I70" i="11"/>
  <c r="I71" i="11"/>
  <c r="I72" i="11"/>
  <c r="I73" i="11"/>
  <c r="I74" i="11"/>
  <c r="I75" i="11"/>
  <c r="I76" i="11"/>
  <c r="I77" i="11"/>
  <c r="I78" i="11"/>
  <c r="I79" i="11"/>
  <c r="I80" i="11"/>
  <c r="I81" i="11"/>
  <c r="I82" i="11"/>
  <c r="I83" i="11"/>
  <c r="I84" i="11"/>
  <c r="I85" i="11"/>
  <c r="I86" i="11"/>
  <c r="I87" i="11"/>
  <c r="I88" i="11"/>
  <c r="I89" i="11"/>
  <c r="I90" i="11"/>
  <c r="I91" i="11"/>
  <c r="I92" i="11"/>
  <c r="I93" i="11"/>
  <c r="I94" i="11"/>
  <c r="I95" i="11"/>
  <c r="I96" i="11"/>
  <c r="I97" i="11"/>
  <c r="I98" i="11"/>
  <c r="I99" i="11"/>
  <c r="I100" i="11"/>
  <c r="I101" i="11"/>
  <c r="I102" i="11"/>
  <c r="I103" i="11"/>
  <c r="I104" i="11"/>
  <c r="I105" i="11"/>
  <c r="I106" i="11"/>
  <c r="I107" i="11"/>
  <c r="I108" i="11"/>
  <c r="I109" i="11"/>
  <c r="I110" i="11"/>
  <c r="I111" i="11"/>
  <c r="I112" i="11"/>
  <c r="I113" i="11"/>
  <c r="I114" i="11"/>
  <c r="I115" i="11"/>
  <c r="I116" i="11"/>
  <c r="I117" i="11"/>
  <c r="I118" i="11"/>
  <c r="I119" i="11"/>
  <c r="I120" i="11"/>
  <c r="I121" i="11"/>
  <c r="I122" i="11"/>
  <c r="I123" i="11"/>
  <c r="I124" i="11"/>
  <c r="I125" i="11"/>
  <c r="I126" i="11"/>
  <c r="I127" i="11"/>
  <c r="I128" i="11"/>
  <c r="I129" i="11"/>
  <c r="I130" i="11"/>
  <c r="I131" i="11"/>
  <c r="I132" i="11"/>
  <c r="I133" i="11"/>
  <c r="I134" i="11"/>
  <c r="I135" i="11"/>
  <c r="I136" i="11"/>
  <c r="I137" i="11"/>
  <c r="I138" i="11"/>
  <c r="I139" i="11"/>
  <c r="I140" i="11"/>
  <c r="I141" i="11"/>
  <c r="I142" i="11"/>
  <c r="I143" i="11"/>
  <c r="I144" i="11"/>
  <c r="I145" i="11"/>
  <c r="I146" i="11"/>
  <c r="I147" i="11"/>
  <c r="I148" i="11"/>
  <c r="I149" i="11"/>
  <c r="I150" i="11"/>
  <c r="I151" i="11"/>
  <c r="I152" i="11"/>
  <c r="I153" i="11"/>
  <c r="I154" i="11"/>
  <c r="I155" i="11"/>
  <c r="I156" i="11"/>
  <c r="I157" i="11"/>
  <c r="R11" i="11"/>
  <c r="J2" i="11"/>
  <c r="K2" i="11"/>
  <c r="J3" i="11"/>
  <c r="K3" i="11"/>
  <c r="J4" i="11"/>
  <c r="K4" i="11"/>
  <c r="J5" i="11"/>
  <c r="K5" i="11"/>
  <c r="J6" i="11"/>
  <c r="K6" i="11"/>
  <c r="J7" i="11"/>
  <c r="K7" i="11"/>
  <c r="J8" i="11"/>
  <c r="K8" i="11"/>
  <c r="J9" i="11"/>
  <c r="K9" i="11"/>
  <c r="J10" i="11"/>
  <c r="K10" i="11"/>
  <c r="J11" i="11"/>
  <c r="K11" i="11"/>
  <c r="J12" i="11"/>
  <c r="K12" i="11"/>
  <c r="J13" i="11"/>
  <c r="K13" i="11"/>
  <c r="J14" i="11"/>
  <c r="K14" i="11"/>
  <c r="J15" i="11"/>
  <c r="K15" i="11"/>
  <c r="J16" i="11"/>
  <c r="K16" i="11"/>
  <c r="J17" i="11"/>
  <c r="K17" i="11"/>
  <c r="J18" i="11"/>
  <c r="K18" i="11"/>
  <c r="J19" i="11"/>
  <c r="K19" i="11"/>
  <c r="J20" i="11"/>
  <c r="K20" i="11"/>
  <c r="J21" i="11"/>
  <c r="K21" i="11"/>
  <c r="J22" i="11"/>
  <c r="K22" i="11"/>
  <c r="J23" i="11"/>
  <c r="K23" i="11"/>
  <c r="J24" i="11"/>
  <c r="K24" i="11"/>
  <c r="J25" i="11"/>
  <c r="K25" i="11"/>
  <c r="J26" i="11"/>
  <c r="K26" i="11"/>
  <c r="J27" i="11"/>
  <c r="K27" i="11"/>
  <c r="J28" i="11"/>
  <c r="K28" i="11"/>
  <c r="J29" i="11"/>
  <c r="K29" i="11"/>
  <c r="J30" i="11"/>
  <c r="K30" i="11"/>
  <c r="J31" i="11"/>
  <c r="K31" i="11"/>
  <c r="J32" i="11"/>
  <c r="K32" i="11"/>
  <c r="J33" i="11"/>
  <c r="K33" i="11"/>
  <c r="J34" i="11"/>
  <c r="K34" i="11"/>
  <c r="J35" i="11"/>
  <c r="K35" i="11"/>
  <c r="J36" i="11"/>
  <c r="K36" i="11"/>
  <c r="J37" i="11"/>
  <c r="K37" i="11"/>
  <c r="J38" i="11"/>
  <c r="K38" i="11"/>
  <c r="J39" i="11"/>
  <c r="K39" i="11"/>
  <c r="J40" i="11"/>
  <c r="K40" i="11"/>
  <c r="J41" i="11"/>
  <c r="K41" i="11"/>
  <c r="J42" i="11"/>
  <c r="K42" i="11"/>
  <c r="J43" i="11"/>
  <c r="K43" i="11"/>
  <c r="J44" i="11"/>
  <c r="K44" i="11"/>
  <c r="J45" i="11"/>
  <c r="K45" i="11"/>
  <c r="J46" i="11"/>
  <c r="K46" i="11"/>
  <c r="J47" i="11"/>
  <c r="K47" i="11"/>
  <c r="J48" i="11"/>
  <c r="K48" i="11"/>
  <c r="J49" i="11"/>
  <c r="K49" i="11"/>
  <c r="J50" i="11"/>
  <c r="K50" i="11"/>
  <c r="J51" i="11"/>
  <c r="K51" i="11"/>
  <c r="J52" i="11"/>
  <c r="K52" i="11"/>
  <c r="J53" i="11"/>
  <c r="K53" i="11"/>
  <c r="J54" i="11"/>
  <c r="K54" i="11"/>
  <c r="J55" i="11"/>
  <c r="K55" i="11"/>
  <c r="J56" i="11"/>
  <c r="K56" i="11"/>
  <c r="J57" i="11"/>
  <c r="K57" i="11"/>
  <c r="J58" i="11"/>
  <c r="K58" i="11"/>
  <c r="J59" i="11"/>
  <c r="K59" i="11"/>
  <c r="J60" i="11"/>
  <c r="K60" i="11"/>
  <c r="J61" i="11"/>
  <c r="K61" i="11"/>
  <c r="J62" i="11"/>
  <c r="K62" i="11"/>
  <c r="J63" i="11"/>
  <c r="K63" i="11"/>
  <c r="J64" i="11"/>
  <c r="K64" i="11"/>
  <c r="J65" i="11"/>
  <c r="K65" i="11"/>
  <c r="J66" i="11"/>
  <c r="K66" i="11"/>
  <c r="J67" i="11"/>
  <c r="K67" i="11"/>
  <c r="J68" i="11"/>
  <c r="K68" i="11"/>
  <c r="J69" i="11"/>
  <c r="K69" i="11"/>
  <c r="J70" i="11"/>
  <c r="K70" i="11"/>
  <c r="J71" i="11"/>
  <c r="K71" i="11"/>
  <c r="J72" i="11"/>
  <c r="K72" i="11"/>
  <c r="J73" i="11"/>
  <c r="K73" i="11"/>
  <c r="J74" i="11"/>
  <c r="K74" i="11"/>
  <c r="J75" i="11"/>
  <c r="K75" i="11"/>
  <c r="J76" i="11"/>
  <c r="K76" i="11"/>
  <c r="J77" i="11"/>
  <c r="K77" i="11"/>
  <c r="J78" i="11"/>
  <c r="K78" i="11"/>
  <c r="J79" i="11"/>
  <c r="K79" i="11"/>
  <c r="J80" i="11"/>
  <c r="K80" i="11"/>
  <c r="J81" i="11"/>
  <c r="K81" i="11"/>
  <c r="J82" i="11"/>
  <c r="K82" i="11"/>
  <c r="J83" i="11"/>
  <c r="K83" i="11"/>
  <c r="J84" i="11"/>
  <c r="K84" i="11"/>
  <c r="J85" i="11"/>
  <c r="K85" i="11"/>
  <c r="J86" i="11"/>
  <c r="K86" i="11"/>
  <c r="J87" i="11"/>
  <c r="K87" i="11"/>
  <c r="J88" i="11"/>
  <c r="K88" i="11"/>
  <c r="J89" i="11"/>
  <c r="K89" i="11"/>
  <c r="J90" i="11"/>
  <c r="K90" i="11"/>
  <c r="J91" i="11"/>
  <c r="K91" i="11"/>
  <c r="J92" i="11"/>
  <c r="K92" i="11"/>
  <c r="J93" i="11"/>
  <c r="K93" i="11"/>
  <c r="J94" i="11"/>
  <c r="K94" i="11"/>
  <c r="J95" i="11"/>
  <c r="K95" i="11"/>
  <c r="J96" i="11"/>
  <c r="K96" i="11"/>
  <c r="J97" i="11"/>
  <c r="K97" i="11"/>
  <c r="J98" i="11"/>
  <c r="K98" i="11"/>
  <c r="J99" i="11"/>
  <c r="K99" i="11"/>
  <c r="J100" i="11"/>
  <c r="K100" i="11"/>
  <c r="J101" i="11"/>
  <c r="K101" i="11"/>
  <c r="J102" i="11"/>
  <c r="K102" i="11"/>
  <c r="J103" i="11"/>
  <c r="K103" i="11"/>
  <c r="J104" i="11"/>
  <c r="K104" i="11"/>
  <c r="J105" i="11"/>
  <c r="K105" i="11"/>
  <c r="J106" i="11"/>
  <c r="K106" i="11"/>
  <c r="J107" i="11"/>
  <c r="K107" i="11"/>
  <c r="J108" i="11"/>
  <c r="K108" i="11"/>
  <c r="J109" i="11"/>
  <c r="K109" i="11"/>
  <c r="J110" i="11"/>
  <c r="K110" i="11"/>
  <c r="J111" i="11"/>
  <c r="K111" i="11"/>
  <c r="J112" i="11"/>
  <c r="K112" i="11"/>
  <c r="J113" i="11"/>
  <c r="K113" i="11"/>
  <c r="J114" i="11"/>
  <c r="K114" i="11"/>
  <c r="J115" i="11"/>
  <c r="K115" i="11"/>
  <c r="J116" i="11"/>
  <c r="K116" i="11"/>
  <c r="J117" i="11"/>
  <c r="K117" i="11"/>
  <c r="J118" i="11"/>
  <c r="K118" i="11"/>
  <c r="J119" i="11"/>
  <c r="K119" i="11"/>
  <c r="J120" i="11"/>
  <c r="K120" i="11"/>
  <c r="J121" i="11"/>
  <c r="K121" i="11"/>
  <c r="J122" i="11"/>
  <c r="K122" i="11"/>
  <c r="J123" i="11"/>
  <c r="K123" i="11"/>
  <c r="J124" i="11"/>
  <c r="K124" i="11"/>
  <c r="J125" i="11"/>
  <c r="K125" i="11"/>
  <c r="J126" i="11"/>
  <c r="K126" i="11"/>
  <c r="J127" i="11"/>
  <c r="K127" i="11"/>
  <c r="J128" i="11"/>
  <c r="K128" i="11"/>
  <c r="J129" i="11"/>
  <c r="K129" i="11"/>
  <c r="J130" i="11"/>
  <c r="K130" i="11"/>
  <c r="J131" i="11"/>
  <c r="K131" i="11"/>
  <c r="J132" i="11"/>
  <c r="K132" i="11"/>
  <c r="J133" i="11"/>
  <c r="K133" i="11"/>
  <c r="J134" i="11"/>
  <c r="K134" i="11"/>
  <c r="J135" i="11"/>
  <c r="K135" i="11"/>
  <c r="J136" i="11"/>
  <c r="K136" i="11"/>
  <c r="J137" i="11"/>
  <c r="K137" i="11"/>
  <c r="J138" i="11"/>
  <c r="K138" i="11"/>
  <c r="J139" i="11"/>
  <c r="K139" i="11"/>
  <c r="J140" i="11"/>
  <c r="K140" i="11"/>
  <c r="J141" i="11"/>
  <c r="K141" i="11"/>
  <c r="J142" i="11"/>
  <c r="K142" i="11"/>
  <c r="J143" i="11"/>
  <c r="K143" i="11"/>
  <c r="J144" i="11"/>
  <c r="K144" i="11"/>
  <c r="J145" i="11"/>
  <c r="K145" i="11"/>
  <c r="J146" i="11"/>
  <c r="K146" i="11"/>
  <c r="J147" i="11"/>
  <c r="K147" i="11"/>
  <c r="J148" i="11"/>
  <c r="K148" i="11"/>
  <c r="J149" i="11"/>
  <c r="K149" i="11"/>
  <c r="J150" i="11"/>
  <c r="K150" i="11"/>
  <c r="J151" i="11"/>
  <c r="K151" i="11"/>
  <c r="J152" i="11"/>
  <c r="K152" i="11"/>
  <c r="J153" i="11"/>
  <c r="K153" i="11"/>
  <c r="J154" i="11"/>
  <c r="K154" i="11"/>
  <c r="J155" i="11"/>
  <c r="K155" i="11"/>
  <c r="J156" i="11"/>
  <c r="K156" i="11"/>
  <c r="J157" i="11"/>
  <c r="K157" i="11"/>
  <c r="AD3" i="11"/>
  <c r="AD2" i="11"/>
  <c r="AD5" i="12"/>
  <c r="AD4" i="12"/>
  <c r="E2" i="12"/>
  <c r="D2" i="12"/>
  <c r="D3" i="12"/>
  <c r="D4" i="12"/>
  <c r="D5" i="12"/>
  <c r="E3" i="12"/>
  <c r="E4" i="12"/>
  <c r="E5" i="12"/>
  <c r="E6" i="12"/>
  <c r="E7" i="12"/>
  <c r="E8" i="12"/>
  <c r="E9" i="12"/>
  <c r="E10" i="12"/>
  <c r="E11" i="12"/>
  <c r="E12" i="12"/>
  <c r="E13" i="12"/>
  <c r="E14" i="12"/>
  <c r="E15" i="12"/>
  <c r="E16" i="12"/>
  <c r="E17" i="12"/>
  <c r="E18" i="12"/>
  <c r="E19" i="12"/>
  <c r="E20" i="12"/>
  <c r="E21" i="12"/>
  <c r="E22" i="12"/>
  <c r="E23" i="12"/>
  <c r="E24" i="12"/>
  <c r="E25" i="12"/>
  <c r="E26" i="12"/>
  <c r="E27" i="12"/>
  <c r="E28" i="12"/>
  <c r="E29" i="12"/>
  <c r="E30" i="12"/>
  <c r="E31" i="12"/>
  <c r="E32" i="12"/>
  <c r="E33" i="12"/>
  <c r="E34" i="12"/>
  <c r="E35" i="12"/>
  <c r="E36" i="12"/>
  <c r="E37" i="12"/>
  <c r="E38" i="12"/>
  <c r="E39" i="12"/>
  <c r="E40" i="12"/>
  <c r="E41" i="12"/>
  <c r="E42" i="12"/>
  <c r="E43" i="12"/>
  <c r="E44" i="12"/>
  <c r="E45" i="12"/>
  <c r="E46" i="12"/>
  <c r="E47" i="12"/>
  <c r="E48" i="12"/>
  <c r="E49" i="12"/>
  <c r="E50" i="12"/>
  <c r="E51" i="12"/>
  <c r="E52" i="12"/>
  <c r="E53" i="12"/>
  <c r="E54" i="12"/>
  <c r="E55" i="12"/>
  <c r="E56" i="12"/>
  <c r="E57" i="12"/>
  <c r="E58" i="12"/>
  <c r="E59" i="12"/>
  <c r="E60" i="12"/>
  <c r="E61" i="12"/>
  <c r="E62" i="12"/>
  <c r="E63" i="12"/>
  <c r="E64" i="12"/>
  <c r="E65" i="12"/>
  <c r="E66" i="12"/>
  <c r="E67" i="12"/>
  <c r="E68" i="12"/>
  <c r="E69" i="12"/>
  <c r="E70" i="12"/>
  <c r="E71" i="12"/>
  <c r="E72" i="12"/>
  <c r="E73" i="12"/>
  <c r="E74" i="12"/>
  <c r="E75" i="12"/>
  <c r="E76" i="12"/>
  <c r="E77" i="12"/>
  <c r="E78" i="12"/>
  <c r="E79" i="12"/>
  <c r="E80" i="12"/>
  <c r="E81" i="12"/>
  <c r="E82" i="12"/>
  <c r="E83" i="12"/>
  <c r="E84" i="12"/>
  <c r="E85" i="12"/>
  <c r="E86" i="12"/>
  <c r="E87" i="12"/>
  <c r="E88" i="12"/>
  <c r="E89" i="12"/>
  <c r="E90" i="12"/>
  <c r="E91" i="12"/>
  <c r="E92" i="12"/>
  <c r="E93" i="12"/>
  <c r="E94" i="12"/>
  <c r="E95" i="12"/>
  <c r="E96" i="12"/>
  <c r="E97" i="12"/>
  <c r="E98" i="12"/>
  <c r="E99" i="12"/>
  <c r="E100" i="12"/>
  <c r="E101" i="12"/>
  <c r="E102" i="12"/>
  <c r="E103" i="12"/>
  <c r="E104" i="12"/>
  <c r="E105" i="12"/>
  <c r="E106" i="12"/>
  <c r="E107" i="12"/>
  <c r="E108" i="12"/>
  <c r="E109" i="12"/>
  <c r="E110" i="12"/>
  <c r="E111" i="12"/>
  <c r="E112" i="12"/>
  <c r="E113" i="12"/>
  <c r="E114" i="12"/>
  <c r="E115" i="12"/>
  <c r="E116" i="12"/>
  <c r="E117" i="12"/>
  <c r="E118" i="12"/>
  <c r="E119" i="12"/>
  <c r="E120" i="12"/>
  <c r="E121" i="12"/>
  <c r="E122" i="12"/>
  <c r="E123" i="12"/>
  <c r="E124" i="12"/>
  <c r="E125" i="12"/>
  <c r="E126" i="12"/>
  <c r="E127" i="12"/>
  <c r="E128" i="12"/>
  <c r="E129" i="12"/>
  <c r="E130" i="12"/>
  <c r="E131" i="12"/>
  <c r="E132" i="12"/>
  <c r="E133" i="12"/>
  <c r="E134" i="12"/>
  <c r="E135" i="12"/>
  <c r="E136" i="12"/>
  <c r="E137" i="12"/>
  <c r="E138" i="12"/>
  <c r="E139" i="12"/>
  <c r="E140" i="12"/>
  <c r="E141" i="12"/>
  <c r="E142" i="12"/>
  <c r="E143" i="12"/>
  <c r="E144" i="12"/>
  <c r="E145" i="12"/>
  <c r="E146" i="12"/>
  <c r="E147" i="12"/>
  <c r="E148" i="12"/>
  <c r="E149" i="12"/>
  <c r="E150" i="12"/>
  <c r="E151" i="12"/>
  <c r="E152" i="12"/>
  <c r="E153" i="12"/>
  <c r="E154" i="12"/>
  <c r="E155" i="12"/>
  <c r="E156" i="12"/>
  <c r="E157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D55" i="12"/>
  <c r="D56" i="12"/>
  <c r="D57" i="12"/>
  <c r="D58" i="12"/>
  <c r="D59" i="12"/>
  <c r="D60" i="12"/>
  <c r="D61" i="12"/>
  <c r="D62" i="12"/>
  <c r="D63" i="12"/>
  <c r="D64" i="12"/>
  <c r="D65" i="12"/>
  <c r="D66" i="12"/>
  <c r="D67" i="12"/>
  <c r="D68" i="12"/>
  <c r="D69" i="12"/>
  <c r="D70" i="12"/>
  <c r="D71" i="12"/>
  <c r="D72" i="12"/>
  <c r="D73" i="12"/>
  <c r="D74" i="12"/>
  <c r="D75" i="12"/>
  <c r="D76" i="12"/>
  <c r="D77" i="12"/>
  <c r="D78" i="12"/>
  <c r="D79" i="12"/>
  <c r="D80" i="12"/>
  <c r="D81" i="12"/>
  <c r="D82" i="12"/>
  <c r="D83" i="12"/>
  <c r="D84" i="12"/>
  <c r="D85" i="12"/>
  <c r="D86" i="12"/>
  <c r="D87" i="12"/>
  <c r="D88" i="12"/>
  <c r="D89" i="12"/>
  <c r="D90" i="12"/>
  <c r="D91" i="12"/>
  <c r="D92" i="12"/>
  <c r="D93" i="12"/>
  <c r="D94" i="12"/>
  <c r="D95" i="12"/>
  <c r="D96" i="12"/>
  <c r="D97" i="12"/>
  <c r="D98" i="12"/>
  <c r="D99" i="12"/>
  <c r="D100" i="12"/>
  <c r="D101" i="12"/>
  <c r="D102" i="12"/>
  <c r="D103" i="12"/>
  <c r="D104" i="12"/>
  <c r="D105" i="12"/>
  <c r="D106" i="12"/>
  <c r="D107" i="12"/>
  <c r="D108" i="12"/>
  <c r="D109" i="12"/>
  <c r="D110" i="12"/>
  <c r="D111" i="12"/>
  <c r="D112" i="12"/>
  <c r="D113" i="12"/>
  <c r="D114" i="12"/>
  <c r="D115" i="12"/>
  <c r="D116" i="12"/>
  <c r="D117" i="12"/>
  <c r="D118" i="12"/>
  <c r="D119" i="12"/>
  <c r="D120" i="12"/>
  <c r="D121" i="12"/>
  <c r="D122" i="12"/>
  <c r="D123" i="12"/>
  <c r="D124" i="12"/>
  <c r="D125" i="12"/>
  <c r="D126" i="12"/>
  <c r="D127" i="12"/>
  <c r="D128" i="12"/>
  <c r="D129" i="12"/>
  <c r="D130" i="12"/>
  <c r="D131" i="12"/>
  <c r="D132" i="12"/>
  <c r="D133" i="12"/>
  <c r="D134" i="12"/>
  <c r="D135" i="12"/>
  <c r="D136" i="12"/>
  <c r="D137" i="12"/>
  <c r="D138" i="12"/>
  <c r="D139" i="12"/>
  <c r="D140" i="12"/>
  <c r="D141" i="12"/>
  <c r="D142" i="12"/>
  <c r="D143" i="12"/>
  <c r="D144" i="12"/>
  <c r="D145" i="12"/>
  <c r="D146" i="12"/>
  <c r="D147" i="12"/>
  <c r="D148" i="12"/>
  <c r="D149" i="12"/>
  <c r="D150" i="12"/>
  <c r="D151" i="12"/>
  <c r="D152" i="12"/>
  <c r="D153" i="12"/>
  <c r="D154" i="12"/>
  <c r="D155" i="12"/>
  <c r="D156" i="12"/>
  <c r="D157" i="12"/>
  <c r="R4" i="12" a="1"/>
  <c r="S4" i="12"/>
  <c r="F2" i="12"/>
  <c r="G2" i="12"/>
  <c r="H2" i="12"/>
  <c r="F3" i="12"/>
  <c r="G3" i="12"/>
  <c r="H3" i="12"/>
  <c r="F4" i="12"/>
  <c r="G4" i="12"/>
  <c r="H4" i="12"/>
  <c r="F5" i="12"/>
  <c r="G5" i="12"/>
  <c r="H5" i="12"/>
  <c r="F6" i="12"/>
  <c r="G6" i="12"/>
  <c r="H6" i="12"/>
  <c r="F7" i="12"/>
  <c r="G7" i="12"/>
  <c r="H7" i="12"/>
  <c r="F8" i="12"/>
  <c r="G8" i="12"/>
  <c r="H8" i="12"/>
  <c r="F9" i="12"/>
  <c r="G9" i="12"/>
  <c r="H9" i="12"/>
  <c r="F10" i="12"/>
  <c r="G10" i="12"/>
  <c r="H10" i="12"/>
  <c r="F11" i="12"/>
  <c r="G11" i="12"/>
  <c r="H11" i="12"/>
  <c r="F12" i="12"/>
  <c r="G12" i="12"/>
  <c r="H12" i="12"/>
  <c r="F13" i="12"/>
  <c r="G13" i="12"/>
  <c r="H13" i="12"/>
  <c r="F14" i="12"/>
  <c r="G14" i="12"/>
  <c r="H14" i="12"/>
  <c r="F15" i="12"/>
  <c r="G15" i="12"/>
  <c r="H15" i="12"/>
  <c r="F16" i="12"/>
  <c r="G16" i="12"/>
  <c r="H16" i="12"/>
  <c r="F17" i="12"/>
  <c r="G17" i="12"/>
  <c r="H17" i="12"/>
  <c r="F18" i="12"/>
  <c r="G18" i="12"/>
  <c r="H18" i="12"/>
  <c r="F19" i="12"/>
  <c r="G19" i="12"/>
  <c r="H19" i="12"/>
  <c r="F20" i="12"/>
  <c r="G20" i="12"/>
  <c r="H20" i="12"/>
  <c r="F21" i="12"/>
  <c r="G21" i="12"/>
  <c r="H21" i="12"/>
  <c r="F22" i="12"/>
  <c r="G22" i="12"/>
  <c r="H22" i="12"/>
  <c r="F23" i="12"/>
  <c r="G23" i="12"/>
  <c r="H23" i="12"/>
  <c r="F24" i="12"/>
  <c r="G24" i="12"/>
  <c r="H24" i="12"/>
  <c r="F25" i="12"/>
  <c r="G25" i="12"/>
  <c r="H25" i="12"/>
  <c r="F26" i="12"/>
  <c r="G26" i="12"/>
  <c r="H26" i="12"/>
  <c r="F27" i="12"/>
  <c r="G27" i="12"/>
  <c r="H27" i="12"/>
  <c r="F28" i="12"/>
  <c r="G28" i="12"/>
  <c r="H28" i="12"/>
  <c r="F29" i="12"/>
  <c r="G29" i="12"/>
  <c r="H29" i="12"/>
  <c r="F30" i="12"/>
  <c r="G30" i="12"/>
  <c r="H30" i="12"/>
  <c r="F31" i="12"/>
  <c r="G31" i="12"/>
  <c r="H31" i="12"/>
  <c r="F32" i="12"/>
  <c r="G32" i="12"/>
  <c r="H32" i="12"/>
  <c r="F33" i="12"/>
  <c r="G33" i="12"/>
  <c r="H33" i="12"/>
  <c r="F34" i="12"/>
  <c r="G34" i="12"/>
  <c r="H34" i="12"/>
  <c r="F35" i="12"/>
  <c r="G35" i="12"/>
  <c r="H35" i="12"/>
  <c r="F36" i="12"/>
  <c r="G36" i="12"/>
  <c r="H36" i="12"/>
  <c r="F37" i="12"/>
  <c r="G37" i="12"/>
  <c r="H37" i="12"/>
  <c r="F38" i="12"/>
  <c r="G38" i="12"/>
  <c r="H38" i="12"/>
  <c r="F39" i="12"/>
  <c r="G39" i="12"/>
  <c r="H39" i="12"/>
  <c r="F40" i="12"/>
  <c r="G40" i="12"/>
  <c r="H40" i="12"/>
  <c r="F41" i="12"/>
  <c r="G41" i="12"/>
  <c r="H41" i="12"/>
  <c r="F42" i="12"/>
  <c r="G42" i="12"/>
  <c r="H42" i="12"/>
  <c r="F43" i="12"/>
  <c r="G43" i="12"/>
  <c r="H43" i="12"/>
  <c r="F44" i="12"/>
  <c r="G44" i="12"/>
  <c r="H44" i="12"/>
  <c r="F45" i="12"/>
  <c r="G45" i="12"/>
  <c r="H45" i="12"/>
  <c r="F46" i="12"/>
  <c r="G46" i="12"/>
  <c r="H46" i="12"/>
  <c r="F47" i="12"/>
  <c r="G47" i="12"/>
  <c r="H47" i="12"/>
  <c r="F48" i="12"/>
  <c r="G48" i="12"/>
  <c r="H48" i="12"/>
  <c r="F49" i="12"/>
  <c r="G49" i="12"/>
  <c r="H49" i="12"/>
  <c r="F50" i="12"/>
  <c r="G50" i="12"/>
  <c r="H50" i="12"/>
  <c r="F51" i="12"/>
  <c r="G51" i="12"/>
  <c r="H51" i="12"/>
  <c r="F52" i="12"/>
  <c r="G52" i="12"/>
  <c r="H52" i="12"/>
  <c r="F53" i="12"/>
  <c r="G53" i="12"/>
  <c r="H53" i="12"/>
  <c r="F54" i="12"/>
  <c r="G54" i="12"/>
  <c r="H54" i="12"/>
  <c r="F55" i="12"/>
  <c r="G55" i="12"/>
  <c r="H55" i="12"/>
  <c r="F56" i="12"/>
  <c r="G56" i="12"/>
  <c r="H56" i="12"/>
  <c r="F57" i="12"/>
  <c r="G57" i="12"/>
  <c r="H57" i="12"/>
  <c r="F58" i="12"/>
  <c r="G58" i="12"/>
  <c r="H58" i="12"/>
  <c r="F59" i="12"/>
  <c r="G59" i="12"/>
  <c r="H59" i="12"/>
  <c r="F60" i="12"/>
  <c r="G60" i="12"/>
  <c r="H60" i="12"/>
  <c r="F61" i="12"/>
  <c r="G61" i="12"/>
  <c r="H61" i="12"/>
  <c r="F62" i="12"/>
  <c r="G62" i="12"/>
  <c r="H62" i="12"/>
  <c r="F63" i="12"/>
  <c r="G63" i="12"/>
  <c r="H63" i="12"/>
  <c r="F64" i="12"/>
  <c r="G64" i="12"/>
  <c r="H64" i="12"/>
  <c r="F65" i="12"/>
  <c r="G65" i="12"/>
  <c r="H65" i="12"/>
  <c r="F66" i="12"/>
  <c r="G66" i="12"/>
  <c r="H66" i="12"/>
  <c r="F67" i="12"/>
  <c r="G67" i="12"/>
  <c r="H67" i="12"/>
  <c r="F68" i="12"/>
  <c r="G68" i="12"/>
  <c r="H68" i="12"/>
  <c r="F69" i="12"/>
  <c r="G69" i="12"/>
  <c r="H69" i="12"/>
  <c r="F70" i="12"/>
  <c r="G70" i="12"/>
  <c r="H70" i="12"/>
  <c r="F71" i="12"/>
  <c r="G71" i="12"/>
  <c r="H71" i="12"/>
  <c r="F72" i="12"/>
  <c r="G72" i="12"/>
  <c r="H72" i="12"/>
  <c r="F73" i="12"/>
  <c r="G73" i="12"/>
  <c r="H73" i="12"/>
  <c r="F74" i="12"/>
  <c r="G74" i="12"/>
  <c r="H74" i="12"/>
  <c r="F75" i="12"/>
  <c r="G75" i="12"/>
  <c r="H75" i="12"/>
  <c r="F76" i="12"/>
  <c r="G76" i="12"/>
  <c r="H76" i="12"/>
  <c r="F77" i="12"/>
  <c r="G77" i="12"/>
  <c r="H77" i="12"/>
  <c r="F78" i="12"/>
  <c r="G78" i="12"/>
  <c r="H78" i="12"/>
  <c r="F79" i="12"/>
  <c r="G79" i="12"/>
  <c r="H79" i="12"/>
  <c r="F80" i="12"/>
  <c r="G80" i="12"/>
  <c r="H80" i="12"/>
  <c r="F81" i="12"/>
  <c r="G81" i="12"/>
  <c r="H81" i="12"/>
  <c r="F82" i="12"/>
  <c r="G82" i="12"/>
  <c r="H82" i="12"/>
  <c r="F83" i="12"/>
  <c r="G83" i="12"/>
  <c r="H83" i="12"/>
  <c r="F84" i="12"/>
  <c r="G84" i="12"/>
  <c r="H84" i="12"/>
  <c r="F85" i="12"/>
  <c r="G85" i="12"/>
  <c r="H85" i="12"/>
  <c r="F86" i="12"/>
  <c r="G86" i="12"/>
  <c r="H86" i="12"/>
  <c r="F87" i="12"/>
  <c r="G87" i="12"/>
  <c r="H87" i="12"/>
  <c r="F88" i="12"/>
  <c r="G88" i="12"/>
  <c r="H88" i="12"/>
  <c r="F89" i="12"/>
  <c r="G89" i="12"/>
  <c r="H89" i="12"/>
  <c r="F90" i="12"/>
  <c r="G90" i="12"/>
  <c r="H90" i="12"/>
  <c r="F91" i="12"/>
  <c r="G91" i="12"/>
  <c r="H91" i="12"/>
  <c r="F92" i="12"/>
  <c r="G92" i="12"/>
  <c r="H92" i="12"/>
  <c r="F93" i="12"/>
  <c r="G93" i="12"/>
  <c r="H93" i="12"/>
  <c r="F94" i="12"/>
  <c r="G94" i="12"/>
  <c r="H94" i="12"/>
  <c r="F95" i="12"/>
  <c r="G95" i="12"/>
  <c r="H95" i="12"/>
  <c r="F96" i="12"/>
  <c r="G96" i="12"/>
  <c r="H96" i="12"/>
  <c r="F97" i="12"/>
  <c r="G97" i="12"/>
  <c r="H97" i="12"/>
  <c r="F98" i="12"/>
  <c r="G98" i="12"/>
  <c r="H98" i="12"/>
  <c r="F99" i="12"/>
  <c r="G99" i="12"/>
  <c r="H99" i="12"/>
  <c r="F100" i="12"/>
  <c r="G100" i="12"/>
  <c r="H100" i="12"/>
  <c r="F101" i="12"/>
  <c r="G101" i="12"/>
  <c r="H101" i="12"/>
  <c r="F102" i="12"/>
  <c r="G102" i="12"/>
  <c r="H102" i="12"/>
  <c r="F103" i="12"/>
  <c r="G103" i="12"/>
  <c r="H103" i="12"/>
  <c r="F104" i="12"/>
  <c r="G104" i="12"/>
  <c r="H104" i="12"/>
  <c r="F105" i="12"/>
  <c r="G105" i="12"/>
  <c r="H105" i="12"/>
  <c r="F106" i="12"/>
  <c r="G106" i="12"/>
  <c r="H106" i="12"/>
  <c r="F107" i="12"/>
  <c r="G107" i="12"/>
  <c r="H107" i="12"/>
  <c r="F108" i="12"/>
  <c r="G108" i="12"/>
  <c r="H108" i="12"/>
  <c r="F109" i="12"/>
  <c r="G109" i="12"/>
  <c r="H109" i="12"/>
  <c r="F110" i="12"/>
  <c r="G110" i="12"/>
  <c r="H110" i="12"/>
  <c r="F111" i="12"/>
  <c r="G111" i="12"/>
  <c r="H111" i="12"/>
  <c r="F112" i="12"/>
  <c r="G112" i="12"/>
  <c r="H112" i="12"/>
  <c r="F113" i="12"/>
  <c r="G113" i="12"/>
  <c r="H113" i="12"/>
  <c r="F114" i="12"/>
  <c r="G114" i="12"/>
  <c r="H114" i="12"/>
  <c r="F115" i="12"/>
  <c r="G115" i="12"/>
  <c r="H115" i="12"/>
  <c r="F116" i="12"/>
  <c r="G116" i="12"/>
  <c r="H116" i="12"/>
  <c r="F117" i="12"/>
  <c r="G117" i="12"/>
  <c r="H117" i="12"/>
  <c r="F118" i="12"/>
  <c r="G118" i="12"/>
  <c r="H118" i="12"/>
  <c r="F119" i="12"/>
  <c r="G119" i="12"/>
  <c r="H119" i="12"/>
  <c r="F120" i="12"/>
  <c r="G120" i="12"/>
  <c r="H120" i="12"/>
  <c r="F121" i="12"/>
  <c r="G121" i="12"/>
  <c r="H121" i="12"/>
  <c r="F122" i="12"/>
  <c r="G122" i="12"/>
  <c r="H122" i="12"/>
  <c r="F123" i="12"/>
  <c r="G123" i="12"/>
  <c r="H123" i="12"/>
  <c r="F124" i="12"/>
  <c r="G124" i="12"/>
  <c r="H124" i="12"/>
  <c r="F125" i="12"/>
  <c r="G125" i="12"/>
  <c r="H125" i="12"/>
  <c r="F126" i="12"/>
  <c r="G126" i="12"/>
  <c r="H126" i="12"/>
  <c r="F127" i="12"/>
  <c r="G127" i="12"/>
  <c r="H127" i="12"/>
  <c r="F128" i="12"/>
  <c r="G128" i="12"/>
  <c r="H128" i="12"/>
  <c r="F129" i="12"/>
  <c r="G129" i="12"/>
  <c r="H129" i="12"/>
  <c r="F130" i="12"/>
  <c r="G130" i="12"/>
  <c r="H130" i="12"/>
  <c r="F131" i="12"/>
  <c r="G131" i="12"/>
  <c r="H131" i="12"/>
  <c r="F132" i="12"/>
  <c r="G132" i="12"/>
  <c r="H132" i="12"/>
  <c r="F133" i="12"/>
  <c r="G133" i="12"/>
  <c r="H133" i="12"/>
  <c r="F134" i="12"/>
  <c r="G134" i="12"/>
  <c r="H134" i="12"/>
  <c r="F135" i="12"/>
  <c r="G135" i="12"/>
  <c r="H135" i="12"/>
  <c r="F136" i="12"/>
  <c r="G136" i="12"/>
  <c r="H136" i="12"/>
  <c r="F137" i="12"/>
  <c r="G137" i="12"/>
  <c r="H137" i="12"/>
  <c r="F138" i="12"/>
  <c r="G138" i="12"/>
  <c r="H138" i="12"/>
  <c r="F139" i="12"/>
  <c r="G139" i="12"/>
  <c r="H139" i="12"/>
  <c r="F140" i="12"/>
  <c r="G140" i="12"/>
  <c r="H140" i="12"/>
  <c r="F141" i="12"/>
  <c r="G141" i="12"/>
  <c r="H141" i="12"/>
  <c r="F142" i="12"/>
  <c r="G142" i="12"/>
  <c r="H142" i="12"/>
  <c r="F143" i="12"/>
  <c r="G143" i="12"/>
  <c r="H143" i="12"/>
  <c r="F144" i="12"/>
  <c r="G144" i="12"/>
  <c r="H144" i="12"/>
  <c r="F145" i="12"/>
  <c r="G145" i="12"/>
  <c r="H145" i="12"/>
  <c r="F146" i="12"/>
  <c r="G146" i="12"/>
  <c r="H146" i="12"/>
  <c r="F147" i="12"/>
  <c r="G147" i="12"/>
  <c r="H147" i="12"/>
  <c r="F148" i="12"/>
  <c r="G148" i="12"/>
  <c r="H148" i="12"/>
  <c r="F149" i="12"/>
  <c r="G149" i="12"/>
  <c r="H149" i="12"/>
  <c r="F150" i="12"/>
  <c r="G150" i="12"/>
  <c r="H150" i="12"/>
  <c r="F151" i="12"/>
  <c r="G151" i="12"/>
  <c r="H151" i="12"/>
  <c r="F152" i="12"/>
  <c r="G152" i="12"/>
  <c r="H152" i="12"/>
  <c r="F153" i="12"/>
  <c r="G153" i="12"/>
  <c r="H153" i="12"/>
  <c r="F154" i="12"/>
  <c r="G154" i="12"/>
  <c r="H154" i="12"/>
  <c r="F155" i="12"/>
  <c r="G155" i="12"/>
  <c r="H155" i="12"/>
  <c r="F156" i="12"/>
  <c r="G156" i="12"/>
  <c r="H156" i="12"/>
  <c r="F157" i="12"/>
  <c r="G157" i="12"/>
  <c r="H157" i="12"/>
  <c r="I2" i="12"/>
  <c r="I3" i="12"/>
  <c r="I4" i="12"/>
  <c r="I5" i="12"/>
  <c r="I6" i="12"/>
  <c r="I7" i="12"/>
  <c r="I8" i="12"/>
  <c r="I9" i="12"/>
  <c r="I10" i="12"/>
  <c r="I11" i="12"/>
  <c r="I12" i="12"/>
  <c r="I13" i="12"/>
  <c r="I14" i="12"/>
  <c r="I15" i="12"/>
  <c r="I16" i="12"/>
  <c r="I17" i="12"/>
  <c r="I18" i="12"/>
  <c r="I19" i="12"/>
  <c r="I20" i="12"/>
  <c r="I21" i="12"/>
  <c r="I22" i="12"/>
  <c r="I23" i="12"/>
  <c r="I24" i="12"/>
  <c r="I25" i="12"/>
  <c r="I26" i="12"/>
  <c r="I27" i="12"/>
  <c r="I28" i="12"/>
  <c r="I29" i="12"/>
  <c r="I30" i="12"/>
  <c r="I31" i="12"/>
  <c r="I32" i="12"/>
  <c r="I33" i="12"/>
  <c r="I34" i="12"/>
  <c r="I35" i="12"/>
  <c r="I36" i="12"/>
  <c r="I37" i="12"/>
  <c r="I38" i="12"/>
  <c r="I39" i="12"/>
  <c r="I40" i="12"/>
  <c r="I41" i="12"/>
  <c r="I42" i="12"/>
  <c r="I43" i="12"/>
  <c r="I44" i="12"/>
  <c r="I45" i="12"/>
  <c r="I46" i="12"/>
  <c r="I47" i="12"/>
  <c r="I48" i="12"/>
  <c r="I49" i="12"/>
  <c r="I50" i="12"/>
  <c r="I51" i="12"/>
  <c r="I52" i="12"/>
  <c r="I53" i="12"/>
  <c r="I54" i="12"/>
  <c r="I55" i="12"/>
  <c r="I56" i="12"/>
  <c r="I57" i="12"/>
  <c r="I58" i="12"/>
  <c r="I59" i="12"/>
  <c r="I60" i="12"/>
  <c r="I61" i="12"/>
  <c r="I62" i="12"/>
  <c r="I63" i="12"/>
  <c r="I64" i="12"/>
  <c r="I65" i="12"/>
  <c r="I66" i="12"/>
  <c r="I67" i="12"/>
  <c r="I68" i="12"/>
  <c r="I69" i="12"/>
  <c r="I70" i="12"/>
  <c r="I71" i="12"/>
  <c r="I72" i="12"/>
  <c r="I73" i="12"/>
  <c r="I74" i="12"/>
  <c r="I75" i="12"/>
  <c r="I76" i="12"/>
  <c r="I77" i="12"/>
  <c r="I78" i="12"/>
  <c r="I79" i="12"/>
  <c r="I80" i="12"/>
  <c r="I81" i="12"/>
  <c r="I82" i="12"/>
  <c r="I83" i="12"/>
  <c r="I84" i="12"/>
  <c r="I85" i="12"/>
  <c r="I86" i="12"/>
  <c r="I87" i="12"/>
  <c r="I88" i="12"/>
  <c r="I89" i="12"/>
  <c r="I90" i="12"/>
  <c r="I91" i="12"/>
  <c r="I92" i="12"/>
  <c r="I93" i="12"/>
  <c r="I94" i="12"/>
  <c r="I95" i="12"/>
  <c r="I96" i="12"/>
  <c r="I97" i="12"/>
  <c r="I98" i="12"/>
  <c r="I99" i="12"/>
  <c r="I100" i="12"/>
  <c r="I101" i="12"/>
  <c r="I102" i="12"/>
  <c r="I103" i="12"/>
  <c r="I104" i="12"/>
  <c r="I105" i="12"/>
  <c r="I106" i="12"/>
  <c r="I107" i="12"/>
  <c r="I108" i="12"/>
  <c r="I109" i="12"/>
  <c r="I110" i="12"/>
  <c r="I111" i="12"/>
  <c r="I112" i="12"/>
  <c r="I113" i="12"/>
  <c r="I114" i="12"/>
  <c r="I115" i="12"/>
  <c r="I116" i="12"/>
  <c r="I117" i="12"/>
  <c r="I118" i="12"/>
  <c r="I119" i="12"/>
  <c r="I120" i="12"/>
  <c r="I121" i="12"/>
  <c r="I122" i="12"/>
  <c r="I123" i="12"/>
  <c r="I124" i="12"/>
  <c r="I125" i="12"/>
  <c r="I126" i="12"/>
  <c r="I127" i="12"/>
  <c r="I128" i="12"/>
  <c r="I129" i="12"/>
  <c r="I130" i="12"/>
  <c r="I131" i="12"/>
  <c r="I132" i="12"/>
  <c r="I133" i="12"/>
  <c r="I134" i="12"/>
  <c r="I135" i="12"/>
  <c r="I136" i="12"/>
  <c r="I137" i="12"/>
  <c r="I138" i="12"/>
  <c r="I139" i="12"/>
  <c r="I140" i="12"/>
  <c r="I141" i="12"/>
  <c r="I142" i="12"/>
  <c r="I143" i="12"/>
  <c r="I144" i="12"/>
  <c r="I145" i="12"/>
  <c r="I146" i="12"/>
  <c r="I147" i="12"/>
  <c r="I148" i="12"/>
  <c r="I149" i="12"/>
  <c r="I150" i="12"/>
  <c r="I151" i="12"/>
  <c r="I152" i="12"/>
  <c r="I153" i="12"/>
  <c r="I154" i="12"/>
  <c r="I155" i="12"/>
  <c r="I156" i="12"/>
  <c r="I157" i="12"/>
  <c r="R11" i="12"/>
  <c r="J2" i="12"/>
  <c r="K2" i="12"/>
  <c r="J3" i="12"/>
  <c r="K3" i="12"/>
  <c r="J4" i="12"/>
  <c r="K4" i="12"/>
  <c r="J5" i="12"/>
  <c r="K5" i="12"/>
  <c r="J6" i="12"/>
  <c r="K6" i="12"/>
  <c r="J7" i="12"/>
  <c r="K7" i="12"/>
  <c r="J8" i="12"/>
  <c r="K8" i="12"/>
  <c r="J9" i="12"/>
  <c r="K9" i="12"/>
  <c r="J10" i="12"/>
  <c r="K10" i="12"/>
  <c r="J11" i="12"/>
  <c r="K11" i="12"/>
  <c r="J12" i="12"/>
  <c r="K12" i="12"/>
  <c r="J13" i="12"/>
  <c r="K13" i="12"/>
  <c r="J14" i="12"/>
  <c r="K14" i="12"/>
  <c r="J15" i="12"/>
  <c r="K15" i="12"/>
  <c r="J16" i="12"/>
  <c r="K16" i="12"/>
  <c r="J17" i="12"/>
  <c r="K17" i="12"/>
  <c r="J18" i="12"/>
  <c r="K18" i="12"/>
  <c r="J19" i="12"/>
  <c r="K19" i="12"/>
  <c r="J20" i="12"/>
  <c r="K20" i="12"/>
  <c r="J21" i="12"/>
  <c r="K21" i="12"/>
  <c r="J22" i="12"/>
  <c r="K22" i="12"/>
  <c r="J23" i="12"/>
  <c r="K23" i="12"/>
  <c r="J24" i="12"/>
  <c r="K24" i="12"/>
  <c r="J25" i="12"/>
  <c r="K25" i="12"/>
  <c r="J26" i="12"/>
  <c r="K26" i="12"/>
  <c r="J27" i="12"/>
  <c r="K27" i="12"/>
  <c r="J28" i="12"/>
  <c r="K28" i="12"/>
  <c r="J29" i="12"/>
  <c r="K29" i="12"/>
  <c r="J30" i="12"/>
  <c r="K30" i="12"/>
  <c r="J31" i="12"/>
  <c r="K31" i="12"/>
  <c r="J32" i="12"/>
  <c r="K32" i="12"/>
  <c r="J33" i="12"/>
  <c r="K33" i="12"/>
  <c r="J34" i="12"/>
  <c r="K34" i="12"/>
  <c r="J35" i="12"/>
  <c r="K35" i="12"/>
  <c r="J36" i="12"/>
  <c r="K36" i="12"/>
  <c r="J37" i="12"/>
  <c r="K37" i="12"/>
  <c r="J38" i="12"/>
  <c r="K38" i="12"/>
  <c r="J39" i="12"/>
  <c r="K39" i="12"/>
  <c r="J40" i="12"/>
  <c r="K40" i="12"/>
  <c r="J41" i="12"/>
  <c r="K41" i="12"/>
  <c r="J42" i="12"/>
  <c r="K42" i="12"/>
  <c r="J43" i="12"/>
  <c r="K43" i="12"/>
  <c r="J44" i="12"/>
  <c r="K44" i="12"/>
  <c r="J45" i="12"/>
  <c r="K45" i="12"/>
  <c r="J46" i="12"/>
  <c r="K46" i="12"/>
  <c r="J47" i="12"/>
  <c r="K47" i="12"/>
  <c r="J48" i="12"/>
  <c r="K48" i="12"/>
  <c r="J49" i="12"/>
  <c r="K49" i="12"/>
  <c r="J50" i="12"/>
  <c r="K50" i="12"/>
  <c r="J51" i="12"/>
  <c r="K51" i="12"/>
  <c r="J52" i="12"/>
  <c r="K52" i="12"/>
  <c r="J53" i="12"/>
  <c r="K53" i="12"/>
  <c r="J54" i="12"/>
  <c r="K54" i="12"/>
  <c r="J55" i="12"/>
  <c r="K55" i="12"/>
  <c r="J56" i="12"/>
  <c r="K56" i="12"/>
  <c r="J57" i="12"/>
  <c r="K57" i="12"/>
  <c r="J58" i="12"/>
  <c r="K58" i="12"/>
  <c r="J59" i="12"/>
  <c r="K59" i="12"/>
  <c r="J60" i="12"/>
  <c r="K60" i="12"/>
  <c r="J61" i="12"/>
  <c r="K61" i="12"/>
  <c r="J62" i="12"/>
  <c r="K62" i="12"/>
  <c r="J63" i="12"/>
  <c r="K63" i="12"/>
  <c r="J64" i="12"/>
  <c r="K64" i="12"/>
  <c r="J65" i="12"/>
  <c r="K65" i="12"/>
  <c r="J66" i="12"/>
  <c r="K66" i="12"/>
  <c r="J67" i="12"/>
  <c r="K67" i="12"/>
  <c r="J68" i="12"/>
  <c r="K68" i="12"/>
  <c r="J69" i="12"/>
  <c r="K69" i="12"/>
  <c r="J70" i="12"/>
  <c r="K70" i="12"/>
  <c r="J71" i="12"/>
  <c r="K71" i="12"/>
  <c r="J72" i="12"/>
  <c r="K72" i="12"/>
  <c r="J73" i="12"/>
  <c r="K73" i="12"/>
  <c r="J74" i="12"/>
  <c r="K74" i="12"/>
  <c r="J75" i="12"/>
  <c r="K75" i="12"/>
  <c r="J76" i="12"/>
  <c r="K76" i="12"/>
  <c r="J77" i="12"/>
  <c r="K77" i="12"/>
  <c r="J78" i="12"/>
  <c r="K78" i="12"/>
  <c r="J79" i="12"/>
  <c r="K79" i="12"/>
  <c r="J80" i="12"/>
  <c r="K80" i="12"/>
  <c r="J81" i="12"/>
  <c r="K81" i="12"/>
  <c r="J82" i="12"/>
  <c r="K82" i="12"/>
  <c r="J83" i="12"/>
  <c r="K83" i="12"/>
  <c r="J84" i="12"/>
  <c r="K84" i="12"/>
  <c r="J85" i="12"/>
  <c r="K85" i="12"/>
  <c r="J86" i="12"/>
  <c r="K86" i="12"/>
  <c r="J87" i="12"/>
  <c r="K87" i="12"/>
  <c r="J88" i="12"/>
  <c r="K88" i="12"/>
  <c r="J89" i="12"/>
  <c r="K89" i="12"/>
  <c r="J90" i="12"/>
  <c r="K90" i="12"/>
  <c r="J91" i="12"/>
  <c r="K91" i="12"/>
  <c r="J92" i="12"/>
  <c r="K92" i="12"/>
  <c r="J93" i="12"/>
  <c r="K93" i="12"/>
  <c r="J94" i="12"/>
  <c r="K94" i="12"/>
  <c r="J95" i="12"/>
  <c r="K95" i="12"/>
  <c r="J96" i="12"/>
  <c r="K96" i="12"/>
  <c r="J97" i="12"/>
  <c r="K97" i="12"/>
  <c r="J98" i="12"/>
  <c r="K98" i="12"/>
  <c r="J99" i="12"/>
  <c r="K99" i="12"/>
  <c r="J100" i="12"/>
  <c r="K100" i="12"/>
  <c r="J101" i="12"/>
  <c r="K101" i="12"/>
  <c r="J102" i="12"/>
  <c r="K102" i="12"/>
  <c r="J103" i="12"/>
  <c r="K103" i="12"/>
  <c r="J104" i="12"/>
  <c r="K104" i="12"/>
  <c r="J105" i="12"/>
  <c r="K105" i="12"/>
  <c r="J106" i="12"/>
  <c r="K106" i="12"/>
  <c r="J107" i="12"/>
  <c r="K107" i="12"/>
  <c r="J108" i="12"/>
  <c r="K108" i="12"/>
  <c r="J109" i="12"/>
  <c r="K109" i="12"/>
  <c r="J110" i="12"/>
  <c r="K110" i="12"/>
  <c r="J111" i="12"/>
  <c r="K111" i="12"/>
  <c r="J112" i="12"/>
  <c r="K112" i="12"/>
  <c r="J113" i="12"/>
  <c r="K113" i="12"/>
  <c r="J114" i="12"/>
  <c r="K114" i="12"/>
  <c r="J115" i="12"/>
  <c r="K115" i="12"/>
  <c r="J116" i="12"/>
  <c r="K116" i="12"/>
  <c r="J117" i="12"/>
  <c r="K117" i="12"/>
  <c r="J118" i="12"/>
  <c r="K118" i="12"/>
  <c r="J119" i="12"/>
  <c r="K119" i="12"/>
  <c r="J120" i="12"/>
  <c r="K120" i="12"/>
  <c r="J121" i="12"/>
  <c r="K121" i="12"/>
  <c r="J122" i="12"/>
  <c r="K122" i="12"/>
  <c r="J123" i="12"/>
  <c r="K123" i="12"/>
  <c r="J124" i="12"/>
  <c r="K124" i="12"/>
  <c r="J125" i="12"/>
  <c r="K125" i="12"/>
  <c r="J126" i="12"/>
  <c r="K126" i="12"/>
  <c r="J127" i="12"/>
  <c r="K127" i="12"/>
  <c r="J128" i="12"/>
  <c r="K128" i="12"/>
  <c r="J129" i="12"/>
  <c r="K129" i="12"/>
  <c r="J130" i="12"/>
  <c r="K130" i="12"/>
  <c r="J131" i="12"/>
  <c r="K131" i="12"/>
  <c r="J132" i="12"/>
  <c r="K132" i="12"/>
  <c r="J133" i="12"/>
  <c r="K133" i="12"/>
  <c r="J134" i="12"/>
  <c r="K134" i="12"/>
  <c r="J135" i="12"/>
  <c r="K135" i="12"/>
  <c r="J136" i="12"/>
  <c r="K136" i="12"/>
  <c r="J137" i="12"/>
  <c r="K137" i="12"/>
  <c r="J138" i="12"/>
  <c r="K138" i="12"/>
  <c r="J139" i="12"/>
  <c r="K139" i="12"/>
  <c r="J140" i="12"/>
  <c r="K140" i="12"/>
  <c r="J141" i="12"/>
  <c r="K141" i="12"/>
  <c r="J142" i="12"/>
  <c r="K142" i="12"/>
  <c r="J143" i="12"/>
  <c r="K143" i="12"/>
  <c r="J144" i="12"/>
  <c r="K144" i="12"/>
  <c r="J145" i="12"/>
  <c r="K145" i="12"/>
  <c r="J146" i="12"/>
  <c r="K146" i="12"/>
  <c r="J147" i="12"/>
  <c r="K147" i="12"/>
  <c r="J148" i="12"/>
  <c r="K148" i="12"/>
  <c r="J149" i="12"/>
  <c r="K149" i="12"/>
  <c r="J150" i="12"/>
  <c r="K150" i="12"/>
  <c r="J151" i="12"/>
  <c r="K151" i="12"/>
  <c r="J152" i="12"/>
  <c r="K152" i="12"/>
  <c r="J153" i="12"/>
  <c r="K153" i="12"/>
  <c r="J154" i="12"/>
  <c r="K154" i="12"/>
  <c r="J155" i="12"/>
  <c r="K155" i="12"/>
  <c r="J156" i="12"/>
  <c r="K156" i="12"/>
  <c r="J157" i="12"/>
  <c r="K157" i="12"/>
  <c r="AD3" i="12"/>
  <c r="AD2" i="12"/>
  <c r="AD5" i="10"/>
  <c r="AD4" i="10"/>
  <c r="E2" i="10"/>
  <c r="D2" i="10"/>
  <c r="D3" i="10"/>
  <c r="D4" i="10"/>
  <c r="D5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90" i="10"/>
  <c r="E91" i="10"/>
  <c r="E92" i="10"/>
  <c r="E93" i="10"/>
  <c r="E94" i="10"/>
  <c r="E95" i="10"/>
  <c r="E96" i="10"/>
  <c r="E97" i="10"/>
  <c r="E98" i="10"/>
  <c r="E99" i="10"/>
  <c r="E100" i="10"/>
  <c r="E101" i="10"/>
  <c r="E102" i="10"/>
  <c r="E103" i="10"/>
  <c r="E104" i="10"/>
  <c r="E105" i="10"/>
  <c r="E106" i="10"/>
  <c r="E107" i="10"/>
  <c r="E108" i="10"/>
  <c r="E109" i="10"/>
  <c r="E110" i="10"/>
  <c r="E111" i="10"/>
  <c r="E112" i="10"/>
  <c r="E113" i="10"/>
  <c r="E114" i="10"/>
  <c r="E115" i="10"/>
  <c r="E116" i="10"/>
  <c r="E117" i="10"/>
  <c r="E118" i="10"/>
  <c r="E119" i="10"/>
  <c r="E120" i="10"/>
  <c r="E121" i="10"/>
  <c r="E122" i="10"/>
  <c r="E123" i="10"/>
  <c r="E124" i="10"/>
  <c r="E125" i="10"/>
  <c r="E126" i="10"/>
  <c r="E127" i="10"/>
  <c r="E128" i="10"/>
  <c r="E129" i="10"/>
  <c r="E130" i="10"/>
  <c r="E131" i="10"/>
  <c r="E132" i="10"/>
  <c r="E133" i="10"/>
  <c r="E134" i="10"/>
  <c r="E135" i="10"/>
  <c r="E136" i="10"/>
  <c r="E137" i="10"/>
  <c r="E138" i="10"/>
  <c r="E139" i="10"/>
  <c r="E140" i="10"/>
  <c r="E141" i="10"/>
  <c r="E142" i="10"/>
  <c r="E143" i="10"/>
  <c r="E144" i="10"/>
  <c r="E145" i="10"/>
  <c r="E146" i="10"/>
  <c r="E147" i="10"/>
  <c r="E148" i="10"/>
  <c r="E149" i="10"/>
  <c r="E150" i="10"/>
  <c r="E151" i="10"/>
  <c r="E152" i="10"/>
  <c r="E153" i="10"/>
  <c r="E154" i="10"/>
  <c r="E155" i="10"/>
  <c r="E156" i="10"/>
  <c r="E157" i="10"/>
  <c r="D6" i="10"/>
  <c r="D7" i="10"/>
  <c r="D8" i="10"/>
  <c r="D9" i="10"/>
  <c r="D10" i="10"/>
  <c r="D11" i="10"/>
  <c r="D12" i="10"/>
  <c r="D13" i="10"/>
  <c r="D14" i="10"/>
  <c r="D15" i="10"/>
  <c r="D16" i="10"/>
  <c r="D17" i="10"/>
  <c r="D18" i="10"/>
  <c r="D19" i="10"/>
  <c r="D20" i="10"/>
  <c r="D21" i="10"/>
  <c r="D22" i="10"/>
  <c r="D23" i="10"/>
  <c r="D24" i="10"/>
  <c r="D25" i="10"/>
  <c r="D26" i="10"/>
  <c r="D27" i="10"/>
  <c r="D28" i="10"/>
  <c r="D29" i="10"/>
  <c r="D30" i="10"/>
  <c r="D31" i="10"/>
  <c r="D32" i="10"/>
  <c r="D33" i="10"/>
  <c r="D34" i="10"/>
  <c r="D35" i="10"/>
  <c r="D36" i="10"/>
  <c r="D37" i="10"/>
  <c r="D38" i="10"/>
  <c r="D39" i="10"/>
  <c r="D40" i="10"/>
  <c r="D41" i="10"/>
  <c r="D42" i="10"/>
  <c r="D43" i="10"/>
  <c r="D44" i="10"/>
  <c r="D45" i="10"/>
  <c r="D46" i="10"/>
  <c r="D47" i="10"/>
  <c r="D48" i="10"/>
  <c r="D49" i="10"/>
  <c r="D50" i="10"/>
  <c r="D51" i="10"/>
  <c r="D52" i="10"/>
  <c r="D53" i="10"/>
  <c r="D54" i="10"/>
  <c r="D55" i="10"/>
  <c r="D56" i="10"/>
  <c r="D57" i="10"/>
  <c r="D58" i="10"/>
  <c r="D59" i="10"/>
  <c r="D60" i="10"/>
  <c r="D61" i="10"/>
  <c r="D62" i="10"/>
  <c r="D63" i="10"/>
  <c r="D64" i="10"/>
  <c r="D65" i="10"/>
  <c r="D66" i="10"/>
  <c r="D67" i="10"/>
  <c r="D68" i="10"/>
  <c r="D69" i="10"/>
  <c r="D70" i="10"/>
  <c r="D71" i="10"/>
  <c r="D72" i="10"/>
  <c r="D73" i="10"/>
  <c r="D74" i="10"/>
  <c r="D75" i="10"/>
  <c r="D76" i="10"/>
  <c r="D77" i="10"/>
  <c r="D78" i="10"/>
  <c r="D79" i="10"/>
  <c r="D80" i="10"/>
  <c r="D81" i="10"/>
  <c r="D82" i="10"/>
  <c r="D83" i="10"/>
  <c r="D84" i="10"/>
  <c r="D85" i="10"/>
  <c r="D86" i="10"/>
  <c r="D87" i="10"/>
  <c r="D88" i="10"/>
  <c r="D89" i="10"/>
  <c r="D90" i="10"/>
  <c r="D91" i="10"/>
  <c r="D92" i="10"/>
  <c r="D93" i="10"/>
  <c r="D94" i="10"/>
  <c r="D95" i="10"/>
  <c r="D96" i="10"/>
  <c r="D97" i="10"/>
  <c r="D98" i="10"/>
  <c r="D99" i="10"/>
  <c r="D100" i="10"/>
  <c r="D101" i="10"/>
  <c r="D102" i="10"/>
  <c r="D103" i="10"/>
  <c r="D104" i="10"/>
  <c r="D105" i="10"/>
  <c r="D106" i="10"/>
  <c r="D107" i="10"/>
  <c r="D108" i="10"/>
  <c r="D109" i="10"/>
  <c r="D110" i="10"/>
  <c r="D111" i="10"/>
  <c r="D112" i="10"/>
  <c r="D113" i="10"/>
  <c r="D114" i="10"/>
  <c r="D115" i="10"/>
  <c r="D116" i="10"/>
  <c r="D117" i="10"/>
  <c r="D118" i="10"/>
  <c r="D119" i="10"/>
  <c r="D120" i="10"/>
  <c r="D121" i="10"/>
  <c r="D122" i="10"/>
  <c r="D123" i="10"/>
  <c r="D124" i="10"/>
  <c r="D125" i="10"/>
  <c r="D126" i="10"/>
  <c r="D127" i="10"/>
  <c r="D128" i="10"/>
  <c r="D129" i="10"/>
  <c r="D130" i="10"/>
  <c r="D131" i="10"/>
  <c r="D132" i="10"/>
  <c r="D133" i="10"/>
  <c r="D134" i="10"/>
  <c r="D135" i="10"/>
  <c r="D136" i="10"/>
  <c r="D137" i="10"/>
  <c r="D138" i="10"/>
  <c r="D139" i="10"/>
  <c r="D140" i="10"/>
  <c r="D141" i="10"/>
  <c r="D142" i="10"/>
  <c r="D143" i="10"/>
  <c r="D144" i="10"/>
  <c r="D145" i="10"/>
  <c r="D146" i="10"/>
  <c r="D147" i="10"/>
  <c r="D148" i="10"/>
  <c r="D149" i="10"/>
  <c r="D150" i="10"/>
  <c r="D151" i="10"/>
  <c r="D152" i="10"/>
  <c r="D153" i="10"/>
  <c r="D154" i="10"/>
  <c r="D155" i="10"/>
  <c r="D156" i="10"/>
  <c r="D157" i="10"/>
  <c r="R4" i="10" a="1"/>
  <c r="S4" i="10"/>
  <c r="F2" i="10"/>
  <c r="G2" i="10"/>
  <c r="H2" i="10"/>
  <c r="F3" i="10"/>
  <c r="G3" i="10"/>
  <c r="H3" i="10"/>
  <c r="F4" i="10"/>
  <c r="G4" i="10"/>
  <c r="H4" i="10"/>
  <c r="F5" i="10"/>
  <c r="G5" i="10"/>
  <c r="H5" i="10"/>
  <c r="F6" i="10"/>
  <c r="G6" i="10"/>
  <c r="H6" i="10"/>
  <c r="F7" i="10"/>
  <c r="G7" i="10"/>
  <c r="H7" i="10"/>
  <c r="F8" i="10"/>
  <c r="G8" i="10"/>
  <c r="H8" i="10"/>
  <c r="F9" i="10"/>
  <c r="G9" i="10"/>
  <c r="H9" i="10"/>
  <c r="F10" i="10"/>
  <c r="G10" i="10"/>
  <c r="H10" i="10"/>
  <c r="F11" i="10"/>
  <c r="G11" i="10"/>
  <c r="H11" i="10"/>
  <c r="F12" i="10"/>
  <c r="G12" i="10"/>
  <c r="H12" i="10"/>
  <c r="F13" i="10"/>
  <c r="G13" i="10"/>
  <c r="H13" i="10"/>
  <c r="F14" i="10"/>
  <c r="G14" i="10"/>
  <c r="H14" i="10"/>
  <c r="F15" i="10"/>
  <c r="G15" i="10"/>
  <c r="H15" i="10"/>
  <c r="F16" i="10"/>
  <c r="G16" i="10"/>
  <c r="H16" i="10"/>
  <c r="F17" i="10"/>
  <c r="G17" i="10"/>
  <c r="H17" i="10"/>
  <c r="F18" i="10"/>
  <c r="G18" i="10"/>
  <c r="H18" i="10"/>
  <c r="F19" i="10"/>
  <c r="G19" i="10"/>
  <c r="H19" i="10"/>
  <c r="F20" i="10"/>
  <c r="G20" i="10"/>
  <c r="H20" i="10"/>
  <c r="F21" i="10"/>
  <c r="G21" i="10"/>
  <c r="H21" i="10"/>
  <c r="F22" i="10"/>
  <c r="G22" i="10"/>
  <c r="H22" i="10"/>
  <c r="F23" i="10"/>
  <c r="G23" i="10"/>
  <c r="H23" i="10"/>
  <c r="F24" i="10"/>
  <c r="G24" i="10"/>
  <c r="H24" i="10"/>
  <c r="F25" i="10"/>
  <c r="G25" i="10"/>
  <c r="H25" i="10"/>
  <c r="F26" i="10"/>
  <c r="G26" i="10"/>
  <c r="H26" i="10"/>
  <c r="F27" i="10"/>
  <c r="G27" i="10"/>
  <c r="H27" i="10"/>
  <c r="F28" i="10"/>
  <c r="G28" i="10"/>
  <c r="H28" i="10"/>
  <c r="F29" i="10"/>
  <c r="G29" i="10"/>
  <c r="H29" i="10"/>
  <c r="F30" i="10"/>
  <c r="G30" i="10"/>
  <c r="H30" i="10"/>
  <c r="F31" i="10"/>
  <c r="G31" i="10"/>
  <c r="H31" i="10"/>
  <c r="F32" i="10"/>
  <c r="G32" i="10"/>
  <c r="H32" i="10"/>
  <c r="F33" i="10"/>
  <c r="G33" i="10"/>
  <c r="H33" i="10"/>
  <c r="F34" i="10"/>
  <c r="G34" i="10"/>
  <c r="H34" i="10"/>
  <c r="F35" i="10"/>
  <c r="G35" i="10"/>
  <c r="H35" i="10"/>
  <c r="F36" i="10"/>
  <c r="G36" i="10"/>
  <c r="H36" i="10"/>
  <c r="F37" i="10"/>
  <c r="G37" i="10"/>
  <c r="H37" i="10"/>
  <c r="F38" i="10"/>
  <c r="G38" i="10"/>
  <c r="H38" i="10"/>
  <c r="F39" i="10"/>
  <c r="G39" i="10"/>
  <c r="H39" i="10"/>
  <c r="F40" i="10"/>
  <c r="G40" i="10"/>
  <c r="H40" i="10"/>
  <c r="F41" i="10"/>
  <c r="G41" i="10"/>
  <c r="H41" i="10"/>
  <c r="F42" i="10"/>
  <c r="G42" i="10"/>
  <c r="H42" i="10"/>
  <c r="F43" i="10"/>
  <c r="G43" i="10"/>
  <c r="H43" i="10"/>
  <c r="F44" i="10"/>
  <c r="G44" i="10"/>
  <c r="H44" i="10"/>
  <c r="F45" i="10"/>
  <c r="G45" i="10"/>
  <c r="H45" i="10"/>
  <c r="F46" i="10"/>
  <c r="G46" i="10"/>
  <c r="H46" i="10"/>
  <c r="F47" i="10"/>
  <c r="G47" i="10"/>
  <c r="H47" i="10"/>
  <c r="F48" i="10"/>
  <c r="G48" i="10"/>
  <c r="H48" i="10"/>
  <c r="F49" i="10"/>
  <c r="G49" i="10"/>
  <c r="H49" i="10"/>
  <c r="F50" i="10"/>
  <c r="G50" i="10"/>
  <c r="H50" i="10"/>
  <c r="F51" i="10"/>
  <c r="G51" i="10"/>
  <c r="H51" i="10"/>
  <c r="F52" i="10"/>
  <c r="G52" i="10"/>
  <c r="H52" i="10"/>
  <c r="F53" i="10"/>
  <c r="G53" i="10"/>
  <c r="H53" i="10"/>
  <c r="F54" i="10"/>
  <c r="G54" i="10"/>
  <c r="H54" i="10"/>
  <c r="F55" i="10"/>
  <c r="G55" i="10"/>
  <c r="H55" i="10"/>
  <c r="F56" i="10"/>
  <c r="G56" i="10"/>
  <c r="H56" i="10"/>
  <c r="F57" i="10"/>
  <c r="G57" i="10"/>
  <c r="H57" i="10"/>
  <c r="F58" i="10"/>
  <c r="G58" i="10"/>
  <c r="H58" i="10"/>
  <c r="F59" i="10"/>
  <c r="G59" i="10"/>
  <c r="H59" i="10"/>
  <c r="F60" i="10"/>
  <c r="G60" i="10"/>
  <c r="H60" i="10"/>
  <c r="F61" i="10"/>
  <c r="G61" i="10"/>
  <c r="H61" i="10"/>
  <c r="F62" i="10"/>
  <c r="G62" i="10"/>
  <c r="H62" i="10"/>
  <c r="F63" i="10"/>
  <c r="G63" i="10"/>
  <c r="H63" i="10"/>
  <c r="F64" i="10"/>
  <c r="G64" i="10"/>
  <c r="H64" i="10"/>
  <c r="F65" i="10"/>
  <c r="G65" i="10"/>
  <c r="H65" i="10"/>
  <c r="F66" i="10"/>
  <c r="G66" i="10"/>
  <c r="H66" i="10"/>
  <c r="F67" i="10"/>
  <c r="G67" i="10"/>
  <c r="H67" i="10"/>
  <c r="F68" i="10"/>
  <c r="G68" i="10"/>
  <c r="H68" i="10"/>
  <c r="F69" i="10"/>
  <c r="G69" i="10"/>
  <c r="H69" i="10"/>
  <c r="F70" i="10"/>
  <c r="G70" i="10"/>
  <c r="H70" i="10"/>
  <c r="F71" i="10"/>
  <c r="G71" i="10"/>
  <c r="H71" i="10"/>
  <c r="F72" i="10"/>
  <c r="G72" i="10"/>
  <c r="H72" i="10"/>
  <c r="F73" i="10"/>
  <c r="G73" i="10"/>
  <c r="H73" i="10"/>
  <c r="F74" i="10"/>
  <c r="G74" i="10"/>
  <c r="H74" i="10"/>
  <c r="F75" i="10"/>
  <c r="G75" i="10"/>
  <c r="H75" i="10"/>
  <c r="F76" i="10"/>
  <c r="G76" i="10"/>
  <c r="H76" i="10"/>
  <c r="F77" i="10"/>
  <c r="G77" i="10"/>
  <c r="H77" i="10"/>
  <c r="F78" i="10"/>
  <c r="G78" i="10"/>
  <c r="H78" i="10"/>
  <c r="F79" i="10"/>
  <c r="G79" i="10"/>
  <c r="H79" i="10"/>
  <c r="F80" i="10"/>
  <c r="G80" i="10"/>
  <c r="H80" i="10"/>
  <c r="F81" i="10"/>
  <c r="G81" i="10"/>
  <c r="H81" i="10"/>
  <c r="F82" i="10"/>
  <c r="G82" i="10"/>
  <c r="H82" i="10"/>
  <c r="F83" i="10"/>
  <c r="G83" i="10"/>
  <c r="H83" i="10"/>
  <c r="F84" i="10"/>
  <c r="G84" i="10"/>
  <c r="H84" i="10"/>
  <c r="F85" i="10"/>
  <c r="G85" i="10"/>
  <c r="H85" i="10"/>
  <c r="F86" i="10"/>
  <c r="G86" i="10"/>
  <c r="H86" i="10"/>
  <c r="F87" i="10"/>
  <c r="G87" i="10"/>
  <c r="H87" i="10"/>
  <c r="F88" i="10"/>
  <c r="G88" i="10"/>
  <c r="H88" i="10"/>
  <c r="F89" i="10"/>
  <c r="G89" i="10"/>
  <c r="H89" i="10"/>
  <c r="F90" i="10"/>
  <c r="G90" i="10"/>
  <c r="H90" i="10"/>
  <c r="F91" i="10"/>
  <c r="G91" i="10"/>
  <c r="H91" i="10"/>
  <c r="F92" i="10"/>
  <c r="G92" i="10"/>
  <c r="H92" i="10"/>
  <c r="F93" i="10"/>
  <c r="G93" i="10"/>
  <c r="H93" i="10"/>
  <c r="F94" i="10"/>
  <c r="G94" i="10"/>
  <c r="H94" i="10"/>
  <c r="F95" i="10"/>
  <c r="G95" i="10"/>
  <c r="H95" i="10"/>
  <c r="F96" i="10"/>
  <c r="G96" i="10"/>
  <c r="H96" i="10"/>
  <c r="F97" i="10"/>
  <c r="G97" i="10"/>
  <c r="H97" i="10"/>
  <c r="F98" i="10"/>
  <c r="G98" i="10"/>
  <c r="H98" i="10"/>
  <c r="F99" i="10"/>
  <c r="G99" i="10"/>
  <c r="H99" i="10"/>
  <c r="F100" i="10"/>
  <c r="G100" i="10"/>
  <c r="H100" i="10"/>
  <c r="F101" i="10"/>
  <c r="G101" i="10"/>
  <c r="H101" i="10"/>
  <c r="F102" i="10"/>
  <c r="G102" i="10"/>
  <c r="H102" i="10"/>
  <c r="F103" i="10"/>
  <c r="G103" i="10"/>
  <c r="H103" i="10"/>
  <c r="F104" i="10"/>
  <c r="G104" i="10"/>
  <c r="H104" i="10"/>
  <c r="F105" i="10"/>
  <c r="G105" i="10"/>
  <c r="H105" i="10"/>
  <c r="F106" i="10"/>
  <c r="G106" i="10"/>
  <c r="H106" i="10"/>
  <c r="F107" i="10"/>
  <c r="G107" i="10"/>
  <c r="H107" i="10"/>
  <c r="F108" i="10"/>
  <c r="G108" i="10"/>
  <c r="H108" i="10"/>
  <c r="F109" i="10"/>
  <c r="G109" i="10"/>
  <c r="H109" i="10"/>
  <c r="F110" i="10"/>
  <c r="G110" i="10"/>
  <c r="H110" i="10"/>
  <c r="F111" i="10"/>
  <c r="G111" i="10"/>
  <c r="H111" i="10"/>
  <c r="F112" i="10"/>
  <c r="G112" i="10"/>
  <c r="H112" i="10"/>
  <c r="F113" i="10"/>
  <c r="G113" i="10"/>
  <c r="H113" i="10"/>
  <c r="F114" i="10"/>
  <c r="G114" i="10"/>
  <c r="H114" i="10"/>
  <c r="F115" i="10"/>
  <c r="G115" i="10"/>
  <c r="H115" i="10"/>
  <c r="F116" i="10"/>
  <c r="G116" i="10"/>
  <c r="H116" i="10"/>
  <c r="F117" i="10"/>
  <c r="G117" i="10"/>
  <c r="H117" i="10"/>
  <c r="F118" i="10"/>
  <c r="G118" i="10"/>
  <c r="H118" i="10"/>
  <c r="F119" i="10"/>
  <c r="G119" i="10"/>
  <c r="H119" i="10"/>
  <c r="F120" i="10"/>
  <c r="G120" i="10"/>
  <c r="H120" i="10"/>
  <c r="F121" i="10"/>
  <c r="G121" i="10"/>
  <c r="H121" i="10"/>
  <c r="F122" i="10"/>
  <c r="G122" i="10"/>
  <c r="H122" i="10"/>
  <c r="F123" i="10"/>
  <c r="G123" i="10"/>
  <c r="H123" i="10"/>
  <c r="F124" i="10"/>
  <c r="G124" i="10"/>
  <c r="H124" i="10"/>
  <c r="F125" i="10"/>
  <c r="G125" i="10"/>
  <c r="H125" i="10"/>
  <c r="F126" i="10"/>
  <c r="G126" i="10"/>
  <c r="H126" i="10"/>
  <c r="F127" i="10"/>
  <c r="G127" i="10"/>
  <c r="H127" i="10"/>
  <c r="F128" i="10"/>
  <c r="G128" i="10"/>
  <c r="H128" i="10"/>
  <c r="F129" i="10"/>
  <c r="G129" i="10"/>
  <c r="H129" i="10"/>
  <c r="F130" i="10"/>
  <c r="G130" i="10"/>
  <c r="H130" i="10"/>
  <c r="F131" i="10"/>
  <c r="G131" i="10"/>
  <c r="H131" i="10"/>
  <c r="F132" i="10"/>
  <c r="G132" i="10"/>
  <c r="H132" i="10"/>
  <c r="F133" i="10"/>
  <c r="G133" i="10"/>
  <c r="H133" i="10"/>
  <c r="F134" i="10"/>
  <c r="G134" i="10"/>
  <c r="H134" i="10"/>
  <c r="F135" i="10"/>
  <c r="G135" i="10"/>
  <c r="H135" i="10"/>
  <c r="F136" i="10"/>
  <c r="G136" i="10"/>
  <c r="H136" i="10"/>
  <c r="F137" i="10"/>
  <c r="G137" i="10"/>
  <c r="H137" i="10"/>
  <c r="F138" i="10"/>
  <c r="G138" i="10"/>
  <c r="H138" i="10"/>
  <c r="F139" i="10"/>
  <c r="G139" i="10"/>
  <c r="H139" i="10"/>
  <c r="F140" i="10"/>
  <c r="G140" i="10"/>
  <c r="H140" i="10"/>
  <c r="F141" i="10"/>
  <c r="G141" i="10"/>
  <c r="H141" i="10"/>
  <c r="F142" i="10"/>
  <c r="G142" i="10"/>
  <c r="H142" i="10"/>
  <c r="F143" i="10"/>
  <c r="G143" i="10"/>
  <c r="H143" i="10"/>
  <c r="F144" i="10"/>
  <c r="G144" i="10"/>
  <c r="H144" i="10"/>
  <c r="F145" i="10"/>
  <c r="G145" i="10"/>
  <c r="H145" i="10"/>
  <c r="F146" i="10"/>
  <c r="G146" i="10"/>
  <c r="H146" i="10"/>
  <c r="F147" i="10"/>
  <c r="G147" i="10"/>
  <c r="H147" i="10"/>
  <c r="F148" i="10"/>
  <c r="G148" i="10"/>
  <c r="H148" i="10"/>
  <c r="F149" i="10"/>
  <c r="G149" i="10"/>
  <c r="H149" i="10"/>
  <c r="F150" i="10"/>
  <c r="G150" i="10"/>
  <c r="H150" i="10"/>
  <c r="F151" i="10"/>
  <c r="G151" i="10"/>
  <c r="H151" i="10"/>
  <c r="F152" i="10"/>
  <c r="G152" i="10"/>
  <c r="H152" i="10"/>
  <c r="F153" i="10"/>
  <c r="G153" i="10"/>
  <c r="H153" i="10"/>
  <c r="F154" i="10"/>
  <c r="G154" i="10"/>
  <c r="H154" i="10"/>
  <c r="F155" i="10"/>
  <c r="G155" i="10"/>
  <c r="H155" i="10"/>
  <c r="F156" i="10"/>
  <c r="G156" i="10"/>
  <c r="H156" i="10"/>
  <c r="F157" i="10"/>
  <c r="G157" i="10"/>
  <c r="H157" i="10"/>
  <c r="I2" i="10"/>
  <c r="I3" i="10"/>
  <c r="I4" i="10"/>
  <c r="I5" i="10"/>
  <c r="I6" i="10"/>
  <c r="I7" i="10"/>
  <c r="I8" i="10"/>
  <c r="I9" i="10"/>
  <c r="I10" i="10"/>
  <c r="I11" i="10"/>
  <c r="I12" i="10"/>
  <c r="I13" i="10"/>
  <c r="I14" i="10"/>
  <c r="I15" i="10"/>
  <c r="I16" i="10"/>
  <c r="I17" i="10"/>
  <c r="I18" i="10"/>
  <c r="I19" i="10"/>
  <c r="I20" i="10"/>
  <c r="I21" i="10"/>
  <c r="I22" i="10"/>
  <c r="I23" i="10"/>
  <c r="I24" i="10"/>
  <c r="I25" i="10"/>
  <c r="I26" i="10"/>
  <c r="I27" i="10"/>
  <c r="I28" i="10"/>
  <c r="I29" i="10"/>
  <c r="I30" i="10"/>
  <c r="I31" i="10"/>
  <c r="I32" i="10"/>
  <c r="I33" i="10"/>
  <c r="I34" i="10"/>
  <c r="I35" i="10"/>
  <c r="I36" i="10"/>
  <c r="I37" i="10"/>
  <c r="I38" i="10"/>
  <c r="I39" i="10"/>
  <c r="I40" i="10"/>
  <c r="I41" i="10"/>
  <c r="I42" i="10"/>
  <c r="I43" i="10"/>
  <c r="I44" i="10"/>
  <c r="I45" i="10"/>
  <c r="I46" i="10"/>
  <c r="I47" i="10"/>
  <c r="I48" i="10"/>
  <c r="I49" i="10"/>
  <c r="I50" i="10"/>
  <c r="I51" i="10"/>
  <c r="I52" i="10"/>
  <c r="I53" i="10"/>
  <c r="I54" i="10"/>
  <c r="I55" i="10"/>
  <c r="I56" i="10"/>
  <c r="I57" i="10"/>
  <c r="I58" i="10"/>
  <c r="I59" i="10"/>
  <c r="I60" i="10"/>
  <c r="I61" i="10"/>
  <c r="I62" i="10"/>
  <c r="I63" i="10"/>
  <c r="I64" i="10"/>
  <c r="I65" i="10"/>
  <c r="I66" i="10"/>
  <c r="I67" i="10"/>
  <c r="I68" i="10"/>
  <c r="I69" i="10"/>
  <c r="I70" i="10"/>
  <c r="I71" i="10"/>
  <c r="I72" i="10"/>
  <c r="I73" i="10"/>
  <c r="I74" i="10"/>
  <c r="I75" i="10"/>
  <c r="I76" i="10"/>
  <c r="I77" i="10"/>
  <c r="I78" i="10"/>
  <c r="I79" i="10"/>
  <c r="I80" i="10"/>
  <c r="I81" i="10"/>
  <c r="I82" i="10"/>
  <c r="I83" i="10"/>
  <c r="I84" i="10"/>
  <c r="I85" i="10"/>
  <c r="I86" i="10"/>
  <c r="I87" i="10"/>
  <c r="I88" i="10"/>
  <c r="I89" i="10"/>
  <c r="I90" i="10"/>
  <c r="I91" i="10"/>
  <c r="I92" i="10"/>
  <c r="I93" i="10"/>
  <c r="I94" i="10"/>
  <c r="I95" i="10"/>
  <c r="I96" i="10"/>
  <c r="I97" i="10"/>
  <c r="I98" i="10"/>
  <c r="I99" i="10"/>
  <c r="I100" i="10"/>
  <c r="I101" i="10"/>
  <c r="I102" i="10"/>
  <c r="I103" i="10"/>
  <c r="I104" i="10"/>
  <c r="I105" i="10"/>
  <c r="I106" i="10"/>
  <c r="I107" i="10"/>
  <c r="I108" i="10"/>
  <c r="I109" i="10"/>
  <c r="I110" i="10"/>
  <c r="I111" i="10"/>
  <c r="I112" i="10"/>
  <c r="I113" i="10"/>
  <c r="I114" i="10"/>
  <c r="I115" i="10"/>
  <c r="I116" i="10"/>
  <c r="I117" i="10"/>
  <c r="I118" i="10"/>
  <c r="I119" i="10"/>
  <c r="I120" i="10"/>
  <c r="I121" i="10"/>
  <c r="I122" i="10"/>
  <c r="I123" i="10"/>
  <c r="I124" i="10"/>
  <c r="I125" i="10"/>
  <c r="I126" i="10"/>
  <c r="I127" i="10"/>
  <c r="I128" i="10"/>
  <c r="I129" i="10"/>
  <c r="I130" i="10"/>
  <c r="I131" i="10"/>
  <c r="I132" i="10"/>
  <c r="I133" i="10"/>
  <c r="I134" i="10"/>
  <c r="I135" i="10"/>
  <c r="I136" i="10"/>
  <c r="I137" i="10"/>
  <c r="I138" i="10"/>
  <c r="I139" i="10"/>
  <c r="I140" i="10"/>
  <c r="I141" i="10"/>
  <c r="I142" i="10"/>
  <c r="I143" i="10"/>
  <c r="I144" i="10"/>
  <c r="I145" i="10"/>
  <c r="I146" i="10"/>
  <c r="I147" i="10"/>
  <c r="I148" i="10"/>
  <c r="I149" i="10"/>
  <c r="I150" i="10"/>
  <c r="I151" i="10"/>
  <c r="I152" i="10"/>
  <c r="I153" i="10"/>
  <c r="I154" i="10"/>
  <c r="I155" i="10"/>
  <c r="I156" i="10"/>
  <c r="I157" i="10"/>
  <c r="R11" i="10"/>
  <c r="J2" i="10"/>
  <c r="K2" i="10"/>
  <c r="J3" i="10"/>
  <c r="K3" i="10"/>
  <c r="J4" i="10"/>
  <c r="K4" i="10"/>
  <c r="J5" i="10"/>
  <c r="K5" i="10"/>
  <c r="J6" i="10"/>
  <c r="K6" i="10"/>
  <c r="J7" i="10"/>
  <c r="K7" i="10"/>
  <c r="J8" i="10"/>
  <c r="K8" i="10"/>
  <c r="J9" i="10"/>
  <c r="K9" i="10"/>
  <c r="J10" i="10"/>
  <c r="K10" i="10"/>
  <c r="J11" i="10"/>
  <c r="K11" i="10"/>
  <c r="J12" i="10"/>
  <c r="K12" i="10"/>
  <c r="J13" i="10"/>
  <c r="K13" i="10"/>
  <c r="J14" i="10"/>
  <c r="K14" i="10"/>
  <c r="J15" i="10"/>
  <c r="K15" i="10"/>
  <c r="J16" i="10"/>
  <c r="K16" i="10"/>
  <c r="J17" i="10"/>
  <c r="K17" i="10"/>
  <c r="J18" i="10"/>
  <c r="K18" i="10"/>
  <c r="J19" i="10"/>
  <c r="K19" i="10"/>
  <c r="J20" i="10"/>
  <c r="K20" i="10"/>
  <c r="J21" i="10"/>
  <c r="K21" i="10"/>
  <c r="J22" i="10"/>
  <c r="K22" i="10"/>
  <c r="J23" i="10"/>
  <c r="K23" i="10"/>
  <c r="J24" i="10"/>
  <c r="K24" i="10"/>
  <c r="J25" i="10"/>
  <c r="K25" i="10"/>
  <c r="J26" i="10"/>
  <c r="K26" i="10"/>
  <c r="J27" i="10"/>
  <c r="K27" i="10"/>
  <c r="J28" i="10"/>
  <c r="K28" i="10"/>
  <c r="J29" i="10"/>
  <c r="K29" i="10"/>
  <c r="J30" i="10"/>
  <c r="K30" i="10"/>
  <c r="J31" i="10"/>
  <c r="K31" i="10"/>
  <c r="J32" i="10"/>
  <c r="K32" i="10"/>
  <c r="J33" i="10"/>
  <c r="K33" i="10"/>
  <c r="J34" i="10"/>
  <c r="K34" i="10"/>
  <c r="J35" i="10"/>
  <c r="K35" i="10"/>
  <c r="J36" i="10"/>
  <c r="K36" i="10"/>
  <c r="J37" i="10"/>
  <c r="K37" i="10"/>
  <c r="J38" i="10"/>
  <c r="K38" i="10"/>
  <c r="J39" i="10"/>
  <c r="K39" i="10"/>
  <c r="J40" i="10"/>
  <c r="K40" i="10"/>
  <c r="J41" i="10"/>
  <c r="K41" i="10"/>
  <c r="J42" i="10"/>
  <c r="K42" i="10"/>
  <c r="J43" i="10"/>
  <c r="K43" i="10"/>
  <c r="J44" i="10"/>
  <c r="K44" i="10"/>
  <c r="J45" i="10"/>
  <c r="K45" i="10"/>
  <c r="J46" i="10"/>
  <c r="K46" i="10"/>
  <c r="J47" i="10"/>
  <c r="K47" i="10"/>
  <c r="J48" i="10"/>
  <c r="K48" i="10"/>
  <c r="J49" i="10"/>
  <c r="K49" i="10"/>
  <c r="J50" i="10"/>
  <c r="K50" i="10"/>
  <c r="J51" i="10"/>
  <c r="K51" i="10"/>
  <c r="J52" i="10"/>
  <c r="K52" i="10"/>
  <c r="J53" i="10"/>
  <c r="K53" i="10"/>
  <c r="J54" i="10"/>
  <c r="K54" i="10"/>
  <c r="J55" i="10"/>
  <c r="K55" i="10"/>
  <c r="J56" i="10"/>
  <c r="K56" i="10"/>
  <c r="J57" i="10"/>
  <c r="K57" i="10"/>
  <c r="J58" i="10"/>
  <c r="K58" i="10"/>
  <c r="J59" i="10"/>
  <c r="K59" i="10"/>
  <c r="J60" i="10"/>
  <c r="K60" i="10"/>
  <c r="J61" i="10"/>
  <c r="K61" i="10"/>
  <c r="J62" i="10"/>
  <c r="K62" i="10"/>
  <c r="J63" i="10"/>
  <c r="K63" i="10"/>
  <c r="J64" i="10"/>
  <c r="K64" i="10"/>
  <c r="J65" i="10"/>
  <c r="K65" i="10"/>
  <c r="J66" i="10"/>
  <c r="K66" i="10"/>
  <c r="J67" i="10"/>
  <c r="K67" i="10"/>
  <c r="J68" i="10"/>
  <c r="K68" i="10"/>
  <c r="J69" i="10"/>
  <c r="K69" i="10"/>
  <c r="J70" i="10"/>
  <c r="K70" i="10"/>
  <c r="J71" i="10"/>
  <c r="K71" i="10"/>
  <c r="J72" i="10"/>
  <c r="K72" i="10"/>
  <c r="J73" i="10"/>
  <c r="K73" i="10"/>
  <c r="J74" i="10"/>
  <c r="K74" i="10"/>
  <c r="J75" i="10"/>
  <c r="K75" i="10"/>
  <c r="J76" i="10"/>
  <c r="K76" i="10"/>
  <c r="J77" i="10"/>
  <c r="K77" i="10"/>
  <c r="J78" i="10"/>
  <c r="K78" i="10"/>
  <c r="J79" i="10"/>
  <c r="K79" i="10"/>
  <c r="J80" i="10"/>
  <c r="K80" i="10"/>
  <c r="J81" i="10"/>
  <c r="K81" i="10"/>
  <c r="J82" i="10"/>
  <c r="K82" i="10"/>
  <c r="J83" i="10"/>
  <c r="K83" i="10"/>
  <c r="J84" i="10"/>
  <c r="K84" i="10"/>
  <c r="J85" i="10"/>
  <c r="K85" i="10"/>
  <c r="J86" i="10"/>
  <c r="K86" i="10"/>
  <c r="J87" i="10"/>
  <c r="K87" i="10"/>
  <c r="J88" i="10"/>
  <c r="K88" i="10"/>
  <c r="J89" i="10"/>
  <c r="K89" i="10"/>
  <c r="J90" i="10"/>
  <c r="K90" i="10"/>
  <c r="J91" i="10"/>
  <c r="K91" i="10"/>
  <c r="J92" i="10"/>
  <c r="K92" i="10"/>
  <c r="J93" i="10"/>
  <c r="K93" i="10"/>
  <c r="J94" i="10"/>
  <c r="K94" i="10"/>
  <c r="J95" i="10"/>
  <c r="K95" i="10"/>
  <c r="J96" i="10"/>
  <c r="K96" i="10"/>
  <c r="J97" i="10"/>
  <c r="K97" i="10"/>
  <c r="J98" i="10"/>
  <c r="K98" i="10"/>
  <c r="J99" i="10"/>
  <c r="K99" i="10"/>
  <c r="J100" i="10"/>
  <c r="K100" i="10"/>
  <c r="J101" i="10"/>
  <c r="K101" i="10"/>
  <c r="J102" i="10"/>
  <c r="K102" i="10"/>
  <c r="J103" i="10"/>
  <c r="K103" i="10"/>
  <c r="J104" i="10"/>
  <c r="K104" i="10"/>
  <c r="J105" i="10"/>
  <c r="K105" i="10"/>
  <c r="J106" i="10"/>
  <c r="K106" i="10"/>
  <c r="J107" i="10"/>
  <c r="K107" i="10"/>
  <c r="J108" i="10"/>
  <c r="K108" i="10"/>
  <c r="J109" i="10"/>
  <c r="K109" i="10"/>
  <c r="J110" i="10"/>
  <c r="K110" i="10"/>
  <c r="J111" i="10"/>
  <c r="K111" i="10"/>
  <c r="J112" i="10"/>
  <c r="K112" i="10"/>
  <c r="J113" i="10"/>
  <c r="K113" i="10"/>
  <c r="J114" i="10"/>
  <c r="K114" i="10"/>
  <c r="J115" i="10"/>
  <c r="K115" i="10"/>
  <c r="J116" i="10"/>
  <c r="K116" i="10"/>
  <c r="J117" i="10"/>
  <c r="K117" i="10"/>
  <c r="J118" i="10"/>
  <c r="K118" i="10"/>
  <c r="J119" i="10"/>
  <c r="K119" i="10"/>
  <c r="J120" i="10"/>
  <c r="K120" i="10"/>
  <c r="J121" i="10"/>
  <c r="K121" i="10"/>
  <c r="J122" i="10"/>
  <c r="K122" i="10"/>
  <c r="J123" i="10"/>
  <c r="K123" i="10"/>
  <c r="J124" i="10"/>
  <c r="K124" i="10"/>
  <c r="J125" i="10"/>
  <c r="K125" i="10"/>
  <c r="J126" i="10"/>
  <c r="K126" i="10"/>
  <c r="J127" i="10"/>
  <c r="K127" i="10"/>
  <c r="J128" i="10"/>
  <c r="K128" i="10"/>
  <c r="J129" i="10"/>
  <c r="K129" i="10"/>
  <c r="J130" i="10"/>
  <c r="K130" i="10"/>
  <c r="J131" i="10"/>
  <c r="K131" i="10"/>
  <c r="J132" i="10"/>
  <c r="K132" i="10"/>
  <c r="J133" i="10"/>
  <c r="K133" i="10"/>
  <c r="J134" i="10"/>
  <c r="K134" i="10"/>
  <c r="J135" i="10"/>
  <c r="K135" i="10"/>
  <c r="J136" i="10"/>
  <c r="K136" i="10"/>
  <c r="J137" i="10"/>
  <c r="K137" i="10"/>
  <c r="J138" i="10"/>
  <c r="K138" i="10"/>
  <c r="J139" i="10"/>
  <c r="K139" i="10"/>
  <c r="J140" i="10"/>
  <c r="K140" i="10"/>
  <c r="J141" i="10"/>
  <c r="K141" i="10"/>
  <c r="J142" i="10"/>
  <c r="K142" i="10"/>
  <c r="J143" i="10"/>
  <c r="K143" i="10"/>
  <c r="J144" i="10"/>
  <c r="K144" i="10"/>
  <c r="J145" i="10"/>
  <c r="K145" i="10"/>
  <c r="J146" i="10"/>
  <c r="K146" i="10"/>
  <c r="J147" i="10"/>
  <c r="K147" i="10"/>
  <c r="J148" i="10"/>
  <c r="K148" i="10"/>
  <c r="J149" i="10"/>
  <c r="K149" i="10"/>
  <c r="J150" i="10"/>
  <c r="K150" i="10"/>
  <c r="J151" i="10"/>
  <c r="K151" i="10"/>
  <c r="J152" i="10"/>
  <c r="K152" i="10"/>
  <c r="J153" i="10"/>
  <c r="K153" i="10"/>
  <c r="J154" i="10"/>
  <c r="K154" i="10"/>
  <c r="J155" i="10"/>
  <c r="K155" i="10"/>
  <c r="J156" i="10"/>
  <c r="K156" i="10"/>
  <c r="J157" i="10"/>
  <c r="K157" i="10"/>
  <c r="AD3" i="10"/>
  <c r="AD2" i="10"/>
  <c r="AD5" i="9"/>
  <c r="AD4" i="9"/>
  <c r="E2" i="9"/>
  <c r="D2" i="9"/>
  <c r="D3" i="9"/>
  <c r="D4" i="9"/>
  <c r="D5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E28" i="9"/>
  <c r="E29" i="9"/>
  <c r="E30" i="9"/>
  <c r="E31" i="9"/>
  <c r="E32" i="9"/>
  <c r="E33" i="9"/>
  <c r="E34" i="9"/>
  <c r="E35" i="9"/>
  <c r="E36" i="9"/>
  <c r="E37" i="9"/>
  <c r="E38" i="9"/>
  <c r="E39" i="9"/>
  <c r="E40" i="9"/>
  <c r="E41" i="9"/>
  <c r="E42" i="9"/>
  <c r="E43" i="9"/>
  <c r="E44" i="9"/>
  <c r="E45" i="9"/>
  <c r="E46" i="9"/>
  <c r="E47" i="9"/>
  <c r="E48" i="9"/>
  <c r="E49" i="9"/>
  <c r="E50" i="9"/>
  <c r="E51" i="9"/>
  <c r="E52" i="9"/>
  <c r="E53" i="9"/>
  <c r="E54" i="9"/>
  <c r="E55" i="9"/>
  <c r="E56" i="9"/>
  <c r="E57" i="9"/>
  <c r="E58" i="9"/>
  <c r="E59" i="9"/>
  <c r="E60" i="9"/>
  <c r="E61" i="9"/>
  <c r="E62" i="9"/>
  <c r="E63" i="9"/>
  <c r="E64" i="9"/>
  <c r="E65" i="9"/>
  <c r="E66" i="9"/>
  <c r="E67" i="9"/>
  <c r="E68" i="9"/>
  <c r="E69" i="9"/>
  <c r="E70" i="9"/>
  <c r="E71" i="9"/>
  <c r="E72" i="9"/>
  <c r="E73" i="9"/>
  <c r="E74" i="9"/>
  <c r="E75" i="9"/>
  <c r="E76" i="9"/>
  <c r="E77" i="9"/>
  <c r="E78" i="9"/>
  <c r="E79" i="9"/>
  <c r="E80" i="9"/>
  <c r="E81" i="9"/>
  <c r="E82" i="9"/>
  <c r="E83" i="9"/>
  <c r="E84" i="9"/>
  <c r="E85" i="9"/>
  <c r="E86" i="9"/>
  <c r="E87" i="9"/>
  <c r="E88" i="9"/>
  <c r="E89" i="9"/>
  <c r="E90" i="9"/>
  <c r="E91" i="9"/>
  <c r="E92" i="9"/>
  <c r="E93" i="9"/>
  <c r="E94" i="9"/>
  <c r="E95" i="9"/>
  <c r="E96" i="9"/>
  <c r="E97" i="9"/>
  <c r="E98" i="9"/>
  <c r="E99" i="9"/>
  <c r="E100" i="9"/>
  <c r="E101" i="9"/>
  <c r="E102" i="9"/>
  <c r="E103" i="9"/>
  <c r="E104" i="9"/>
  <c r="E105" i="9"/>
  <c r="E106" i="9"/>
  <c r="E107" i="9"/>
  <c r="E108" i="9"/>
  <c r="E109" i="9"/>
  <c r="E110" i="9"/>
  <c r="E111" i="9"/>
  <c r="E112" i="9"/>
  <c r="E113" i="9"/>
  <c r="E114" i="9"/>
  <c r="E115" i="9"/>
  <c r="E116" i="9"/>
  <c r="E117" i="9"/>
  <c r="E118" i="9"/>
  <c r="E119" i="9"/>
  <c r="E120" i="9"/>
  <c r="E121" i="9"/>
  <c r="E122" i="9"/>
  <c r="E123" i="9"/>
  <c r="E124" i="9"/>
  <c r="E125" i="9"/>
  <c r="E126" i="9"/>
  <c r="E127" i="9"/>
  <c r="E128" i="9"/>
  <c r="E129" i="9"/>
  <c r="E130" i="9"/>
  <c r="E131" i="9"/>
  <c r="E132" i="9"/>
  <c r="E133" i="9"/>
  <c r="E134" i="9"/>
  <c r="E135" i="9"/>
  <c r="E136" i="9"/>
  <c r="E137" i="9"/>
  <c r="E138" i="9"/>
  <c r="E139" i="9"/>
  <c r="E140" i="9"/>
  <c r="E141" i="9"/>
  <c r="E142" i="9"/>
  <c r="E143" i="9"/>
  <c r="E144" i="9"/>
  <c r="E145" i="9"/>
  <c r="E146" i="9"/>
  <c r="E147" i="9"/>
  <c r="E148" i="9"/>
  <c r="E149" i="9"/>
  <c r="E150" i="9"/>
  <c r="E151" i="9"/>
  <c r="E152" i="9"/>
  <c r="E153" i="9"/>
  <c r="E154" i="9"/>
  <c r="E155" i="9"/>
  <c r="E156" i="9"/>
  <c r="E157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103" i="9"/>
  <c r="D104" i="9"/>
  <c r="D105" i="9"/>
  <c r="D106" i="9"/>
  <c r="D107" i="9"/>
  <c r="D108" i="9"/>
  <c r="D109" i="9"/>
  <c r="D110" i="9"/>
  <c r="D111" i="9"/>
  <c r="D112" i="9"/>
  <c r="D113" i="9"/>
  <c r="D114" i="9"/>
  <c r="D115" i="9"/>
  <c r="D116" i="9"/>
  <c r="D117" i="9"/>
  <c r="D118" i="9"/>
  <c r="D119" i="9"/>
  <c r="D120" i="9"/>
  <c r="D121" i="9"/>
  <c r="D122" i="9"/>
  <c r="D123" i="9"/>
  <c r="D124" i="9"/>
  <c r="D125" i="9"/>
  <c r="D126" i="9"/>
  <c r="D127" i="9"/>
  <c r="D128" i="9"/>
  <c r="D129" i="9"/>
  <c r="D130" i="9"/>
  <c r="D131" i="9"/>
  <c r="D132" i="9"/>
  <c r="D133" i="9"/>
  <c r="D134" i="9"/>
  <c r="D135" i="9"/>
  <c r="D136" i="9"/>
  <c r="D137" i="9"/>
  <c r="D138" i="9"/>
  <c r="D139" i="9"/>
  <c r="D140" i="9"/>
  <c r="D141" i="9"/>
  <c r="D142" i="9"/>
  <c r="D143" i="9"/>
  <c r="D144" i="9"/>
  <c r="D145" i="9"/>
  <c r="D146" i="9"/>
  <c r="D147" i="9"/>
  <c r="D148" i="9"/>
  <c r="D149" i="9"/>
  <c r="D150" i="9"/>
  <c r="D151" i="9"/>
  <c r="D152" i="9"/>
  <c r="D153" i="9"/>
  <c r="D154" i="9"/>
  <c r="D155" i="9"/>
  <c r="D156" i="9"/>
  <c r="D157" i="9"/>
  <c r="R4" i="9" a="1"/>
  <c r="S4" i="9"/>
  <c r="F2" i="9"/>
  <c r="G2" i="9"/>
  <c r="H2" i="9"/>
  <c r="F3" i="9"/>
  <c r="G3" i="9"/>
  <c r="H3" i="9"/>
  <c r="F4" i="9"/>
  <c r="G4" i="9"/>
  <c r="H4" i="9"/>
  <c r="F5" i="9"/>
  <c r="G5" i="9"/>
  <c r="H5" i="9"/>
  <c r="F6" i="9"/>
  <c r="G6" i="9"/>
  <c r="H6" i="9"/>
  <c r="F7" i="9"/>
  <c r="G7" i="9"/>
  <c r="H7" i="9"/>
  <c r="F8" i="9"/>
  <c r="G8" i="9"/>
  <c r="H8" i="9"/>
  <c r="F9" i="9"/>
  <c r="G9" i="9"/>
  <c r="H9" i="9"/>
  <c r="F10" i="9"/>
  <c r="G10" i="9"/>
  <c r="H10" i="9"/>
  <c r="F11" i="9"/>
  <c r="G11" i="9"/>
  <c r="H11" i="9"/>
  <c r="F12" i="9"/>
  <c r="G12" i="9"/>
  <c r="H12" i="9"/>
  <c r="F13" i="9"/>
  <c r="G13" i="9"/>
  <c r="H13" i="9"/>
  <c r="F14" i="9"/>
  <c r="G14" i="9"/>
  <c r="H14" i="9"/>
  <c r="F15" i="9"/>
  <c r="G15" i="9"/>
  <c r="H15" i="9"/>
  <c r="F16" i="9"/>
  <c r="G16" i="9"/>
  <c r="H16" i="9"/>
  <c r="F17" i="9"/>
  <c r="G17" i="9"/>
  <c r="H17" i="9"/>
  <c r="F18" i="9"/>
  <c r="G18" i="9"/>
  <c r="H18" i="9"/>
  <c r="F19" i="9"/>
  <c r="G19" i="9"/>
  <c r="H19" i="9"/>
  <c r="F20" i="9"/>
  <c r="G20" i="9"/>
  <c r="H20" i="9"/>
  <c r="F21" i="9"/>
  <c r="G21" i="9"/>
  <c r="H21" i="9"/>
  <c r="F22" i="9"/>
  <c r="G22" i="9"/>
  <c r="H22" i="9"/>
  <c r="F23" i="9"/>
  <c r="G23" i="9"/>
  <c r="H23" i="9"/>
  <c r="F24" i="9"/>
  <c r="G24" i="9"/>
  <c r="H24" i="9"/>
  <c r="F25" i="9"/>
  <c r="G25" i="9"/>
  <c r="H25" i="9"/>
  <c r="F26" i="9"/>
  <c r="G26" i="9"/>
  <c r="H26" i="9"/>
  <c r="F27" i="9"/>
  <c r="G27" i="9"/>
  <c r="H27" i="9"/>
  <c r="F28" i="9"/>
  <c r="G28" i="9"/>
  <c r="H28" i="9"/>
  <c r="F29" i="9"/>
  <c r="G29" i="9"/>
  <c r="H29" i="9"/>
  <c r="F30" i="9"/>
  <c r="G30" i="9"/>
  <c r="H30" i="9"/>
  <c r="F31" i="9"/>
  <c r="G31" i="9"/>
  <c r="H31" i="9"/>
  <c r="F32" i="9"/>
  <c r="G32" i="9"/>
  <c r="H32" i="9"/>
  <c r="F33" i="9"/>
  <c r="G33" i="9"/>
  <c r="H33" i="9"/>
  <c r="F34" i="9"/>
  <c r="G34" i="9"/>
  <c r="H34" i="9"/>
  <c r="F35" i="9"/>
  <c r="G35" i="9"/>
  <c r="H35" i="9"/>
  <c r="F36" i="9"/>
  <c r="G36" i="9"/>
  <c r="H36" i="9"/>
  <c r="F37" i="9"/>
  <c r="G37" i="9"/>
  <c r="H37" i="9"/>
  <c r="F38" i="9"/>
  <c r="G38" i="9"/>
  <c r="H38" i="9"/>
  <c r="F39" i="9"/>
  <c r="G39" i="9"/>
  <c r="H39" i="9"/>
  <c r="F40" i="9"/>
  <c r="G40" i="9"/>
  <c r="H40" i="9"/>
  <c r="F41" i="9"/>
  <c r="G41" i="9"/>
  <c r="H41" i="9"/>
  <c r="F42" i="9"/>
  <c r="G42" i="9"/>
  <c r="H42" i="9"/>
  <c r="F43" i="9"/>
  <c r="G43" i="9"/>
  <c r="H43" i="9"/>
  <c r="F44" i="9"/>
  <c r="G44" i="9"/>
  <c r="H44" i="9"/>
  <c r="F45" i="9"/>
  <c r="G45" i="9"/>
  <c r="H45" i="9"/>
  <c r="F46" i="9"/>
  <c r="G46" i="9"/>
  <c r="H46" i="9"/>
  <c r="F47" i="9"/>
  <c r="G47" i="9"/>
  <c r="H47" i="9"/>
  <c r="F48" i="9"/>
  <c r="G48" i="9"/>
  <c r="H48" i="9"/>
  <c r="F49" i="9"/>
  <c r="G49" i="9"/>
  <c r="H49" i="9"/>
  <c r="F50" i="9"/>
  <c r="G50" i="9"/>
  <c r="H50" i="9"/>
  <c r="F51" i="9"/>
  <c r="G51" i="9"/>
  <c r="H51" i="9"/>
  <c r="F52" i="9"/>
  <c r="G52" i="9"/>
  <c r="H52" i="9"/>
  <c r="F53" i="9"/>
  <c r="G53" i="9"/>
  <c r="H53" i="9"/>
  <c r="F54" i="9"/>
  <c r="G54" i="9"/>
  <c r="H54" i="9"/>
  <c r="F55" i="9"/>
  <c r="G55" i="9"/>
  <c r="H55" i="9"/>
  <c r="F56" i="9"/>
  <c r="G56" i="9"/>
  <c r="H56" i="9"/>
  <c r="F57" i="9"/>
  <c r="G57" i="9"/>
  <c r="H57" i="9"/>
  <c r="F58" i="9"/>
  <c r="G58" i="9"/>
  <c r="H58" i="9"/>
  <c r="F59" i="9"/>
  <c r="G59" i="9"/>
  <c r="H59" i="9"/>
  <c r="F60" i="9"/>
  <c r="G60" i="9"/>
  <c r="H60" i="9"/>
  <c r="F61" i="9"/>
  <c r="G61" i="9"/>
  <c r="H61" i="9"/>
  <c r="F62" i="9"/>
  <c r="G62" i="9"/>
  <c r="H62" i="9"/>
  <c r="F63" i="9"/>
  <c r="G63" i="9"/>
  <c r="H63" i="9"/>
  <c r="F64" i="9"/>
  <c r="G64" i="9"/>
  <c r="H64" i="9"/>
  <c r="F65" i="9"/>
  <c r="G65" i="9"/>
  <c r="H65" i="9"/>
  <c r="F66" i="9"/>
  <c r="G66" i="9"/>
  <c r="H66" i="9"/>
  <c r="F67" i="9"/>
  <c r="G67" i="9"/>
  <c r="H67" i="9"/>
  <c r="F68" i="9"/>
  <c r="G68" i="9"/>
  <c r="H68" i="9"/>
  <c r="F69" i="9"/>
  <c r="G69" i="9"/>
  <c r="H69" i="9"/>
  <c r="F70" i="9"/>
  <c r="G70" i="9"/>
  <c r="H70" i="9"/>
  <c r="F71" i="9"/>
  <c r="G71" i="9"/>
  <c r="H71" i="9"/>
  <c r="F72" i="9"/>
  <c r="G72" i="9"/>
  <c r="H72" i="9"/>
  <c r="F73" i="9"/>
  <c r="G73" i="9"/>
  <c r="H73" i="9"/>
  <c r="F74" i="9"/>
  <c r="G74" i="9"/>
  <c r="H74" i="9"/>
  <c r="F75" i="9"/>
  <c r="G75" i="9"/>
  <c r="H75" i="9"/>
  <c r="F76" i="9"/>
  <c r="G76" i="9"/>
  <c r="H76" i="9"/>
  <c r="F77" i="9"/>
  <c r="G77" i="9"/>
  <c r="H77" i="9"/>
  <c r="F78" i="9"/>
  <c r="G78" i="9"/>
  <c r="H78" i="9"/>
  <c r="F79" i="9"/>
  <c r="G79" i="9"/>
  <c r="H79" i="9"/>
  <c r="F80" i="9"/>
  <c r="G80" i="9"/>
  <c r="H80" i="9"/>
  <c r="F81" i="9"/>
  <c r="G81" i="9"/>
  <c r="H81" i="9"/>
  <c r="F82" i="9"/>
  <c r="G82" i="9"/>
  <c r="H82" i="9"/>
  <c r="F83" i="9"/>
  <c r="G83" i="9"/>
  <c r="H83" i="9"/>
  <c r="F84" i="9"/>
  <c r="G84" i="9"/>
  <c r="H84" i="9"/>
  <c r="F85" i="9"/>
  <c r="G85" i="9"/>
  <c r="H85" i="9"/>
  <c r="F86" i="9"/>
  <c r="G86" i="9"/>
  <c r="H86" i="9"/>
  <c r="F87" i="9"/>
  <c r="G87" i="9"/>
  <c r="H87" i="9"/>
  <c r="F88" i="9"/>
  <c r="G88" i="9"/>
  <c r="H88" i="9"/>
  <c r="F89" i="9"/>
  <c r="G89" i="9"/>
  <c r="H89" i="9"/>
  <c r="F90" i="9"/>
  <c r="G90" i="9"/>
  <c r="H90" i="9"/>
  <c r="F91" i="9"/>
  <c r="G91" i="9"/>
  <c r="H91" i="9"/>
  <c r="F92" i="9"/>
  <c r="G92" i="9"/>
  <c r="H92" i="9"/>
  <c r="F93" i="9"/>
  <c r="G93" i="9"/>
  <c r="H93" i="9"/>
  <c r="F94" i="9"/>
  <c r="G94" i="9"/>
  <c r="H94" i="9"/>
  <c r="F95" i="9"/>
  <c r="G95" i="9"/>
  <c r="H95" i="9"/>
  <c r="F96" i="9"/>
  <c r="G96" i="9"/>
  <c r="H96" i="9"/>
  <c r="F97" i="9"/>
  <c r="G97" i="9"/>
  <c r="H97" i="9"/>
  <c r="F98" i="9"/>
  <c r="G98" i="9"/>
  <c r="H98" i="9"/>
  <c r="F99" i="9"/>
  <c r="G99" i="9"/>
  <c r="H99" i="9"/>
  <c r="F100" i="9"/>
  <c r="G100" i="9"/>
  <c r="H100" i="9"/>
  <c r="F101" i="9"/>
  <c r="G101" i="9"/>
  <c r="H101" i="9"/>
  <c r="F102" i="9"/>
  <c r="G102" i="9"/>
  <c r="H102" i="9"/>
  <c r="F103" i="9"/>
  <c r="G103" i="9"/>
  <c r="H103" i="9"/>
  <c r="F104" i="9"/>
  <c r="G104" i="9"/>
  <c r="H104" i="9"/>
  <c r="F105" i="9"/>
  <c r="G105" i="9"/>
  <c r="H105" i="9"/>
  <c r="F106" i="9"/>
  <c r="G106" i="9"/>
  <c r="H106" i="9"/>
  <c r="F107" i="9"/>
  <c r="G107" i="9"/>
  <c r="H107" i="9"/>
  <c r="F108" i="9"/>
  <c r="G108" i="9"/>
  <c r="H108" i="9"/>
  <c r="F109" i="9"/>
  <c r="G109" i="9"/>
  <c r="H109" i="9"/>
  <c r="F110" i="9"/>
  <c r="G110" i="9"/>
  <c r="H110" i="9"/>
  <c r="F111" i="9"/>
  <c r="G111" i="9"/>
  <c r="H111" i="9"/>
  <c r="F112" i="9"/>
  <c r="G112" i="9"/>
  <c r="H112" i="9"/>
  <c r="F113" i="9"/>
  <c r="G113" i="9"/>
  <c r="H113" i="9"/>
  <c r="F114" i="9"/>
  <c r="G114" i="9"/>
  <c r="H114" i="9"/>
  <c r="F115" i="9"/>
  <c r="G115" i="9"/>
  <c r="H115" i="9"/>
  <c r="F116" i="9"/>
  <c r="G116" i="9"/>
  <c r="H116" i="9"/>
  <c r="F117" i="9"/>
  <c r="G117" i="9"/>
  <c r="H117" i="9"/>
  <c r="F118" i="9"/>
  <c r="G118" i="9"/>
  <c r="H118" i="9"/>
  <c r="F119" i="9"/>
  <c r="G119" i="9"/>
  <c r="H119" i="9"/>
  <c r="F120" i="9"/>
  <c r="G120" i="9"/>
  <c r="H120" i="9"/>
  <c r="F121" i="9"/>
  <c r="G121" i="9"/>
  <c r="H121" i="9"/>
  <c r="F122" i="9"/>
  <c r="G122" i="9"/>
  <c r="H122" i="9"/>
  <c r="F123" i="9"/>
  <c r="G123" i="9"/>
  <c r="H123" i="9"/>
  <c r="F124" i="9"/>
  <c r="G124" i="9"/>
  <c r="H124" i="9"/>
  <c r="F125" i="9"/>
  <c r="G125" i="9"/>
  <c r="H125" i="9"/>
  <c r="F126" i="9"/>
  <c r="G126" i="9"/>
  <c r="H126" i="9"/>
  <c r="F127" i="9"/>
  <c r="G127" i="9"/>
  <c r="H127" i="9"/>
  <c r="F128" i="9"/>
  <c r="G128" i="9"/>
  <c r="H128" i="9"/>
  <c r="F129" i="9"/>
  <c r="G129" i="9"/>
  <c r="H129" i="9"/>
  <c r="F130" i="9"/>
  <c r="G130" i="9"/>
  <c r="H130" i="9"/>
  <c r="F131" i="9"/>
  <c r="G131" i="9"/>
  <c r="H131" i="9"/>
  <c r="F132" i="9"/>
  <c r="G132" i="9"/>
  <c r="H132" i="9"/>
  <c r="F133" i="9"/>
  <c r="G133" i="9"/>
  <c r="H133" i="9"/>
  <c r="F134" i="9"/>
  <c r="G134" i="9"/>
  <c r="H134" i="9"/>
  <c r="F135" i="9"/>
  <c r="G135" i="9"/>
  <c r="H135" i="9"/>
  <c r="F136" i="9"/>
  <c r="G136" i="9"/>
  <c r="H136" i="9"/>
  <c r="F137" i="9"/>
  <c r="G137" i="9"/>
  <c r="H137" i="9"/>
  <c r="F138" i="9"/>
  <c r="G138" i="9"/>
  <c r="H138" i="9"/>
  <c r="F139" i="9"/>
  <c r="G139" i="9"/>
  <c r="H139" i="9"/>
  <c r="F140" i="9"/>
  <c r="G140" i="9"/>
  <c r="H140" i="9"/>
  <c r="F141" i="9"/>
  <c r="G141" i="9"/>
  <c r="H141" i="9"/>
  <c r="F142" i="9"/>
  <c r="G142" i="9"/>
  <c r="H142" i="9"/>
  <c r="F143" i="9"/>
  <c r="G143" i="9"/>
  <c r="H143" i="9"/>
  <c r="F144" i="9"/>
  <c r="G144" i="9"/>
  <c r="H144" i="9"/>
  <c r="F145" i="9"/>
  <c r="G145" i="9"/>
  <c r="H145" i="9"/>
  <c r="F146" i="9"/>
  <c r="G146" i="9"/>
  <c r="H146" i="9"/>
  <c r="F147" i="9"/>
  <c r="G147" i="9"/>
  <c r="H147" i="9"/>
  <c r="F148" i="9"/>
  <c r="G148" i="9"/>
  <c r="H148" i="9"/>
  <c r="F149" i="9"/>
  <c r="G149" i="9"/>
  <c r="H149" i="9"/>
  <c r="F150" i="9"/>
  <c r="G150" i="9"/>
  <c r="H150" i="9"/>
  <c r="F151" i="9"/>
  <c r="G151" i="9"/>
  <c r="H151" i="9"/>
  <c r="F152" i="9"/>
  <c r="G152" i="9"/>
  <c r="H152" i="9"/>
  <c r="F153" i="9"/>
  <c r="G153" i="9"/>
  <c r="H153" i="9"/>
  <c r="F154" i="9"/>
  <c r="G154" i="9"/>
  <c r="H154" i="9"/>
  <c r="F155" i="9"/>
  <c r="G155" i="9"/>
  <c r="H155" i="9"/>
  <c r="F156" i="9"/>
  <c r="G156" i="9"/>
  <c r="H156" i="9"/>
  <c r="F157" i="9"/>
  <c r="G157" i="9"/>
  <c r="H157" i="9"/>
  <c r="I2" i="9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R11" i="9"/>
  <c r="J2" i="9"/>
  <c r="K2" i="9"/>
  <c r="J3" i="9"/>
  <c r="K3" i="9"/>
  <c r="J4" i="9"/>
  <c r="K4" i="9"/>
  <c r="J5" i="9"/>
  <c r="K5" i="9"/>
  <c r="J6" i="9"/>
  <c r="K6" i="9"/>
  <c r="J7" i="9"/>
  <c r="K7" i="9"/>
  <c r="J8" i="9"/>
  <c r="K8" i="9"/>
  <c r="J9" i="9"/>
  <c r="K9" i="9"/>
  <c r="J10" i="9"/>
  <c r="K10" i="9"/>
  <c r="J11" i="9"/>
  <c r="K11" i="9"/>
  <c r="J12" i="9"/>
  <c r="K12" i="9"/>
  <c r="J13" i="9"/>
  <c r="K13" i="9"/>
  <c r="J14" i="9"/>
  <c r="K14" i="9"/>
  <c r="J15" i="9"/>
  <c r="K15" i="9"/>
  <c r="J16" i="9"/>
  <c r="K16" i="9"/>
  <c r="J17" i="9"/>
  <c r="K17" i="9"/>
  <c r="J18" i="9"/>
  <c r="K18" i="9"/>
  <c r="J19" i="9"/>
  <c r="K19" i="9"/>
  <c r="J20" i="9"/>
  <c r="K20" i="9"/>
  <c r="J21" i="9"/>
  <c r="K21" i="9"/>
  <c r="J22" i="9"/>
  <c r="K22" i="9"/>
  <c r="J23" i="9"/>
  <c r="K23" i="9"/>
  <c r="J24" i="9"/>
  <c r="K24" i="9"/>
  <c r="J25" i="9"/>
  <c r="K25" i="9"/>
  <c r="J26" i="9"/>
  <c r="K26" i="9"/>
  <c r="J27" i="9"/>
  <c r="K27" i="9"/>
  <c r="J28" i="9"/>
  <c r="K28" i="9"/>
  <c r="J29" i="9"/>
  <c r="K29" i="9"/>
  <c r="J30" i="9"/>
  <c r="K30" i="9"/>
  <c r="J31" i="9"/>
  <c r="K31" i="9"/>
  <c r="J32" i="9"/>
  <c r="K32" i="9"/>
  <c r="J33" i="9"/>
  <c r="K33" i="9"/>
  <c r="J34" i="9"/>
  <c r="K34" i="9"/>
  <c r="J35" i="9"/>
  <c r="K35" i="9"/>
  <c r="J36" i="9"/>
  <c r="K36" i="9"/>
  <c r="J37" i="9"/>
  <c r="K37" i="9"/>
  <c r="J38" i="9"/>
  <c r="K38" i="9"/>
  <c r="J39" i="9"/>
  <c r="K39" i="9"/>
  <c r="J40" i="9"/>
  <c r="K40" i="9"/>
  <c r="J41" i="9"/>
  <c r="K41" i="9"/>
  <c r="J42" i="9"/>
  <c r="K42" i="9"/>
  <c r="J43" i="9"/>
  <c r="K43" i="9"/>
  <c r="J44" i="9"/>
  <c r="K44" i="9"/>
  <c r="J45" i="9"/>
  <c r="K45" i="9"/>
  <c r="J46" i="9"/>
  <c r="K46" i="9"/>
  <c r="J47" i="9"/>
  <c r="K47" i="9"/>
  <c r="J48" i="9"/>
  <c r="K48" i="9"/>
  <c r="J49" i="9"/>
  <c r="K49" i="9"/>
  <c r="J50" i="9"/>
  <c r="K50" i="9"/>
  <c r="J51" i="9"/>
  <c r="K51" i="9"/>
  <c r="J52" i="9"/>
  <c r="K52" i="9"/>
  <c r="J53" i="9"/>
  <c r="K53" i="9"/>
  <c r="J54" i="9"/>
  <c r="K54" i="9"/>
  <c r="J55" i="9"/>
  <c r="K55" i="9"/>
  <c r="J56" i="9"/>
  <c r="K56" i="9"/>
  <c r="J57" i="9"/>
  <c r="K57" i="9"/>
  <c r="J58" i="9"/>
  <c r="K58" i="9"/>
  <c r="J59" i="9"/>
  <c r="K59" i="9"/>
  <c r="J60" i="9"/>
  <c r="K60" i="9"/>
  <c r="J61" i="9"/>
  <c r="K61" i="9"/>
  <c r="J62" i="9"/>
  <c r="K62" i="9"/>
  <c r="J63" i="9"/>
  <c r="K63" i="9"/>
  <c r="J64" i="9"/>
  <c r="K64" i="9"/>
  <c r="J65" i="9"/>
  <c r="K65" i="9"/>
  <c r="J66" i="9"/>
  <c r="K66" i="9"/>
  <c r="J67" i="9"/>
  <c r="K67" i="9"/>
  <c r="J68" i="9"/>
  <c r="K68" i="9"/>
  <c r="J69" i="9"/>
  <c r="K69" i="9"/>
  <c r="J70" i="9"/>
  <c r="K70" i="9"/>
  <c r="J71" i="9"/>
  <c r="K71" i="9"/>
  <c r="J72" i="9"/>
  <c r="K72" i="9"/>
  <c r="J73" i="9"/>
  <c r="K73" i="9"/>
  <c r="J74" i="9"/>
  <c r="K74" i="9"/>
  <c r="J75" i="9"/>
  <c r="K75" i="9"/>
  <c r="J76" i="9"/>
  <c r="K76" i="9"/>
  <c r="J77" i="9"/>
  <c r="K77" i="9"/>
  <c r="J78" i="9"/>
  <c r="K78" i="9"/>
  <c r="J79" i="9"/>
  <c r="K79" i="9"/>
  <c r="J80" i="9"/>
  <c r="K80" i="9"/>
  <c r="J81" i="9"/>
  <c r="K81" i="9"/>
  <c r="J82" i="9"/>
  <c r="K82" i="9"/>
  <c r="J83" i="9"/>
  <c r="K83" i="9"/>
  <c r="J84" i="9"/>
  <c r="K84" i="9"/>
  <c r="J85" i="9"/>
  <c r="K85" i="9"/>
  <c r="J86" i="9"/>
  <c r="K86" i="9"/>
  <c r="J87" i="9"/>
  <c r="K87" i="9"/>
  <c r="J88" i="9"/>
  <c r="K88" i="9"/>
  <c r="J89" i="9"/>
  <c r="K89" i="9"/>
  <c r="J90" i="9"/>
  <c r="K90" i="9"/>
  <c r="J91" i="9"/>
  <c r="K91" i="9"/>
  <c r="J92" i="9"/>
  <c r="K92" i="9"/>
  <c r="J93" i="9"/>
  <c r="K93" i="9"/>
  <c r="J94" i="9"/>
  <c r="K94" i="9"/>
  <c r="J95" i="9"/>
  <c r="K95" i="9"/>
  <c r="J96" i="9"/>
  <c r="K96" i="9"/>
  <c r="J97" i="9"/>
  <c r="K97" i="9"/>
  <c r="J98" i="9"/>
  <c r="K98" i="9"/>
  <c r="J99" i="9"/>
  <c r="K99" i="9"/>
  <c r="J100" i="9"/>
  <c r="K100" i="9"/>
  <c r="J101" i="9"/>
  <c r="K101" i="9"/>
  <c r="J102" i="9"/>
  <c r="K102" i="9"/>
  <c r="J103" i="9"/>
  <c r="K103" i="9"/>
  <c r="J104" i="9"/>
  <c r="K104" i="9"/>
  <c r="J105" i="9"/>
  <c r="K105" i="9"/>
  <c r="J106" i="9"/>
  <c r="K106" i="9"/>
  <c r="J107" i="9"/>
  <c r="K107" i="9"/>
  <c r="J108" i="9"/>
  <c r="K108" i="9"/>
  <c r="J109" i="9"/>
  <c r="K109" i="9"/>
  <c r="J110" i="9"/>
  <c r="K110" i="9"/>
  <c r="J111" i="9"/>
  <c r="K111" i="9"/>
  <c r="J112" i="9"/>
  <c r="K112" i="9"/>
  <c r="J113" i="9"/>
  <c r="K113" i="9"/>
  <c r="J114" i="9"/>
  <c r="K114" i="9"/>
  <c r="J115" i="9"/>
  <c r="K115" i="9"/>
  <c r="J116" i="9"/>
  <c r="K116" i="9"/>
  <c r="J117" i="9"/>
  <c r="K117" i="9"/>
  <c r="J118" i="9"/>
  <c r="K118" i="9"/>
  <c r="J119" i="9"/>
  <c r="K119" i="9"/>
  <c r="J120" i="9"/>
  <c r="K120" i="9"/>
  <c r="J121" i="9"/>
  <c r="K121" i="9"/>
  <c r="J122" i="9"/>
  <c r="K122" i="9"/>
  <c r="J123" i="9"/>
  <c r="K123" i="9"/>
  <c r="J124" i="9"/>
  <c r="K124" i="9"/>
  <c r="J125" i="9"/>
  <c r="K125" i="9"/>
  <c r="J126" i="9"/>
  <c r="K126" i="9"/>
  <c r="J127" i="9"/>
  <c r="K127" i="9"/>
  <c r="J128" i="9"/>
  <c r="K128" i="9"/>
  <c r="J129" i="9"/>
  <c r="K129" i="9"/>
  <c r="J130" i="9"/>
  <c r="K130" i="9"/>
  <c r="J131" i="9"/>
  <c r="K131" i="9"/>
  <c r="J132" i="9"/>
  <c r="K132" i="9"/>
  <c r="J133" i="9"/>
  <c r="K133" i="9"/>
  <c r="J134" i="9"/>
  <c r="K134" i="9"/>
  <c r="J135" i="9"/>
  <c r="K135" i="9"/>
  <c r="J136" i="9"/>
  <c r="K136" i="9"/>
  <c r="J137" i="9"/>
  <c r="K137" i="9"/>
  <c r="J138" i="9"/>
  <c r="K138" i="9"/>
  <c r="J139" i="9"/>
  <c r="K139" i="9"/>
  <c r="J140" i="9"/>
  <c r="K140" i="9"/>
  <c r="J141" i="9"/>
  <c r="K141" i="9"/>
  <c r="J142" i="9"/>
  <c r="K142" i="9"/>
  <c r="J143" i="9"/>
  <c r="K143" i="9"/>
  <c r="J144" i="9"/>
  <c r="K144" i="9"/>
  <c r="J145" i="9"/>
  <c r="K145" i="9"/>
  <c r="J146" i="9"/>
  <c r="K146" i="9"/>
  <c r="J147" i="9"/>
  <c r="K147" i="9"/>
  <c r="J148" i="9"/>
  <c r="K148" i="9"/>
  <c r="J149" i="9"/>
  <c r="K149" i="9"/>
  <c r="J150" i="9"/>
  <c r="K150" i="9"/>
  <c r="J151" i="9"/>
  <c r="K151" i="9"/>
  <c r="J152" i="9"/>
  <c r="K152" i="9"/>
  <c r="J153" i="9"/>
  <c r="K153" i="9"/>
  <c r="J154" i="9"/>
  <c r="K154" i="9"/>
  <c r="J155" i="9"/>
  <c r="K155" i="9"/>
  <c r="J156" i="9"/>
  <c r="K156" i="9"/>
  <c r="J157" i="9"/>
  <c r="K157" i="9"/>
  <c r="AD3" i="9"/>
  <c r="AD2" i="9"/>
  <c r="AD5" i="8"/>
  <c r="AD4" i="8"/>
  <c r="E2" i="8"/>
  <c r="D2" i="8"/>
  <c r="D3" i="8"/>
  <c r="D4" i="8"/>
  <c r="D5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E16" i="8"/>
  <c r="E17" i="8"/>
  <c r="E18" i="8"/>
  <c r="E19" i="8"/>
  <c r="E20" i="8"/>
  <c r="E21" i="8"/>
  <c r="E22" i="8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8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D6" i="8"/>
  <c r="D7" i="8"/>
  <c r="D8" i="8"/>
  <c r="D9" i="8"/>
  <c r="D10" i="8"/>
  <c r="D11" i="8"/>
  <c r="D12" i="8"/>
  <c r="D13" i="8"/>
  <c r="D14" i="8"/>
  <c r="D15" i="8"/>
  <c r="D16" i="8"/>
  <c r="D17" i="8"/>
  <c r="D18" i="8"/>
  <c r="D19" i="8"/>
  <c r="D20" i="8"/>
  <c r="D21" i="8"/>
  <c r="D22" i="8"/>
  <c r="D23" i="8"/>
  <c r="D24" i="8"/>
  <c r="D25" i="8"/>
  <c r="D26" i="8"/>
  <c r="D27" i="8"/>
  <c r="D28" i="8"/>
  <c r="D29" i="8"/>
  <c r="D30" i="8"/>
  <c r="D31" i="8"/>
  <c r="D32" i="8"/>
  <c r="D33" i="8"/>
  <c r="D34" i="8"/>
  <c r="D35" i="8"/>
  <c r="D36" i="8"/>
  <c r="D37" i="8"/>
  <c r="D38" i="8"/>
  <c r="D39" i="8"/>
  <c r="D40" i="8"/>
  <c r="D41" i="8"/>
  <c r="D42" i="8"/>
  <c r="D43" i="8"/>
  <c r="D44" i="8"/>
  <c r="D45" i="8"/>
  <c r="D46" i="8"/>
  <c r="D47" i="8"/>
  <c r="D48" i="8"/>
  <c r="D49" i="8"/>
  <c r="D50" i="8"/>
  <c r="D51" i="8"/>
  <c r="D52" i="8"/>
  <c r="D53" i="8"/>
  <c r="D54" i="8"/>
  <c r="D55" i="8"/>
  <c r="D56" i="8"/>
  <c r="D57" i="8"/>
  <c r="D58" i="8"/>
  <c r="D59" i="8"/>
  <c r="D60" i="8"/>
  <c r="D61" i="8"/>
  <c r="D62" i="8"/>
  <c r="D63" i="8"/>
  <c r="D64" i="8"/>
  <c r="D65" i="8"/>
  <c r="D66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81" i="8"/>
  <c r="D82" i="8"/>
  <c r="D83" i="8"/>
  <c r="D84" i="8"/>
  <c r="D85" i="8"/>
  <c r="D86" i="8"/>
  <c r="D87" i="8"/>
  <c r="D88" i="8"/>
  <c r="D89" i="8"/>
  <c r="D90" i="8"/>
  <c r="D91" i="8"/>
  <c r="D92" i="8"/>
  <c r="D93" i="8"/>
  <c r="D94" i="8"/>
  <c r="D95" i="8"/>
  <c r="D96" i="8"/>
  <c r="D97" i="8"/>
  <c r="D98" i="8"/>
  <c r="D99" i="8"/>
  <c r="D100" i="8"/>
  <c r="D101" i="8"/>
  <c r="D102" i="8"/>
  <c r="D103" i="8"/>
  <c r="D104" i="8"/>
  <c r="D105" i="8"/>
  <c r="D106" i="8"/>
  <c r="D107" i="8"/>
  <c r="D108" i="8"/>
  <c r="D109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24" i="8"/>
  <c r="D125" i="8"/>
  <c r="D126" i="8"/>
  <c r="D127" i="8"/>
  <c r="D128" i="8"/>
  <c r="D129" i="8"/>
  <c r="D130" i="8"/>
  <c r="D131" i="8"/>
  <c r="D132" i="8"/>
  <c r="D133" i="8"/>
  <c r="D134" i="8"/>
  <c r="D135" i="8"/>
  <c r="D136" i="8"/>
  <c r="D137" i="8"/>
  <c r="D138" i="8"/>
  <c r="D139" i="8"/>
  <c r="D140" i="8"/>
  <c r="D141" i="8"/>
  <c r="D142" i="8"/>
  <c r="D143" i="8"/>
  <c r="D144" i="8"/>
  <c r="D145" i="8"/>
  <c r="D146" i="8"/>
  <c r="D147" i="8"/>
  <c r="D148" i="8"/>
  <c r="D149" i="8"/>
  <c r="D150" i="8"/>
  <c r="D151" i="8"/>
  <c r="D152" i="8"/>
  <c r="D153" i="8"/>
  <c r="D154" i="8"/>
  <c r="D155" i="8"/>
  <c r="D156" i="8"/>
  <c r="D157" i="8"/>
  <c r="R4" i="8" a="1"/>
  <c r="S4" i="8"/>
  <c r="F2" i="8"/>
  <c r="G2" i="8"/>
  <c r="H2" i="8"/>
  <c r="F3" i="8"/>
  <c r="G3" i="8"/>
  <c r="H3" i="8"/>
  <c r="F4" i="8"/>
  <c r="G4" i="8"/>
  <c r="H4" i="8"/>
  <c r="F5" i="8"/>
  <c r="G5" i="8"/>
  <c r="H5" i="8"/>
  <c r="F6" i="8"/>
  <c r="G6" i="8"/>
  <c r="H6" i="8"/>
  <c r="F7" i="8"/>
  <c r="G7" i="8"/>
  <c r="H7" i="8"/>
  <c r="F8" i="8"/>
  <c r="G8" i="8"/>
  <c r="H8" i="8"/>
  <c r="F9" i="8"/>
  <c r="G9" i="8"/>
  <c r="H9" i="8"/>
  <c r="F10" i="8"/>
  <c r="G10" i="8"/>
  <c r="H10" i="8"/>
  <c r="F11" i="8"/>
  <c r="G11" i="8"/>
  <c r="H11" i="8"/>
  <c r="F12" i="8"/>
  <c r="G12" i="8"/>
  <c r="H12" i="8"/>
  <c r="F13" i="8"/>
  <c r="G13" i="8"/>
  <c r="H13" i="8"/>
  <c r="F14" i="8"/>
  <c r="G14" i="8"/>
  <c r="H14" i="8"/>
  <c r="F15" i="8"/>
  <c r="G15" i="8"/>
  <c r="H15" i="8"/>
  <c r="F16" i="8"/>
  <c r="G16" i="8"/>
  <c r="H16" i="8"/>
  <c r="F17" i="8"/>
  <c r="G17" i="8"/>
  <c r="H17" i="8"/>
  <c r="F18" i="8"/>
  <c r="G18" i="8"/>
  <c r="H18" i="8"/>
  <c r="F19" i="8"/>
  <c r="G19" i="8"/>
  <c r="H19" i="8"/>
  <c r="F20" i="8"/>
  <c r="G20" i="8"/>
  <c r="H20" i="8"/>
  <c r="F21" i="8"/>
  <c r="G21" i="8"/>
  <c r="H21" i="8"/>
  <c r="F22" i="8"/>
  <c r="G22" i="8"/>
  <c r="H22" i="8"/>
  <c r="F23" i="8"/>
  <c r="G23" i="8"/>
  <c r="H23" i="8"/>
  <c r="F24" i="8"/>
  <c r="G24" i="8"/>
  <c r="H24" i="8"/>
  <c r="F25" i="8"/>
  <c r="G25" i="8"/>
  <c r="H25" i="8"/>
  <c r="F26" i="8"/>
  <c r="G26" i="8"/>
  <c r="H26" i="8"/>
  <c r="F27" i="8"/>
  <c r="G27" i="8"/>
  <c r="H27" i="8"/>
  <c r="F28" i="8"/>
  <c r="G28" i="8"/>
  <c r="H28" i="8"/>
  <c r="F29" i="8"/>
  <c r="G29" i="8"/>
  <c r="H29" i="8"/>
  <c r="F30" i="8"/>
  <c r="G30" i="8"/>
  <c r="H30" i="8"/>
  <c r="F31" i="8"/>
  <c r="G31" i="8"/>
  <c r="H31" i="8"/>
  <c r="F32" i="8"/>
  <c r="G32" i="8"/>
  <c r="H32" i="8"/>
  <c r="F33" i="8"/>
  <c r="G33" i="8"/>
  <c r="H33" i="8"/>
  <c r="F34" i="8"/>
  <c r="G34" i="8"/>
  <c r="H34" i="8"/>
  <c r="F35" i="8"/>
  <c r="G35" i="8"/>
  <c r="H35" i="8"/>
  <c r="F36" i="8"/>
  <c r="G36" i="8"/>
  <c r="H36" i="8"/>
  <c r="F37" i="8"/>
  <c r="G37" i="8"/>
  <c r="H37" i="8"/>
  <c r="F38" i="8"/>
  <c r="G38" i="8"/>
  <c r="H38" i="8"/>
  <c r="F39" i="8"/>
  <c r="G39" i="8"/>
  <c r="H39" i="8"/>
  <c r="F40" i="8"/>
  <c r="G40" i="8"/>
  <c r="H40" i="8"/>
  <c r="F41" i="8"/>
  <c r="G41" i="8"/>
  <c r="H41" i="8"/>
  <c r="F42" i="8"/>
  <c r="G42" i="8"/>
  <c r="H42" i="8"/>
  <c r="F43" i="8"/>
  <c r="G43" i="8"/>
  <c r="H43" i="8"/>
  <c r="F44" i="8"/>
  <c r="G44" i="8"/>
  <c r="H44" i="8"/>
  <c r="F45" i="8"/>
  <c r="G45" i="8"/>
  <c r="H45" i="8"/>
  <c r="F46" i="8"/>
  <c r="G46" i="8"/>
  <c r="H46" i="8"/>
  <c r="F47" i="8"/>
  <c r="G47" i="8"/>
  <c r="H47" i="8"/>
  <c r="F48" i="8"/>
  <c r="G48" i="8"/>
  <c r="H48" i="8"/>
  <c r="F49" i="8"/>
  <c r="G49" i="8"/>
  <c r="H49" i="8"/>
  <c r="F50" i="8"/>
  <c r="G50" i="8"/>
  <c r="H50" i="8"/>
  <c r="F51" i="8"/>
  <c r="G51" i="8"/>
  <c r="H51" i="8"/>
  <c r="F52" i="8"/>
  <c r="G52" i="8"/>
  <c r="H52" i="8"/>
  <c r="F53" i="8"/>
  <c r="G53" i="8"/>
  <c r="H53" i="8"/>
  <c r="F54" i="8"/>
  <c r="G54" i="8"/>
  <c r="H54" i="8"/>
  <c r="F55" i="8"/>
  <c r="G55" i="8"/>
  <c r="H55" i="8"/>
  <c r="F56" i="8"/>
  <c r="G56" i="8"/>
  <c r="H56" i="8"/>
  <c r="F57" i="8"/>
  <c r="G57" i="8"/>
  <c r="H57" i="8"/>
  <c r="F58" i="8"/>
  <c r="G58" i="8"/>
  <c r="H58" i="8"/>
  <c r="F59" i="8"/>
  <c r="G59" i="8"/>
  <c r="H59" i="8"/>
  <c r="F60" i="8"/>
  <c r="G60" i="8"/>
  <c r="H60" i="8"/>
  <c r="F61" i="8"/>
  <c r="G61" i="8"/>
  <c r="H61" i="8"/>
  <c r="F62" i="8"/>
  <c r="G62" i="8"/>
  <c r="H62" i="8"/>
  <c r="F63" i="8"/>
  <c r="G63" i="8"/>
  <c r="H63" i="8"/>
  <c r="F64" i="8"/>
  <c r="G64" i="8"/>
  <c r="H64" i="8"/>
  <c r="F65" i="8"/>
  <c r="G65" i="8"/>
  <c r="H65" i="8"/>
  <c r="F66" i="8"/>
  <c r="G66" i="8"/>
  <c r="H66" i="8"/>
  <c r="F67" i="8"/>
  <c r="G67" i="8"/>
  <c r="H67" i="8"/>
  <c r="F68" i="8"/>
  <c r="G68" i="8"/>
  <c r="H68" i="8"/>
  <c r="F69" i="8"/>
  <c r="G69" i="8"/>
  <c r="H69" i="8"/>
  <c r="F70" i="8"/>
  <c r="G70" i="8"/>
  <c r="H70" i="8"/>
  <c r="F71" i="8"/>
  <c r="G71" i="8"/>
  <c r="H71" i="8"/>
  <c r="F72" i="8"/>
  <c r="G72" i="8"/>
  <c r="H72" i="8"/>
  <c r="F73" i="8"/>
  <c r="G73" i="8"/>
  <c r="H73" i="8"/>
  <c r="F74" i="8"/>
  <c r="G74" i="8"/>
  <c r="H74" i="8"/>
  <c r="F75" i="8"/>
  <c r="G75" i="8"/>
  <c r="H75" i="8"/>
  <c r="F76" i="8"/>
  <c r="G76" i="8"/>
  <c r="H76" i="8"/>
  <c r="F77" i="8"/>
  <c r="G77" i="8"/>
  <c r="H77" i="8"/>
  <c r="F78" i="8"/>
  <c r="G78" i="8"/>
  <c r="H78" i="8"/>
  <c r="F79" i="8"/>
  <c r="G79" i="8"/>
  <c r="H79" i="8"/>
  <c r="F80" i="8"/>
  <c r="G80" i="8"/>
  <c r="H80" i="8"/>
  <c r="F81" i="8"/>
  <c r="G81" i="8"/>
  <c r="H81" i="8"/>
  <c r="F82" i="8"/>
  <c r="G82" i="8"/>
  <c r="H82" i="8"/>
  <c r="F83" i="8"/>
  <c r="G83" i="8"/>
  <c r="H83" i="8"/>
  <c r="F84" i="8"/>
  <c r="G84" i="8"/>
  <c r="H84" i="8"/>
  <c r="F85" i="8"/>
  <c r="G85" i="8"/>
  <c r="H85" i="8"/>
  <c r="F86" i="8"/>
  <c r="G86" i="8"/>
  <c r="H86" i="8"/>
  <c r="F87" i="8"/>
  <c r="G87" i="8"/>
  <c r="H87" i="8"/>
  <c r="F88" i="8"/>
  <c r="G88" i="8"/>
  <c r="H88" i="8"/>
  <c r="F89" i="8"/>
  <c r="G89" i="8"/>
  <c r="H89" i="8"/>
  <c r="F90" i="8"/>
  <c r="G90" i="8"/>
  <c r="H90" i="8"/>
  <c r="F91" i="8"/>
  <c r="G91" i="8"/>
  <c r="H91" i="8"/>
  <c r="F92" i="8"/>
  <c r="G92" i="8"/>
  <c r="H92" i="8"/>
  <c r="F93" i="8"/>
  <c r="G93" i="8"/>
  <c r="H93" i="8"/>
  <c r="F94" i="8"/>
  <c r="G94" i="8"/>
  <c r="H94" i="8"/>
  <c r="F95" i="8"/>
  <c r="G95" i="8"/>
  <c r="H95" i="8"/>
  <c r="F96" i="8"/>
  <c r="G96" i="8"/>
  <c r="H96" i="8"/>
  <c r="F97" i="8"/>
  <c r="G97" i="8"/>
  <c r="H97" i="8"/>
  <c r="F98" i="8"/>
  <c r="G98" i="8"/>
  <c r="H98" i="8"/>
  <c r="F99" i="8"/>
  <c r="G99" i="8"/>
  <c r="H99" i="8"/>
  <c r="F100" i="8"/>
  <c r="G100" i="8"/>
  <c r="H100" i="8"/>
  <c r="F101" i="8"/>
  <c r="G101" i="8"/>
  <c r="H101" i="8"/>
  <c r="F102" i="8"/>
  <c r="G102" i="8"/>
  <c r="H102" i="8"/>
  <c r="F103" i="8"/>
  <c r="G103" i="8"/>
  <c r="H103" i="8"/>
  <c r="F104" i="8"/>
  <c r="G104" i="8"/>
  <c r="H104" i="8"/>
  <c r="F105" i="8"/>
  <c r="G105" i="8"/>
  <c r="H105" i="8"/>
  <c r="F106" i="8"/>
  <c r="G106" i="8"/>
  <c r="H106" i="8"/>
  <c r="F107" i="8"/>
  <c r="G107" i="8"/>
  <c r="H107" i="8"/>
  <c r="F108" i="8"/>
  <c r="G108" i="8"/>
  <c r="H108" i="8"/>
  <c r="F109" i="8"/>
  <c r="G109" i="8"/>
  <c r="H109" i="8"/>
  <c r="F110" i="8"/>
  <c r="G110" i="8"/>
  <c r="H110" i="8"/>
  <c r="F111" i="8"/>
  <c r="G111" i="8"/>
  <c r="H111" i="8"/>
  <c r="F112" i="8"/>
  <c r="G112" i="8"/>
  <c r="H112" i="8"/>
  <c r="F113" i="8"/>
  <c r="G113" i="8"/>
  <c r="H113" i="8"/>
  <c r="F114" i="8"/>
  <c r="G114" i="8"/>
  <c r="H114" i="8"/>
  <c r="F115" i="8"/>
  <c r="G115" i="8"/>
  <c r="H115" i="8"/>
  <c r="F116" i="8"/>
  <c r="G116" i="8"/>
  <c r="H116" i="8"/>
  <c r="F117" i="8"/>
  <c r="G117" i="8"/>
  <c r="H117" i="8"/>
  <c r="F118" i="8"/>
  <c r="G118" i="8"/>
  <c r="H118" i="8"/>
  <c r="F119" i="8"/>
  <c r="G119" i="8"/>
  <c r="H119" i="8"/>
  <c r="F120" i="8"/>
  <c r="G120" i="8"/>
  <c r="H120" i="8"/>
  <c r="F121" i="8"/>
  <c r="G121" i="8"/>
  <c r="H121" i="8"/>
  <c r="F122" i="8"/>
  <c r="G122" i="8"/>
  <c r="H122" i="8"/>
  <c r="F123" i="8"/>
  <c r="G123" i="8"/>
  <c r="H123" i="8"/>
  <c r="F124" i="8"/>
  <c r="G124" i="8"/>
  <c r="H124" i="8"/>
  <c r="F125" i="8"/>
  <c r="G125" i="8"/>
  <c r="H125" i="8"/>
  <c r="F126" i="8"/>
  <c r="G126" i="8"/>
  <c r="H126" i="8"/>
  <c r="F127" i="8"/>
  <c r="G127" i="8"/>
  <c r="H127" i="8"/>
  <c r="F128" i="8"/>
  <c r="G128" i="8"/>
  <c r="H128" i="8"/>
  <c r="F129" i="8"/>
  <c r="G129" i="8"/>
  <c r="H129" i="8"/>
  <c r="F130" i="8"/>
  <c r="G130" i="8"/>
  <c r="H130" i="8"/>
  <c r="F131" i="8"/>
  <c r="G131" i="8"/>
  <c r="H131" i="8"/>
  <c r="F132" i="8"/>
  <c r="G132" i="8"/>
  <c r="H132" i="8"/>
  <c r="F133" i="8"/>
  <c r="G133" i="8"/>
  <c r="H133" i="8"/>
  <c r="F134" i="8"/>
  <c r="G134" i="8"/>
  <c r="H134" i="8"/>
  <c r="F135" i="8"/>
  <c r="G135" i="8"/>
  <c r="H135" i="8"/>
  <c r="F136" i="8"/>
  <c r="G136" i="8"/>
  <c r="H136" i="8"/>
  <c r="F137" i="8"/>
  <c r="G137" i="8"/>
  <c r="H137" i="8"/>
  <c r="F138" i="8"/>
  <c r="G138" i="8"/>
  <c r="H138" i="8"/>
  <c r="F139" i="8"/>
  <c r="G139" i="8"/>
  <c r="H139" i="8"/>
  <c r="F140" i="8"/>
  <c r="G140" i="8"/>
  <c r="H140" i="8"/>
  <c r="F141" i="8"/>
  <c r="G141" i="8"/>
  <c r="H141" i="8"/>
  <c r="F142" i="8"/>
  <c r="G142" i="8"/>
  <c r="H142" i="8"/>
  <c r="F143" i="8"/>
  <c r="G143" i="8"/>
  <c r="H143" i="8"/>
  <c r="F144" i="8"/>
  <c r="G144" i="8"/>
  <c r="H144" i="8"/>
  <c r="F145" i="8"/>
  <c r="G145" i="8"/>
  <c r="H145" i="8"/>
  <c r="F146" i="8"/>
  <c r="G146" i="8"/>
  <c r="H146" i="8"/>
  <c r="F147" i="8"/>
  <c r="G147" i="8"/>
  <c r="H147" i="8"/>
  <c r="F148" i="8"/>
  <c r="G148" i="8"/>
  <c r="H148" i="8"/>
  <c r="F149" i="8"/>
  <c r="G149" i="8"/>
  <c r="H149" i="8"/>
  <c r="F150" i="8"/>
  <c r="G150" i="8"/>
  <c r="H150" i="8"/>
  <c r="F151" i="8"/>
  <c r="G151" i="8"/>
  <c r="H151" i="8"/>
  <c r="F152" i="8"/>
  <c r="G152" i="8"/>
  <c r="H152" i="8"/>
  <c r="F153" i="8"/>
  <c r="G153" i="8"/>
  <c r="H153" i="8"/>
  <c r="F154" i="8"/>
  <c r="G154" i="8"/>
  <c r="H154" i="8"/>
  <c r="F155" i="8"/>
  <c r="G155" i="8"/>
  <c r="H155" i="8"/>
  <c r="F156" i="8"/>
  <c r="G156" i="8"/>
  <c r="H156" i="8"/>
  <c r="F157" i="8"/>
  <c r="G157" i="8"/>
  <c r="H157" i="8"/>
  <c r="I2" i="8"/>
  <c r="I3" i="8"/>
  <c r="I4" i="8"/>
  <c r="I5" i="8"/>
  <c r="I6" i="8"/>
  <c r="I7" i="8"/>
  <c r="I8" i="8"/>
  <c r="I9" i="8"/>
  <c r="I10" i="8"/>
  <c r="I11" i="8"/>
  <c r="I12" i="8"/>
  <c r="I13" i="8"/>
  <c r="I14" i="8"/>
  <c r="I15" i="8"/>
  <c r="I16" i="8"/>
  <c r="I17" i="8"/>
  <c r="I18" i="8"/>
  <c r="I19" i="8"/>
  <c r="I20" i="8"/>
  <c r="I21" i="8"/>
  <c r="I22" i="8"/>
  <c r="I23" i="8"/>
  <c r="I24" i="8"/>
  <c r="I25" i="8"/>
  <c r="I26" i="8"/>
  <c r="I27" i="8"/>
  <c r="I28" i="8"/>
  <c r="I29" i="8"/>
  <c r="I30" i="8"/>
  <c r="I31" i="8"/>
  <c r="I32" i="8"/>
  <c r="I33" i="8"/>
  <c r="I34" i="8"/>
  <c r="I35" i="8"/>
  <c r="I36" i="8"/>
  <c r="I37" i="8"/>
  <c r="I38" i="8"/>
  <c r="I39" i="8"/>
  <c r="I40" i="8"/>
  <c r="I41" i="8"/>
  <c r="I42" i="8"/>
  <c r="I43" i="8"/>
  <c r="I44" i="8"/>
  <c r="I45" i="8"/>
  <c r="I46" i="8"/>
  <c r="I47" i="8"/>
  <c r="I48" i="8"/>
  <c r="I49" i="8"/>
  <c r="I50" i="8"/>
  <c r="I51" i="8"/>
  <c r="I52" i="8"/>
  <c r="I53" i="8"/>
  <c r="I54" i="8"/>
  <c r="I55" i="8"/>
  <c r="I56" i="8"/>
  <c r="I57" i="8"/>
  <c r="I58" i="8"/>
  <c r="I59" i="8"/>
  <c r="I60" i="8"/>
  <c r="I61" i="8"/>
  <c r="I62" i="8"/>
  <c r="I63" i="8"/>
  <c r="I64" i="8"/>
  <c r="I65" i="8"/>
  <c r="I66" i="8"/>
  <c r="I67" i="8"/>
  <c r="I68" i="8"/>
  <c r="I69" i="8"/>
  <c r="I70" i="8"/>
  <c r="I71" i="8"/>
  <c r="I72" i="8"/>
  <c r="I73" i="8"/>
  <c r="I74" i="8"/>
  <c r="I75" i="8"/>
  <c r="I76" i="8"/>
  <c r="I77" i="8"/>
  <c r="I78" i="8"/>
  <c r="I79" i="8"/>
  <c r="I80" i="8"/>
  <c r="I81" i="8"/>
  <c r="I82" i="8"/>
  <c r="I83" i="8"/>
  <c r="I84" i="8"/>
  <c r="I85" i="8"/>
  <c r="I86" i="8"/>
  <c r="I87" i="8"/>
  <c r="I88" i="8"/>
  <c r="I89" i="8"/>
  <c r="I90" i="8"/>
  <c r="I91" i="8"/>
  <c r="I92" i="8"/>
  <c r="I93" i="8"/>
  <c r="I94" i="8"/>
  <c r="I95" i="8"/>
  <c r="I96" i="8"/>
  <c r="I97" i="8"/>
  <c r="I98" i="8"/>
  <c r="I99" i="8"/>
  <c r="I100" i="8"/>
  <c r="I101" i="8"/>
  <c r="I102" i="8"/>
  <c r="I103" i="8"/>
  <c r="I104" i="8"/>
  <c r="I105" i="8"/>
  <c r="I106" i="8"/>
  <c r="I107" i="8"/>
  <c r="I108" i="8"/>
  <c r="I109" i="8"/>
  <c r="I110" i="8"/>
  <c r="I111" i="8"/>
  <c r="I112" i="8"/>
  <c r="I113" i="8"/>
  <c r="I114" i="8"/>
  <c r="I115" i="8"/>
  <c r="I116" i="8"/>
  <c r="I117" i="8"/>
  <c r="I118" i="8"/>
  <c r="I119" i="8"/>
  <c r="I120" i="8"/>
  <c r="I121" i="8"/>
  <c r="I122" i="8"/>
  <c r="I123" i="8"/>
  <c r="I124" i="8"/>
  <c r="I125" i="8"/>
  <c r="I126" i="8"/>
  <c r="I127" i="8"/>
  <c r="I128" i="8"/>
  <c r="I129" i="8"/>
  <c r="I130" i="8"/>
  <c r="I131" i="8"/>
  <c r="I132" i="8"/>
  <c r="I133" i="8"/>
  <c r="I134" i="8"/>
  <c r="I135" i="8"/>
  <c r="I136" i="8"/>
  <c r="I137" i="8"/>
  <c r="I138" i="8"/>
  <c r="I139" i="8"/>
  <c r="I140" i="8"/>
  <c r="I141" i="8"/>
  <c r="I142" i="8"/>
  <c r="I143" i="8"/>
  <c r="I144" i="8"/>
  <c r="I145" i="8"/>
  <c r="I146" i="8"/>
  <c r="I147" i="8"/>
  <c r="I148" i="8"/>
  <c r="I149" i="8"/>
  <c r="I150" i="8"/>
  <c r="I151" i="8"/>
  <c r="I152" i="8"/>
  <c r="I153" i="8"/>
  <c r="I154" i="8"/>
  <c r="I155" i="8"/>
  <c r="I156" i="8"/>
  <c r="I157" i="8"/>
  <c r="R11" i="8"/>
  <c r="J2" i="8"/>
  <c r="K2" i="8"/>
  <c r="J3" i="8"/>
  <c r="K3" i="8"/>
  <c r="J4" i="8"/>
  <c r="K4" i="8"/>
  <c r="J5" i="8"/>
  <c r="K5" i="8"/>
  <c r="J6" i="8"/>
  <c r="K6" i="8"/>
  <c r="J7" i="8"/>
  <c r="K7" i="8"/>
  <c r="J8" i="8"/>
  <c r="K8" i="8"/>
  <c r="J9" i="8"/>
  <c r="K9" i="8"/>
  <c r="J10" i="8"/>
  <c r="K10" i="8"/>
  <c r="J11" i="8"/>
  <c r="K11" i="8"/>
  <c r="J12" i="8"/>
  <c r="K12" i="8"/>
  <c r="J13" i="8"/>
  <c r="K13" i="8"/>
  <c r="J14" i="8"/>
  <c r="K14" i="8"/>
  <c r="J15" i="8"/>
  <c r="K15" i="8"/>
  <c r="J16" i="8"/>
  <c r="K16" i="8"/>
  <c r="J17" i="8"/>
  <c r="K17" i="8"/>
  <c r="J18" i="8"/>
  <c r="K18" i="8"/>
  <c r="J19" i="8"/>
  <c r="K19" i="8"/>
  <c r="J20" i="8"/>
  <c r="K20" i="8"/>
  <c r="J21" i="8"/>
  <c r="K21" i="8"/>
  <c r="J22" i="8"/>
  <c r="K22" i="8"/>
  <c r="J23" i="8"/>
  <c r="K23" i="8"/>
  <c r="J24" i="8"/>
  <c r="K24" i="8"/>
  <c r="J25" i="8"/>
  <c r="K25" i="8"/>
  <c r="J26" i="8"/>
  <c r="K26" i="8"/>
  <c r="J27" i="8"/>
  <c r="K27" i="8"/>
  <c r="J28" i="8"/>
  <c r="K28" i="8"/>
  <c r="J29" i="8"/>
  <c r="K29" i="8"/>
  <c r="J30" i="8"/>
  <c r="K30" i="8"/>
  <c r="J31" i="8"/>
  <c r="K31" i="8"/>
  <c r="J32" i="8"/>
  <c r="K32" i="8"/>
  <c r="J33" i="8"/>
  <c r="K33" i="8"/>
  <c r="J34" i="8"/>
  <c r="K34" i="8"/>
  <c r="J35" i="8"/>
  <c r="K35" i="8"/>
  <c r="J36" i="8"/>
  <c r="K36" i="8"/>
  <c r="J37" i="8"/>
  <c r="K37" i="8"/>
  <c r="J38" i="8"/>
  <c r="K38" i="8"/>
  <c r="J39" i="8"/>
  <c r="K39" i="8"/>
  <c r="J40" i="8"/>
  <c r="K40" i="8"/>
  <c r="J41" i="8"/>
  <c r="K41" i="8"/>
  <c r="J42" i="8"/>
  <c r="K42" i="8"/>
  <c r="J43" i="8"/>
  <c r="K43" i="8"/>
  <c r="J44" i="8"/>
  <c r="K44" i="8"/>
  <c r="J45" i="8"/>
  <c r="K45" i="8"/>
  <c r="J46" i="8"/>
  <c r="K46" i="8"/>
  <c r="J47" i="8"/>
  <c r="K47" i="8"/>
  <c r="J48" i="8"/>
  <c r="K48" i="8"/>
  <c r="J49" i="8"/>
  <c r="K49" i="8"/>
  <c r="J50" i="8"/>
  <c r="K50" i="8"/>
  <c r="J51" i="8"/>
  <c r="K51" i="8"/>
  <c r="J52" i="8"/>
  <c r="K52" i="8"/>
  <c r="J53" i="8"/>
  <c r="K53" i="8"/>
  <c r="J54" i="8"/>
  <c r="K54" i="8"/>
  <c r="J55" i="8"/>
  <c r="K55" i="8"/>
  <c r="J56" i="8"/>
  <c r="K56" i="8"/>
  <c r="J57" i="8"/>
  <c r="K57" i="8"/>
  <c r="J58" i="8"/>
  <c r="K58" i="8"/>
  <c r="J59" i="8"/>
  <c r="K59" i="8"/>
  <c r="J60" i="8"/>
  <c r="K60" i="8"/>
  <c r="J61" i="8"/>
  <c r="K61" i="8"/>
  <c r="J62" i="8"/>
  <c r="K62" i="8"/>
  <c r="J63" i="8"/>
  <c r="K63" i="8"/>
  <c r="J64" i="8"/>
  <c r="K64" i="8"/>
  <c r="J65" i="8"/>
  <c r="K65" i="8"/>
  <c r="J66" i="8"/>
  <c r="K66" i="8"/>
  <c r="J67" i="8"/>
  <c r="K67" i="8"/>
  <c r="J68" i="8"/>
  <c r="K68" i="8"/>
  <c r="J69" i="8"/>
  <c r="K69" i="8"/>
  <c r="J70" i="8"/>
  <c r="K70" i="8"/>
  <c r="J71" i="8"/>
  <c r="K71" i="8"/>
  <c r="J72" i="8"/>
  <c r="K72" i="8"/>
  <c r="J73" i="8"/>
  <c r="K73" i="8"/>
  <c r="J74" i="8"/>
  <c r="K74" i="8"/>
  <c r="J75" i="8"/>
  <c r="K75" i="8"/>
  <c r="J76" i="8"/>
  <c r="K76" i="8"/>
  <c r="J77" i="8"/>
  <c r="K77" i="8"/>
  <c r="J78" i="8"/>
  <c r="K78" i="8"/>
  <c r="J79" i="8"/>
  <c r="K79" i="8"/>
  <c r="J80" i="8"/>
  <c r="K80" i="8"/>
  <c r="J81" i="8"/>
  <c r="K81" i="8"/>
  <c r="J82" i="8"/>
  <c r="K82" i="8"/>
  <c r="J83" i="8"/>
  <c r="K83" i="8"/>
  <c r="J84" i="8"/>
  <c r="K84" i="8"/>
  <c r="J85" i="8"/>
  <c r="K85" i="8"/>
  <c r="J86" i="8"/>
  <c r="K86" i="8"/>
  <c r="J87" i="8"/>
  <c r="K87" i="8"/>
  <c r="J88" i="8"/>
  <c r="K88" i="8"/>
  <c r="J89" i="8"/>
  <c r="K89" i="8"/>
  <c r="J90" i="8"/>
  <c r="K90" i="8"/>
  <c r="J91" i="8"/>
  <c r="K91" i="8"/>
  <c r="J92" i="8"/>
  <c r="K92" i="8"/>
  <c r="J93" i="8"/>
  <c r="K93" i="8"/>
  <c r="J94" i="8"/>
  <c r="K94" i="8"/>
  <c r="J95" i="8"/>
  <c r="K95" i="8"/>
  <c r="J96" i="8"/>
  <c r="K96" i="8"/>
  <c r="J97" i="8"/>
  <c r="K97" i="8"/>
  <c r="J98" i="8"/>
  <c r="K98" i="8"/>
  <c r="J99" i="8"/>
  <c r="K99" i="8"/>
  <c r="J100" i="8"/>
  <c r="K100" i="8"/>
  <c r="J101" i="8"/>
  <c r="K101" i="8"/>
  <c r="J102" i="8"/>
  <c r="K102" i="8"/>
  <c r="J103" i="8"/>
  <c r="K103" i="8"/>
  <c r="J104" i="8"/>
  <c r="K104" i="8"/>
  <c r="J105" i="8"/>
  <c r="K105" i="8"/>
  <c r="J106" i="8"/>
  <c r="K106" i="8"/>
  <c r="J107" i="8"/>
  <c r="K107" i="8"/>
  <c r="J108" i="8"/>
  <c r="K108" i="8"/>
  <c r="J109" i="8"/>
  <c r="K109" i="8"/>
  <c r="J110" i="8"/>
  <c r="K110" i="8"/>
  <c r="J111" i="8"/>
  <c r="K111" i="8"/>
  <c r="J112" i="8"/>
  <c r="K112" i="8"/>
  <c r="J113" i="8"/>
  <c r="K113" i="8"/>
  <c r="J114" i="8"/>
  <c r="K114" i="8"/>
  <c r="J115" i="8"/>
  <c r="K115" i="8"/>
  <c r="J116" i="8"/>
  <c r="K116" i="8"/>
  <c r="J117" i="8"/>
  <c r="K117" i="8"/>
  <c r="J118" i="8"/>
  <c r="K118" i="8"/>
  <c r="J119" i="8"/>
  <c r="K119" i="8"/>
  <c r="J120" i="8"/>
  <c r="K120" i="8"/>
  <c r="J121" i="8"/>
  <c r="K121" i="8"/>
  <c r="J122" i="8"/>
  <c r="K122" i="8"/>
  <c r="J123" i="8"/>
  <c r="K123" i="8"/>
  <c r="J124" i="8"/>
  <c r="K124" i="8"/>
  <c r="J125" i="8"/>
  <c r="K125" i="8"/>
  <c r="J126" i="8"/>
  <c r="K126" i="8"/>
  <c r="J127" i="8"/>
  <c r="K127" i="8"/>
  <c r="J128" i="8"/>
  <c r="K128" i="8"/>
  <c r="J129" i="8"/>
  <c r="K129" i="8"/>
  <c r="J130" i="8"/>
  <c r="K130" i="8"/>
  <c r="J131" i="8"/>
  <c r="K131" i="8"/>
  <c r="J132" i="8"/>
  <c r="K132" i="8"/>
  <c r="J133" i="8"/>
  <c r="K133" i="8"/>
  <c r="J134" i="8"/>
  <c r="K134" i="8"/>
  <c r="J135" i="8"/>
  <c r="K135" i="8"/>
  <c r="J136" i="8"/>
  <c r="K136" i="8"/>
  <c r="J137" i="8"/>
  <c r="K137" i="8"/>
  <c r="J138" i="8"/>
  <c r="K138" i="8"/>
  <c r="J139" i="8"/>
  <c r="K139" i="8"/>
  <c r="J140" i="8"/>
  <c r="K140" i="8"/>
  <c r="J141" i="8"/>
  <c r="K141" i="8"/>
  <c r="J142" i="8"/>
  <c r="K142" i="8"/>
  <c r="J143" i="8"/>
  <c r="K143" i="8"/>
  <c r="J144" i="8"/>
  <c r="K144" i="8"/>
  <c r="J145" i="8"/>
  <c r="K145" i="8"/>
  <c r="J146" i="8"/>
  <c r="K146" i="8"/>
  <c r="J147" i="8"/>
  <c r="K147" i="8"/>
  <c r="J148" i="8"/>
  <c r="K148" i="8"/>
  <c r="J149" i="8"/>
  <c r="K149" i="8"/>
  <c r="J150" i="8"/>
  <c r="K150" i="8"/>
  <c r="J151" i="8"/>
  <c r="K151" i="8"/>
  <c r="J152" i="8"/>
  <c r="K152" i="8"/>
  <c r="J153" i="8"/>
  <c r="K153" i="8"/>
  <c r="J154" i="8"/>
  <c r="K154" i="8"/>
  <c r="J155" i="8"/>
  <c r="K155" i="8"/>
  <c r="J156" i="8"/>
  <c r="K156" i="8"/>
  <c r="J157" i="8"/>
  <c r="K157" i="8"/>
  <c r="AD3" i="8"/>
  <c r="AD2" i="8"/>
  <c r="R19" i="19"/>
  <c r="R18" i="19"/>
  <c r="R4" i="19"/>
  <c r="R5" i="19"/>
  <c r="R17" i="19"/>
  <c r="R19" i="18"/>
  <c r="R18" i="18"/>
  <c r="R4" i="18"/>
  <c r="R5" i="18"/>
  <c r="R17" i="18"/>
  <c r="R19" i="17"/>
  <c r="R18" i="17"/>
  <c r="R4" i="17"/>
  <c r="R5" i="17"/>
  <c r="R17" i="17"/>
  <c r="R19" i="16"/>
  <c r="R18" i="16"/>
  <c r="R4" i="16"/>
  <c r="R5" i="16"/>
  <c r="R17" i="16"/>
  <c r="R19" i="15"/>
  <c r="R18" i="15"/>
  <c r="R4" i="15"/>
  <c r="R5" i="15"/>
  <c r="R17" i="15"/>
  <c r="R19" i="6"/>
  <c r="R18" i="6"/>
  <c r="R4" i="6"/>
  <c r="R5" i="6"/>
  <c r="R17" i="6"/>
  <c r="R19" i="14"/>
  <c r="R18" i="14"/>
  <c r="R4" i="14"/>
  <c r="R5" i="14"/>
  <c r="R17" i="14"/>
  <c r="R19" i="13"/>
  <c r="R18" i="13"/>
  <c r="R4" i="13"/>
  <c r="R5" i="13"/>
  <c r="R17" i="13"/>
  <c r="R19" i="11"/>
  <c r="R18" i="11"/>
  <c r="R4" i="11"/>
  <c r="R5" i="11"/>
  <c r="R17" i="11"/>
  <c r="R19" i="12"/>
  <c r="R18" i="12"/>
  <c r="R4" i="12"/>
  <c r="R5" i="12"/>
  <c r="R17" i="12"/>
  <c r="R19" i="10"/>
  <c r="R18" i="10"/>
  <c r="R4" i="10"/>
  <c r="R5" i="10"/>
  <c r="R17" i="10"/>
  <c r="R19" i="9"/>
  <c r="R18" i="9"/>
  <c r="R4" i="9"/>
  <c r="R5" i="9"/>
  <c r="R17" i="9"/>
  <c r="R19" i="8"/>
  <c r="R18" i="8"/>
  <c r="R4" i="8"/>
  <c r="R5" i="8"/>
  <c r="R17" i="8"/>
  <c r="E2" i="4"/>
  <c r="D2" i="4"/>
  <c r="D3" i="4"/>
  <c r="D4" i="4"/>
  <c r="D5" i="4"/>
  <c r="E3" i="4"/>
  <c r="E4" i="4"/>
  <c r="E5" i="4"/>
  <c r="E6" i="4"/>
  <c r="E7" i="4"/>
  <c r="E8" i="4"/>
  <c r="E9" i="4"/>
  <c r="E10" i="4"/>
  <c r="E11" i="4"/>
  <c r="E12" i="4"/>
  <c r="E13" i="4"/>
  <c r="E14" i="4"/>
  <c r="E15" i="4"/>
  <c r="E16" i="4"/>
  <c r="E17" i="4"/>
  <c r="E18" i="4"/>
  <c r="E19" i="4"/>
  <c r="E20" i="4"/>
  <c r="E21" i="4"/>
  <c r="E22" i="4"/>
  <c r="E23" i="4"/>
  <c r="E24" i="4"/>
  <c r="E25" i="4"/>
  <c r="E26" i="4"/>
  <c r="E27" i="4"/>
  <c r="E28" i="4"/>
  <c r="E29" i="4"/>
  <c r="E30" i="4"/>
  <c r="E31" i="4"/>
  <c r="E32" i="4"/>
  <c r="E33" i="4"/>
  <c r="E34" i="4"/>
  <c r="E35" i="4"/>
  <c r="E36" i="4"/>
  <c r="E37" i="4"/>
  <c r="E38" i="4"/>
  <c r="E39" i="4"/>
  <c r="E40" i="4"/>
  <c r="E41" i="4"/>
  <c r="E42" i="4"/>
  <c r="E43" i="4"/>
  <c r="E44" i="4"/>
  <c r="E45" i="4"/>
  <c r="E46" i="4"/>
  <c r="E47" i="4"/>
  <c r="E48" i="4"/>
  <c r="E49" i="4"/>
  <c r="E50" i="4"/>
  <c r="E51" i="4"/>
  <c r="E52" i="4"/>
  <c r="E53" i="4"/>
  <c r="E54" i="4"/>
  <c r="E55" i="4"/>
  <c r="E56" i="4"/>
  <c r="E57" i="4"/>
  <c r="E58" i="4"/>
  <c r="E59" i="4"/>
  <c r="E60" i="4"/>
  <c r="E61" i="4"/>
  <c r="E62" i="4"/>
  <c r="E63" i="4"/>
  <c r="E64" i="4"/>
  <c r="E65" i="4"/>
  <c r="E66" i="4"/>
  <c r="E67" i="4"/>
  <c r="E68" i="4"/>
  <c r="E69" i="4"/>
  <c r="E70" i="4"/>
  <c r="E71" i="4"/>
  <c r="E72" i="4"/>
  <c r="E73" i="4"/>
  <c r="E74" i="4"/>
  <c r="E75" i="4"/>
  <c r="E76" i="4"/>
  <c r="E77" i="4"/>
  <c r="E78" i="4"/>
  <c r="E79" i="4"/>
  <c r="E80" i="4"/>
  <c r="E81" i="4"/>
  <c r="E82" i="4"/>
  <c r="E83" i="4"/>
  <c r="E84" i="4"/>
  <c r="E85" i="4"/>
  <c r="E86" i="4"/>
  <c r="E87" i="4"/>
  <c r="E88" i="4"/>
  <c r="E89" i="4"/>
  <c r="E90" i="4"/>
  <c r="E91" i="4"/>
  <c r="E92" i="4"/>
  <c r="E93" i="4"/>
  <c r="E94" i="4"/>
  <c r="E95" i="4"/>
  <c r="E96" i="4"/>
  <c r="E97" i="4"/>
  <c r="E98" i="4"/>
  <c r="E99" i="4"/>
  <c r="E100" i="4"/>
  <c r="E101" i="4"/>
  <c r="E102" i="4"/>
  <c r="E103" i="4"/>
  <c r="E104" i="4"/>
  <c r="E105" i="4"/>
  <c r="E106" i="4"/>
  <c r="E107" i="4"/>
  <c r="E108" i="4"/>
  <c r="E109" i="4"/>
  <c r="E110" i="4"/>
  <c r="E111" i="4"/>
  <c r="E112" i="4"/>
  <c r="E113" i="4"/>
  <c r="E114" i="4"/>
  <c r="E115" i="4"/>
  <c r="E116" i="4"/>
  <c r="E117" i="4"/>
  <c r="E118" i="4"/>
  <c r="E119" i="4"/>
  <c r="E120" i="4"/>
  <c r="E121" i="4"/>
  <c r="E122" i="4"/>
  <c r="E123" i="4"/>
  <c r="E124" i="4"/>
  <c r="E125" i="4"/>
  <c r="E126" i="4"/>
  <c r="E127" i="4"/>
  <c r="E128" i="4"/>
  <c r="E129" i="4"/>
  <c r="E130" i="4"/>
  <c r="E131" i="4"/>
  <c r="E132" i="4"/>
  <c r="E133" i="4"/>
  <c r="E134" i="4"/>
  <c r="E135" i="4"/>
  <c r="E136" i="4"/>
  <c r="E137" i="4"/>
  <c r="E138" i="4"/>
  <c r="E139" i="4"/>
  <c r="E140" i="4"/>
  <c r="E141" i="4"/>
  <c r="E142" i="4"/>
  <c r="E143" i="4"/>
  <c r="E144" i="4"/>
  <c r="E145" i="4"/>
  <c r="E146" i="4"/>
  <c r="E147" i="4"/>
  <c r="E148" i="4"/>
  <c r="E149" i="4"/>
  <c r="E150" i="4"/>
  <c r="E151" i="4"/>
  <c r="E152" i="4"/>
  <c r="E153" i="4"/>
  <c r="E154" i="4"/>
  <c r="E155" i="4"/>
  <c r="E156" i="4"/>
  <c r="E157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24" i="4"/>
  <c r="D25" i="4"/>
  <c r="D26" i="4"/>
  <c r="D27" i="4"/>
  <c r="D28" i="4"/>
  <c r="D29" i="4"/>
  <c r="D30" i="4"/>
  <c r="D31" i="4"/>
  <c r="D32" i="4"/>
  <c r="D33" i="4"/>
  <c r="D34" i="4"/>
  <c r="D35" i="4"/>
  <c r="D36" i="4"/>
  <c r="D37" i="4"/>
  <c r="D38" i="4"/>
  <c r="D39" i="4"/>
  <c r="D40" i="4"/>
  <c r="D41" i="4"/>
  <c r="D42" i="4"/>
  <c r="D43" i="4"/>
  <c r="D44" i="4"/>
  <c r="D45" i="4"/>
  <c r="D46" i="4"/>
  <c r="D47" i="4"/>
  <c r="D48" i="4"/>
  <c r="D49" i="4"/>
  <c r="D50" i="4"/>
  <c r="D51" i="4"/>
  <c r="D52" i="4"/>
  <c r="D53" i="4"/>
  <c r="D54" i="4"/>
  <c r="D55" i="4"/>
  <c r="D56" i="4"/>
  <c r="D57" i="4"/>
  <c r="D58" i="4"/>
  <c r="D59" i="4"/>
  <c r="D60" i="4"/>
  <c r="D61" i="4"/>
  <c r="D62" i="4"/>
  <c r="D63" i="4"/>
  <c r="D64" i="4"/>
  <c r="D65" i="4"/>
  <c r="D66" i="4"/>
  <c r="D67" i="4"/>
  <c r="D68" i="4"/>
  <c r="D69" i="4"/>
  <c r="D70" i="4"/>
  <c r="D71" i="4"/>
  <c r="D72" i="4"/>
  <c r="D73" i="4"/>
  <c r="D74" i="4"/>
  <c r="D75" i="4"/>
  <c r="D76" i="4"/>
  <c r="D77" i="4"/>
  <c r="D78" i="4"/>
  <c r="D79" i="4"/>
  <c r="D80" i="4"/>
  <c r="D81" i="4"/>
  <c r="D82" i="4"/>
  <c r="D83" i="4"/>
  <c r="D84" i="4"/>
  <c r="D85" i="4"/>
  <c r="D86" i="4"/>
  <c r="D87" i="4"/>
  <c r="D88" i="4"/>
  <c r="D89" i="4"/>
  <c r="D90" i="4"/>
  <c r="D91" i="4"/>
  <c r="D92" i="4"/>
  <c r="D93" i="4"/>
  <c r="D94" i="4"/>
  <c r="D95" i="4"/>
  <c r="D96" i="4"/>
  <c r="D97" i="4"/>
  <c r="D98" i="4"/>
  <c r="D99" i="4"/>
  <c r="D100" i="4"/>
  <c r="D101" i="4"/>
  <c r="D102" i="4"/>
  <c r="D103" i="4"/>
  <c r="D104" i="4"/>
  <c r="D105" i="4"/>
  <c r="D106" i="4"/>
  <c r="D107" i="4"/>
  <c r="D108" i="4"/>
  <c r="D109" i="4"/>
  <c r="D110" i="4"/>
  <c r="D111" i="4"/>
  <c r="D112" i="4"/>
  <c r="D113" i="4"/>
  <c r="D114" i="4"/>
  <c r="D115" i="4"/>
  <c r="D116" i="4"/>
  <c r="D117" i="4"/>
  <c r="D118" i="4"/>
  <c r="D119" i="4"/>
  <c r="D120" i="4"/>
  <c r="D121" i="4"/>
  <c r="D122" i="4"/>
  <c r="D123" i="4"/>
  <c r="D124" i="4"/>
  <c r="D125" i="4"/>
  <c r="D126" i="4"/>
  <c r="D127" i="4"/>
  <c r="D128" i="4"/>
  <c r="D129" i="4"/>
  <c r="D130" i="4"/>
  <c r="D131" i="4"/>
  <c r="D132" i="4"/>
  <c r="D133" i="4"/>
  <c r="D134" i="4"/>
  <c r="D135" i="4"/>
  <c r="D136" i="4"/>
  <c r="D137" i="4"/>
  <c r="D138" i="4"/>
  <c r="D139" i="4"/>
  <c r="D140" i="4"/>
  <c r="D141" i="4"/>
  <c r="D142" i="4"/>
  <c r="D143" i="4"/>
  <c r="D144" i="4"/>
  <c r="D145" i="4"/>
  <c r="D146" i="4"/>
  <c r="D147" i="4"/>
  <c r="D148" i="4"/>
  <c r="D149" i="4"/>
  <c r="D150" i="4"/>
  <c r="D151" i="4"/>
  <c r="D152" i="4"/>
  <c r="D153" i="4"/>
  <c r="D154" i="4"/>
  <c r="D155" i="4"/>
  <c r="D156" i="4"/>
  <c r="D157" i="4"/>
  <c r="R4" i="4" a="1"/>
  <c r="S4" i="4"/>
  <c r="F2" i="4"/>
  <c r="G2" i="4"/>
  <c r="H2" i="4"/>
  <c r="F3" i="4"/>
  <c r="G3" i="4"/>
  <c r="H3" i="4"/>
  <c r="F4" i="4"/>
  <c r="G4" i="4"/>
  <c r="H4" i="4"/>
  <c r="F5" i="4"/>
  <c r="G5" i="4"/>
  <c r="H5" i="4"/>
  <c r="F6" i="4"/>
  <c r="G6" i="4"/>
  <c r="H6" i="4"/>
  <c r="F7" i="4"/>
  <c r="G7" i="4"/>
  <c r="H7" i="4"/>
  <c r="F8" i="4"/>
  <c r="G8" i="4"/>
  <c r="H8" i="4"/>
  <c r="F9" i="4"/>
  <c r="G9" i="4"/>
  <c r="H9" i="4"/>
  <c r="F10" i="4"/>
  <c r="G10" i="4"/>
  <c r="H10" i="4"/>
  <c r="F11" i="4"/>
  <c r="G11" i="4"/>
  <c r="H11" i="4"/>
  <c r="F12" i="4"/>
  <c r="G12" i="4"/>
  <c r="H12" i="4"/>
  <c r="F13" i="4"/>
  <c r="G13" i="4"/>
  <c r="H13" i="4"/>
  <c r="F14" i="4"/>
  <c r="G14" i="4"/>
  <c r="H14" i="4"/>
  <c r="F15" i="4"/>
  <c r="G15" i="4"/>
  <c r="H15" i="4"/>
  <c r="F16" i="4"/>
  <c r="G16" i="4"/>
  <c r="H16" i="4"/>
  <c r="F17" i="4"/>
  <c r="G17" i="4"/>
  <c r="H17" i="4"/>
  <c r="F18" i="4"/>
  <c r="G18" i="4"/>
  <c r="H18" i="4"/>
  <c r="F19" i="4"/>
  <c r="G19" i="4"/>
  <c r="H19" i="4"/>
  <c r="F20" i="4"/>
  <c r="G20" i="4"/>
  <c r="H20" i="4"/>
  <c r="F21" i="4"/>
  <c r="G21" i="4"/>
  <c r="H21" i="4"/>
  <c r="F22" i="4"/>
  <c r="G22" i="4"/>
  <c r="H22" i="4"/>
  <c r="F23" i="4"/>
  <c r="G23" i="4"/>
  <c r="H23" i="4"/>
  <c r="F24" i="4"/>
  <c r="G24" i="4"/>
  <c r="H24" i="4"/>
  <c r="F25" i="4"/>
  <c r="G25" i="4"/>
  <c r="H25" i="4"/>
  <c r="F26" i="4"/>
  <c r="G26" i="4"/>
  <c r="H26" i="4"/>
  <c r="F27" i="4"/>
  <c r="G27" i="4"/>
  <c r="H27" i="4"/>
  <c r="F28" i="4"/>
  <c r="G28" i="4"/>
  <c r="H28" i="4"/>
  <c r="F29" i="4"/>
  <c r="G29" i="4"/>
  <c r="H29" i="4"/>
  <c r="F30" i="4"/>
  <c r="G30" i="4"/>
  <c r="H30" i="4"/>
  <c r="F31" i="4"/>
  <c r="G31" i="4"/>
  <c r="H31" i="4"/>
  <c r="F32" i="4"/>
  <c r="G32" i="4"/>
  <c r="H32" i="4"/>
  <c r="F33" i="4"/>
  <c r="G33" i="4"/>
  <c r="H33" i="4"/>
  <c r="F34" i="4"/>
  <c r="G34" i="4"/>
  <c r="H34" i="4"/>
  <c r="F35" i="4"/>
  <c r="G35" i="4"/>
  <c r="H35" i="4"/>
  <c r="F36" i="4"/>
  <c r="G36" i="4"/>
  <c r="H36" i="4"/>
  <c r="F37" i="4"/>
  <c r="G37" i="4"/>
  <c r="H37" i="4"/>
  <c r="F38" i="4"/>
  <c r="G38" i="4"/>
  <c r="H38" i="4"/>
  <c r="F39" i="4"/>
  <c r="G39" i="4"/>
  <c r="H39" i="4"/>
  <c r="F40" i="4"/>
  <c r="G40" i="4"/>
  <c r="H40" i="4"/>
  <c r="F41" i="4"/>
  <c r="G41" i="4"/>
  <c r="H41" i="4"/>
  <c r="F42" i="4"/>
  <c r="G42" i="4"/>
  <c r="H42" i="4"/>
  <c r="F43" i="4"/>
  <c r="G43" i="4"/>
  <c r="H43" i="4"/>
  <c r="F44" i="4"/>
  <c r="G44" i="4"/>
  <c r="H44" i="4"/>
  <c r="F45" i="4"/>
  <c r="G45" i="4"/>
  <c r="H45" i="4"/>
  <c r="F46" i="4"/>
  <c r="G46" i="4"/>
  <c r="H46" i="4"/>
  <c r="F47" i="4"/>
  <c r="G47" i="4"/>
  <c r="H47" i="4"/>
  <c r="F48" i="4"/>
  <c r="G48" i="4"/>
  <c r="H48" i="4"/>
  <c r="F49" i="4"/>
  <c r="G49" i="4"/>
  <c r="H49" i="4"/>
  <c r="F50" i="4"/>
  <c r="G50" i="4"/>
  <c r="H50" i="4"/>
  <c r="F51" i="4"/>
  <c r="G51" i="4"/>
  <c r="H51" i="4"/>
  <c r="F52" i="4"/>
  <c r="G52" i="4"/>
  <c r="H52" i="4"/>
  <c r="F53" i="4"/>
  <c r="G53" i="4"/>
  <c r="H53" i="4"/>
  <c r="F54" i="4"/>
  <c r="G54" i="4"/>
  <c r="H54" i="4"/>
  <c r="F55" i="4"/>
  <c r="G55" i="4"/>
  <c r="H55" i="4"/>
  <c r="F56" i="4"/>
  <c r="G56" i="4"/>
  <c r="H56" i="4"/>
  <c r="F57" i="4"/>
  <c r="G57" i="4"/>
  <c r="H57" i="4"/>
  <c r="F58" i="4"/>
  <c r="G58" i="4"/>
  <c r="H58" i="4"/>
  <c r="F59" i="4"/>
  <c r="G59" i="4"/>
  <c r="H59" i="4"/>
  <c r="F60" i="4"/>
  <c r="G60" i="4"/>
  <c r="H60" i="4"/>
  <c r="F61" i="4"/>
  <c r="G61" i="4"/>
  <c r="H61" i="4"/>
  <c r="F62" i="4"/>
  <c r="G62" i="4"/>
  <c r="H62" i="4"/>
  <c r="F63" i="4"/>
  <c r="G63" i="4"/>
  <c r="H63" i="4"/>
  <c r="F64" i="4"/>
  <c r="G64" i="4"/>
  <c r="H64" i="4"/>
  <c r="F65" i="4"/>
  <c r="G65" i="4"/>
  <c r="H65" i="4"/>
  <c r="F66" i="4"/>
  <c r="G66" i="4"/>
  <c r="H66" i="4"/>
  <c r="F67" i="4"/>
  <c r="G67" i="4"/>
  <c r="H67" i="4"/>
  <c r="F68" i="4"/>
  <c r="G68" i="4"/>
  <c r="H68" i="4"/>
  <c r="F69" i="4"/>
  <c r="G69" i="4"/>
  <c r="H69" i="4"/>
  <c r="F70" i="4"/>
  <c r="G70" i="4"/>
  <c r="H70" i="4"/>
  <c r="F71" i="4"/>
  <c r="G71" i="4"/>
  <c r="H71" i="4"/>
  <c r="F72" i="4"/>
  <c r="G72" i="4"/>
  <c r="H72" i="4"/>
  <c r="F73" i="4"/>
  <c r="G73" i="4"/>
  <c r="H73" i="4"/>
  <c r="F74" i="4"/>
  <c r="G74" i="4"/>
  <c r="H74" i="4"/>
  <c r="F75" i="4"/>
  <c r="G75" i="4"/>
  <c r="H75" i="4"/>
  <c r="F76" i="4"/>
  <c r="G76" i="4"/>
  <c r="H76" i="4"/>
  <c r="F77" i="4"/>
  <c r="G77" i="4"/>
  <c r="H77" i="4"/>
  <c r="F78" i="4"/>
  <c r="G78" i="4"/>
  <c r="H78" i="4"/>
  <c r="F79" i="4"/>
  <c r="G79" i="4"/>
  <c r="H79" i="4"/>
  <c r="F80" i="4"/>
  <c r="G80" i="4"/>
  <c r="H80" i="4"/>
  <c r="F81" i="4"/>
  <c r="G81" i="4"/>
  <c r="H81" i="4"/>
  <c r="F82" i="4"/>
  <c r="G82" i="4"/>
  <c r="H82" i="4"/>
  <c r="F83" i="4"/>
  <c r="G83" i="4"/>
  <c r="H83" i="4"/>
  <c r="F84" i="4"/>
  <c r="G84" i="4"/>
  <c r="H84" i="4"/>
  <c r="F85" i="4"/>
  <c r="G85" i="4"/>
  <c r="H85" i="4"/>
  <c r="F86" i="4"/>
  <c r="G86" i="4"/>
  <c r="H86" i="4"/>
  <c r="F87" i="4"/>
  <c r="G87" i="4"/>
  <c r="H87" i="4"/>
  <c r="F88" i="4"/>
  <c r="G88" i="4"/>
  <c r="H88" i="4"/>
  <c r="F89" i="4"/>
  <c r="G89" i="4"/>
  <c r="H89" i="4"/>
  <c r="F90" i="4"/>
  <c r="G90" i="4"/>
  <c r="H90" i="4"/>
  <c r="F91" i="4"/>
  <c r="G91" i="4"/>
  <c r="H91" i="4"/>
  <c r="F92" i="4"/>
  <c r="G92" i="4"/>
  <c r="H92" i="4"/>
  <c r="F93" i="4"/>
  <c r="G93" i="4"/>
  <c r="H93" i="4"/>
  <c r="F94" i="4"/>
  <c r="G94" i="4"/>
  <c r="H94" i="4"/>
  <c r="F95" i="4"/>
  <c r="G95" i="4"/>
  <c r="H95" i="4"/>
  <c r="F96" i="4"/>
  <c r="G96" i="4"/>
  <c r="H96" i="4"/>
  <c r="F97" i="4"/>
  <c r="G97" i="4"/>
  <c r="H97" i="4"/>
  <c r="F98" i="4"/>
  <c r="G98" i="4"/>
  <c r="H98" i="4"/>
  <c r="F99" i="4"/>
  <c r="G99" i="4"/>
  <c r="H99" i="4"/>
  <c r="F100" i="4"/>
  <c r="G100" i="4"/>
  <c r="H100" i="4"/>
  <c r="F101" i="4"/>
  <c r="G101" i="4"/>
  <c r="H101" i="4"/>
  <c r="F102" i="4"/>
  <c r="G102" i="4"/>
  <c r="H102" i="4"/>
  <c r="F103" i="4"/>
  <c r="G103" i="4"/>
  <c r="H103" i="4"/>
  <c r="F104" i="4"/>
  <c r="G104" i="4"/>
  <c r="H104" i="4"/>
  <c r="F105" i="4"/>
  <c r="G105" i="4"/>
  <c r="H105" i="4"/>
  <c r="F106" i="4"/>
  <c r="G106" i="4"/>
  <c r="H106" i="4"/>
  <c r="F107" i="4"/>
  <c r="G107" i="4"/>
  <c r="H107" i="4"/>
  <c r="F108" i="4"/>
  <c r="G108" i="4"/>
  <c r="H108" i="4"/>
  <c r="F109" i="4"/>
  <c r="G109" i="4"/>
  <c r="H109" i="4"/>
  <c r="F110" i="4"/>
  <c r="G110" i="4"/>
  <c r="H110" i="4"/>
  <c r="F111" i="4"/>
  <c r="G111" i="4"/>
  <c r="H111" i="4"/>
  <c r="F112" i="4"/>
  <c r="G112" i="4"/>
  <c r="H112" i="4"/>
  <c r="F113" i="4"/>
  <c r="G113" i="4"/>
  <c r="H113" i="4"/>
  <c r="F114" i="4"/>
  <c r="G114" i="4"/>
  <c r="H114" i="4"/>
  <c r="F115" i="4"/>
  <c r="G115" i="4"/>
  <c r="H115" i="4"/>
  <c r="F116" i="4"/>
  <c r="G116" i="4"/>
  <c r="H116" i="4"/>
  <c r="F117" i="4"/>
  <c r="G117" i="4"/>
  <c r="H117" i="4"/>
  <c r="F118" i="4"/>
  <c r="G118" i="4"/>
  <c r="H118" i="4"/>
  <c r="F119" i="4"/>
  <c r="G119" i="4"/>
  <c r="H119" i="4"/>
  <c r="F120" i="4"/>
  <c r="G120" i="4"/>
  <c r="H120" i="4"/>
  <c r="F121" i="4"/>
  <c r="G121" i="4"/>
  <c r="H121" i="4"/>
  <c r="F122" i="4"/>
  <c r="G122" i="4"/>
  <c r="H122" i="4"/>
  <c r="F123" i="4"/>
  <c r="G123" i="4"/>
  <c r="H123" i="4"/>
  <c r="F124" i="4"/>
  <c r="G124" i="4"/>
  <c r="H124" i="4"/>
  <c r="F125" i="4"/>
  <c r="G125" i="4"/>
  <c r="H125" i="4"/>
  <c r="F126" i="4"/>
  <c r="G126" i="4"/>
  <c r="H126" i="4"/>
  <c r="F127" i="4"/>
  <c r="G127" i="4"/>
  <c r="H127" i="4"/>
  <c r="F128" i="4"/>
  <c r="G128" i="4"/>
  <c r="H128" i="4"/>
  <c r="F129" i="4"/>
  <c r="G129" i="4"/>
  <c r="H129" i="4"/>
  <c r="F130" i="4"/>
  <c r="G130" i="4"/>
  <c r="H130" i="4"/>
  <c r="F131" i="4"/>
  <c r="G131" i="4"/>
  <c r="H131" i="4"/>
  <c r="F132" i="4"/>
  <c r="G132" i="4"/>
  <c r="H132" i="4"/>
  <c r="F133" i="4"/>
  <c r="G133" i="4"/>
  <c r="H133" i="4"/>
  <c r="F134" i="4"/>
  <c r="G134" i="4"/>
  <c r="H134" i="4"/>
  <c r="F135" i="4"/>
  <c r="G135" i="4"/>
  <c r="H135" i="4"/>
  <c r="F136" i="4"/>
  <c r="G136" i="4"/>
  <c r="H136" i="4"/>
  <c r="F137" i="4"/>
  <c r="G137" i="4"/>
  <c r="H137" i="4"/>
  <c r="F138" i="4"/>
  <c r="G138" i="4"/>
  <c r="H138" i="4"/>
  <c r="F139" i="4"/>
  <c r="G139" i="4"/>
  <c r="H139" i="4"/>
  <c r="F140" i="4"/>
  <c r="G140" i="4"/>
  <c r="H140" i="4"/>
  <c r="F141" i="4"/>
  <c r="G141" i="4"/>
  <c r="H141" i="4"/>
  <c r="F142" i="4"/>
  <c r="G142" i="4"/>
  <c r="H142" i="4"/>
  <c r="F143" i="4"/>
  <c r="G143" i="4"/>
  <c r="H143" i="4"/>
  <c r="F144" i="4"/>
  <c r="G144" i="4"/>
  <c r="H144" i="4"/>
  <c r="F145" i="4"/>
  <c r="G145" i="4"/>
  <c r="H145" i="4"/>
  <c r="F146" i="4"/>
  <c r="G146" i="4"/>
  <c r="H146" i="4"/>
  <c r="F147" i="4"/>
  <c r="G147" i="4"/>
  <c r="H147" i="4"/>
  <c r="F148" i="4"/>
  <c r="G148" i="4"/>
  <c r="H148" i="4"/>
  <c r="F149" i="4"/>
  <c r="G149" i="4"/>
  <c r="H149" i="4"/>
  <c r="F150" i="4"/>
  <c r="G150" i="4"/>
  <c r="H150" i="4"/>
  <c r="F151" i="4"/>
  <c r="G151" i="4"/>
  <c r="H151" i="4"/>
  <c r="F152" i="4"/>
  <c r="G152" i="4"/>
  <c r="H152" i="4"/>
  <c r="F153" i="4"/>
  <c r="G153" i="4"/>
  <c r="H153" i="4"/>
  <c r="F154" i="4"/>
  <c r="G154" i="4"/>
  <c r="H154" i="4"/>
  <c r="F155" i="4"/>
  <c r="G155" i="4"/>
  <c r="H155" i="4"/>
  <c r="F156" i="4"/>
  <c r="G156" i="4"/>
  <c r="H156" i="4"/>
  <c r="F157" i="4"/>
  <c r="G157" i="4"/>
  <c r="H157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R11" i="4"/>
  <c r="J2" i="4"/>
  <c r="K2" i="4"/>
  <c r="J3" i="4"/>
  <c r="K3" i="4"/>
  <c r="J4" i="4"/>
  <c r="K4" i="4"/>
  <c r="J5" i="4"/>
  <c r="K5" i="4"/>
  <c r="J6" i="4"/>
  <c r="K6" i="4"/>
  <c r="J7" i="4"/>
  <c r="K7" i="4"/>
  <c r="J8" i="4"/>
  <c r="K8" i="4"/>
  <c r="J9" i="4"/>
  <c r="K9" i="4"/>
  <c r="J10" i="4"/>
  <c r="K10" i="4"/>
  <c r="J11" i="4"/>
  <c r="K11" i="4"/>
  <c r="J12" i="4"/>
  <c r="K12" i="4"/>
  <c r="J13" i="4"/>
  <c r="K13" i="4"/>
  <c r="J14" i="4"/>
  <c r="K14" i="4"/>
  <c r="J15" i="4"/>
  <c r="K15" i="4"/>
  <c r="J16" i="4"/>
  <c r="K16" i="4"/>
  <c r="J17" i="4"/>
  <c r="K17" i="4"/>
  <c r="J18" i="4"/>
  <c r="K18" i="4"/>
  <c r="J19" i="4"/>
  <c r="K19" i="4"/>
  <c r="J20" i="4"/>
  <c r="K20" i="4"/>
  <c r="J21" i="4"/>
  <c r="K21" i="4"/>
  <c r="J22" i="4"/>
  <c r="K22" i="4"/>
  <c r="J23" i="4"/>
  <c r="K23" i="4"/>
  <c r="J24" i="4"/>
  <c r="K24" i="4"/>
  <c r="J25" i="4"/>
  <c r="K25" i="4"/>
  <c r="J26" i="4"/>
  <c r="K26" i="4"/>
  <c r="J27" i="4"/>
  <c r="K27" i="4"/>
  <c r="J28" i="4"/>
  <c r="K28" i="4"/>
  <c r="J29" i="4"/>
  <c r="K29" i="4"/>
  <c r="J30" i="4"/>
  <c r="K30" i="4"/>
  <c r="J31" i="4"/>
  <c r="K31" i="4"/>
  <c r="J32" i="4"/>
  <c r="K32" i="4"/>
  <c r="J33" i="4"/>
  <c r="K33" i="4"/>
  <c r="J34" i="4"/>
  <c r="K34" i="4"/>
  <c r="J35" i="4"/>
  <c r="K35" i="4"/>
  <c r="J36" i="4"/>
  <c r="K36" i="4"/>
  <c r="J37" i="4"/>
  <c r="K37" i="4"/>
  <c r="J38" i="4"/>
  <c r="K38" i="4"/>
  <c r="J39" i="4"/>
  <c r="K39" i="4"/>
  <c r="J40" i="4"/>
  <c r="K40" i="4"/>
  <c r="J41" i="4"/>
  <c r="K41" i="4"/>
  <c r="J42" i="4"/>
  <c r="K42" i="4"/>
  <c r="J43" i="4"/>
  <c r="K43" i="4"/>
  <c r="J44" i="4"/>
  <c r="K44" i="4"/>
  <c r="J45" i="4"/>
  <c r="K45" i="4"/>
  <c r="J46" i="4"/>
  <c r="K46" i="4"/>
  <c r="J47" i="4"/>
  <c r="K47" i="4"/>
  <c r="J48" i="4"/>
  <c r="K48" i="4"/>
  <c r="J49" i="4"/>
  <c r="K49" i="4"/>
  <c r="J50" i="4"/>
  <c r="K50" i="4"/>
  <c r="J51" i="4"/>
  <c r="K51" i="4"/>
  <c r="J52" i="4"/>
  <c r="K52" i="4"/>
  <c r="J53" i="4"/>
  <c r="K53" i="4"/>
  <c r="J54" i="4"/>
  <c r="K54" i="4"/>
  <c r="J55" i="4"/>
  <c r="K55" i="4"/>
  <c r="J56" i="4"/>
  <c r="K56" i="4"/>
  <c r="J57" i="4"/>
  <c r="K57" i="4"/>
  <c r="J58" i="4"/>
  <c r="K58" i="4"/>
  <c r="J59" i="4"/>
  <c r="K59" i="4"/>
  <c r="J60" i="4"/>
  <c r="K60" i="4"/>
  <c r="J61" i="4"/>
  <c r="K61" i="4"/>
  <c r="J62" i="4"/>
  <c r="K62" i="4"/>
  <c r="J63" i="4"/>
  <c r="K63" i="4"/>
  <c r="J64" i="4"/>
  <c r="K64" i="4"/>
  <c r="J65" i="4"/>
  <c r="K65" i="4"/>
  <c r="J66" i="4"/>
  <c r="K66" i="4"/>
  <c r="J67" i="4"/>
  <c r="K67" i="4"/>
  <c r="J68" i="4"/>
  <c r="K68" i="4"/>
  <c r="J69" i="4"/>
  <c r="K69" i="4"/>
  <c r="J70" i="4"/>
  <c r="K70" i="4"/>
  <c r="J71" i="4"/>
  <c r="K71" i="4"/>
  <c r="J72" i="4"/>
  <c r="K72" i="4"/>
  <c r="J73" i="4"/>
  <c r="K73" i="4"/>
  <c r="J74" i="4"/>
  <c r="K74" i="4"/>
  <c r="J75" i="4"/>
  <c r="K75" i="4"/>
  <c r="J76" i="4"/>
  <c r="K76" i="4"/>
  <c r="J77" i="4"/>
  <c r="K77" i="4"/>
  <c r="J78" i="4"/>
  <c r="K78" i="4"/>
  <c r="J79" i="4"/>
  <c r="K79" i="4"/>
  <c r="J80" i="4"/>
  <c r="K80" i="4"/>
  <c r="J81" i="4"/>
  <c r="K81" i="4"/>
  <c r="J82" i="4"/>
  <c r="K82" i="4"/>
  <c r="J83" i="4"/>
  <c r="K83" i="4"/>
  <c r="J84" i="4"/>
  <c r="K84" i="4"/>
  <c r="J85" i="4"/>
  <c r="K85" i="4"/>
  <c r="J86" i="4"/>
  <c r="K86" i="4"/>
  <c r="J87" i="4"/>
  <c r="K87" i="4"/>
  <c r="J88" i="4"/>
  <c r="K88" i="4"/>
  <c r="J89" i="4"/>
  <c r="K89" i="4"/>
  <c r="J90" i="4"/>
  <c r="K90" i="4"/>
  <c r="J91" i="4"/>
  <c r="K91" i="4"/>
  <c r="J92" i="4"/>
  <c r="K92" i="4"/>
  <c r="J93" i="4"/>
  <c r="K93" i="4"/>
  <c r="J94" i="4"/>
  <c r="K94" i="4"/>
  <c r="J95" i="4"/>
  <c r="K95" i="4"/>
  <c r="J96" i="4"/>
  <c r="K96" i="4"/>
  <c r="J97" i="4"/>
  <c r="K97" i="4"/>
  <c r="J98" i="4"/>
  <c r="K98" i="4"/>
  <c r="J99" i="4"/>
  <c r="K99" i="4"/>
  <c r="J100" i="4"/>
  <c r="K100" i="4"/>
  <c r="J101" i="4"/>
  <c r="K101" i="4"/>
  <c r="J102" i="4"/>
  <c r="K102" i="4"/>
  <c r="J103" i="4"/>
  <c r="K103" i="4"/>
  <c r="J104" i="4"/>
  <c r="K104" i="4"/>
  <c r="J105" i="4"/>
  <c r="K105" i="4"/>
  <c r="J106" i="4"/>
  <c r="K106" i="4"/>
  <c r="J107" i="4"/>
  <c r="K107" i="4"/>
  <c r="J108" i="4"/>
  <c r="K108" i="4"/>
  <c r="J109" i="4"/>
  <c r="K109" i="4"/>
  <c r="J110" i="4"/>
  <c r="K110" i="4"/>
  <c r="J111" i="4"/>
  <c r="K111" i="4"/>
  <c r="J112" i="4"/>
  <c r="K112" i="4"/>
  <c r="J113" i="4"/>
  <c r="K113" i="4"/>
  <c r="J114" i="4"/>
  <c r="K114" i="4"/>
  <c r="J115" i="4"/>
  <c r="K115" i="4"/>
  <c r="J116" i="4"/>
  <c r="K116" i="4"/>
  <c r="J117" i="4"/>
  <c r="K117" i="4"/>
  <c r="J118" i="4"/>
  <c r="K118" i="4"/>
  <c r="J119" i="4"/>
  <c r="K119" i="4"/>
  <c r="J120" i="4"/>
  <c r="K120" i="4"/>
  <c r="J121" i="4"/>
  <c r="K121" i="4"/>
  <c r="J122" i="4"/>
  <c r="K122" i="4"/>
  <c r="J123" i="4"/>
  <c r="K123" i="4"/>
  <c r="J124" i="4"/>
  <c r="K124" i="4"/>
  <c r="J125" i="4"/>
  <c r="K125" i="4"/>
  <c r="J126" i="4"/>
  <c r="K126" i="4"/>
  <c r="J127" i="4"/>
  <c r="K127" i="4"/>
  <c r="J128" i="4"/>
  <c r="K128" i="4"/>
  <c r="J129" i="4"/>
  <c r="K129" i="4"/>
  <c r="J130" i="4"/>
  <c r="K130" i="4"/>
  <c r="J131" i="4"/>
  <c r="K131" i="4"/>
  <c r="J132" i="4"/>
  <c r="K132" i="4"/>
  <c r="J133" i="4"/>
  <c r="K133" i="4"/>
  <c r="J134" i="4"/>
  <c r="K134" i="4"/>
  <c r="J135" i="4"/>
  <c r="K135" i="4"/>
  <c r="J136" i="4"/>
  <c r="K136" i="4"/>
  <c r="J137" i="4"/>
  <c r="K137" i="4"/>
  <c r="J138" i="4"/>
  <c r="K138" i="4"/>
  <c r="J139" i="4"/>
  <c r="K139" i="4"/>
  <c r="J140" i="4"/>
  <c r="K140" i="4"/>
  <c r="J141" i="4"/>
  <c r="K141" i="4"/>
  <c r="J142" i="4"/>
  <c r="K142" i="4"/>
  <c r="J143" i="4"/>
  <c r="K143" i="4"/>
  <c r="J144" i="4"/>
  <c r="K144" i="4"/>
  <c r="J145" i="4"/>
  <c r="K145" i="4"/>
  <c r="J146" i="4"/>
  <c r="K146" i="4"/>
  <c r="J147" i="4"/>
  <c r="K147" i="4"/>
  <c r="J148" i="4"/>
  <c r="K148" i="4"/>
  <c r="J149" i="4"/>
  <c r="K149" i="4"/>
  <c r="J150" i="4"/>
  <c r="K150" i="4"/>
  <c r="J151" i="4"/>
  <c r="K151" i="4"/>
  <c r="J152" i="4"/>
  <c r="K152" i="4"/>
  <c r="J153" i="4"/>
  <c r="K153" i="4"/>
  <c r="J154" i="4"/>
  <c r="K154" i="4"/>
  <c r="J155" i="4"/>
  <c r="K155" i="4"/>
  <c r="J156" i="4"/>
  <c r="K156" i="4"/>
  <c r="J157" i="4"/>
  <c r="K157" i="4"/>
  <c r="AD3" i="4"/>
  <c r="AD2" i="4"/>
  <c r="AD4" i="4"/>
  <c r="AA12" i="4"/>
  <c r="R4" i="4"/>
  <c r="R19" i="4"/>
  <c r="V2" i="4"/>
  <c r="W2" i="4"/>
  <c r="X2" i="4"/>
  <c r="V3" i="4"/>
  <c r="W3" i="4"/>
  <c r="X3" i="4"/>
  <c r="V4" i="4"/>
  <c r="W4" i="4"/>
  <c r="X4" i="4"/>
  <c r="V5" i="4"/>
  <c r="W5" i="4"/>
  <c r="X5" i="4"/>
  <c r="V6" i="4"/>
  <c r="W6" i="4"/>
  <c r="X6" i="4"/>
  <c r="V7" i="4"/>
  <c r="W7" i="4"/>
  <c r="X7" i="4"/>
  <c r="V8" i="4"/>
  <c r="W8" i="4"/>
  <c r="X8" i="4"/>
  <c r="V9" i="4"/>
  <c r="W9" i="4"/>
  <c r="X9" i="4"/>
  <c r="V10" i="4"/>
  <c r="W10" i="4"/>
  <c r="X10" i="4"/>
  <c r="V11" i="4"/>
  <c r="W11" i="4"/>
  <c r="X11" i="4"/>
  <c r="V12" i="4"/>
  <c r="W12" i="4"/>
  <c r="X12" i="4"/>
  <c r="V13" i="4"/>
  <c r="W13" i="4"/>
  <c r="X13" i="4"/>
  <c r="V14" i="4"/>
  <c r="W14" i="4"/>
  <c r="X14" i="4"/>
  <c r="V15" i="4"/>
  <c r="W15" i="4"/>
  <c r="X15" i="4"/>
  <c r="V16" i="4"/>
  <c r="W16" i="4"/>
  <c r="X16" i="4"/>
  <c r="V17" i="4"/>
  <c r="W17" i="4"/>
  <c r="X17" i="4"/>
  <c r="V18" i="4"/>
  <c r="W18" i="4"/>
  <c r="X18" i="4"/>
  <c r="V19" i="4"/>
  <c r="W19" i="4"/>
  <c r="X19" i="4"/>
  <c r="V20" i="4"/>
  <c r="W20" i="4"/>
  <c r="X20" i="4"/>
  <c r="V21" i="4"/>
  <c r="W21" i="4"/>
  <c r="X21" i="4"/>
  <c r="V22" i="4"/>
  <c r="W22" i="4"/>
  <c r="X22" i="4"/>
  <c r="V23" i="4"/>
  <c r="W23" i="4"/>
  <c r="X23" i="4"/>
  <c r="V24" i="4"/>
  <c r="W24" i="4"/>
  <c r="X24" i="4"/>
  <c r="V25" i="4"/>
  <c r="W25" i="4"/>
  <c r="X25" i="4"/>
  <c r="V26" i="4"/>
  <c r="W26" i="4"/>
  <c r="X26" i="4"/>
  <c r="V27" i="4"/>
  <c r="W27" i="4"/>
  <c r="X27" i="4"/>
  <c r="V28" i="4"/>
  <c r="W28" i="4"/>
  <c r="X28" i="4"/>
  <c r="V29" i="4"/>
  <c r="W29" i="4"/>
  <c r="X29" i="4"/>
  <c r="V30" i="4"/>
  <c r="W30" i="4"/>
  <c r="X30" i="4"/>
  <c r="V31" i="4"/>
  <c r="W31" i="4"/>
  <c r="X31" i="4"/>
  <c r="V32" i="4"/>
  <c r="W32" i="4"/>
  <c r="X32" i="4"/>
  <c r="V33" i="4"/>
  <c r="W33" i="4"/>
  <c r="X33" i="4"/>
  <c r="V34" i="4"/>
  <c r="W34" i="4"/>
  <c r="X34" i="4"/>
  <c r="V35" i="4"/>
  <c r="W35" i="4"/>
  <c r="X35" i="4"/>
  <c r="V36" i="4"/>
  <c r="W36" i="4"/>
  <c r="X36" i="4"/>
  <c r="V37" i="4"/>
  <c r="W37" i="4"/>
  <c r="X37" i="4"/>
  <c r="V38" i="4"/>
  <c r="W38" i="4"/>
  <c r="X38" i="4"/>
  <c r="V39" i="4"/>
  <c r="W39" i="4"/>
  <c r="X39" i="4"/>
  <c r="V40" i="4"/>
  <c r="W40" i="4"/>
  <c r="X40" i="4"/>
  <c r="V41" i="4"/>
  <c r="W41" i="4"/>
  <c r="X41" i="4"/>
  <c r="V42" i="4"/>
  <c r="W42" i="4"/>
  <c r="X42" i="4"/>
  <c r="V43" i="4"/>
  <c r="W43" i="4"/>
  <c r="X43" i="4"/>
  <c r="V44" i="4"/>
  <c r="W44" i="4"/>
  <c r="X44" i="4"/>
  <c r="V45" i="4"/>
  <c r="W45" i="4"/>
  <c r="X45" i="4"/>
  <c r="V46" i="4"/>
  <c r="W46" i="4"/>
  <c r="X46" i="4"/>
  <c r="V47" i="4"/>
  <c r="W47" i="4"/>
  <c r="X47" i="4"/>
  <c r="V48" i="4"/>
  <c r="W48" i="4"/>
  <c r="X48" i="4"/>
  <c r="V49" i="4"/>
  <c r="W49" i="4"/>
  <c r="X49" i="4"/>
  <c r="V50" i="4"/>
  <c r="W50" i="4"/>
  <c r="X50" i="4"/>
  <c r="V51" i="4"/>
  <c r="W51" i="4"/>
  <c r="X51" i="4"/>
  <c r="V52" i="4"/>
  <c r="W52" i="4"/>
  <c r="X52" i="4"/>
  <c r="V53" i="4"/>
  <c r="W53" i="4"/>
  <c r="X53" i="4"/>
  <c r="V54" i="4"/>
  <c r="W54" i="4"/>
  <c r="X54" i="4"/>
  <c r="V55" i="4"/>
  <c r="W55" i="4"/>
  <c r="X55" i="4"/>
  <c r="V56" i="4"/>
  <c r="W56" i="4"/>
  <c r="X56" i="4"/>
  <c r="V57" i="4"/>
  <c r="W57" i="4"/>
  <c r="X57" i="4"/>
  <c r="V58" i="4"/>
  <c r="W58" i="4"/>
  <c r="X58" i="4"/>
  <c r="V59" i="4"/>
  <c r="W59" i="4"/>
  <c r="X59" i="4"/>
  <c r="V60" i="4"/>
  <c r="W60" i="4"/>
  <c r="X60" i="4"/>
  <c r="V61" i="4"/>
  <c r="W61" i="4"/>
  <c r="X61" i="4"/>
  <c r="V62" i="4"/>
  <c r="W62" i="4"/>
  <c r="X62" i="4"/>
  <c r="V63" i="4"/>
  <c r="W63" i="4"/>
  <c r="X63" i="4"/>
  <c r="V64" i="4"/>
  <c r="W64" i="4"/>
  <c r="X64" i="4"/>
  <c r="V65" i="4"/>
  <c r="W65" i="4"/>
  <c r="X65" i="4"/>
  <c r="V66" i="4"/>
  <c r="W66" i="4"/>
  <c r="X66" i="4"/>
  <c r="V67" i="4"/>
  <c r="W67" i="4"/>
  <c r="X67" i="4"/>
  <c r="V68" i="4"/>
  <c r="W68" i="4"/>
  <c r="X68" i="4"/>
  <c r="V69" i="4"/>
  <c r="W69" i="4"/>
  <c r="X69" i="4"/>
  <c r="V70" i="4"/>
  <c r="W70" i="4"/>
  <c r="X70" i="4"/>
  <c r="V71" i="4"/>
  <c r="W71" i="4"/>
  <c r="X71" i="4"/>
  <c r="V72" i="4"/>
  <c r="W72" i="4"/>
  <c r="X72" i="4"/>
  <c r="V73" i="4"/>
  <c r="W73" i="4"/>
  <c r="X73" i="4"/>
  <c r="V74" i="4"/>
  <c r="W74" i="4"/>
  <c r="X74" i="4"/>
  <c r="V75" i="4"/>
  <c r="W75" i="4"/>
  <c r="X75" i="4"/>
  <c r="V76" i="4"/>
  <c r="W76" i="4"/>
  <c r="X76" i="4"/>
  <c r="V77" i="4"/>
  <c r="W77" i="4"/>
  <c r="X77" i="4"/>
  <c r="V78" i="4"/>
  <c r="W78" i="4"/>
  <c r="X78" i="4"/>
  <c r="V79" i="4"/>
  <c r="W79" i="4"/>
  <c r="X79" i="4"/>
  <c r="V80" i="4"/>
  <c r="W80" i="4"/>
  <c r="X80" i="4"/>
  <c r="V81" i="4"/>
  <c r="W81" i="4"/>
  <c r="X81" i="4"/>
  <c r="V82" i="4"/>
  <c r="W82" i="4"/>
  <c r="X82" i="4"/>
  <c r="V83" i="4"/>
  <c r="W83" i="4"/>
  <c r="X83" i="4"/>
  <c r="V84" i="4"/>
  <c r="W84" i="4"/>
  <c r="X84" i="4"/>
  <c r="V85" i="4"/>
  <c r="W85" i="4"/>
  <c r="X85" i="4"/>
  <c r="V86" i="4"/>
  <c r="W86" i="4"/>
  <c r="X86" i="4"/>
  <c r="V87" i="4"/>
  <c r="W87" i="4"/>
  <c r="X87" i="4"/>
  <c r="V88" i="4"/>
  <c r="W88" i="4"/>
  <c r="X88" i="4"/>
  <c r="V89" i="4"/>
  <c r="W89" i="4"/>
  <c r="X89" i="4"/>
  <c r="V90" i="4"/>
  <c r="W90" i="4"/>
  <c r="X90" i="4"/>
  <c r="V91" i="4"/>
  <c r="W91" i="4"/>
  <c r="X91" i="4"/>
  <c r="V92" i="4"/>
  <c r="W92" i="4"/>
  <c r="X92" i="4"/>
  <c r="V93" i="4"/>
  <c r="W93" i="4"/>
  <c r="X93" i="4"/>
  <c r="V94" i="4"/>
  <c r="W94" i="4"/>
  <c r="X94" i="4"/>
  <c r="V95" i="4"/>
  <c r="W95" i="4"/>
  <c r="X95" i="4"/>
  <c r="V96" i="4"/>
  <c r="W96" i="4"/>
  <c r="X96" i="4"/>
  <c r="V97" i="4"/>
  <c r="W97" i="4"/>
  <c r="X97" i="4"/>
  <c r="V98" i="4"/>
  <c r="W98" i="4"/>
  <c r="X98" i="4"/>
  <c r="V99" i="4"/>
  <c r="W99" i="4"/>
  <c r="X99" i="4"/>
  <c r="V100" i="4"/>
  <c r="W100" i="4"/>
  <c r="X100" i="4"/>
  <c r="V101" i="4"/>
  <c r="W101" i="4"/>
  <c r="X101" i="4"/>
  <c r="V102" i="4"/>
  <c r="W102" i="4"/>
  <c r="X102" i="4"/>
  <c r="V103" i="4"/>
  <c r="W103" i="4"/>
  <c r="X103" i="4"/>
  <c r="V104" i="4"/>
  <c r="W104" i="4"/>
  <c r="X104" i="4"/>
  <c r="V105" i="4"/>
  <c r="W105" i="4"/>
  <c r="X105" i="4"/>
  <c r="V106" i="4"/>
  <c r="W106" i="4"/>
  <c r="X106" i="4"/>
  <c r="V107" i="4"/>
  <c r="W107" i="4"/>
  <c r="X107" i="4"/>
  <c r="V108" i="4"/>
  <c r="W108" i="4"/>
  <c r="X108" i="4"/>
  <c r="V109" i="4"/>
  <c r="W109" i="4"/>
  <c r="X109" i="4"/>
  <c r="V110" i="4"/>
  <c r="W110" i="4"/>
  <c r="X110" i="4"/>
  <c r="V111" i="4"/>
  <c r="W111" i="4"/>
  <c r="X111" i="4"/>
  <c r="V112" i="4"/>
  <c r="W112" i="4"/>
  <c r="X112" i="4"/>
  <c r="V113" i="4"/>
  <c r="W113" i="4"/>
  <c r="X113" i="4"/>
  <c r="V114" i="4"/>
  <c r="W114" i="4"/>
  <c r="X114" i="4"/>
  <c r="V115" i="4"/>
  <c r="W115" i="4"/>
  <c r="X115" i="4"/>
  <c r="V116" i="4"/>
  <c r="W116" i="4"/>
  <c r="X116" i="4"/>
  <c r="V117" i="4"/>
  <c r="W117" i="4"/>
  <c r="X117" i="4"/>
  <c r="V118" i="4"/>
  <c r="W118" i="4"/>
  <c r="X118" i="4"/>
  <c r="V119" i="4"/>
  <c r="W119" i="4"/>
  <c r="X119" i="4"/>
  <c r="V120" i="4"/>
  <c r="W120" i="4"/>
  <c r="X120" i="4"/>
  <c r="V121" i="4"/>
  <c r="W121" i="4"/>
  <c r="X121" i="4"/>
  <c r="V122" i="4"/>
  <c r="W122" i="4"/>
  <c r="X122" i="4"/>
  <c r="V123" i="4"/>
  <c r="W123" i="4"/>
  <c r="X123" i="4"/>
  <c r="V124" i="4"/>
  <c r="W124" i="4"/>
  <c r="X124" i="4"/>
  <c r="V125" i="4"/>
  <c r="W125" i="4"/>
  <c r="X125" i="4"/>
  <c r="V126" i="4"/>
  <c r="W126" i="4"/>
  <c r="X126" i="4"/>
  <c r="V127" i="4"/>
  <c r="W127" i="4"/>
  <c r="X127" i="4"/>
  <c r="V128" i="4"/>
  <c r="W128" i="4"/>
  <c r="X128" i="4"/>
  <c r="V129" i="4"/>
  <c r="W129" i="4"/>
  <c r="X129" i="4"/>
  <c r="V130" i="4"/>
  <c r="W130" i="4"/>
  <c r="X130" i="4"/>
  <c r="V131" i="4"/>
  <c r="W131" i="4"/>
  <c r="X131" i="4"/>
  <c r="V132" i="4"/>
  <c r="W132" i="4"/>
  <c r="X132" i="4"/>
  <c r="V133" i="4"/>
  <c r="W133" i="4"/>
  <c r="X133" i="4"/>
  <c r="V134" i="4"/>
  <c r="W134" i="4"/>
  <c r="X134" i="4"/>
  <c r="V135" i="4"/>
  <c r="W135" i="4"/>
  <c r="X135" i="4"/>
  <c r="V136" i="4"/>
  <c r="W136" i="4"/>
  <c r="X136" i="4"/>
  <c r="V137" i="4"/>
  <c r="W137" i="4"/>
  <c r="X137" i="4"/>
  <c r="V138" i="4"/>
  <c r="W138" i="4"/>
  <c r="X138" i="4"/>
  <c r="V139" i="4"/>
  <c r="W139" i="4"/>
  <c r="X139" i="4"/>
  <c r="V140" i="4"/>
  <c r="W140" i="4"/>
  <c r="X140" i="4"/>
  <c r="V141" i="4"/>
  <c r="W141" i="4"/>
  <c r="X141" i="4"/>
  <c r="V142" i="4"/>
  <c r="W142" i="4"/>
  <c r="X142" i="4"/>
  <c r="V143" i="4"/>
  <c r="W143" i="4"/>
  <c r="X143" i="4"/>
  <c r="V144" i="4"/>
  <c r="W144" i="4"/>
  <c r="X144" i="4"/>
  <c r="V145" i="4"/>
  <c r="W145" i="4"/>
  <c r="X145" i="4"/>
  <c r="V146" i="4"/>
  <c r="W146" i="4"/>
  <c r="X146" i="4"/>
  <c r="V147" i="4"/>
  <c r="W147" i="4"/>
  <c r="X147" i="4"/>
  <c r="V148" i="4"/>
  <c r="W148" i="4"/>
  <c r="X148" i="4"/>
  <c r="V149" i="4"/>
  <c r="W149" i="4"/>
  <c r="X149" i="4"/>
  <c r="V150" i="4"/>
  <c r="W150" i="4"/>
  <c r="X150" i="4"/>
  <c r="V151" i="4"/>
  <c r="W151" i="4"/>
  <c r="X151" i="4"/>
  <c r="V152" i="4"/>
  <c r="W152" i="4"/>
  <c r="X152" i="4"/>
  <c r="V153" i="4"/>
  <c r="W153" i="4"/>
  <c r="X153" i="4"/>
  <c r="V154" i="4"/>
  <c r="W154" i="4"/>
  <c r="X154" i="4"/>
  <c r="V155" i="4"/>
  <c r="W155" i="4"/>
  <c r="X155" i="4"/>
  <c r="V156" i="4"/>
  <c r="W156" i="4"/>
  <c r="X156" i="4"/>
  <c r="V157" i="4"/>
  <c r="W157" i="4"/>
  <c r="X157" i="4"/>
  <c r="AA3" i="4"/>
  <c r="AA2" i="4"/>
  <c r="AA6" i="4"/>
  <c r="AA4" i="4"/>
  <c r="AA7" i="4"/>
  <c r="AA9" i="4"/>
  <c r="R5" i="4"/>
  <c r="R17" i="4"/>
  <c r="X141" i="19"/>
  <c r="W141" i="19"/>
  <c r="V141" i="19"/>
  <c r="X140" i="19"/>
  <c r="W140" i="19"/>
  <c r="V140" i="19"/>
  <c r="X139" i="19"/>
  <c r="W139" i="19"/>
  <c r="V139" i="19"/>
  <c r="X138" i="19"/>
  <c r="W138" i="19"/>
  <c r="V138" i="19"/>
  <c r="X137" i="19"/>
  <c r="W137" i="19"/>
  <c r="V137" i="19"/>
  <c r="X136" i="19"/>
  <c r="W136" i="19"/>
  <c r="V136" i="19"/>
  <c r="X135" i="19"/>
  <c r="W135" i="19"/>
  <c r="V135" i="19"/>
  <c r="X134" i="19"/>
  <c r="W134" i="19"/>
  <c r="V134" i="19"/>
  <c r="X133" i="19"/>
  <c r="W133" i="19"/>
  <c r="V133" i="19"/>
  <c r="X132" i="19"/>
  <c r="W132" i="19"/>
  <c r="V132" i="19"/>
  <c r="X131" i="19"/>
  <c r="W131" i="19"/>
  <c r="V131" i="19"/>
  <c r="X130" i="19"/>
  <c r="W130" i="19"/>
  <c r="V130" i="19"/>
  <c r="X129" i="19"/>
  <c r="W129" i="19"/>
  <c r="V129" i="19"/>
  <c r="X128" i="19"/>
  <c r="W128" i="19"/>
  <c r="V128" i="19"/>
  <c r="X127" i="19"/>
  <c r="W127" i="19"/>
  <c r="V127" i="19"/>
  <c r="X126" i="19"/>
  <c r="W126" i="19"/>
  <c r="V126" i="19"/>
  <c r="X125" i="19"/>
  <c r="W125" i="19"/>
  <c r="V125" i="19"/>
  <c r="X124" i="19"/>
  <c r="W124" i="19"/>
  <c r="V124" i="19"/>
  <c r="X123" i="19"/>
  <c r="W123" i="19"/>
  <c r="V123" i="19"/>
  <c r="X122" i="19"/>
  <c r="W122" i="19"/>
  <c r="V122" i="19"/>
  <c r="X121" i="19"/>
  <c r="W121" i="19"/>
  <c r="V121" i="19"/>
  <c r="X120" i="19"/>
  <c r="W120" i="19"/>
  <c r="V120" i="19"/>
  <c r="X119" i="19"/>
  <c r="W119" i="19"/>
  <c r="V119" i="19"/>
  <c r="X118" i="19"/>
  <c r="W118" i="19"/>
  <c r="V118" i="19"/>
  <c r="X117" i="19"/>
  <c r="W117" i="19"/>
  <c r="V117" i="19"/>
  <c r="X116" i="19"/>
  <c r="W116" i="19"/>
  <c r="V116" i="19"/>
  <c r="X115" i="19"/>
  <c r="W115" i="19"/>
  <c r="V115" i="19"/>
  <c r="X114" i="19"/>
  <c r="W114" i="19"/>
  <c r="V114" i="19"/>
  <c r="X113" i="19"/>
  <c r="W113" i="19"/>
  <c r="V113" i="19"/>
  <c r="X112" i="19"/>
  <c r="W112" i="19"/>
  <c r="V112" i="19"/>
  <c r="X111" i="19"/>
  <c r="W111" i="19"/>
  <c r="V111" i="19"/>
  <c r="X110" i="19"/>
  <c r="W110" i="19"/>
  <c r="V110" i="19"/>
  <c r="X109" i="19"/>
  <c r="W109" i="19"/>
  <c r="V109" i="19"/>
  <c r="X108" i="19"/>
  <c r="W108" i="19"/>
  <c r="V108" i="19"/>
  <c r="X107" i="19"/>
  <c r="W107" i="19"/>
  <c r="V107" i="19"/>
  <c r="X106" i="19"/>
  <c r="W106" i="19"/>
  <c r="V106" i="19"/>
  <c r="X105" i="19"/>
  <c r="W105" i="19"/>
  <c r="V105" i="19"/>
  <c r="X104" i="19"/>
  <c r="W104" i="19"/>
  <c r="V104" i="19"/>
  <c r="X103" i="19"/>
  <c r="W103" i="19"/>
  <c r="V103" i="19"/>
  <c r="X102" i="19"/>
  <c r="W102" i="19"/>
  <c r="V102" i="19"/>
  <c r="X101" i="19"/>
  <c r="W101" i="19"/>
  <c r="V101" i="19"/>
  <c r="X100" i="19"/>
  <c r="W100" i="19"/>
  <c r="V100" i="19"/>
  <c r="X99" i="19"/>
  <c r="W99" i="19"/>
  <c r="V99" i="19"/>
  <c r="X98" i="19"/>
  <c r="W98" i="19"/>
  <c r="V98" i="19"/>
  <c r="X97" i="19"/>
  <c r="W97" i="19"/>
  <c r="V97" i="19"/>
  <c r="X96" i="19"/>
  <c r="W96" i="19"/>
  <c r="V96" i="19"/>
  <c r="X95" i="19"/>
  <c r="W95" i="19"/>
  <c r="V95" i="19"/>
  <c r="X94" i="19"/>
  <c r="W94" i="19"/>
  <c r="V94" i="19"/>
  <c r="X93" i="19"/>
  <c r="W93" i="19"/>
  <c r="V93" i="19"/>
  <c r="X92" i="19"/>
  <c r="W92" i="19"/>
  <c r="V92" i="19"/>
  <c r="X91" i="19"/>
  <c r="W91" i="19"/>
  <c r="V91" i="19"/>
  <c r="X90" i="19"/>
  <c r="W90" i="19"/>
  <c r="V90" i="19"/>
  <c r="X89" i="19"/>
  <c r="W89" i="19"/>
  <c r="V89" i="19"/>
  <c r="X88" i="19"/>
  <c r="W88" i="19"/>
  <c r="V88" i="19"/>
  <c r="X87" i="19"/>
  <c r="W87" i="19"/>
  <c r="V87" i="19"/>
  <c r="X86" i="19"/>
  <c r="W86" i="19"/>
  <c r="V86" i="19"/>
  <c r="X85" i="19"/>
  <c r="W85" i="19"/>
  <c r="V85" i="19"/>
  <c r="X84" i="19"/>
  <c r="W84" i="19"/>
  <c r="V84" i="19"/>
  <c r="X83" i="19"/>
  <c r="W83" i="19"/>
  <c r="V83" i="19"/>
  <c r="X82" i="19"/>
  <c r="W82" i="19"/>
  <c r="V82" i="19"/>
  <c r="X81" i="19"/>
  <c r="W81" i="19"/>
  <c r="V81" i="19"/>
  <c r="X80" i="19"/>
  <c r="W80" i="19"/>
  <c r="V80" i="19"/>
  <c r="X79" i="19"/>
  <c r="W79" i="19"/>
  <c r="V79" i="19"/>
  <c r="X78" i="19"/>
  <c r="W78" i="19"/>
  <c r="V78" i="19"/>
  <c r="X77" i="19"/>
  <c r="W77" i="19"/>
  <c r="V77" i="19"/>
  <c r="X76" i="19"/>
  <c r="W76" i="19"/>
  <c r="V76" i="19"/>
  <c r="X75" i="19"/>
  <c r="W75" i="19"/>
  <c r="V75" i="19"/>
  <c r="X74" i="19"/>
  <c r="W74" i="19"/>
  <c r="V74" i="19"/>
  <c r="X73" i="19"/>
  <c r="W73" i="19"/>
  <c r="V73" i="19"/>
  <c r="X72" i="19"/>
  <c r="W72" i="19"/>
  <c r="V72" i="19"/>
  <c r="X71" i="19"/>
  <c r="W71" i="19"/>
  <c r="V71" i="19"/>
  <c r="X70" i="19"/>
  <c r="W70" i="19"/>
  <c r="V70" i="19"/>
  <c r="X69" i="19"/>
  <c r="W69" i="19"/>
  <c r="V69" i="19"/>
  <c r="X68" i="19"/>
  <c r="W68" i="19"/>
  <c r="V68" i="19"/>
  <c r="X67" i="19"/>
  <c r="W67" i="19"/>
  <c r="V67" i="19"/>
  <c r="X66" i="19"/>
  <c r="W66" i="19"/>
  <c r="V66" i="19"/>
  <c r="X65" i="19"/>
  <c r="W65" i="19"/>
  <c r="V65" i="19"/>
  <c r="X64" i="19"/>
  <c r="W64" i="19"/>
  <c r="V64" i="19"/>
  <c r="X63" i="19"/>
  <c r="W63" i="19"/>
  <c r="V63" i="19"/>
  <c r="X62" i="19"/>
  <c r="W62" i="19"/>
  <c r="V62" i="19"/>
  <c r="X61" i="19"/>
  <c r="W61" i="19"/>
  <c r="V61" i="19"/>
  <c r="X60" i="19"/>
  <c r="W60" i="19"/>
  <c r="V60" i="19"/>
  <c r="X59" i="19"/>
  <c r="W59" i="19"/>
  <c r="V59" i="19"/>
  <c r="X58" i="19"/>
  <c r="W58" i="19"/>
  <c r="V58" i="19"/>
  <c r="X57" i="19"/>
  <c r="W57" i="19"/>
  <c r="V57" i="19"/>
  <c r="X56" i="19"/>
  <c r="W56" i="19"/>
  <c r="V56" i="19"/>
  <c r="X55" i="19"/>
  <c r="W55" i="19"/>
  <c r="V55" i="19"/>
  <c r="X54" i="19"/>
  <c r="W54" i="19"/>
  <c r="V54" i="19"/>
  <c r="X53" i="19"/>
  <c r="W53" i="19"/>
  <c r="V53" i="19"/>
  <c r="X52" i="19"/>
  <c r="W52" i="19"/>
  <c r="V52" i="19"/>
  <c r="X51" i="19"/>
  <c r="W51" i="19"/>
  <c r="V51" i="19"/>
  <c r="X50" i="19"/>
  <c r="W50" i="19"/>
  <c r="V50" i="19"/>
  <c r="X49" i="19"/>
  <c r="W49" i="19"/>
  <c r="V49" i="19"/>
  <c r="X48" i="19"/>
  <c r="W48" i="19"/>
  <c r="V48" i="19"/>
  <c r="X47" i="19"/>
  <c r="W47" i="19"/>
  <c r="V47" i="19"/>
  <c r="X46" i="19"/>
  <c r="W46" i="19"/>
  <c r="V46" i="19"/>
  <c r="X45" i="19"/>
  <c r="W45" i="19"/>
  <c r="V45" i="19"/>
  <c r="X44" i="19"/>
  <c r="W44" i="19"/>
  <c r="V44" i="19"/>
  <c r="X43" i="19"/>
  <c r="W43" i="19"/>
  <c r="V43" i="19"/>
  <c r="X42" i="19"/>
  <c r="W42" i="19"/>
  <c r="V42" i="19"/>
  <c r="X41" i="19"/>
  <c r="W41" i="19"/>
  <c r="V41" i="19"/>
  <c r="X40" i="19"/>
  <c r="W40" i="19"/>
  <c r="V40" i="19"/>
  <c r="X39" i="19"/>
  <c r="W39" i="19"/>
  <c r="V39" i="19"/>
  <c r="X38" i="19"/>
  <c r="W38" i="19"/>
  <c r="V38" i="19"/>
  <c r="X37" i="19"/>
  <c r="W37" i="19"/>
  <c r="V37" i="19"/>
  <c r="X36" i="19"/>
  <c r="W36" i="19"/>
  <c r="V36" i="19"/>
  <c r="X35" i="19"/>
  <c r="W35" i="19"/>
  <c r="V35" i="19"/>
  <c r="X34" i="19"/>
  <c r="W34" i="19"/>
  <c r="V34" i="19"/>
  <c r="X33" i="19"/>
  <c r="W33" i="19"/>
  <c r="V33" i="19"/>
  <c r="X32" i="19"/>
  <c r="W32" i="19"/>
  <c r="V32" i="19"/>
  <c r="X31" i="19"/>
  <c r="W31" i="19"/>
  <c r="V31" i="19"/>
  <c r="X30" i="19"/>
  <c r="W30" i="19"/>
  <c r="V30" i="19"/>
  <c r="X29" i="19"/>
  <c r="W29" i="19"/>
  <c r="V29" i="19"/>
  <c r="X28" i="19"/>
  <c r="W28" i="19"/>
  <c r="V28" i="19"/>
  <c r="X27" i="19"/>
  <c r="W27" i="19"/>
  <c r="V27" i="19"/>
  <c r="X26" i="19"/>
  <c r="W26" i="19"/>
  <c r="V26" i="19"/>
  <c r="X25" i="19"/>
  <c r="W25" i="19"/>
  <c r="V25" i="19"/>
  <c r="X24" i="19"/>
  <c r="W24" i="19"/>
  <c r="V24" i="19"/>
  <c r="X23" i="19"/>
  <c r="W23" i="19"/>
  <c r="V23" i="19"/>
  <c r="X22" i="19"/>
  <c r="W22" i="19"/>
  <c r="V22" i="19"/>
  <c r="X21" i="19"/>
  <c r="W21" i="19"/>
  <c r="V21" i="19"/>
  <c r="X20" i="19"/>
  <c r="W20" i="19"/>
  <c r="V20" i="19"/>
  <c r="X19" i="19"/>
  <c r="W19" i="19"/>
  <c r="V19" i="19"/>
  <c r="X18" i="19"/>
  <c r="W18" i="19"/>
  <c r="V18" i="19"/>
  <c r="X17" i="19"/>
  <c r="W17" i="19"/>
  <c r="V17" i="19"/>
  <c r="X16" i="19"/>
  <c r="W16" i="19"/>
  <c r="V16" i="19"/>
  <c r="X15" i="19"/>
  <c r="W15" i="19"/>
  <c r="V15" i="19"/>
  <c r="X14" i="19"/>
  <c r="W14" i="19"/>
  <c r="V14" i="19"/>
  <c r="X13" i="19"/>
  <c r="W13" i="19"/>
  <c r="V13" i="19"/>
  <c r="X12" i="19"/>
  <c r="W12" i="19"/>
  <c r="V12" i="19"/>
  <c r="X11" i="19"/>
  <c r="W11" i="19"/>
  <c r="V11" i="19"/>
  <c r="AA10" i="19"/>
  <c r="X10" i="19"/>
  <c r="W10" i="19"/>
  <c r="V10" i="19"/>
  <c r="X9" i="19"/>
  <c r="W9" i="19"/>
  <c r="V9" i="19"/>
  <c r="X8" i="19"/>
  <c r="W8" i="19"/>
  <c r="V8" i="19"/>
  <c r="X7" i="19"/>
  <c r="W7" i="19"/>
  <c r="V7" i="19"/>
  <c r="X6" i="19"/>
  <c r="W6" i="19"/>
  <c r="V6" i="19"/>
  <c r="X5" i="19"/>
  <c r="W5" i="19"/>
  <c r="V5" i="19"/>
  <c r="X4" i="19"/>
  <c r="W4" i="19"/>
  <c r="V4" i="19"/>
  <c r="X3" i="19"/>
  <c r="X2" i="19"/>
  <c r="AA4" i="19"/>
  <c r="V2" i="19"/>
  <c r="V3" i="19"/>
  <c r="AA2" i="19"/>
  <c r="AA7" i="19"/>
  <c r="W3" i="19"/>
  <c r="W2" i="19"/>
  <c r="AA3" i="19"/>
  <c r="AA12" i="19"/>
  <c r="AA6" i="19"/>
  <c r="AA9" i="19"/>
  <c r="X141" i="18"/>
  <c r="W141" i="18"/>
  <c r="V141" i="18"/>
  <c r="X140" i="18"/>
  <c r="W140" i="18"/>
  <c r="V140" i="18"/>
  <c r="X139" i="18"/>
  <c r="W139" i="18"/>
  <c r="V139" i="18"/>
  <c r="X138" i="18"/>
  <c r="W138" i="18"/>
  <c r="V138" i="18"/>
  <c r="X137" i="18"/>
  <c r="W137" i="18"/>
  <c r="V137" i="18"/>
  <c r="X136" i="18"/>
  <c r="W136" i="18"/>
  <c r="V136" i="18"/>
  <c r="X135" i="18"/>
  <c r="W135" i="18"/>
  <c r="V135" i="18"/>
  <c r="X134" i="18"/>
  <c r="W134" i="18"/>
  <c r="V134" i="18"/>
  <c r="X133" i="18"/>
  <c r="W133" i="18"/>
  <c r="V133" i="18"/>
  <c r="X132" i="18"/>
  <c r="W132" i="18"/>
  <c r="V132" i="18"/>
  <c r="X131" i="18"/>
  <c r="W131" i="18"/>
  <c r="V131" i="18"/>
  <c r="X130" i="18"/>
  <c r="W130" i="18"/>
  <c r="V130" i="18"/>
  <c r="X129" i="18"/>
  <c r="W129" i="18"/>
  <c r="V129" i="18"/>
  <c r="X128" i="18"/>
  <c r="W128" i="18"/>
  <c r="V128" i="18"/>
  <c r="X127" i="18"/>
  <c r="W127" i="18"/>
  <c r="V127" i="18"/>
  <c r="X126" i="18"/>
  <c r="W126" i="18"/>
  <c r="V126" i="18"/>
  <c r="X125" i="18"/>
  <c r="W125" i="18"/>
  <c r="V125" i="18"/>
  <c r="X124" i="18"/>
  <c r="W124" i="18"/>
  <c r="V124" i="18"/>
  <c r="X123" i="18"/>
  <c r="W123" i="18"/>
  <c r="V123" i="18"/>
  <c r="X122" i="18"/>
  <c r="W122" i="18"/>
  <c r="V122" i="18"/>
  <c r="X121" i="18"/>
  <c r="W121" i="18"/>
  <c r="V121" i="18"/>
  <c r="X120" i="18"/>
  <c r="W120" i="18"/>
  <c r="V120" i="18"/>
  <c r="X119" i="18"/>
  <c r="W119" i="18"/>
  <c r="V119" i="18"/>
  <c r="X118" i="18"/>
  <c r="W118" i="18"/>
  <c r="V118" i="18"/>
  <c r="X117" i="18"/>
  <c r="W117" i="18"/>
  <c r="V117" i="18"/>
  <c r="X116" i="18"/>
  <c r="W116" i="18"/>
  <c r="V116" i="18"/>
  <c r="X115" i="18"/>
  <c r="W115" i="18"/>
  <c r="V115" i="18"/>
  <c r="X114" i="18"/>
  <c r="W114" i="18"/>
  <c r="V114" i="18"/>
  <c r="X113" i="18"/>
  <c r="W113" i="18"/>
  <c r="V113" i="18"/>
  <c r="X112" i="18"/>
  <c r="W112" i="18"/>
  <c r="V112" i="18"/>
  <c r="X111" i="18"/>
  <c r="W111" i="18"/>
  <c r="V111" i="18"/>
  <c r="X110" i="18"/>
  <c r="W110" i="18"/>
  <c r="V110" i="18"/>
  <c r="X109" i="18"/>
  <c r="W109" i="18"/>
  <c r="V109" i="18"/>
  <c r="X108" i="18"/>
  <c r="W108" i="18"/>
  <c r="V108" i="18"/>
  <c r="X107" i="18"/>
  <c r="W107" i="18"/>
  <c r="V107" i="18"/>
  <c r="X106" i="18"/>
  <c r="W106" i="18"/>
  <c r="V106" i="18"/>
  <c r="X105" i="18"/>
  <c r="W105" i="18"/>
  <c r="V105" i="18"/>
  <c r="X104" i="18"/>
  <c r="W104" i="18"/>
  <c r="V104" i="18"/>
  <c r="X103" i="18"/>
  <c r="W103" i="18"/>
  <c r="V103" i="18"/>
  <c r="X102" i="18"/>
  <c r="W102" i="18"/>
  <c r="V102" i="18"/>
  <c r="X101" i="18"/>
  <c r="W101" i="18"/>
  <c r="V101" i="18"/>
  <c r="X100" i="18"/>
  <c r="W100" i="18"/>
  <c r="V100" i="18"/>
  <c r="X99" i="18"/>
  <c r="W99" i="18"/>
  <c r="V99" i="18"/>
  <c r="X98" i="18"/>
  <c r="W98" i="18"/>
  <c r="V98" i="18"/>
  <c r="X97" i="18"/>
  <c r="W97" i="18"/>
  <c r="V97" i="18"/>
  <c r="X96" i="18"/>
  <c r="W96" i="18"/>
  <c r="V96" i="18"/>
  <c r="X95" i="18"/>
  <c r="W95" i="18"/>
  <c r="V95" i="18"/>
  <c r="X94" i="18"/>
  <c r="W94" i="18"/>
  <c r="V94" i="18"/>
  <c r="X93" i="18"/>
  <c r="W93" i="18"/>
  <c r="V93" i="18"/>
  <c r="X92" i="18"/>
  <c r="W92" i="18"/>
  <c r="V92" i="18"/>
  <c r="X91" i="18"/>
  <c r="W91" i="18"/>
  <c r="V91" i="18"/>
  <c r="X90" i="18"/>
  <c r="W90" i="18"/>
  <c r="V90" i="18"/>
  <c r="X89" i="18"/>
  <c r="W89" i="18"/>
  <c r="V89" i="18"/>
  <c r="X88" i="18"/>
  <c r="W88" i="18"/>
  <c r="V88" i="18"/>
  <c r="X87" i="18"/>
  <c r="W87" i="18"/>
  <c r="V87" i="18"/>
  <c r="X86" i="18"/>
  <c r="W86" i="18"/>
  <c r="V86" i="18"/>
  <c r="X85" i="18"/>
  <c r="W85" i="18"/>
  <c r="V85" i="18"/>
  <c r="X84" i="18"/>
  <c r="W84" i="18"/>
  <c r="V84" i="18"/>
  <c r="X83" i="18"/>
  <c r="W83" i="18"/>
  <c r="V83" i="18"/>
  <c r="X82" i="18"/>
  <c r="W82" i="18"/>
  <c r="V82" i="18"/>
  <c r="X81" i="18"/>
  <c r="W81" i="18"/>
  <c r="V81" i="18"/>
  <c r="X80" i="18"/>
  <c r="W80" i="18"/>
  <c r="V80" i="18"/>
  <c r="X79" i="18"/>
  <c r="W79" i="18"/>
  <c r="V79" i="18"/>
  <c r="X78" i="18"/>
  <c r="W78" i="18"/>
  <c r="V78" i="18"/>
  <c r="X77" i="18"/>
  <c r="W77" i="18"/>
  <c r="V77" i="18"/>
  <c r="X76" i="18"/>
  <c r="W76" i="18"/>
  <c r="V76" i="18"/>
  <c r="X75" i="18"/>
  <c r="W75" i="18"/>
  <c r="V75" i="18"/>
  <c r="X74" i="18"/>
  <c r="W74" i="18"/>
  <c r="V74" i="18"/>
  <c r="X73" i="18"/>
  <c r="W73" i="18"/>
  <c r="V73" i="18"/>
  <c r="X72" i="18"/>
  <c r="W72" i="18"/>
  <c r="V72" i="18"/>
  <c r="X71" i="18"/>
  <c r="W71" i="18"/>
  <c r="V71" i="18"/>
  <c r="X70" i="18"/>
  <c r="W70" i="18"/>
  <c r="V70" i="18"/>
  <c r="X69" i="18"/>
  <c r="W69" i="18"/>
  <c r="V69" i="18"/>
  <c r="X68" i="18"/>
  <c r="W68" i="18"/>
  <c r="V68" i="18"/>
  <c r="X67" i="18"/>
  <c r="W67" i="18"/>
  <c r="V67" i="18"/>
  <c r="X66" i="18"/>
  <c r="W66" i="18"/>
  <c r="V66" i="18"/>
  <c r="X65" i="18"/>
  <c r="W65" i="18"/>
  <c r="V65" i="18"/>
  <c r="X64" i="18"/>
  <c r="W64" i="18"/>
  <c r="V64" i="18"/>
  <c r="X63" i="18"/>
  <c r="W63" i="18"/>
  <c r="V63" i="18"/>
  <c r="X62" i="18"/>
  <c r="W62" i="18"/>
  <c r="V62" i="18"/>
  <c r="X61" i="18"/>
  <c r="W61" i="18"/>
  <c r="V61" i="18"/>
  <c r="X60" i="18"/>
  <c r="W60" i="18"/>
  <c r="V60" i="18"/>
  <c r="X59" i="18"/>
  <c r="W59" i="18"/>
  <c r="V59" i="18"/>
  <c r="X58" i="18"/>
  <c r="W58" i="18"/>
  <c r="V58" i="18"/>
  <c r="X57" i="18"/>
  <c r="W57" i="18"/>
  <c r="V57" i="18"/>
  <c r="X56" i="18"/>
  <c r="W56" i="18"/>
  <c r="V56" i="18"/>
  <c r="X55" i="18"/>
  <c r="W55" i="18"/>
  <c r="V55" i="18"/>
  <c r="X54" i="18"/>
  <c r="W54" i="18"/>
  <c r="V54" i="18"/>
  <c r="X53" i="18"/>
  <c r="W53" i="18"/>
  <c r="V53" i="18"/>
  <c r="X52" i="18"/>
  <c r="W52" i="18"/>
  <c r="V52" i="18"/>
  <c r="X51" i="18"/>
  <c r="W51" i="18"/>
  <c r="V51" i="18"/>
  <c r="X50" i="18"/>
  <c r="W50" i="18"/>
  <c r="V50" i="18"/>
  <c r="X49" i="18"/>
  <c r="W49" i="18"/>
  <c r="V49" i="18"/>
  <c r="X48" i="18"/>
  <c r="W48" i="18"/>
  <c r="V48" i="18"/>
  <c r="X47" i="18"/>
  <c r="W47" i="18"/>
  <c r="V47" i="18"/>
  <c r="X46" i="18"/>
  <c r="W46" i="18"/>
  <c r="V46" i="18"/>
  <c r="X45" i="18"/>
  <c r="W45" i="18"/>
  <c r="V45" i="18"/>
  <c r="X44" i="18"/>
  <c r="W44" i="18"/>
  <c r="V44" i="18"/>
  <c r="X43" i="18"/>
  <c r="W43" i="18"/>
  <c r="V43" i="18"/>
  <c r="X42" i="18"/>
  <c r="W42" i="18"/>
  <c r="V42" i="18"/>
  <c r="X41" i="18"/>
  <c r="W41" i="18"/>
  <c r="V41" i="18"/>
  <c r="X40" i="18"/>
  <c r="W40" i="18"/>
  <c r="V40" i="18"/>
  <c r="X39" i="18"/>
  <c r="W39" i="18"/>
  <c r="V39" i="18"/>
  <c r="X38" i="18"/>
  <c r="W38" i="18"/>
  <c r="V38" i="18"/>
  <c r="X37" i="18"/>
  <c r="W37" i="18"/>
  <c r="V37" i="18"/>
  <c r="X36" i="18"/>
  <c r="W36" i="18"/>
  <c r="V36" i="18"/>
  <c r="X35" i="18"/>
  <c r="W35" i="18"/>
  <c r="V35" i="18"/>
  <c r="X34" i="18"/>
  <c r="W34" i="18"/>
  <c r="V34" i="18"/>
  <c r="X33" i="18"/>
  <c r="W33" i="18"/>
  <c r="V33" i="18"/>
  <c r="X32" i="18"/>
  <c r="W32" i="18"/>
  <c r="V32" i="18"/>
  <c r="X31" i="18"/>
  <c r="W31" i="18"/>
  <c r="V31" i="18"/>
  <c r="X30" i="18"/>
  <c r="W30" i="18"/>
  <c r="V30" i="18"/>
  <c r="X29" i="18"/>
  <c r="W29" i="18"/>
  <c r="V29" i="18"/>
  <c r="X28" i="18"/>
  <c r="W28" i="18"/>
  <c r="V28" i="18"/>
  <c r="X27" i="18"/>
  <c r="W27" i="18"/>
  <c r="V27" i="18"/>
  <c r="X26" i="18"/>
  <c r="W26" i="18"/>
  <c r="V26" i="18"/>
  <c r="X25" i="18"/>
  <c r="W25" i="18"/>
  <c r="V25" i="18"/>
  <c r="X24" i="18"/>
  <c r="W24" i="18"/>
  <c r="V24" i="18"/>
  <c r="X23" i="18"/>
  <c r="W23" i="18"/>
  <c r="V23" i="18"/>
  <c r="X22" i="18"/>
  <c r="W22" i="18"/>
  <c r="V22" i="18"/>
  <c r="X21" i="18"/>
  <c r="W21" i="18"/>
  <c r="V21" i="18"/>
  <c r="X20" i="18"/>
  <c r="W20" i="18"/>
  <c r="V20" i="18"/>
  <c r="X19" i="18"/>
  <c r="W19" i="18"/>
  <c r="V19" i="18"/>
  <c r="X18" i="18"/>
  <c r="W18" i="18"/>
  <c r="V18" i="18"/>
  <c r="X17" i="18"/>
  <c r="W17" i="18"/>
  <c r="V17" i="18"/>
  <c r="X16" i="18"/>
  <c r="W16" i="18"/>
  <c r="V16" i="18"/>
  <c r="X15" i="18"/>
  <c r="W15" i="18"/>
  <c r="V15" i="18"/>
  <c r="X14" i="18"/>
  <c r="W14" i="18"/>
  <c r="V14" i="18"/>
  <c r="X13" i="18"/>
  <c r="W13" i="18"/>
  <c r="V13" i="18"/>
  <c r="X12" i="18"/>
  <c r="W12" i="18"/>
  <c r="V12" i="18"/>
  <c r="X11" i="18"/>
  <c r="W11" i="18"/>
  <c r="V11" i="18"/>
  <c r="AA10" i="18"/>
  <c r="X10" i="18"/>
  <c r="W10" i="18"/>
  <c r="V10" i="18"/>
  <c r="X9" i="18"/>
  <c r="W9" i="18"/>
  <c r="V9" i="18"/>
  <c r="X8" i="18"/>
  <c r="W8" i="18"/>
  <c r="V8" i="18"/>
  <c r="X7" i="18"/>
  <c r="W7" i="18"/>
  <c r="V7" i="18"/>
  <c r="X6" i="18"/>
  <c r="W6" i="18"/>
  <c r="V6" i="18"/>
  <c r="X5" i="18"/>
  <c r="W5" i="18"/>
  <c r="V5" i="18"/>
  <c r="X4" i="18"/>
  <c r="W4" i="18"/>
  <c r="V4" i="18"/>
  <c r="X3" i="18"/>
  <c r="W3" i="18"/>
  <c r="V3" i="18"/>
  <c r="X2" i="18"/>
  <c r="AA4" i="18"/>
  <c r="V2" i="18"/>
  <c r="AA2" i="18"/>
  <c r="AA7" i="18"/>
  <c r="W2" i="18"/>
  <c r="AA3" i="18"/>
  <c r="AA12" i="18"/>
  <c r="AA6" i="18"/>
  <c r="AA9" i="18"/>
  <c r="X141" i="17"/>
  <c r="W141" i="17"/>
  <c r="V141" i="17"/>
  <c r="X140" i="17"/>
  <c r="W140" i="17"/>
  <c r="V140" i="17"/>
  <c r="X139" i="17"/>
  <c r="W139" i="17"/>
  <c r="V139" i="17"/>
  <c r="X138" i="17"/>
  <c r="W138" i="17"/>
  <c r="V138" i="17"/>
  <c r="X137" i="17"/>
  <c r="W137" i="17"/>
  <c r="V137" i="17"/>
  <c r="X136" i="17"/>
  <c r="W136" i="17"/>
  <c r="V136" i="17"/>
  <c r="X135" i="17"/>
  <c r="W135" i="17"/>
  <c r="V135" i="17"/>
  <c r="X134" i="17"/>
  <c r="W134" i="17"/>
  <c r="V134" i="17"/>
  <c r="X133" i="17"/>
  <c r="W133" i="17"/>
  <c r="V133" i="17"/>
  <c r="X132" i="17"/>
  <c r="W132" i="17"/>
  <c r="V132" i="17"/>
  <c r="X131" i="17"/>
  <c r="W131" i="17"/>
  <c r="V131" i="17"/>
  <c r="X130" i="17"/>
  <c r="W130" i="17"/>
  <c r="V130" i="17"/>
  <c r="X129" i="17"/>
  <c r="W129" i="17"/>
  <c r="V129" i="17"/>
  <c r="X128" i="17"/>
  <c r="W128" i="17"/>
  <c r="V128" i="17"/>
  <c r="X127" i="17"/>
  <c r="W127" i="17"/>
  <c r="V127" i="17"/>
  <c r="X126" i="17"/>
  <c r="W126" i="17"/>
  <c r="V126" i="17"/>
  <c r="X125" i="17"/>
  <c r="W125" i="17"/>
  <c r="V125" i="17"/>
  <c r="X124" i="17"/>
  <c r="W124" i="17"/>
  <c r="V124" i="17"/>
  <c r="X123" i="17"/>
  <c r="W123" i="17"/>
  <c r="V123" i="17"/>
  <c r="X122" i="17"/>
  <c r="W122" i="17"/>
  <c r="V122" i="17"/>
  <c r="X121" i="17"/>
  <c r="W121" i="17"/>
  <c r="V121" i="17"/>
  <c r="X120" i="17"/>
  <c r="W120" i="17"/>
  <c r="V120" i="17"/>
  <c r="X119" i="17"/>
  <c r="W119" i="17"/>
  <c r="V119" i="17"/>
  <c r="X118" i="17"/>
  <c r="W118" i="17"/>
  <c r="V118" i="17"/>
  <c r="X117" i="17"/>
  <c r="W117" i="17"/>
  <c r="V117" i="17"/>
  <c r="X116" i="17"/>
  <c r="W116" i="17"/>
  <c r="V116" i="17"/>
  <c r="X115" i="17"/>
  <c r="W115" i="17"/>
  <c r="V115" i="17"/>
  <c r="X114" i="17"/>
  <c r="W114" i="17"/>
  <c r="V114" i="17"/>
  <c r="X113" i="17"/>
  <c r="W113" i="17"/>
  <c r="V113" i="17"/>
  <c r="X112" i="17"/>
  <c r="W112" i="17"/>
  <c r="V112" i="17"/>
  <c r="X111" i="17"/>
  <c r="W111" i="17"/>
  <c r="V111" i="17"/>
  <c r="X110" i="17"/>
  <c r="W110" i="17"/>
  <c r="V110" i="17"/>
  <c r="X109" i="17"/>
  <c r="W109" i="17"/>
  <c r="V109" i="17"/>
  <c r="X108" i="17"/>
  <c r="W108" i="17"/>
  <c r="V108" i="17"/>
  <c r="X107" i="17"/>
  <c r="W107" i="17"/>
  <c r="V107" i="17"/>
  <c r="X106" i="17"/>
  <c r="W106" i="17"/>
  <c r="V106" i="17"/>
  <c r="X105" i="17"/>
  <c r="W105" i="17"/>
  <c r="V105" i="17"/>
  <c r="X104" i="17"/>
  <c r="W104" i="17"/>
  <c r="V104" i="17"/>
  <c r="X103" i="17"/>
  <c r="W103" i="17"/>
  <c r="V103" i="17"/>
  <c r="X102" i="17"/>
  <c r="W102" i="17"/>
  <c r="V102" i="17"/>
  <c r="X101" i="17"/>
  <c r="W101" i="17"/>
  <c r="V101" i="17"/>
  <c r="X100" i="17"/>
  <c r="W100" i="17"/>
  <c r="V100" i="17"/>
  <c r="X99" i="17"/>
  <c r="W99" i="17"/>
  <c r="V99" i="17"/>
  <c r="X98" i="17"/>
  <c r="W98" i="17"/>
  <c r="V98" i="17"/>
  <c r="X97" i="17"/>
  <c r="W97" i="17"/>
  <c r="V97" i="17"/>
  <c r="X96" i="17"/>
  <c r="W96" i="17"/>
  <c r="V96" i="17"/>
  <c r="X95" i="17"/>
  <c r="W95" i="17"/>
  <c r="V95" i="17"/>
  <c r="X94" i="17"/>
  <c r="W94" i="17"/>
  <c r="V94" i="17"/>
  <c r="X93" i="17"/>
  <c r="W93" i="17"/>
  <c r="V93" i="17"/>
  <c r="X92" i="17"/>
  <c r="W92" i="17"/>
  <c r="V92" i="17"/>
  <c r="X91" i="17"/>
  <c r="W91" i="17"/>
  <c r="V91" i="17"/>
  <c r="X90" i="17"/>
  <c r="W90" i="17"/>
  <c r="V90" i="17"/>
  <c r="X89" i="17"/>
  <c r="W89" i="17"/>
  <c r="V89" i="17"/>
  <c r="X88" i="17"/>
  <c r="W88" i="17"/>
  <c r="V88" i="17"/>
  <c r="X87" i="17"/>
  <c r="W87" i="17"/>
  <c r="V87" i="17"/>
  <c r="X86" i="17"/>
  <c r="W86" i="17"/>
  <c r="V86" i="17"/>
  <c r="X85" i="17"/>
  <c r="W85" i="17"/>
  <c r="V85" i="17"/>
  <c r="X84" i="17"/>
  <c r="W84" i="17"/>
  <c r="V84" i="17"/>
  <c r="X83" i="17"/>
  <c r="W83" i="17"/>
  <c r="V83" i="17"/>
  <c r="X82" i="17"/>
  <c r="W82" i="17"/>
  <c r="V82" i="17"/>
  <c r="X81" i="17"/>
  <c r="W81" i="17"/>
  <c r="V81" i="17"/>
  <c r="X80" i="17"/>
  <c r="W80" i="17"/>
  <c r="V80" i="17"/>
  <c r="X79" i="17"/>
  <c r="W79" i="17"/>
  <c r="V79" i="17"/>
  <c r="X78" i="17"/>
  <c r="W78" i="17"/>
  <c r="V78" i="17"/>
  <c r="X77" i="17"/>
  <c r="W77" i="17"/>
  <c r="V77" i="17"/>
  <c r="X76" i="17"/>
  <c r="W76" i="17"/>
  <c r="V76" i="17"/>
  <c r="X75" i="17"/>
  <c r="W75" i="17"/>
  <c r="V75" i="17"/>
  <c r="X74" i="17"/>
  <c r="W74" i="17"/>
  <c r="V74" i="17"/>
  <c r="X73" i="17"/>
  <c r="W73" i="17"/>
  <c r="V73" i="17"/>
  <c r="X72" i="17"/>
  <c r="W72" i="17"/>
  <c r="V72" i="17"/>
  <c r="X71" i="17"/>
  <c r="W71" i="17"/>
  <c r="V71" i="17"/>
  <c r="X70" i="17"/>
  <c r="W70" i="17"/>
  <c r="V70" i="17"/>
  <c r="X69" i="17"/>
  <c r="W69" i="17"/>
  <c r="V69" i="17"/>
  <c r="X68" i="17"/>
  <c r="W68" i="17"/>
  <c r="V68" i="17"/>
  <c r="X67" i="17"/>
  <c r="W67" i="17"/>
  <c r="V67" i="17"/>
  <c r="X66" i="17"/>
  <c r="W66" i="17"/>
  <c r="V66" i="17"/>
  <c r="X65" i="17"/>
  <c r="W65" i="17"/>
  <c r="V65" i="17"/>
  <c r="X64" i="17"/>
  <c r="W64" i="17"/>
  <c r="V64" i="17"/>
  <c r="X63" i="17"/>
  <c r="W63" i="17"/>
  <c r="V63" i="17"/>
  <c r="X62" i="17"/>
  <c r="W62" i="17"/>
  <c r="V62" i="17"/>
  <c r="X61" i="17"/>
  <c r="W61" i="17"/>
  <c r="V61" i="17"/>
  <c r="X60" i="17"/>
  <c r="W60" i="17"/>
  <c r="V60" i="17"/>
  <c r="X59" i="17"/>
  <c r="W59" i="17"/>
  <c r="V59" i="17"/>
  <c r="X58" i="17"/>
  <c r="W58" i="17"/>
  <c r="V58" i="17"/>
  <c r="X57" i="17"/>
  <c r="W57" i="17"/>
  <c r="V57" i="17"/>
  <c r="X56" i="17"/>
  <c r="W56" i="17"/>
  <c r="V56" i="17"/>
  <c r="X55" i="17"/>
  <c r="W55" i="17"/>
  <c r="V55" i="17"/>
  <c r="X54" i="17"/>
  <c r="W54" i="17"/>
  <c r="V54" i="17"/>
  <c r="X53" i="17"/>
  <c r="W53" i="17"/>
  <c r="V53" i="17"/>
  <c r="X52" i="17"/>
  <c r="W52" i="17"/>
  <c r="V52" i="17"/>
  <c r="X51" i="17"/>
  <c r="W51" i="17"/>
  <c r="V51" i="17"/>
  <c r="X50" i="17"/>
  <c r="W50" i="17"/>
  <c r="V50" i="17"/>
  <c r="X49" i="17"/>
  <c r="W49" i="17"/>
  <c r="V49" i="17"/>
  <c r="X48" i="17"/>
  <c r="W48" i="17"/>
  <c r="V48" i="17"/>
  <c r="X47" i="17"/>
  <c r="W47" i="17"/>
  <c r="V47" i="17"/>
  <c r="X46" i="17"/>
  <c r="W46" i="17"/>
  <c r="V46" i="17"/>
  <c r="X45" i="17"/>
  <c r="W45" i="17"/>
  <c r="V45" i="17"/>
  <c r="X44" i="17"/>
  <c r="W44" i="17"/>
  <c r="V44" i="17"/>
  <c r="X43" i="17"/>
  <c r="W43" i="17"/>
  <c r="V43" i="17"/>
  <c r="X42" i="17"/>
  <c r="W42" i="17"/>
  <c r="V42" i="17"/>
  <c r="X41" i="17"/>
  <c r="W41" i="17"/>
  <c r="V41" i="17"/>
  <c r="X40" i="17"/>
  <c r="W40" i="17"/>
  <c r="V40" i="17"/>
  <c r="X39" i="17"/>
  <c r="W39" i="17"/>
  <c r="V39" i="17"/>
  <c r="X38" i="17"/>
  <c r="W38" i="17"/>
  <c r="V38" i="17"/>
  <c r="X37" i="17"/>
  <c r="W37" i="17"/>
  <c r="V37" i="17"/>
  <c r="X36" i="17"/>
  <c r="W36" i="17"/>
  <c r="V36" i="17"/>
  <c r="X35" i="17"/>
  <c r="W35" i="17"/>
  <c r="V35" i="17"/>
  <c r="X34" i="17"/>
  <c r="W34" i="17"/>
  <c r="V34" i="17"/>
  <c r="X33" i="17"/>
  <c r="W33" i="17"/>
  <c r="V33" i="17"/>
  <c r="X32" i="17"/>
  <c r="W32" i="17"/>
  <c r="V32" i="17"/>
  <c r="X31" i="17"/>
  <c r="W31" i="17"/>
  <c r="V31" i="17"/>
  <c r="X30" i="17"/>
  <c r="W30" i="17"/>
  <c r="V30" i="17"/>
  <c r="X29" i="17"/>
  <c r="W29" i="17"/>
  <c r="V29" i="17"/>
  <c r="X28" i="17"/>
  <c r="W28" i="17"/>
  <c r="V28" i="17"/>
  <c r="X27" i="17"/>
  <c r="W27" i="17"/>
  <c r="V27" i="17"/>
  <c r="X26" i="17"/>
  <c r="W26" i="17"/>
  <c r="V26" i="17"/>
  <c r="X25" i="17"/>
  <c r="W25" i="17"/>
  <c r="V25" i="17"/>
  <c r="X24" i="17"/>
  <c r="W24" i="17"/>
  <c r="V24" i="17"/>
  <c r="X23" i="17"/>
  <c r="W23" i="17"/>
  <c r="V23" i="17"/>
  <c r="X22" i="17"/>
  <c r="W22" i="17"/>
  <c r="V22" i="17"/>
  <c r="X21" i="17"/>
  <c r="W21" i="17"/>
  <c r="V21" i="17"/>
  <c r="X20" i="17"/>
  <c r="W20" i="17"/>
  <c r="V20" i="17"/>
  <c r="X19" i="17"/>
  <c r="W19" i="17"/>
  <c r="V19" i="17"/>
  <c r="X18" i="17"/>
  <c r="W18" i="17"/>
  <c r="V18" i="17"/>
  <c r="X17" i="17"/>
  <c r="W17" i="17"/>
  <c r="V17" i="17"/>
  <c r="X16" i="17"/>
  <c r="W16" i="17"/>
  <c r="V16" i="17"/>
  <c r="X15" i="17"/>
  <c r="W15" i="17"/>
  <c r="V15" i="17"/>
  <c r="X14" i="17"/>
  <c r="W14" i="17"/>
  <c r="V14" i="17"/>
  <c r="X13" i="17"/>
  <c r="W13" i="17"/>
  <c r="V13" i="17"/>
  <c r="X12" i="17"/>
  <c r="W12" i="17"/>
  <c r="V12" i="17"/>
  <c r="X11" i="17"/>
  <c r="W11" i="17"/>
  <c r="V11" i="17"/>
  <c r="AA10" i="17"/>
  <c r="X10" i="17"/>
  <c r="W10" i="17"/>
  <c r="V10" i="17"/>
  <c r="X9" i="17"/>
  <c r="W9" i="17"/>
  <c r="V9" i="17"/>
  <c r="X8" i="17"/>
  <c r="W8" i="17"/>
  <c r="V8" i="17"/>
  <c r="X7" i="17"/>
  <c r="W7" i="17"/>
  <c r="V7" i="17"/>
  <c r="X6" i="17"/>
  <c r="W6" i="17"/>
  <c r="V6" i="17"/>
  <c r="X5" i="17"/>
  <c r="W5" i="17"/>
  <c r="V5" i="17"/>
  <c r="X4" i="17"/>
  <c r="W4" i="17"/>
  <c r="V4" i="17"/>
  <c r="X3" i="17"/>
  <c r="W3" i="17"/>
  <c r="V3" i="17"/>
  <c r="V2" i="17"/>
  <c r="AA2" i="17"/>
  <c r="X2" i="17"/>
  <c r="AA4" i="17"/>
  <c r="AA7" i="17"/>
  <c r="W2" i="17"/>
  <c r="AA3" i="17"/>
  <c r="AA12" i="17"/>
  <c r="AA6" i="17"/>
  <c r="AA9" i="17"/>
  <c r="X141" i="16"/>
  <c r="W141" i="16"/>
  <c r="V141" i="16"/>
  <c r="X140" i="16"/>
  <c r="W140" i="16"/>
  <c r="V140" i="16"/>
  <c r="X139" i="16"/>
  <c r="W139" i="16"/>
  <c r="V139" i="16"/>
  <c r="X138" i="16"/>
  <c r="W138" i="16"/>
  <c r="V138" i="16"/>
  <c r="X137" i="16"/>
  <c r="W137" i="16"/>
  <c r="V137" i="16"/>
  <c r="X136" i="16"/>
  <c r="W136" i="16"/>
  <c r="V136" i="16"/>
  <c r="X135" i="16"/>
  <c r="W135" i="16"/>
  <c r="V135" i="16"/>
  <c r="X134" i="16"/>
  <c r="W134" i="16"/>
  <c r="V134" i="16"/>
  <c r="X133" i="16"/>
  <c r="W133" i="16"/>
  <c r="V133" i="16"/>
  <c r="X132" i="16"/>
  <c r="W132" i="16"/>
  <c r="V132" i="16"/>
  <c r="X131" i="16"/>
  <c r="W131" i="16"/>
  <c r="V131" i="16"/>
  <c r="X130" i="16"/>
  <c r="W130" i="16"/>
  <c r="V130" i="16"/>
  <c r="X129" i="16"/>
  <c r="W129" i="16"/>
  <c r="V129" i="16"/>
  <c r="X128" i="16"/>
  <c r="W128" i="16"/>
  <c r="V128" i="16"/>
  <c r="X127" i="16"/>
  <c r="W127" i="16"/>
  <c r="V127" i="16"/>
  <c r="X126" i="16"/>
  <c r="W126" i="16"/>
  <c r="V126" i="16"/>
  <c r="X125" i="16"/>
  <c r="W125" i="16"/>
  <c r="V125" i="16"/>
  <c r="X124" i="16"/>
  <c r="W124" i="16"/>
  <c r="V124" i="16"/>
  <c r="X123" i="16"/>
  <c r="W123" i="16"/>
  <c r="V123" i="16"/>
  <c r="X122" i="16"/>
  <c r="W122" i="16"/>
  <c r="V122" i="16"/>
  <c r="X121" i="16"/>
  <c r="W121" i="16"/>
  <c r="V121" i="16"/>
  <c r="X120" i="16"/>
  <c r="W120" i="16"/>
  <c r="V120" i="16"/>
  <c r="X119" i="16"/>
  <c r="W119" i="16"/>
  <c r="V119" i="16"/>
  <c r="X118" i="16"/>
  <c r="W118" i="16"/>
  <c r="V118" i="16"/>
  <c r="X117" i="16"/>
  <c r="W117" i="16"/>
  <c r="V117" i="16"/>
  <c r="X116" i="16"/>
  <c r="W116" i="16"/>
  <c r="V116" i="16"/>
  <c r="X115" i="16"/>
  <c r="W115" i="16"/>
  <c r="V115" i="16"/>
  <c r="X114" i="16"/>
  <c r="W114" i="16"/>
  <c r="V114" i="16"/>
  <c r="X113" i="16"/>
  <c r="W113" i="16"/>
  <c r="V113" i="16"/>
  <c r="X112" i="16"/>
  <c r="W112" i="16"/>
  <c r="V112" i="16"/>
  <c r="X111" i="16"/>
  <c r="W111" i="16"/>
  <c r="V111" i="16"/>
  <c r="X110" i="16"/>
  <c r="W110" i="16"/>
  <c r="V110" i="16"/>
  <c r="X109" i="16"/>
  <c r="W109" i="16"/>
  <c r="V109" i="16"/>
  <c r="X108" i="16"/>
  <c r="W108" i="16"/>
  <c r="V108" i="16"/>
  <c r="X107" i="16"/>
  <c r="W107" i="16"/>
  <c r="V107" i="16"/>
  <c r="X106" i="16"/>
  <c r="W106" i="16"/>
  <c r="V106" i="16"/>
  <c r="X105" i="16"/>
  <c r="W105" i="16"/>
  <c r="V105" i="16"/>
  <c r="X104" i="16"/>
  <c r="W104" i="16"/>
  <c r="V104" i="16"/>
  <c r="X103" i="16"/>
  <c r="W103" i="16"/>
  <c r="V103" i="16"/>
  <c r="X102" i="16"/>
  <c r="W102" i="16"/>
  <c r="V102" i="16"/>
  <c r="X101" i="16"/>
  <c r="W101" i="16"/>
  <c r="V101" i="16"/>
  <c r="X100" i="16"/>
  <c r="W100" i="16"/>
  <c r="V100" i="16"/>
  <c r="X99" i="16"/>
  <c r="W99" i="16"/>
  <c r="V99" i="16"/>
  <c r="X98" i="16"/>
  <c r="W98" i="16"/>
  <c r="V98" i="16"/>
  <c r="X97" i="16"/>
  <c r="W97" i="16"/>
  <c r="V97" i="16"/>
  <c r="X96" i="16"/>
  <c r="W96" i="16"/>
  <c r="V96" i="16"/>
  <c r="X95" i="16"/>
  <c r="W95" i="16"/>
  <c r="V95" i="16"/>
  <c r="X94" i="16"/>
  <c r="W94" i="16"/>
  <c r="V94" i="16"/>
  <c r="X93" i="16"/>
  <c r="W93" i="16"/>
  <c r="V93" i="16"/>
  <c r="X92" i="16"/>
  <c r="W92" i="16"/>
  <c r="V92" i="16"/>
  <c r="X91" i="16"/>
  <c r="W91" i="16"/>
  <c r="V91" i="16"/>
  <c r="X90" i="16"/>
  <c r="W90" i="16"/>
  <c r="V90" i="16"/>
  <c r="X89" i="16"/>
  <c r="W89" i="16"/>
  <c r="V89" i="16"/>
  <c r="X88" i="16"/>
  <c r="W88" i="16"/>
  <c r="V88" i="16"/>
  <c r="X87" i="16"/>
  <c r="W87" i="16"/>
  <c r="V87" i="16"/>
  <c r="X86" i="16"/>
  <c r="W86" i="16"/>
  <c r="V86" i="16"/>
  <c r="X85" i="16"/>
  <c r="W85" i="16"/>
  <c r="V85" i="16"/>
  <c r="X84" i="16"/>
  <c r="W84" i="16"/>
  <c r="V84" i="16"/>
  <c r="X83" i="16"/>
  <c r="W83" i="16"/>
  <c r="V83" i="16"/>
  <c r="X82" i="16"/>
  <c r="W82" i="16"/>
  <c r="V82" i="16"/>
  <c r="X81" i="16"/>
  <c r="W81" i="16"/>
  <c r="V81" i="16"/>
  <c r="X80" i="16"/>
  <c r="W80" i="16"/>
  <c r="V80" i="16"/>
  <c r="X79" i="16"/>
  <c r="W79" i="16"/>
  <c r="V79" i="16"/>
  <c r="X78" i="16"/>
  <c r="W78" i="16"/>
  <c r="V78" i="16"/>
  <c r="X77" i="16"/>
  <c r="W77" i="16"/>
  <c r="V77" i="16"/>
  <c r="X76" i="16"/>
  <c r="W76" i="16"/>
  <c r="V76" i="16"/>
  <c r="X75" i="16"/>
  <c r="W75" i="16"/>
  <c r="V75" i="16"/>
  <c r="X74" i="16"/>
  <c r="W74" i="16"/>
  <c r="V74" i="16"/>
  <c r="X73" i="16"/>
  <c r="W73" i="16"/>
  <c r="V73" i="16"/>
  <c r="X72" i="16"/>
  <c r="W72" i="16"/>
  <c r="V72" i="16"/>
  <c r="X71" i="16"/>
  <c r="W71" i="16"/>
  <c r="V71" i="16"/>
  <c r="X70" i="16"/>
  <c r="W70" i="16"/>
  <c r="V70" i="16"/>
  <c r="X69" i="16"/>
  <c r="W69" i="16"/>
  <c r="V69" i="16"/>
  <c r="X68" i="16"/>
  <c r="W68" i="16"/>
  <c r="V68" i="16"/>
  <c r="X67" i="16"/>
  <c r="W67" i="16"/>
  <c r="V67" i="16"/>
  <c r="X66" i="16"/>
  <c r="W66" i="16"/>
  <c r="V66" i="16"/>
  <c r="X65" i="16"/>
  <c r="W65" i="16"/>
  <c r="V65" i="16"/>
  <c r="X64" i="16"/>
  <c r="W64" i="16"/>
  <c r="V64" i="16"/>
  <c r="X63" i="16"/>
  <c r="W63" i="16"/>
  <c r="V63" i="16"/>
  <c r="X62" i="16"/>
  <c r="W62" i="16"/>
  <c r="V62" i="16"/>
  <c r="X61" i="16"/>
  <c r="W61" i="16"/>
  <c r="V61" i="16"/>
  <c r="X60" i="16"/>
  <c r="W60" i="16"/>
  <c r="V60" i="16"/>
  <c r="X59" i="16"/>
  <c r="W59" i="16"/>
  <c r="V59" i="16"/>
  <c r="X58" i="16"/>
  <c r="W58" i="16"/>
  <c r="V58" i="16"/>
  <c r="X57" i="16"/>
  <c r="W57" i="16"/>
  <c r="V57" i="16"/>
  <c r="X56" i="16"/>
  <c r="W56" i="16"/>
  <c r="V56" i="16"/>
  <c r="X55" i="16"/>
  <c r="W55" i="16"/>
  <c r="V55" i="16"/>
  <c r="X54" i="16"/>
  <c r="W54" i="16"/>
  <c r="V54" i="16"/>
  <c r="X53" i="16"/>
  <c r="W53" i="16"/>
  <c r="V53" i="16"/>
  <c r="X52" i="16"/>
  <c r="W52" i="16"/>
  <c r="V52" i="16"/>
  <c r="X51" i="16"/>
  <c r="W51" i="16"/>
  <c r="V51" i="16"/>
  <c r="X50" i="16"/>
  <c r="W50" i="16"/>
  <c r="V50" i="16"/>
  <c r="X49" i="16"/>
  <c r="W49" i="16"/>
  <c r="V49" i="16"/>
  <c r="X48" i="16"/>
  <c r="W48" i="16"/>
  <c r="V48" i="16"/>
  <c r="X47" i="16"/>
  <c r="W47" i="16"/>
  <c r="V47" i="16"/>
  <c r="X46" i="16"/>
  <c r="W46" i="16"/>
  <c r="V46" i="16"/>
  <c r="X45" i="16"/>
  <c r="W45" i="16"/>
  <c r="V45" i="16"/>
  <c r="X44" i="16"/>
  <c r="W44" i="16"/>
  <c r="V44" i="16"/>
  <c r="X43" i="16"/>
  <c r="W43" i="16"/>
  <c r="V43" i="16"/>
  <c r="X42" i="16"/>
  <c r="W42" i="16"/>
  <c r="V42" i="16"/>
  <c r="X41" i="16"/>
  <c r="W41" i="16"/>
  <c r="V41" i="16"/>
  <c r="X40" i="16"/>
  <c r="W40" i="16"/>
  <c r="V40" i="16"/>
  <c r="X39" i="16"/>
  <c r="W39" i="16"/>
  <c r="V39" i="16"/>
  <c r="X38" i="16"/>
  <c r="W38" i="16"/>
  <c r="V38" i="16"/>
  <c r="X37" i="16"/>
  <c r="W37" i="16"/>
  <c r="V37" i="16"/>
  <c r="X36" i="16"/>
  <c r="W36" i="16"/>
  <c r="V36" i="16"/>
  <c r="X35" i="16"/>
  <c r="W35" i="16"/>
  <c r="V35" i="16"/>
  <c r="X34" i="16"/>
  <c r="W34" i="16"/>
  <c r="V34" i="16"/>
  <c r="X33" i="16"/>
  <c r="W33" i="16"/>
  <c r="V33" i="16"/>
  <c r="X32" i="16"/>
  <c r="W32" i="16"/>
  <c r="V32" i="16"/>
  <c r="X31" i="16"/>
  <c r="W31" i="16"/>
  <c r="V31" i="16"/>
  <c r="X30" i="16"/>
  <c r="W30" i="16"/>
  <c r="V30" i="16"/>
  <c r="X29" i="16"/>
  <c r="W29" i="16"/>
  <c r="V29" i="16"/>
  <c r="X28" i="16"/>
  <c r="W28" i="16"/>
  <c r="V28" i="16"/>
  <c r="X27" i="16"/>
  <c r="W27" i="16"/>
  <c r="V27" i="16"/>
  <c r="X26" i="16"/>
  <c r="W26" i="16"/>
  <c r="V26" i="16"/>
  <c r="X25" i="16"/>
  <c r="W25" i="16"/>
  <c r="V25" i="16"/>
  <c r="X24" i="16"/>
  <c r="W24" i="16"/>
  <c r="V24" i="16"/>
  <c r="X23" i="16"/>
  <c r="W23" i="16"/>
  <c r="V23" i="16"/>
  <c r="X22" i="16"/>
  <c r="W22" i="16"/>
  <c r="V22" i="16"/>
  <c r="X21" i="16"/>
  <c r="W21" i="16"/>
  <c r="V21" i="16"/>
  <c r="X20" i="16"/>
  <c r="W20" i="16"/>
  <c r="V20" i="16"/>
  <c r="X19" i="16"/>
  <c r="W19" i="16"/>
  <c r="V19" i="16"/>
  <c r="X18" i="16"/>
  <c r="W18" i="16"/>
  <c r="V18" i="16"/>
  <c r="X17" i="16"/>
  <c r="W17" i="16"/>
  <c r="V17" i="16"/>
  <c r="X16" i="16"/>
  <c r="W16" i="16"/>
  <c r="V16" i="16"/>
  <c r="X15" i="16"/>
  <c r="W15" i="16"/>
  <c r="V15" i="16"/>
  <c r="X14" i="16"/>
  <c r="W14" i="16"/>
  <c r="V14" i="16"/>
  <c r="X13" i="16"/>
  <c r="W13" i="16"/>
  <c r="V13" i="16"/>
  <c r="X12" i="16"/>
  <c r="W12" i="16"/>
  <c r="V12" i="16"/>
  <c r="X11" i="16"/>
  <c r="W11" i="16"/>
  <c r="V11" i="16"/>
  <c r="AA10" i="16"/>
  <c r="X10" i="16"/>
  <c r="W10" i="16"/>
  <c r="V10" i="16"/>
  <c r="X9" i="16"/>
  <c r="W9" i="16"/>
  <c r="V9" i="16"/>
  <c r="X8" i="16"/>
  <c r="W8" i="16"/>
  <c r="V8" i="16"/>
  <c r="X7" i="16"/>
  <c r="W7" i="16"/>
  <c r="W2" i="16"/>
  <c r="W3" i="16"/>
  <c r="W4" i="16"/>
  <c r="W5" i="16"/>
  <c r="W6" i="16"/>
  <c r="AA3" i="16"/>
  <c r="V2" i="16"/>
  <c r="V3" i="16"/>
  <c r="V4" i="16"/>
  <c r="V5" i="16"/>
  <c r="V6" i="16"/>
  <c r="V7" i="16"/>
  <c r="AA2" i="16"/>
  <c r="AA6" i="16"/>
  <c r="X2" i="16"/>
  <c r="X3" i="16"/>
  <c r="X4" i="16"/>
  <c r="X5" i="16"/>
  <c r="X6" i="16"/>
  <c r="AA4" i="16"/>
  <c r="AA7" i="16"/>
  <c r="AA9" i="16"/>
  <c r="AA12" i="16"/>
  <c r="X141" i="15"/>
  <c r="W141" i="15"/>
  <c r="V141" i="15"/>
  <c r="X140" i="15"/>
  <c r="W140" i="15"/>
  <c r="V140" i="15"/>
  <c r="X139" i="15"/>
  <c r="W139" i="15"/>
  <c r="V139" i="15"/>
  <c r="X138" i="15"/>
  <c r="W138" i="15"/>
  <c r="V138" i="15"/>
  <c r="X137" i="15"/>
  <c r="W137" i="15"/>
  <c r="V137" i="15"/>
  <c r="X136" i="15"/>
  <c r="W136" i="15"/>
  <c r="V136" i="15"/>
  <c r="X135" i="15"/>
  <c r="W135" i="15"/>
  <c r="V135" i="15"/>
  <c r="X134" i="15"/>
  <c r="W134" i="15"/>
  <c r="V134" i="15"/>
  <c r="X133" i="15"/>
  <c r="W133" i="15"/>
  <c r="V133" i="15"/>
  <c r="X132" i="15"/>
  <c r="W132" i="15"/>
  <c r="V132" i="15"/>
  <c r="X131" i="15"/>
  <c r="W131" i="15"/>
  <c r="V131" i="15"/>
  <c r="X130" i="15"/>
  <c r="W130" i="15"/>
  <c r="V130" i="15"/>
  <c r="X129" i="15"/>
  <c r="W129" i="15"/>
  <c r="V129" i="15"/>
  <c r="X128" i="15"/>
  <c r="W128" i="15"/>
  <c r="V128" i="15"/>
  <c r="X127" i="15"/>
  <c r="W127" i="15"/>
  <c r="V127" i="15"/>
  <c r="X126" i="15"/>
  <c r="W126" i="15"/>
  <c r="V126" i="15"/>
  <c r="X125" i="15"/>
  <c r="W125" i="15"/>
  <c r="V125" i="15"/>
  <c r="X124" i="15"/>
  <c r="W124" i="15"/>
  <c r="V124" i="15"/>
  <c r="X123" i="15"/>
  <c r="W123" i="15"/>
  <c r="V123" i="15"/>
  <c r="X122" i="15"/>
  <c r="W122" i="15"/>
  <c r="V122" i="15"/>
  <c r="X121" i="15"/>
  <c r="W121" i="15"/>
  <c r="V121" i="15"/>
  <c r="X120" i="15"/>
  <c r="W120" i="15"/>
  <c r="V120" i="15"/>
  <c r="X119" i="15"/>
  <c r="W119" i="15"/>
  <c r="V119" i="15"/>
  <c r="X118" i="15"/>
  <c r="W118" i="15"/>
  <c r="V118" i="15"/>
  <c r="X117" i="15"/>
  <c r="W117" i="15"/>
  <c r="V117" i="15"/>
  <c r="X116" i="15"/>
  <c r="W116" i="15"/>
  <c r="V116" i="15"/>
  <c r="X115" i="15"/>
  <c r="W115" i="15"/>
  <c r="V115" i="15"/>
  <c r="X114" i="15"/>
  <c r="W114" i="15"/>
  <c r="V114" i="15"/>
  <c r="X113" i="15"/>
  <c r="W113" i="15"/>
  <c r="V113" i="15"/>
  <c r="X112" i="15"/>
  <c r="W112" i="15"/>
  <c r="V112" i="15"/>
  <c r="X111" i="15"/>
  <c r="W111" i="15"/>
  <c r="V111" i="15"/>
  <c r="X110" i="15"/>
  <c r="W110" i="15"/>
  <c r="V110" i="15"/>
  <c r="X109" i="15"/>
  <c r="W109" i="15"/>
  <c r="V109" i="15"/>
  <c r="X108" i="15"/>
  <c r="W108" i="15"/>
  <c r="V108" i="15"/>
  <c r="X107" i="15"/>
  <c r="W107" i="15"/>
  <c r="V107" i="15"/>
  <c r="X106" i="15"/>
  <c r="W106" i="15"/>
  <c r="V106" i="15"/>
  <c r="X105" i="15"/>
  <c r="W105" i="15"/>
  <c r="V105" i="15"/>
  <c r="X104" i="15"/>
  <c r="W104" i="15"/>
  <c r="V104" i="15"/>
  <c r="X103" i="15"/>
  <c r="W103" i="15"/>
  <c r="V103" i="15"/>
  <c r="X102" i="15"/>
  <c r="W102" i="15"/>
  <c r="V102" i="15"/>
  <c r="X101" i="15"/>
  <c r="W101" i="15"/>
  <c r="V101" i="15"/>
  <c r="X100" i="15"/>
  <c r="W100" i="15"/>
  <c r="V100" i="15"/>
  <c r="X99" i="15"/>
  <c r="W99" i="15"/>
  <c r="V99" i="15"/>
  <c r="X98" i="15"/>
  <c r="W98" i="15"/>
  <c r="V98" i="15"/>
  <c r="X97" i="15"/>
  <c r="W97" i="15"/>
  <c r="V97" i="15"/>
  <c r="X96" i="15"/>
  <c r="W96" i="15"/>
  <c r="V96" i="15"/>
  <c r="X95" i="15"/>
  <c r="W95" i="15"/>
  <c r="V95" i="15"/>
  <c r="X94" i="15"/>
  <c r="W94" i="15"/>
  <c r="V94" i="15"/>
  <c r="X93" i="15"/>
  <c r="W93" i="15"/>
  <c r="V93" i="15"/>
  <c r="X92" i="15"/>
  <c r="W92" i="15"/>
  <c r="V92" i="15"/>
  <c r="X91" i="15"/>
  <c r="W91" i="15"/>
  <c r="V91" i="15"/>
  <c r="X90" i="15"/>
  <c r="W90" i="15"/>
  <c r="V90" i="15"/>
  <c r="X89" i="15"/>
  <c r="W89" i="15"/>
  <c r="V89" i="15"/>
  <c r="X88" i="15"/>
  <c r="W88" i="15"/>
  <c r="V88" i="15"/>
  <c r="X87" i="15"/>
  <c r="W87" i="15"/>
  <c r="V87" i="15"/>
  <c r="X86" i="15"/>
  <c r="W86" i="15"/>
  <c r="V86" i="15"/>
  <c r="X85" i="15"/>
  <c r="W85" i="15"/>
  <c r="V85" i="15"/>
  <c r="X84" i="15"/>
  <c r="W84" i="15"/>
  <c r="V84" i="15"/>
  <c r="X83" i="15"/>
  <c r="W83" i="15"/>
  <c r="V83" i="15"/>
  <c r="X82" i="15"/>
  <c r="W82" i="15"/>
  <c r="V82" i="15"/>
  <c r="X81" i="15"/>
  <c r="W81" i="15"/>
  <c r="V81" i="15"/>
  <c r="X80" i="15"/>
  <c r="W80" i="15"/>
  <c r="V80" i="15"/>
  <c r="X79" i="15"/>
  <c r="W79" i="15"/>
  <c r="V79" i="15"/>
  <c r="X78" i="15"/>
  <c r="W78" i="15"/>
  <c r="V78" i="15"/>
  <c r="X77" i="15"/>
  <c r="W77" i="15"/>
  <c r="V77" i="15"/>
  <c r="X76" i="15"/>
  <c r="W76" i="15"/>
  <c r="V76" i="15"/>
  <c r="X75" i="15"/>
  <c r="W75" i="15"/>
  <c r="V75" i="15"/>
  <c r="X74" i="15"/>
  <c r="W74" i="15"/>
  <c r="V74" i="15"/>
  <c r="X73" i="15"/>
  <c r="W73" i="15"/>
  <c r="V73" i="15"/>
  <c r="X72" i="15"/>
  <c r="W72" i="15"/>
  <c r="V72" i="15"/>
  <c r="X71" i="15"/>
  <c r="W71" i="15"/>
  <c r="V71" i="15"/>
  <c r="X70" i="15"/>
  <c r="W70" i="15"/>
  <c r="V70" i="15"/>
  <c r="X69" i="15"/>
  <c r="W69" i="15"/>
  <c r="V69" i="15"/>
  <c r="X68" i="15"/>
  <c r="W68" i="15"/>
  <c r="V68" i="15"/>
  <c r="X67" i="15"/>
  <c r="W67" i="15"/>
  <c r="V67" i="15"/>
  <c r="X66" i="15"/>
  <c r="W66" i="15"/>
  <c r="V66" i="15"/>
  <c r="X65" i="15"/>
  <c r="W65" i="15"/>
  <c r="V65" i="15"/>
  <c r="X64" i="15"/>
  <c r="W64" i="15"/>
  <c r="V64" i="15"/>
  <c r="X63" i="15"/>
  <c r="W63" i="15"/>
  <c r="V63" i="15"/>
  <c r="X62" i="15"/>
  <c r="W62" i="15"/>
  <c r="V62" i="15"/>
  <c r="X61" i="15"/>
  <c r="W61" i="15"/>
  <c r="V61" i="15"/>
  <c r="X60" i="15"/>
  <c r="W60" i="15"/>
  <c r="V60" i="15"/>
  <c r="X59" i="15"/>
  <c r="W59" i="15"/>
  <c r="V59" i="15"/>
  <c r="X58" i="15"/>
  <c r="W58" i="15"/>
  <c r="V58" i="15"/>
  <c r="X57" i="15"/>
  <c r="W57" i="15"/>
  <c r="V57" i="15"/>
  <c r="X56" i="15"/>
  <c r="W56" i="15"/>
  <c r="V56" i="15"/>
  <c r="X55" i="15"/>
  <c r="W55" i="15"/>
  <c r="V55" i="15"/>
  <c r="X54" i="15"/>
  <c r="W54" i="15"/>
  <c r="V54" i="15"/>
  <c r="X53" i="15"/>
  <c r="W53" i="15"/>
  <c r="V53" i="15"/>
  <c r="X52" i="15"/>
  <c r="W52" i="15"/>
  <c r="V52" i="15"/>
  <c r="X51" i="15"/>
  <c r="W51" i="15"/>
  <c r="V51" i="15"/>
  <c r="X50" i="15"/>
  <c r="W50" i="15"/>
  <c r="V50" i="15"/>
  <c r="X49" i="15"/>
  <c r="W49" i="15"/>
  <c r="V49" i="15"/>
  <c r="X48" i="15"/>
  <c r="W48" i="15"/>
  <c r="V48" i="15"/>
  <c r="X47" i="15"/>
  <c r="W47" i="15"/>
  <c r="V47" i="15"/>
  <c r="X46" i="15"/>
  <c r="W46" i="15"/>
  <c r="V46" i="15"/>
  <c r="X45" i="15"/>
  <c r="W45" i="15"/>
  <c r="V45" i="15"/>
  <c r="X44" i="15"/>
  <c r="W44" i="15"/>
  <c r="V44" i="15"/>
  <c r="X43" i="15"/>
  <c r="W43" i="15"/>
  <c r="V43" i="15"/>
  <c r="X42" i="15"/>
  <c r="W42" i="15"/>
  <c r="V42" i="15"/>
  <c r="X41" i="15"/>
  <c r="W41" i="15"/>
  <c r="V41" i="15"/>
  <c r="X40" i="15"/>
  <c r="W40" i="15"/>
  <c r="V40" i="15"/>
  <c r="X39" i="15"/>
  <c r="W39" i="15"/>
  <c r="V39" i="15"/>
  <c r="X38" i="15"/>
  <c r="W38" i="15"/>
  <c r="V38" i="15"/>
  <c r="X37" i="15"/>
  <c r="W37" i="15"/>
  <c r="V37" i="15"/>
  <c r="X36" i="15"/>
  <c r="W36" i="15"/>
  <c r="V36" i="15"/>
  <c r="X35" i="15"/>
  <c r="W35" i="15"/>
  <c r="V35" i="15"/>
  <c r="X34" i="15"/>
  <c r="W34" i="15"/>
  <c r="V34" i="15"/>
  <c r="X33" i="15"/>
  <c r="W33" i="15"/>
  <c r="V33" i="15"/>
  <c r="X32" i="15"/>
  <c r="W32" i="15"/>
  <c r="V32" i="15"/>
  <c r="X31" i="15"/>
  <c r="W31" i="15"/>
  <c r="V31" i="15"/>
  <c r="X30" i="15"/>
  <c r="W30" i="15"/>
  <c r="V30" i="15"/>
  <c r="X29" i="15"/>
  <c r="W29" i="15"/>
  <c r="V29" i="15"/>
  <c r="X28" i="15"/>
  <c r="W28" i="15"/>
  <c r="V28" i="15"/>
  <c r="X27" i="15"/>
  <c r="W27" i="15"/>
  <c r="V27" i="15"/>
  <c r="X26" i="15"/>
  <c r="W26" i="15"/>
  <c r="V26" i="15"/>
  <c r="X25" i="15"/>
  <c r="W25" i="15"/>
  <c r="V25" i="15"/>
  <c r="X24" i="15"/>
  <c r="W24" i="15"/>
  <c r="V24" i="15"/>
  <c r="X23" i="15"/>
  <c r="W23" i="15"/>
  <c r="V23" i="15"/>
  <c r="X22" i="15"/>
  <c r="W22" i="15"/>
  <c r="V22" i="15"/>
  <c r="X21" i="15"/>
  <c r="W21" i="15"/>
  <c r="V21" i="15"/>
  <c r="X20" i="15"/>
  <c r="W20" i="15"/>
  <c r="V20" i="15"/>
  <c r="X19" i="15"/>
  <c r="W19" i="15"/>
  <c r="V19" i="15"/>
  <c r="X18" i="15"/>
  <c r="W18" i="15"/>
  <c r="V18" i="15"/>
  <c r="X17" i="15"/>
  <c r="W17" i="15"/>
  <c r="V17" i="15"/>
  <c r="X16" i="15"/>
  <c r="W16" i="15"/>
  <c r="V16" i="15"/>
  <c r="X15" i="15"/>
  <c r="W15" i="15"/>
  <c r="V15" i="15"/>
  <c r="X14" i="15"/>
  <c r="W14" i="15"/>
  <c r="V14" i="15"/>
  <c r="X13" i="15"/>
  <c r="W13" i="15"/>
  <c r="V13" i="15"/>
  <c r="X12" i="15"/>
  <c r="W12" i="15"/>
  <c r="V12" i="15"/>
  <c r="X11" i="15"/>
  <c r="W11" i="15"/>
  <c r="V11" i="15"/>
  <c r="AA10" i="15"/>
  <c r="X10" i="15"/>
  <c r="W10" i="15"/>
  <c r="V10" i="15"/>
  <c r="X9" i="15"/>
  <c r="W9" i="15"/>
  <c r="V9" i="15"/>
  <c r="X8" i="15"/>
  <c r="W8" i="15"/>
  <c r="V8" i="15"/>
  <c r="X7" i="15"/>
  <c r="W7" i="15"/>
  <c r="V7" i="15"/>
  <c r="X6" i="15"/>
  <c r="W6" i="15"/>
  <c r="V6" i="15"/>
  <c r="X5" i="15"/>
  <c r="W5" i="15"/>
  <c r="V5" i="15"/>
  <c r="X4" i="15"/>
  <c r="W4" i="15"/>
  <c r="V4" i="15"/>
  <c r="X3" i="15"/>
  <c r="W3" i="15"/>
  <c r="V3" i="15"/>
  <c r="X2" i="15"/>
  <c r="AA4" i="15"/>
  <c r="V2" i="15"/>
  <c r="AA2" i="15"/>
  <c r="AA7" i="15"/>
  <c r="W2" i="15"/>
  <c r="AA3" i="15"/>
  <c r="AA6" i="15"/>
  <c r="AA9" i="15"/>
  <c r="AA12" i="15"/>
  <c r="X141" i="6"/>
  <c r="W141" i="6"/>
  <c r="V141" i="6"/>
  <c r="X140" i="6"/>
  <c r="W140" i="6"/>
  <c r="V140" i="6"/>
  <c r="X139" i="6"/>
  <c r="W139" i="6"/>
  <c r="V139" i="6"/>
  <c r="X138" i="6"/>
  <c r="W138" i="6"/>
  <c r="V138" i="6"/>
  <c r="X137" i="6"/>
  <c r="W137" i="6"/>
  <c r="V137" i="6"/>
  <c r="X136" i="6"/>
  <c r="W136" i="6"/>
  <c r="V136" i="6"/>
  <c r="X135" i="6"/>
  <c r="W135" i="6"/>
  <c r="V135" i="6"/>
  <c r="X134" i="6"/>
  <c r="W134" i="6"/>
  <c r="V134" i="6"/>
  <c r="X133" i="6"/>
  <c r="W133" i="6"/>
  <c r="V133" i="6"/>
  <c r="X132" i="6"/>
  <c r="W132" i="6"/>
  <c r="V132" i="6"/>
  <c r="X131" i="6"/>
  <c r="W131" i="6"/>
  <c r="V131" i="6"/>
  <c r="X130" i="6"/>
  <c r="W130" i="6"/>
  <c r="V130" i="6"/>
  <c r="X129" i="6"/>
  <c r="W129" i="6"/>
  <c r="V129" i="6"/>
  <c r="X128" i="6"/>
  <c r="W128" i="6"/>
  <c r="V128" i="6"/>
  <c r="X127" i="6"/>
  <c r="W127" i="6"/>
  <c r="V127" i="6"/>
  <c r="X126" i="6"/>
  <c r="W126" i="6"/>
  <c r="V126" i="6"/>
  <c r="X125" i="6"/>
  <c r="W125" i="6"/>
  <c r="V125" i="6"/>
  <c r="X124" i="6"/>
  <c r="W124" i="6"/>
  <c r="V124" i="6"/>
  <c r="X123" i="6"/>
  <c r="W123" i="6"/>
  <c r="V123" i="6"/>
  <c r="X122" i="6"/>
  <c r="W122" i="6"/>
  <c r="V122" i="6"/>
  <c r="X121" i="6"/>
  <c r="W121" i="6"/>
  <c r="V121" i="6"/>
  <c r="X120" i="6"/>
  <c r="W120" i="6"/>
  <c r="V120" i="6"/>
  <c r="X119" i="6"/>
  <c r="W119" i="6"/>
  <c r="V119" i="6"/>
  <c r="X118" i="6"/>
  <c r="W118" i="6"/>
  <c r="V118" i="6"/>
  <c r="X117" i="6"/>
  <c r="W117" i="6"/>
  <c r="V117" i="6"/>
  <c r="X116" i="6"/>
  <c r="W116" i="6"/>
  <c r="V116" i="6"/>
  <c r="X115" i="6"/>
  <c r="W115" i="6"/>
  <c r="V115" i="6"/>
  <c r="X114" i="6"/>
  <c r="W114" i="6"/>
  <c r="V114" i="6"/>
  <c r="X113" i="6"/>
  <c r="W113" i="6"/>
  <c r="V113" i="6"/>
  <c r="X112" i="6"/>
  <c r="W112" i="6"/>
  <c r="V112" i="6"/>
  <c r="X111" i="6"/>
  <c r="W111" i="6"/>
  <c r="V111" i="6"/>
  <c r="X110" i="6"/>
  <c r="W110" i="6"/>
  <c r="V110" i="6"/>
  <c r="X109" i="6"/>
  <c r="W109" i="6"/>
  <c r="V109" i="6"/>
  <c r="X108" i="6"/>
  <c r="W108" i="6"/>
  <c r="V108" i="6"/>
  <c r="X107" i="6"/>
  <c r="W107" i="6"/>
  <c r="V107" i="6"/>
  <c r="X106" i="6"/>
  <c r="W106" i="6"/>
  <c r="V106" i="6"/>
  <c r="X105" i="6"/>
  <c r="W105" i="6"/>
  <c r="V105" i="6"/>
  <c r="X104" i="6"/>
  <c r="W104" i="6"/>
  <c r="V104" i="6"/>
  <c r="X103" i="6"/>
  <c r="W103" i="6"/>
  <c r="V103" i="6"/>
  <c r="X102" i="6"/>
  <c r="W102" i="6"/>
  <c r="V102" i="6"/>
  <c r="X101" i="6"/>
  <c r="W101" i="6"/>
  <c r="V101" i="6"/>
  <c r="X100" i="6"/>
  <c r="W100" i="6"/>
  <c r="V100" i="6"/>
  <c r="X99" i="6"/>
  <c r="W99" i="6"/>
  <c r="V99" i="6"/>
  <c r="X98" i="6"/>
  <c r="W98" i="6"/>
  <c r="V98" i="6"/>
  <c r="X97" i="6"/>
  <c r="W97" i="6"/>
  <c r="V97" i="6"/>
  <c r="X96" i="6"/>
  <c r="W96" i="6"/>
  <c r="V96" i="6"/>
  <c r="X95" i="6"/>
  <c r="W95" i="6"/>
  <c r="V95" i="6"/>
  <c r="X94" i="6"/>
  <c r="W94" i="6"/>
  <c r="V94" i="6"/>
  <c r="X93" i="6"/>
  <c r="W93" i="6"/>
  <c r="V93" i="6"/>
  <c r="X92" i="6"/>
  <c r="W92" i="6"/>
  <c r="V92" i="6"/>
  <c r="X91" i="6"/>
  <c r="W91" i="6"/>
  <c r="V91" i="6"/>
  <c r="X90" i="6"/>
  <c r="W90" i="6"/>
  <c r="V90" i="6"/>
  <c r="X89" i="6"/>
  <c r="W89" i="6"/>
  <c r="V89" i="6"/>
  <c r="X88" i="6"/>
  <c r="W88" i="6"/>
  <c r="V88" i="6"/>
  <c r="X87" i="6"/>
  <c r="W87" i="6"/>
  <c r="V87" i="6"/>
  <c r="X86" i="6"/>
  <c r="W86" i="6"/>
  <c r="V86" i="6"/>
  <c r="X85" i="6"/>
  <c r="W85" i="6"/>
  <c r="V85" i="6"/>
  <c r="X84" i="6"/>
  <c r="W84" i="6"/>
  <c r="V84" i="6"/>
  <c r="X83" i="6"/>
  <c r="W83" i="6"/>
  <c r="V83" i="6"/>
  <c r="X82" i="6"/>
  <c r="W82" i="6"/>
  <c r="V82" i="6"/>
  <c r="X81" i="6"/>
  <c r="W81" i="6"/>
  <c r="V81" i="6"/>
  <c r="X80" i="6"/>
  <c r="W80" i="6"/>
  <c r="V80" i="6"/>
  <c r="X79" i="6"/>
  <c r="W79" i="6"/>
  <c r="V79" i="6"/>
  <c r="X78" i="6"/>
  <c r="W78" i="6"/>
  <c r="V78" i="6"/>
  <c r="X77" i="6"/>
  <c r="W77" i="6"/>
  <c r="V77" i="6"/>
  <c r="X76" i="6"/>
  <c r="W76" i="6"/>
  <c r="V76" i="6"/>
  <c r="X75" i="6"/>
  <c r="W75" i="6"/>
  <c r="V75" i="6"/>
  <c r="X74" i="6"/>
  <c r="W74" i="6"/>
  <c r="V74" i="6"/>
  <c r="X73" i="6"/>
  <c r="W73" i="6"/>
  <c r="V73" i="6"/>
  <c r="X72" i="6"/>
  <c r="W72" i="6"/>
  <c r="V72" i="6"/>
  <c r="X71" i="6"/>
  <c r="W71" i="6"/>
  <c r="V71" i="6"/>
  <c r="X70" i="6"/>
  <c r="W70" i="6"/>
  <c r="V70" i="6"/>
  <c r="X69" i="6"/>
  <c r="W69" i="6"/>
  <c r="V69" i="6"/>
  <c r="X68" i="6"/>
  <c r="W68" i="6"/>
  <c r="V68" i="6"/>
  <c r="X67" i="6"/>
  <c r="W67" i="6"/>
  <c r="V67" i="6"/>
  <c r="X66" i="6"/>
  <c r="W66" i="6"/>
  <c r="V66" i="6"/>
  <c r="X65" i="6"/>
  <c r="W65" i="6"/>
  <c r="V65" i="6"/>
  <c r="X64" i="6"/>
  <c r="W64" i="6"/>
  <c r="V64" i="6"/>
  <c r="X63" i="6"/>
  <c r="W63" i="6"/>
  <c r="V63" i="6"/>
  <c r="X62" i="6"/>
  <c r="W62" i="6"/>
  <c r="V62" i="6"/>
  <c r="X61" i="6"/>
  <c r="W61" i="6"/>
  <c r="V61" i="6"/>
  <c r="X60" i="6"/>
  <c r="W60" i="6"/>
  <c r="V60" i="6"/>
  <c r="X59" i="6"/>
  <c r="W59" i="6"/>
  <c r="V59" i="6"/>
  <c r="X58" i="6"/>
  <c r="W58" i="6"/>
  <c r="V58" i="6"/>
  <c r="X57" i="6"/>
  <c r="W57" i="6"/>
  <c r="V57" i="6"/>
  <c r="X56" i="6"/>
  <c r="W56" i="6"/>
  <c r="V56" i="6"/>
  <c r="X55" i="6"/>
  <c r="W55" i="6"/>
  <c r="V55" i="6"/>
  <c r="X54" i="6"/>
  <c r="W54" i="6"/>
  <c r="V54" i="6"/>
  <c r="X53" i="6"/>
  <c r="W53" i="6"/>
  <c r="V53" i="6"/>
  <c r="X52" i="6"/>
  <c r="W52" i="6"/>
  <c r="V52" i="6"/>
  <c r="X51" i="6"/>
  <c r="W51" i="6"/>
  <c r="V51" i="6"/>
  <c r="X50" i="6"/>
  <c r="W50" i="6"/>
  <c r="V50" i="6"/>
  <c r="X49" i="6"/>
  <c r="W49" i="6"/>
  <c r="V49" i="6"/>
  <c r="X48" i="6"/>
  <c r="W48" i="6"/>
  <c r="V48" i="6"/>
  <c r="X47" i="6"/>
  <c r="W47" i="6"/>
  <c r="V47" i="6"/>
  <c r="X46" i="6"/>
  <c r="W46" i="6"/>
  <c r="V46" i="6"/>
  <c r="X45" i="6"/>
  <c r="W45" i="6"/>
  <c r="V45" i="6"/>
  <c r="X44" i="6"/>
  <c r="W44" i="6"/>
  <c r="V44" i="6"/>
  <c r="X43" i="6"/>
  <c r="W43" i="6"/>
  <c r="V43" i="6"/>
  <c r="X42" i="6"/>
  <c r="W42" i="6"/>
  <c r="V42" i="6"/>
  <c r="X41" i="6"/>
  <c r="W41" i="6"/>
  <c r="V41" i="6"/>
  <c r="X40" i="6"/>
  <c r="W40" i="6"/>
  <c r="V40" i="6"/>
  <c r="X39" i="6"/>
  <c r="W39" i="6"/>
  <c r="V39" i="6"/>
  <c r="X38" i="6"/>
  <c r="W38" i="6"/>
  <c r="V38" i="6"/>
  <c r="X37" i="6"/>
  <c r="W37" i="6"/>
  <c r="V37" i="6"/>
  <c r="X36" i="6"/>
  <c r="W36" i="6"/>
  <c r="V36" i="6"/>
  <c r="X35" i="6"/>
  <c r="W35" i="6"/>
  <c r="V35" i="6"/>
  <c r="X34" i="6"/>
  <c r="W34" i="6"/>
  <c r="V34" i="6"/>
  <c r="X33" i="6"/>
  <c r="W33" i="6"/>
  <c r="V33" i="6"/>
  <c r="X32" i="6"/>
  <c r="W32" i="6"/>
  <c r="V32" i="6"/>
  <c r="X31" i="6"/>
  <c r="W31" i="6"/>
  <c r="V31" i="6"/>
  <c r="X30" i="6"/>
  <c r="W30" i="6"/>
  <c r="V30" i="6"/>
  <c r="X29" i="6"/>
  <c r="W29" i="6"/>
  <c r="V29" i="6"/>
  <c r="X28" i="6"/>
  <c r="W28" i="6"/>
  <c r="V28" i="6"/>
  <c r="X27" i="6"/>
  <c r="W27" i="6"/>
  <c r="V27" i="6"/>
  <c r="X26" i="6"/>
  <c r="W26" i="6"/>
  <c r="V26" i="6"/>
  <c r="X25" i="6"/>
  <c r="W25" i="6"/>
  <c r="V25" i="6"/>
  <c r="X24" i="6"/>
  <c r="W24" i="6"/>
  <c r="V24" i="6"/>
  <c r="X23" i="6"/>
  <c r="W23" i="6"/>
  <c r="V23" i="6"/>
  <c r="X22" i="6"/>
  <c r="W22" i="6"/>
  <c r="V22" i="6"/>
  <c r="X21" i="6"/>
  <c r="W21" i="6"/>
  <c r="V21" i="6"/>
  <c r="X20" i="6"/>
  <c r="W20" i="6"/>
  <c r="V20" i="6"/>
  <c r="X19" i="6"/>
  <c r="W19" i="6"/>
  <c r="V19" i="6"/>
  <c r="X18" i="6"/>
  <c r="W18" i="6"/>
  <c r="V18" i="6"/>
  <c r="X17" i="6"/>
  <c r="W17" i="6"/>
  <c r="V17" i="6"/>
  <c r="X16" i="6"/>
  <c r="W16" i="6"/>
  <c r="V16" i="6"/>
  <c r="X15" i="6"/>
  <c r="W15" i="6"/>
  <c r="V15" i="6"/>
  <c r="X14" i="6"/>
  <c r="W14" i="6"/>
  <c r="V14" i="6"/>
  <c r="X13" i="6"/>
  <c r="W13" i="6"/>
  <c r="V13" i="6"/>
  <c r="X12" i="6"/>
  <c r="W12" i="6"/>
  <c r="V12" i="6"/>
  <c r="X11" i="6"/>
  <c r="W11" i="6"/>
  <c r="V11" i="6"/>
  <c r="AA10" i="6"/>
  <c r="X10" i="6"/>
  <c r="W10" i="6"/>
  <c r="V10" i="6"/>
  <c r="X9" i="6"/>
  <c r="W9" i="6"/>
  <c r="V9" i="6"/>
  <c r="X8" i="6"/>
  <c r="W8" i="6"/>
  <c r="V8" i="6"/>
  <c r="X7" i="6"/>
  <c r="W7" i="6"/>
  <c r="V7" i="6"/>
  <c r="X6" i="6"/>
  <c r="W6" i="6"/>
  <c r="V6" i="6"/>
  <c r="X5" i="6"/>
  <c r="W5" i="6"/>
  <c r="V5" i="6"/>
  <c r="X4" i="6"/>
  <c r="W4" i="6"/>
  <c r="V4" i="6"/>
  <c r="X3" i="6"/>
  <c r="W3" i="6"/>
  <c r="V3" i="6"/>
  <c r="V2" i="6"/>
  <c r="AA2" i="6"/>
  <c r="X2" i="6"/>
  <c r="AA4" i="6"/>
  <c r="AA7" i="6"/>
  <c r="W2" i="6"/>
  <c r="AA3" i="6"/>
  <c r="AA6" i="6"/>
  <c r="AA9" i="6"/>
  <c r="AA12" i="6"/>
  <c r="W2" i="14"/>
  <c r="W3" i="14"/>
  <c r="W4" i="14"/>
  <c r="W5" i="14"/>
  <c r="W6" i="14"/>
  <c r="W7" i="14"/>
  <c r="W8" i="14"/>
  <c r="W9" i="14"/>
  <c r="W10" i="14"/>
  <c r="W11" i="14"/>
  <c r="W12" i="14"/>
  <c r="W13" i="14"/>
  <c r="W14" i="14"/>
  <c r="W15" i="14"/>
  <c r="W16" i="14"/>
  <c r="W17" i="14"/>
  <c r="W18" i="14"/>
  <c r="W19" i="14"/>
  <c r="W20" i="14"/>
  <c r="W21" i="14"/>
  <c r="W22" i="14"/>
  <c r="W23" i="14"/>
  <c r="W24" i="14"/>
  <c r="W25" i="14"/>
  <c r="W26" i="14"/>
  <c r="W27" i="14"/>
  <c r="W28" i="14"/>
  <c r="W29" i="14"/>
  <c r="W30" i="14"/>
  <c r="W31" i="14"/>
  <c r="W32" i="14"/>
  <c r="W33" i="14"/>
  <c r="W34" i="14"/>
  <c r="W35" i="14"/>
  <c r="W36" i="14"/>
  <c r="W37" i="14"/>
  <c r="W38" i="14"/>
  <c r="W39" i="14"/>
  <c r="W40" i="14"/>
  <c r="W41" i="14"/>
  <c r="W42" i="14"/>
  <c r="W43" i="14"/>
  <c r="W44" i="14"/>
  <c r="W45" i="14"/>
  <c r="W46" i="14"/>
  <c r="W47" i="14"/>
  <c r="W48" i="14"/>
  <c r="W49" i="14"/>
  <c r="W50" i="14"/>
  <c r="W51" i="14"/>
  <c r="W52" i="14"/>
  <c r="W53" i="14"/>
  <c r="W54" i="14"/>
  <c r="W55" i="14"/>
  <c r="W56" i="14"/>
  <c r="W57" i="14"/>
  <c r="W58" i="14"/>
  <c r="W59" i="14"/>
  <c r="W60" i="14"/>
  <c r="W61" i="14"/>
  <c r="W62" i="14"/>
  <c r="W63" i="14"/>
  <c r="W64" i="14"/>
  <c r="W65" i="14"/>
  <c r="W66" i="14"/>
  <c r="W67" i="14"/>
  <c r="W68" i="14"/>
  <c r="W69" i="14"/>
  <c r="W70" i="14"/>
  <c r="W71" i="14"/>
  <c r="W72" i="14"/>
  <c r="W73" i="14"/>
  <c r="W74" i="14"/>
  <c r="W75" i="14"/>
  <c r="W76" i="14"/>
  <c r="W77" i="14"/>
  <c r="W78" i="14"/>
  <c r="W79" i="14"/>
  <c r="W80" i="14"/>
  <c r="W81" i="14"/>
  <c r="W82" i="14"/>
  <c r="W83" i="14"/>
  <c r="W84" i="14"/>
  <c r="W85" i="14"/>
  <c r="W86" i="14"/>
  <c r="W87" i="14"/>
  <c r="W88" i="14"/>
  <c r="W89" i="14"/>
  <c r="W90" i="14"/>
  <c r="W91" i="14"/>
  <c r="W92" i="14"/>
  <c r="W93" i="14"/>
  <c r="W94" i="14"/>
  <c r="W95" i="14"/>
  <c r="W96" i="14"/>
  <c r="W97" i="14"/>
  <c r="W98" i="14"/>
  <c r="W99" i="14"/>
  <c r="W100" i="14"/>
  <c r="W101" i="14"/>
  <c r="W102" i="14"/>
  <c r="W103" i="14"/>
  <c r="W104" i="14"/>
  <c r="W105" i="14"/>
  <c r="W106" i="14"/>
  <c r="W107" i="14"/>
  <c r="W108" i="14"/>
  <c r="W109" i="14"/>
  <c r="W110" i="14"/>
  <c r="W111" i="14"/>
  <c r="W112" i="14"/>
  <c r="W113" i="14"/>
  <c r="W114" i="14"/>
  <c r="W115" i="14"/>
  <c r="W116" i="14"/>
  <c r="W117" i="14"/>
  <c r="W118" i="14"/>
  <c r="W119" i="14"/>
  <c r="W120" i="14"/>
  <c r="W121" i="14"/>
  <c r="W122" i="14"/>
  <c r="W123" i="14"/>
  <c r="W124" i="14"/>
  <c r="W125" i="14"/>
  <c r="W126" i="14"/>
  <c r="W127" i="14"/>
  <c r="W128" i="14"/>
  <c r="W129" i="14"/>
  <c r="W130" i="14"/>
  <c r="W131" i="14"/>
  <c r="W132" i="14"/>
  <c r="W133" i="14"/>
  <c r="W134" i="14"/>
  <c r="W135" i="14"/>
  <c r="W136" i="14"/>
  <c r="W137" i="14"/>
  <c r="W138" i="14"/>
  <c r="W139" i="14"/>
  <c r="W140" i="14"/>
  <c r="W141" i="14"/>
  <c r="AA3" i="14"/>
  <c r="V2" i="14"/>
  <c r="V3" i="14"/>
  <c r="V4" i="14"/>
  <c r="V5" i="14"/>
  <c r="V6" i="14"/>
  <c r="V7" i="14"/>
  <c r="V8" i="14"/>
  <c r="V9" i="14"/>
  <c r="V10" i="14"/>
  <c r="V11" i="14"/>
  <c r="V12" i="14"/>
  <c r="V13" i="14"/>
  <c r="V14" i="14"/>
  <c r="V15" i="14"/>
  <c r="V16" i="14"/>
  <c r="V17" i="14"/>
  <c r="V18" i="14"/>
  <c r="V19" i="14"/>
  <c r="V20" i="14"/>
  <c r="V21" i="14"/>
  <c r="V22" i="14"/>
  <c r="V23" i="14"/>
  <c r="V24" i="14"/>
  <c r="V25" i="14"/>
  <c r="V26" i="14"/>
  <c r="V27" i="14"/>
  <c r="V28" i="14"/>
  <c r="V29" i="14"/>
  <c r="V30" i="14"/>
  <c r="V31" i="14"/>
  <c r="V32" i="14"/>
  <c r="V33" i="14"/>
  <c r="V34" i="14"/>
  <c r="V35" i="14"/>
  <c r="V36" i="14"/>
  <c r="V37" i="14"/>
  <c r="V38" i="14"/>
  <c r="V39" i="14"/>
  <c r="V40" i="14"/>
  <c r="V41" i="14"/>
  <c r="V42" i="14"/>
  <c r="V43" i="14"/>
  <c r="V44" i="14"/>
  <c r="V45" i="14"/>
  <c r="V46" i="14"/>
  <c r="V47" i="14"/>
  <c r="V48" i="14"/>
  <c r="V49" i="14"/>
  <c r="V50" i="14"/>
  <c r="V51" i="14"/>
  <c r="V52" i="14"/>
  <c r="V53" i="14"/>
  <c r="V54" i="14"/>
  <c r="V55" i="14"/>
  <c r="V56" i="14"/>
  <c r="V57" i="14"/>
  <c r="V58" i="14"/>
  <c r="V59" i="14"/>
  <c r="V60" i="14"/>
  <c r="V61" i="14"/>
  <c r="V62" i="14"/>
  <c r="V63" i="14"/>
  <c r="V64" i="14"/>
  <c r="V65" i="14"/>
  <c r="V66" i="14"/>
  <c r="V67" i="14"/>
  <c r="V68" i="14"/>
  <c r="V69" i="14"/>
  <c r="V70" i="14"/>
  <c r="V71" i="14"/>
  <c r="V72" i="14"/>
  <c r="V73" i="14"/>
  <c r="V74" i="14"/>
  <c r="V75" i="14"/>
  <c r="V76" i="14"/>
  <c r="V77" i="14"/>
  <c r="V78" i="14"/>
  <c r="V79" i="14"/>
  <c r="V80" i="14"/>
  <c r="V81" i="14"/>
  <c r="V82" i="14"/>
  <c r="V83" i="14"/>
  <c r="V84" i="14"/>
  <c r="V85" i="14"/>
  <c r="V86" i="14"/>
  <c r="V87" i="14"/>
  <c r="V88" i="14"/>
  <c r="V89" i="14"/>
  <c r="V90" i="14"/>
  <c r="V91" i="14"/>
  <c r="V92" i="14"/>
  <c r="V93" i="14"/>
  <c r="V94" i="14"/>
  <c r="V95" i="14"/>
  <c r="V96" i="14"/>
  <c r="V97" i="14"/>
  <c r="V98" i="14"/>
  <c r="V99" i="14"/>
  <c r="V100" i="14"/>
  <c r="V101" i="14"/>
  <c r="V102" i="14"/>
  <c r="V103" i="14"/>
  <c r="V104" i="14"/>
  <c r="V105" i="14"/>
  <c r="V106" i="14"/>
  <c r="V107" i="14"/>
  <c r="V108" i="14"/>
  <c r="V109" i="14"/>
  <c r="V110" i="14"/>
  <c r="V111" i="14"/>
  <c r="V112" i="14"/>
  <c r="V113" i="14"/>
  <c r="V114" i="14"/>
  <c r="V115" i="14"/>
  <c r="V116" i="14"/>
  <c r="V117" i="14"/>
  <c r="V118" i="14"/>
  <c r="V119" i="14"/>
  <c r="V120" i="14"/>
  <c r="V121" i="14"/>
  <c r="V122" i="14"/>
  <c r="V123" i="14"/>
  <c r="V124" i="14"/>
  <c r="V125" i="14"/>
  <c r="V126" i="14"/>
  <c r="V127" i="14"/>
  <c r="V128" i="14"/>
  <c r="V129" i="14"/>
  <c r="V130" i="14"/>
  <c r="V131" i="14"/>
  <c r="V132" i="14"/>
  <c r="V133" i="14"/>
  <c r="V134" i="14"/>
  <c r="V135" i="14"/>
  <c r="V136" i="14"/>
  <c r="V137" i="14"/>
  <c r="V138" i="14"/>
  <c r="V139" i="14"/>
  <c r="V140" i="14"/>
  <c r="V141" i="14"/>
  <c r="AA2" i="14"/>
  <c r="AA6" i="14"/>
  <c r="X2" i="14"/>
  <c r="X3" i="14"/>
  <c r="X4" i="14"/>
  <c r="X5" i="14"/>
  <c r="X6" i="14"/>
  <c r="X7" i="14"/>
  <c r="X8" i="14"/>
  <c r="X9" i="14"/>
  <c r="X10" i="14"/>
  <c r="X11" i="14"/>
  <c r="X12" i="14"/>
  <c r="X13" i="14"/>
  <c r="X14" i="14"/>
  <c r="X15" i="14"/>
  <c r="X16" i="14"/>
  <c r="X17" i="14"/>
  <c r="X18" i="14"/>
  <c r="X19" i="14"/>
  <c r="X20" i="14"/>
  <c r="X21" i="14"/>
  <c r="X22" i="14"/>
  <c r="X23" i="14"/>
  <c r="X24" i="14"/>
  <c r="X25" i="14"/>
  <c r="X26" i="14"/>
  <c r="X27" i="14"/>
  <c r="X28" i="14"/>
  <c r="X29" i="14"/>
  <c r="X30" i="14"/>
  <c r="X31" i="14"/>
  <c r="X32" i="14"/>
  <c r="X33" i="14"/>
  <c r="X34" i="14"/>
  <c r="X35" i="14"/>
  <c r="X36" i="14"/>
  <c r="X37" i="14"/>
  <c r="X38" i="14"/>
  <c r="X39" i="14"/>
  <c r="X40" i="14"/>
  <c r="X41" i="14"/>
  <c r="X42" i="14"/>
  <c r="X43" i="14"/>
  <c r="X44" i="14"/>
  <c r="X45" i="14"/>
  <c r="X46" i="14"/>
  <c r="X47" i="14"/>
  <c r="X48" i="14"/>
  <c r="X49" i="14"/>
  <c r="X50" i="14"/>
  <c r="X51" i="14"/>
  <c r="X52" i="14"/>
  <c r="X53" i="14"/>
  <c r="X54" i="14"/>
  <c r="X55" i="14"/>
  <c r="X56" i="14"/>
  <c r="X57" i="14"/>
  <c r="X58" i="14"/>
  <c r="X59" i="14"/>
  <c r="X60" i="14"/>
  <c r="X61" i="14"/>
  <c r="X62" i="14"/>
  <c r="X63" i="14"/>
  <c r="X64" i="14"/>
  <c r="X65" i="14"/>
  <c r="X66" i="14"/>
  <c r="X67" i="14"/>
  <c r="X68" i="14"/>
  <c r="X69" i="14"/>
  <c r="X70" i="14"/>
  <c r="X71" i="14"/>
  <c r="X72" i="14"/>
  <c r="X73" i="14"/>
  <c r="X74" i="14"/>
  <c r="X75" i="14"/>
  <c r="X76" i="14"/>
  <c r="X77" i="14"/>
  <c r="X78" i="14"/>
  <c r="X79" i="14"/>
  <c r="X80" i="14"/>
  <c r="X81" i="14"/>
  <c r="X82" i="14"/>
  <c r="X83" i="14"/>
  <c r="X84" i="14"/>
  <c r="X85" i="14"/>
  <c r="X86" i="14"/>
  <c r="X87" i="14"/>
  <c r="X88" i="14"/>
  <c r="X89" i="14"/>
  <c r="X90" i="14"/>
  <c r="X91" i="14"/>
  <c r="X92" i="14"/>
  <c r="X93" i="14"/>
  <c r="X94" i="14"/>
  <c r="X95" i="14"/>
  <c r="X96" i="14"/>
  <c r="X97" i="14"/>
  <c r="X98" i="14"/>
  <c r="X99" i="14"/>
  <c r="X100" i="14"/>
  <c r="X101" i="14"/>
  <c r="X102" i="14"/>
  <c r="X103" i="14"/>
  <c r="X104" i="14"/>
  <c r="X105" i="14"/>
  <c r="X106" i="14"/>
  <c r="X107" i="14"/>
  <c r="X108" i="14"/>
  <c r="X109" i="14"/>
  <c r="X110" i="14"/>
  <c r="X111" i="14"/>
  <c r="X112" i="14"/>
  <c r="X113" i="14"/>
  <c r="X114" i="14"/>
  <c r="X115" i="14"/>
  <c r="X116" i="14"/>
  <c r="X117" i="14"/>
  <c r="X118" i="14"/>
  <c r="X119" i="14"/>
  <c r="X120" i="14"/>
  <c r="X121" i="14"/>
  <c r="X122" i="14"/>
  <c r="X123" i="14"/>
  <c r="X124" i="14"/>
  <c r="X125" i="14"/>
  <c r="X126" i="14"/>
  <c r="X127" i="14"/>
  <c r="X128" i="14"/>
  <c r="X129" i="14"/>
  <c r="X130" i="14"/>
  <c r="X131" i="14"/>
  <c r="X132" i="14"/>
  <c r="X133" i="14"/>
  <c r="X134" i="14"/>
  <c r="X135" i="14"/>
  <c r="X136" i="14"/>
  <c r="X137" i="14"/>
  <c r="X138" i="14"/>
  <c r="X139" i="14"/>
  <c r="X140" i="14"/>
  <c r="X141" i="14"/>
  <c r="AA4" i="14"/>
  <c r="AA7" i="14"/>
  <c r="AA9" i="14"/>
  <c r="AD5" i="4"/>
  <c r="AA10" i="14"/>
  <c r="AA10" i="13"/>
  <c r="X2" i="13"/>
  <c r="X3" i="13"/>
  <c r="X4" i="13"/>
  <c r="X5" i="13"/>
  <c r="X6" i="13"/>
  <c r="X7" i="13"/>
  <c r="X8" i="13"/>
  <c r="X9" i="13"/>
  <c r="X10" i="13"/>
  <c r="X11" i="13"/>
  <c r="X12" i="13"/>
  <c r="X13" i="13"/>
  <c r="X14" i="13"/>
  <c r="X15" i="13"/>
  <c r="X16" i="13"/>
  <c r="X17" i="13"/>
  <c r="X18" i="13"/>
  <c r="X19" i="13"/>
  <c r="X20" i="13"/>
  <c r="X21" i="13"/>
  <c r="X22" i="13"/>
  <c r="X23" i="13"/>
  <c r="X24" i="13"/>
  <c r="X25" i="13"/>
  <c r="X26" i="13"/>
  <c r="X27" i="13"/>
  <c r="X28" i="13"/>
  <c r="X29" i="13"/>
  <c r="X30" i="13"/>
  <c r="X31" i="13"/>
  <c r="X32" i="13"/>
  <c r="X33" i="13"/>
  <c r="X34" i="13"/>
  <c r="X35" i="13"/>
  <c r="X36" i="13"/>
  <c r="X37" i="13"/>
  <c r="X38" i="13"/>
  <c r="X39" i="13"/>
  <c r="X40" i="13"/>
  <c r="X41" i="13"/>
  <c r="X42" i="13"/>
  <c r="X43" i="13"/>
  <c r="X44" i="13"/>
  <c r="X45" i="13"/>
  <c r="X46" i="13"/>
  <c r="X47" i="13"/>
  <c r="X48" i="13"/>
  <c r="X49" i="13"/>
  <c r="X50" i="13"/>
  <c r="X51" i="13"/>
  <c r="X52" i="13"/>
  <c r="X53" i="13"/>
  <c r="X54" i="13"/>
  <c r="X55" i="13"/>
  <c r="X56" i="13"/>
  <c r="X57" i="13"/>
  <c r="X58" i="13"/>
  <c r="X59" i="13"/>
  <c r="X60" i="13"/>
  <c r="X61" i="13"/>
  <c r="X62" i="13"/>
  <c r="X63" i="13"/>
  <c r="X64" i="13"/>
  <c r="X65" i="13"/>
  <c r="X66" i="13"/>
  <c r="X67" i="13"/>
  <c r="X68" i="13"/>
  <c r="X69" i="13"/>
  <c r="X70" i="13"/>
  <c r="X71" i="13"/>
  <c r="X72" i="13"/>
  <c r="X73" i="13"/>
  <c r="X74" i="13"/>
  <c r="X75" i="13"/>
  <c r="X76" i="13"/>
  <c r="X77" i="13"/>
  <c r="X78" i="13"/>
  <c r="X79" i="13"/>
  <c r="X80" i="13"/>
  <c r="X81" i="13"/>
  <c r="X82" i="13"/>
  <c r="X83" i="13"/>
  <c r="X84" i="13"/>
  <c r="X85" i="13"/>
  <c r="X86" i="13"/>
  <c r="X87" i="13"/>
  <c r="X88" i="13"/>
  <c r="X89" i="13"/>
  <c r="X90" i="13"/>
  <c r="X91" i="13"/>
  <c r="X92" i="13"/>
  <c r="X93" i="13"/>
  <c r="X94" i="13"/>
  <c r="X95" i="13"/>
  <c r="X96" i="13"/>
  <c r="X97" i="13"/>
  <c r="X98" i="13"/>
  <c r="X99" i="13"/>
  <c r="X100" i="13"/>
  <c r="X101" i="13"/>
  <c r="X102" i="13"/>
  <c r="X103" i="13"/>
  <c r="X104" i="13"/>
  <c r="X105" i="13"/>
  <c r="X106" i="13"/>
  <c r="X107" i="13"/>
  <c r="X108" i="13"/>
  <c r="X109" i="13"/>
  <c r="X110" i="13"/>
  <c r="X111" i="13"/>
  <c r="X112" i="13"/>
  <c r="X113" i="13"/>
  <c r="X114" i="13"/>
  <c r="X115" i="13"/>
  <c r="X116" i="13"/>
  <c r="X117" i="13"/>
  <c r="X118" i="13"/>
  <c r="X119" i="13"/>
  <c r="X120" i="13"/>
  <c r="X121" i="13"/>
  <c r="X122" i="13"/>
  <c r="X123" i="13"/>
  <c r="X124" i="13"/>
  <c r="X125" i="13"/>
  <c r="X126" i="13"/>
  <c r="X127" i="13"/>
  <c r="X128" i="13"/>
  <c r="X129" i="13"/>
  <c r="X130" i="13"/>
  <c r="X131" i="13"/>
  <c r="X132" i="13"/>
  <c r="X133" i="13"/>
  <c r="X134" i="13"/>
  <c r="X135" i="13"/>
  <c r="X136" i="13"/>
  <c r="X137" i="13"/>
  <c r="X138" i="13"/>
  <c r="X139" i="13"/>
  <c r="X140" i="13"/>
  <c r="X141" i="13"/>
  <c r="X142" i="13"/>
  <c r="X143" i="13"/>
  <c r="X144" i="13"/>
  <c r="X145" i="13"/>
  <c r="X146" i="13"/>
  <c r="X147" i="13"/>
  <c r="X148" i="13"/>
  <c r="X149" i="13"/>
  <c r="X150" i="13"/>
  <c r="X151" i="13"/>
  <c r="X152" i="13"/>
  <c r="X153" i="13"/>
  <c r="X154" i="13"/>
  <c r="X155" i="13"/>
  <c r="X156" i="13"/>
  <c r="X157" i="13"/>
  <c r="AA4" i="13"/>
  <c r="V2" i="13"/>
  <c r="V3" i="13"/>
  <c r="V4" i="13"/>
  <c r="V5" i="13"/>
  <c r="V6" i="13"/>
  <c r="V7" i="13"/>
  <c r="V8" i="13"/>
  <c r="V9" i="13"/>
  <c r="V10" i="13"/>
  <c r="V11" i="13"/>
  <c r="V12" i="13"/>
  <c r="V13" i="13"/>
  <c r="V14" i="13"/>
  <c r="V15" i="13"/>
  <c r="V16" i="13"/>
  <c r="V17" i="13"/>
  <c r="V18" i="13"/>
  <c r="V19" i="13"/>
  <c r="V20" i="13"/>
  <c r="V21" i="13"/>
  <c r="V22" i="13"/>
  <c r="V23" i="13"/>
  <c r="V24" i="13"/>
  <c r="V25" i="13"/>
  <c r="V26" i="13"/>
  <c r="V27" i="13"/>
  <c r="V28" i="13"/>
  <c r="V29" i="13"/>
  <c r="V30" i="13"/>
  <c r="V31" i="13"/>
  <c r="V32" i="13"/>
  <c r="V33" i="13"/>
  <c r="V34" i="13"/>
  <c r="V35" i="13"/>
  <c r="V36" i="13"/>
  <c r="V37" i="13"/>
  <c r="V38" i="13"/>
  <c r="V39" i="13"/>
  <c r="V40" i="13"/>
  <c r="V41" i="13"/>
  <c r="V42" i="13"/>
  <c r="V43" i="13"/>
  <c r="V44" i="13"/>
  <c r="V45" i="13"/>
  <c r="V46" i="13"/>
  <c r="V47" i="13"/>
  <c r="V48" i="13"/>
  <c r="V49" i="13"/>
  <c r="V50" i="13"/>
  <c r="V51" i="13"/>
  <c r="V52" i="13"/>
  <c r="V53" i="13"/>
  <c r="V54" i="13"/>
  <c r="V55" i="13"/>
  <c r="V56" i="13"/>
  <c r="V57" i="13"/>
  <c r="V58" i="13"/>
  <c r="V59" i="13"/>
  <c r="V60" i="13"/>
  <c r="V61" i="13"/>
  <c r="V62" i="13"/>
  <c r="V63" i="13"/>
  <c r="V64" i="13"/>
  <c r="V65" i="13"/>
  <c r="V66" i="13"/>
  <c r="V67" i="13"/>
  <c r="V68" i="13"/>
  <c r="V69" i="13"/>
  <c r="V70" i="13"/>
  <c r="V71" i="13"/>
  <c r="V72" i="13"/>
  <c r="V73" i="13"/>
  <c r="V74" i="13"/>
  <c r="V75" i="13"/>
  <c r="V76" i="13"/>
  <c r="V77" i="13"/>
  <c r="V78" i="13"/>
  <c r="V79" i="13"/>
  <c r="V80" i="13"/>
  <c r="V81" i="13"/>
  <c r="V82" i="13"/>
  <c r="V83" i="13"/>
  <c r="V84" i="13"/>
  <c r="V85" i="13"/>
  <c r="V86" i="13"/>
  <c r="V87" i="13"/>
  <c r="V88" i="13"/>
  <c r="V89" i="13"/>
  <c r="V90" i="13"/>
  <c r="V91" i="13"/>
  <c r="V92" i="13"/>
  <c r="V93" i="13"/>
  <c r="V94" i="13"/>
  <c r="V95" i="13"/>
  <c r="V96" i="13"/>
  <c r="V97" i="13"/>
  <c r="V98" i="13"/>
  <c r="V99" i="13"/>
  <c r="V100" i="13"/>
  <c r="V101" i="13"/>
  <c r="V102" i="13"/>
  <c r="V103" i="13"/>
  <c r="V104" i="13"/>
  <c r="V105" i="13"/>
  <c r="V106" i="13"/>
  <c r="V107" i="13"/>
  <c r="V108" i="13"/>
  <c r="V109" i="13"/>
  <c r="V110" i="13"/>
  <c r="V111" i="13"/>
  <c r="V112" i="13"/>
  <c r="V113" i="13"/>
  <c r="V114" i="13"/>
  <c r="V115" i="13"/>
  <c r="V116" i="13"/>
  <c r="V117" i="13"/>
  <c r="V118" i="13"/>
  <c r="V119" i="13"/>
  <c r="V120" i="13"/>
  <c r="V121" i="13"/>
  <c r="V122" i="13"/>
  <c r="V123" i="13"/>
  <c r="V124" i="13"/>
  <c r="V125" i="13"/>
  <c r="V126" i="13"/>
  <c r="V127" i="13"/>
  <c r="V128" i="13"/>
  <c r="V129" i="13"/>
  <c r="V130" i="13"/>
  <c r="V131" i="13"/>
  <c r="V132" i="13"/>
  <c r="V133" i="13"/>
  <c r="V134" i="13"/>
  <c r="V135" i="13"/>
  <c r="V136" i="13"/>
  <c r="V137" i="13"/>
  <c r="V138" i="13"/>
  <c r="V139" i="13"/>
  <c r="V140" i="13"/>
  <c r="V141" i="13"/>
  <c r="V142" i="13"/>
  <c r="V143" i="13"/>
  <c r="V144" i="13"/>
  <c r="V145" i="13"/>
  <c r="V146" i="13"/>
  <c r="V147" i="13"/>
  <c r="V148" i="13"/>
  <c r="V149" i="13"/>
  <c r="V150" i="13"/>
  <c r="V151" i="13"/>
  <c r="V152" i="13"/>
  <c r="V153" i="13"/>
  <c r="V154" i="13"/>
  <c r="V155" i="13"/>
  <c r="V156" i="13"/>
  <c r="V157" i="13"/>
  <c r="AA2" i="13"/>
  <c r="AA7" i="13"/>
  <c r="W2" i="13"/>
  <c r="W3" i="13"/>
  <c r="W4" i="13"/>
  <c r="W5" i="13"/>
  <c r="W6" i="13"/>
  <c r="W7" i="13"/>
  <c r="W8" i="13"/>
  <c r="W9" i="13"/>
  <c r="W10" i="13"/>
  <c r="W11" i="13"/>
  <c r="W12" i="13"/>
  <c r="W13" i="13"/>
  <c r="W14" i="13"/>
  <c r="W15" i="13"/>
  <c r="W16" i="13"/>
  <c r="W17" i="13"/>
  <c r="W18" i="13"/>
  <c r="W19" i="13"/>
  <c r="W20" i="13"/>
  <c r="W21" i="13"/>
  <c r="W22" i="13"/>
  <c r="W23" i="13"/>
  <c r="W24" i="13"/>
  <c r="W25" i="13"/>
  <c r="W26" i="13"/>
  <c r="W27" i="13"/>
  <c r="W28" i="13"/>
  <c r="W29" i="13"/>
  <c r="W30" i="13"/>
  <c r="W31" i="13"/>
  <c r="W32" i="13"/>
  <c r="W33" i="13"/>
  <c r="W34" i="13"/>
  <c r="W35" i="13"/>
  <c r="W36" i="13"/>
  <c r="W37" i="13"/>
  <c r="W38" i="13"/>
  <c r="W39" i="13"/>
  <c r="W40" i="13"/>
  <c r="W41" i="13"/>
  <c r="W42" i="13"/>
  <c r="W43" i="13"/>
  <c r="W44" i="13"/>
  <c r="W45" i="13"/>
  <c r="W46" i="13"/>
  <c r="W47" i="13"/>
  <c r="W48" i="13"/>
  <c r="W49" i="13"/>
  <c r="W50" i="13"/>
  <c r="W51" i="13"/>
  <c r="W52" i="13"/>
  <c r="W53" i="13"/>
  <c r="W54" i="13"/>
  <c r="W55" i="13"/>
  <c r="W56" i="13"/>
  <c r="W57" i="13"/>
  <c r="W58" i="13"/>
  <c r="W59" i="13"/>
  <c r="W60" i="13"/>
  <c r="W61" i="13"/>
  <c r="W62" i="13"/>
  <c r="W63" i="13"/>
  <c r="W64" i="13"/>
  <c r="W65" i="13"/>
  <c r="W66" i="13"/>
  <c r="W67" i="13"/>
  <c r="W68" i="13"/>
  <c r="W69" i="13"/>
  <c r="W70" i="13"/>
  <c r="W71" i="13"/>
  <c r="W72" i="13"/>
  <c r="W73" i="13"/>
  <c r="W74" i="13"/>
  <c r="W75" i="13"/>
  <c r="W76" i="13"/>
  <c r="W77" i="13"/>
  <c r="W78" i="13"/>
  <c r="W79" i="13"/>
  <c r="W80" i="13"/>
  <c r="W81" i="13"/>
  <c r="W82" i="13"/>
  <c r="W83" i="13"/>
  <c r="W84" i="13"/>
  <c r="W85" i="13"/>
  <c r="W86" i="13"/>
  <c r="W87" i="13"/>
  <c r="W88" i="13"/>
  <c r="W89" i="13"/>
  <c r="W90" i="13"/>
  <c r="W91" i="13"/>
  <c r="W92" i="13"/>
  <c r="W93" i="13"/>
  <c r="W94" i="13"/>
  <c r="W95" i="13"/>
  <c r="W96" i="13"/>
  <c r="W97" i="13"/>
  <c r="W98" i="13"/>
  <c r="W99" i="13"/>
  <c r="W100" i="13"/>
  <c r="W101" i="13"/>
  <c r="W102" i="13"/>
  <c r="W103" i="13"/>
  <c r="W104" i="13"/>
  <c r="W105" i="13"/>
  <c r="W106" i="13"/>
  <c r="W107" i="13"/>
  <c r="W108" i="13"/>
  <c r="W109" i="13"/>
  <c r="W110" i="13"/>
  <c r="W111" i="13"/>
  <c r="W112" i="13"/>
  <c r="W113" i="13"/>
  <c r="W114" i="13"/>
  <c r="W115" i="13"/>
  <c r="W116" i="13"/>
  <c r="W117" i="13"/>
  <c r="W118" i="13"/>
  <c r="W119" i="13"/>
  <c r="W120" i="13"/>
  <c r="W121" i="13"/>
  <c r="W122" i="13"/>
  <c r="W123" i="13"/>
  <c r="W124" i="13"/>
  <c r="W125" i="13"/>
  <c r="W126" i="13"/>
  <c r="W127" i="13"/>
  <c r="W128" i="13"/>
  <c r="W129" i="13"/>
  <c r="W130" i="13"/>
  <c r="W131" i="13"/>
  <c r="W132" i="13"/>
  <c r="W133" i="13"/>
  <c r="W134" i="13"/>
  <c r="W135" i="13"/>
  <c r="W136" i="13"/>
  <c r="W137" i="13"/>
  <c r="W138" i="13"/>
  <c r="W139" i="13"/>
  <c r="W140" i="13"/>
  <c r="W141" i="13"/>
  <c r="W142" i="13"/>
  <c r="W143" i="13"/>
  <c r="W144" i="13"/>
  <c r="W145" i="13"/>
  <c r="W146" i="13"/>
  <c r="W147" i="13"/>
  <c r="W148" i="13"/>
  <c r="W149" i="13"/>
  <c r="W150" i="13"/>
  <c r="W151" i="13"/>
  <c r="W152" i="13"/>
  <c r="W153" i="13"/>
  <c r="W154" i="13"/>
  <c r="W155" i="13"/>
  <c r="W156" i="13"/>
  <c r="W157" i="13"/>
  <c r="AA3" i="13"/>
  <c r="AA6" i="13"/>
  <c r="AA9" i="13"/>
  <c r="AA10" i="11"/>
  <c r="X2" i="11"/>
  <c r="X3" i="11"/>
  <c r="X4" i="11"/>
  <c r="X5" i="11"/>
  <c r="X6" i="11"/>
  <c r="X7" i="11"/>
  <c r="X8" i="11"/>
  <c r="X9" i="11"/>
  <c r="X10" i="11"/>
  <c r="X11" i="11"/>
  <c r="X12" i="11"/>
  <c r="X13" i="11"/>
  <c r="X14" i="11"/>
  <c r="X15" i="11"/>
  <c r="X16" i="11"/>
  <c r="X17" i="11"/>
  <c r="X18" i="11"/>
  <c r="X19" i="11"/>
  <c r="X20" i="11"/>
  <c r="X21" i="11"/>
  <c r="X22" i="11"/>
  <c r="X23" i="11"/>
  <c r="X24" i="11"/>
  <c r="X25" i="11"/>
  <c r="X26" i="11"/>
  <c r="X27" i="11"/>
  <c r="X28" i="11"/>
  <c r="X29" i="11"/>
  <c r="X30" i="11"/>
  <c r="X31" i="11"/>
  <c r="X32" i="11"/>
  <c r="X33" i="11"/>
  <c r="X34" i="11"/>
  <c r="X35" i="11"/>
  <c r="X36" i="11"/>
  <c r="X37" i="11"/>
  <c r="X38" i="11"/>
  <c r="X39" i="11"/>
  <c r="X40" i="11"/>
  <c r="X41" i="11"/>
  <c r="X42" i="11"/>
  <c r="X43" i="11"/>
  <c r="X44" i="11"/>
  <c r="X45" i="11"/>
  <c r="X46" i="11"/>
  <c r="X47" i="11"/>
  <c r="X48" i="11"/>
  <c r="X49" i="11"/>
  <c r="X50" i="11"/>
  <c r="X51" i="11"/>
  <c r="X52" i="11"/>
  <c r="X53" i="11"/>
  <c r="X54" i="11"/>
  <c r="X55" i="11"/>
  <c r="X56" i="11"/>
  <c r="X57" i="11"/>
  <c r="X58" i="11"/>
  <c r="X59" i="11"/>
  <c r="X60" i="11"/>
  <c r="X61" i="11"/>
  <c r="X62" i="11"/>
  <c r="X63" i="11"/>
  <c r="X64" i="11"/>
  <c r="X65" i="11"/>
  <c r="X66" i="11"/>
  <c r="X67" i="11"/>
  <c r="X68" i="11"/>
  <c r="X69" i="11"/>
  <c r="X70" i="11"/>
  <c r="X71" i="11"/>
  <c r="X72" i="11"/>
  <c r="X73" i="11"/>
  <c r="X74" i="11"/>
  <c r="X75" i="11"/>
  <c r="X76" i="11"/>
  <c r="X77" i="11"/>
  <c r="X78" i="11"/>
  <c r="X79" i="11"/>
  <c r="X80" i="11"/>
  <c r="X81" i="11"/>
  <c r="X82" i="11"/>
  <c r="X83" i="11"/>
  <c r="X84" i="11"/>
  <c r="X85" i="11"/>
  <c r="X86" i="11"/>
  <c r="X87" i="11"/>
  <c r="X88" i="11"/>
  <c r="X89" i="11"/>
  <c r="X90" i="11"/>
  <c r="X91" i="11"/>
  <c r="X92" i="11"/>
  <c r="X93" i="11"/>
  <c r="X94" i="11"/>
  <c r="X95" i="11"/>
  <c r="X96" i="11"/>
  <c r="X97" i="11"/>
  <c r="X98" i="11"/>
  <c r="X99" i="11"/>
  <c r="X100" i="11"/>
  <c r="X101" i="11"/>
  <c r="X102" i="11"/>
  <c r="X103" i="11"/>
  <c r="X104" i="11"/>
  <c r="X105" i="11"/>
  <c r="X106" i="11"/>
  <c r="X107" i="11"/>
  <c r="X108" i="11"/>
  <c r="X109" i="11"/>
  <c r="X110" i="11"/>
  <c r="X111" i="11"/>
  <c r="X112" i="11"/>
  <c r="X113" i="11"/>
  <c r="X114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AA4" i="11"/>
  <c r="V2" i="11"/>
  <c r="V3" i="11"/>
  <c r="V4" i="11"/>
  <c r="V5" i="11"/>
  <c r="V6" i="11"/>
  <c r="V7" i="11"/>
  <c r="V8" i="11"/>
  <c r="V9" i="11"/>
  <c r="V10" i="11"/>
  <c r="V11" i="11"/>
  <c r="V12" i="11"/>
  <c r="V13" i="11"/>
  <c r="V14" i="11"/>
  <c r="V15" i="11"/>
  <c r="V16" i="11"/>
  <c r="V17" i="11"/>
  <c r="V18" i="11"/>
  <c r="V19" i="11"/>
  <c r="V20" i="11"/>
  <c r="V21" i="11"/>
  <c r="V22" i="11"/>
  <c r="V23" i="11"/>
  <c r="V24" i="11"/>
  <c r="V25" i="11"/>
  <c r="V26" i="11"/>
  <c r="V27" i="11"/>
  <c r="V28" i="11"/>
  <c r="V29" i="11"/>
  <c r="V30" i="11"/>
  <c r="V31" i="11"/>
  <c r="V32" i="11"/>
  <c r="V33" i="11"/>
  <c r="V34" i="11"/>
  <c r="V35" i="11"/>
  <c r="V36" i="11"/>
  <c r="V37" i="11"/>
  <c r="V38" i="11"/>
  <c r="V39" i="11"/>
  <c r="V40" i="11"/>
  <c r="V41" i="11"/>
  <c r="V42" i="11"/>
  <c r="V43" i="11"/>
  <c r="V44" i="11"/>
  <c r="V45" i="11"/>
  <c r="V46" i="11"/>
  <c r="V47" i="11"/>
  <c r="V48" i="11"/>
  <c r="V49" i="11"/>
  <c r="V50" i="11"/>
  <c r="V51" i="11"/>
  <c r="V52" i="11"/>
  <c r="V53" i="11"/>
  <c r="V54" i="11"/>
  <c r="V55" i="11"/>
  <c r="V56" i="11"/>
  <c r="V57" i="11"/>
  <c r="V58" i="11"/>
  <c r="V59" i="11"/>
  <c r="V60" i="11"/>
  <c r="V61" i="11"/>
  <c r="V62" i="11"/>
  <c r="V63" i="11"/>
  <c r="V64" i="11"/>
  <c r="V65" i="11"/>
  <c r="V66" i="11"/>
  <c r="V67" i="11"/>
  <c r="V68" i="11"/>
  <c r="V69" i="11"/>
  <c r="V70" i="11"/>
  <c r="V71" i="11"/>
  <c r="V72" i="11"/>
  <c r="V73" i="11"/>
  <c r="V74" i="11"/>
  <c r="V75" i="11"/>
  <c r="V76" i="11"/>
  <c r="V77" i="11"/>
  <c r="V78" i="11"/>
  <c r="V79" i="11"/>
  <c r="V80" i="11"/>
  <c r="V81" i="11"/>
  <c r="V82" i="11"/>
  <c r="V83" i="11"/>
  <c r="V84" i="11"/>
  <c r="V85" i="11"/>
  <c r="V86" i="11"/>
  <c r="V87" i="11"/>
  <c r="V88" i="11"/>
  <c r="V89" i="11"/>
  <c r="V90" i="11"/>
  <c r="V91" i="11"/>
  <c r="V92" i="11"/>
  <c r="V93" i="11"/>
  <c r="V94" i="11"/>
  <c r="V95" i="11"/>
  <c r="V96" i="11"/>
  <c r="V97" i="11"/>
  <c r="V98" i="11"/>
  <c r="V99" i="11"/>
  <c r="V100" i="11"/>
  <c r="V101" i="11"/>
  <c r="V102" i="11"/>
  <c r="V103" i="11"/>
  <c r="V104" i="11"/>
  <c r="V105" i="11"/>
  <c r="V106" i="11"/>
  <c r="V107" i="11"/>
  <c r="V108" i="11"/>
  <c r="V109" i="11"/>
  <c r="V110" i="11"/>
  <c r="V111" i="11"/>
  <c r="V112" i="11"/>
  <c r="V113" i="11"/>
  <c r="V114" i="11"/>
  <c r="V115" i="11"/>
  <c r="V116" i="11"/>
  <c r="V117" i="11"/>
  <c r="V118" i="11"/>
  <c r="V119" i="11"/>
  <c r="V120" i="11"/>
  <c r="V121" i="11"/>
  <c r="V122" i="11"/>
  <c r="V123" i="11"/>
  <c r="V124" i="11"/>
  <c r="V125" i="11"/>
  <c r="V126" i="11"/>
  <c r="V127" i="11"/>
  <c r="V128" i="11"/>
  <c r="V129" i="11"/>
  <c r="V130" i="11"/>
  <c r="V131" i="11"/>
  <c r="V132" i="11"/>
  <c r="V133" i="11"/>
  <c r="V134" i="11"/>
  <c r="V135" i="11"/>
  <c r="V136" i="11"/>
  <c r="V137" i="11"/>
  <c r="V138" i="11"/>
  <c r="V139" i="11"/>
  <c r="V140" i="11"/>
  <c r="V141" i="11"/>
  <c r="V142" i="11"/>
  <c r="V143" i="11"/>
  <c r="V144" i="11"/>
  <c r="V145" i="11"/>
  <c r="V146" i="11"/>
  <c r="V147" i="11"/>
  <c r="V148" i="11"/>
  <c r="V149" i="11"/>
  <c r="V150" i="11"/>
  <c r="V151" i="11"/>
  <c r="V152" i="11"/>
  <c r="V153" i="11"/>
  <c r="V154" i="11"/>
  <c r="V155" i="11"/>
  <c r="V156" i="11"/>
  <c r="V157" i="11"/>
  <c r="AA2" i="11"/>
  <c r="AA7" i="11"/>
  <c r="W2" i="11"/>
  <c r="W3" i="11"/>
  <c r="W4" i="11"/>
  <c r="W5" i="11"/>
  <c r="W6" i="11"/>
  <c r="W7" i="11"/>
  <c r="W8" i="11"/>
  <c r="W9" i="11"/>
  <c r="W10" i="11"/>
  <c r="W11" i="11"/>
  <c r="W12" i="11"/>
  <c r="W13" i="11"/>
  <c r="W14" i="11"/>
  <c r="W15" i="11"/>
  <c r="W16" i="11"/>
  <c r="W17" i="11"/>
  <c r="W18" i="11"/>
  <c r="W19" i="11"/>
  <c r="W20" i="11"/>
  <c r="W21" i="11"/>
  <c r="W22" i="11"/>
  <c r="W23" i="11"/>
  <c r="W24" i="11"/>
  <c r="W25" i="11"/>
  <c r="W26" i="11"/>
  <c r="W27" i="11"/>
  <c r="W28" i="11"/>
  <c r="W29" i="11"/>
  <c r="W30" i="11"/>
  <c r="W31" i="11"/>
  <c r="W32" i="11"/>
  <c r="W33" i="11"/>
  <c r="W34" i="11"/>
  <c r="W35" i="11"/>
  <c r="W36" i="11"/>
  <c r="W37" i="11"/>
  <c r="W38" i="11"/>
  <c r="W39" i="11"/>
  <c r="W40" i="11"/>
  <c r="W41" i="11"/>
  <c r="W42" i="11"/>
  <c r="W43" i="11"/>
  <c r="W44" i="11"/>
  <c r="W45" i="11"/>
  <c r="W46" i="11"/>
  <c r="W47" i="11"/>
  <c r="W48" i="11"/>
  <c r="W49" i="11"/>
  <c r="W50" i="11"/>
  <c r="W51" i="11"/>
  <c r="W52" i="11"/>
  <c r="W53" i="11"/>
  <c r="W54" i="11"/>
  <c r="W55" i="11"/>
  <c r="W56" i="11"/>
  <c r="W57" i="11"/>
  <c r="W58" i="11"/>
  <c r="W59" i="11"/>
  <c r="W60" i="11"/>
  <c r="W61" i="11"/>
  <c r="W62" i="11"/>
  <c r="W63" i="11"/>
  <c r="W64" i="11"/>
  <c r="W65" i="11"/>
  <c r="W66" i="11"/>
  <c r="W67" i="11"/>
  <c r="W68" i="11"/>
  <c r="W69" i="11"/>
  <c r="W70" i="11"/>
  <c r="W71" i="11"/>
  <c r="W72" i="11"/>
  <c r="W73" i="11"/>
  <c r="W74" i="11"/>
  <c r="W75" i="11"/>
  <c r="W76" i="11"/>
  <c r="W77" i="11"/>
  <c r="W78" i="11"/>
  <c r="W79" i="11"/>
  <c r="W80" i="11"/>
  <c r="W81" i="11"/>
  <c r="W82" i="11"/>
  <c r="W83" i="11"/>
  <c r="W84" i="11"/>
  <c r="W85" i="11"/>
  <c r="W86" i="11"/>
  <c r="W87" i="11"/>
  <c r="W88" i="11"/>
  <c r="W89" i="11"/>
  <c r="W90" i="11"/>
  <c r="W91" i="11"/>
  <c r="W92" i="11"/>
  <c r="W93" i="11"/>
  <c r="W94" i="11"/>
  <c r="W95" i="11"/>
  <c r="W96" i="11"/>
  <c r="W97" i="11"/>
  <c r="W98" i="11"/>
  <c r="W99" i="11"/>
  <c r="W100" i="11"/>
  <c r="W101" i="11"/>
  <c r="W102" i="11"/>
  <c r="W103" i="11"/>
  <c r="W104" i="11"/>
  <c r="W105" i="11"/>
  <c r="W106" i="11"/>
  <c r="W107" i="11"/>
  <c r="W108" i="11"/>
  <c r="W109" i="11"/>
  <c r="W110" i="11"/>
  <c r="W111" i="11"/>
  <c r="W112" i="11"/>
  <c r="W113" i="11"/>
  <c r="W114" i="11"/>
  <c r="W115" i="11"/>
  <c r="W116" i="11"/>
  <c r="W117" i="11"/>
  <c r="W118" i="11"/>
  <c r="W119" i="11"/>
  <c r="W120" i="11"/>
  <c r="W121" i="11"/>
  <c r="W122" i="11"/>
  <c r="W123" i="11"/>
  <c r="W124" i="11"/>
  <c r="W125" i="11"/>
  <c r="W126" i="11"/>
  <c r="W127" i="11"/>
  <c r="W128" i="11"/>
  <c r="W129" i="11"/>
  <c r="W130" i="11"/>
  <c r="W131" i="11"/>
  <c r="W132" i="11"/>
  <c r="W133" i="11"/>
  <c r="W134" i="11"/>
  <c r="W135" i="11"/>
  <c r="W136" i="11"/>
  <c r="W137" i="11"/>
  <c r="W138" i="11"/>
  <c r="W139" i="11"/>
  <c r="W140" i="11"/>
  <c r="W141" i="11"/>
  <c r="W142" i="11"/>
  <c r="W143" i="11"/>
  <c r="W144" i="11"/>
  <c r="W145" i="11"/>
  <c r="W146" i="11"/>
  <c r="W147" i="11"/>
  <c r="W148" i="11"/>
  <c r="W149" i="11"/>
  <c r="W150" i="11"/>
  <c r="W151" i="11"/>
  <c r="W152" i="11"/>
  <c r="W153" i="11"/>
  <c r="W154" i="11"/>
  <c r="W155" i="11"/>
  <c r="W156" i="11"/>
  <c r="W157" i="11"/>
  <c r="AA3" i="11"/>
  <c r="AA6" i="11"/>
  <c r="AA9" i="11"/>
  <c r="AA10" i="12"/>
  <c r="X2" i="12"/>
  <c r="X3" i="12"/>
  <c r="X4" i="12"/>
  <c r="X5" i="12"/>
  <c r="X6" i="12"/>
  <c r="X7" i="12"/>
  <c r="X8" i="12"/>
  <c r="X9" i="12"/>
  <c r="X10" i="12"/>
  <c r="X11" i="12"/>
  <c r="X12" i="12"/>
  <c r="X13" i="12"/>
  <c r="X14" i="12"/>
  <c r="X15" i="12"/>
  <c r="X16" i="12"/>
  <c r="X17" i="12"/>
  <c r="X18" i="12"/>
  <c r="X19" i="12"/>
  <c r="X20" i="12"/>
  <c r="X21" i="12"/>
  <c r="X22" i="12"/>
  <c r="X23" i="12"/>
  <c r="X24" i="12"/>
  <c r="X25" i="12"/>
  <c r="X26" i="12"/>
  <c r="X27" i="12"/>
  <c r="X28" i="12"/>
  <c r="X29" i="12"/>
  <c r="X30" i="12"/>
  <c r="X31" i="12"/>
  <c r="X32" i="12"/>
  <c r="X33" i="12"/>
  <c r="X34" i="12"/>
  <c r="X35" i="12"/>
  <c r="X36" i="12"/>
  <c r="X37" i="12"/>
  <c r="X38" i="12"/>
  <c r="X39" i="12"/>
  <c r="X40" i="12"/>
  <c r="X41" i="12"/>
  <c r="X42" i="12"/>
  <c r="X43" i="12"/>
  <c r="X44" i="12"/>
  <c r="X45" i="12"/>
  <c r="X46" i="12"/>
  <c r="X47" i="12"/>
  <c r="X48" i="12"/>
  <c r="X49" i="12"/>
  <c r="X50" i="12"/>
  <c r="X51" i="12"/>
  <c r="X52" i="12"/>
  <c r="X53" i="12"/>
  <c r="X54" i="12"/>
  <c r="X55" i="12"/>
  <c r="X56" i="12"/>
  <c r="X57" i="12"/>
  <c r="X58" i="12"/>
  <c r="X59" i="12"/>
  <c r="X60" i="12"/>
  <c r="X61" i="12"/>
  <c r="X62" i="12"/>
  <c r="X63" i="12"/>
  <c r="X64" i="12"/>
  <c r="X65" i="12"/>
  <c r="X66" i="12"/>
  <c r="X67" i="12"/>
  <c r="X68" i="12"/>
  <c r="X69" i="12"/>
  <c r="X70" i="12"/>
  <c r="X71" i="12"/>
  <c r="X72" i="12"/>
  <c r="X73" i="12"/>
  <c r="X74" i="12"/>
  <c r="X75" i="12"/>
  <c r="X76" i="12"/>
  <c r="X77" i="12"/>
  <c r="X78" i="12"/>
  <c r="X79" i="12"/>
  <c r="X80" i="12"/>
  <c r="X81" i="12"/>
  <c r="X82" i="12"/>
  <c r="X83" i="12"/>
  <c r="X84" i="12"/>
  <c r="X85" i="12"/>
  <c r="X86" i="12"/>
  <c r="X87" i="12"/>
  <c r="X88" i="12"/>
  <c r="X89" i="12"/>
  <c r="X90" i="12"/>
  <c r="X91" i="12"/>
  <c r="X92" i="12"/>
  <c r="X93" i="12"/>
  <c r="X94" i="12"/>
  <c r="X95" i="12"/>
  <c r="X96" i="12"/>
  <c r="X97" i="12"/>
  <c r="X98" i="12"/>
  <c r="X99" i="12"/>
  <c r="X100" i="12"/>
  <c r="X101" i="12"/>
  <c r="X102" i="12"/>
  <c r="X103" i="12"/>
  <c r="X104" i="12"/>
  <c r="X105" i="12"/>
  <c r="X106" i="12"/>
  <c r="X107" i="12"/>
  <c r="X108" i="12"/>
  <c r="X109" i="12"/>
  <c r="X110" i="12"/>
  <c r="X111" i="12"/>
  <c r="X112" i="12"/>
  <c r="X113" i="12"/>
  <c r="X114" i="12"/>
  <c r="X115" i="12"/>
  <c r="X116" i="12"/>
  <c r="X117" i="12"/>
  <c r="X118" i="12"/>
  <c r="X119" i="12"/>
  <c r="X120" i="12"/>
  <c r="X121" i="12"/>
  <c r="X122" i="12"/>
  <c r="X123" i="12"/>
  <c r="X124" i="12"/>
  <c r="X125" i="12"/>
  <c r="X126" i="12"/>
  <c r="X127" i="12"/>
  <c r="X128" i="12"/>
  <c r="X129" i="12"/>
  <c r="X130" i="12"/>
  <c r="X131" i="12"/>
  <c r="X132" i="12"/>
  <c r="X133" i="12"/>
  <c r="X134" i="12"/>
  <c r="X135" i="12"/>
  <c r="X136" i="12"/>
  <c r="X137" i="12"/>
  <c r="X138" i="12"/>
  <c r="X139" i="12"/>
  <c r="X140" i="12"/>
  <c r="X141" i="12"/>
  <c r="X142" i="12"/>
  <c r="X143" i="12"/>
  <c r="X144" i="12"/>
  <c r="X145" i="12"/>
  <c r="X146" i="12"/>
  <c r="X147" i="12"/>
  <c r="X148" i="12"/>
  <c r="X149" i="12"/>
  <c r="X150" i="12"/>
  <c r="X151" i="12"/>
  <c r="X152" i="12"/>
  <c r="X153" i="12"/>
  <c r="X154" i="12"/>
  <c r="X155" i="12"/>
  <c r="X156" i="12"/>
  <c r="X157" i="12"/>
  <c r="AA4" i="12"/>
  <c r="V2" i="12"/>
  <c r="V3" i="12"/>
  <c r="V4" i="12"/>
  <c r="V5" i="12"/>
  <c r="V6" i="12"/>
  <c r="V7" i="12"/>
  <c r="V8" i="12"/>
  <c r="V9" i="12"/>
  <c r="V10" i="12"/>
  <c r="V11" i="12"/>
  <c r="V12" i="12"/>
  <c r="V13" i="12"/>
  <c r="V14" i="12"/>
  <c r="V15" i="12"/>
  <c r="V16" i="12"/>
  <c r="V17" i="12"/>
  <c r="V18" i="12"/>
  <c r="V19" i="12"/>
  <c r="V20" i="12"/>
  <c r="V21" i="12"/>
  <c r="V22" i="12"/>
  <c r="V23" i="12"/>
  <c r="V24" i="12"/>
  <c r="V25" i="12"/>
  <c r="V26" i="12"/>
  <c r="V27" i="12"/>
  <c r="V28" i="12"/>
  <c r="V29" i="12"/>
  <c r="V30" i="12"/>
  <c r="V31" i="12"/>
  <c r="V32" i="12"/>
  <c r="V33" i="12"/>
  <c r="V34" i="12"/>
  <c r="V35" i="12"/>
  <c r="V36" i="12"/>
  <c r="V37" i="12"/>
  <c r="V38" i="12"/>
  <c r="V39" i="12"/>
  <c r="V40" i="12"/>
  <c r="V41" i="12"/>
  <c r="V42" i="12"/>
  <c r="V43" i="12"/>
  <c r="V44" i="12"/>
  <c r="V45" i="12"/>
  <c r="V46" i="12"/>
  <c r="V47" i="12"/>
  <c r="V48" i="12"/>
  <c r="V49" i="12"/>
  <c r="V50" i="12"/>
  <c r="V51" i="12"/>
  <c r="V52" i="12"/>
  <c r="V53" i="12"/>
  <c r="V54" i="12"/>
  <c r="V55" i="12"/>
  <c r="V56" i="12"/>
  <c r="V57" i="12"/>
  <c r="V58" i="12"/>
  <c r="V59" i="12"/>
  <c r="V60" i="12"/>
  <c r="V61" i="12"/>
  <c r="V62" i="12"/>
  <c r="V63" i="12"/>
  <c r="V64" i="12"/>
  <c r="V65" i="12"/>
  <c r="V66" i="12"/>
  <c r="V67" i="12"/>
  <c r="V68" i="12"/>
  <c r="V69" i="12"/>
  <c r="V70" i="12"/>
  <c r="V71" i="12"/>
  <c r="V72" i="12"/>
  <c r="V73" i="12"/>
  <c r="V74" i="12"/>
  <c r="V75" i="12"/>
  <c r="V76" i="12"/>
  <c r="V77" i="12"/>
  <c r="V78" i="12"/>
  <c r="V79" i="12"/>
  <c r="V80" i="12"/>
  <c r="V81" i="12"/>
  <c r="V82" i="12"/>
  <c r="V83" i="12"/>
  <c r="V84" i="12"/>
  <c r="V85" i="12"/>
  <c r="V86" i="12"/>
  <c r="V87" i="12"/>
  <c r="V88" i="12"/>
  <c r="V89" i="12"/>
  <c r="V90" i="12"/>
  <c r="V91" i="12"/>
  <c r="V92" i="12"/>
  <c r="V93" i="12"/>
  <c r="V94" i="12"/>
  <c r="V95" i="12"/>
  <c r="V96" i="12"/>
  <c r="V97" i="12"/>
  <c r="V98" i="12"/>
  <c r="V99" i="12"/>
  <c r="V100" i="12"/>
  <c r="V101" i="12"/>
  <c r="V102" i="12"/>
  <c r="V103" i="12"/>
  <c r="V104" i="12"/>
  <c r="V105" i="12"/>
  <c r="V106" i="12"/>
  <c r="V107" i="12"/>
  <c r="V108" i="12"/>
  <c r="V109" i="12"/>
  <c r="V110" i="12"/>
  <c r="V111" i="12"/>
  <c r="V112" i="12"/>
  <c r="V113" i="12"/>
  <c r="V114" i="12"/>
  <c r="V115" i="12"/>
  <c r="V116" i="12"/>
  <c r="V117" i="12"/>
  <c r="V118" i="12"/>
  <c r="V119" i="12"/>
  <c r="V120" i="12"/>
  <c r="V121" i="12"/>
  <c r="V122" i="12"/>
  <c r="V123" i="12"/>
  <c r="V124" i="12"/>
  <c r="V125" i="12"/>
  <c r="V126" i="12"/>
  <c r="V127" i="12"/>
  <c r="V128" i="12"/>
  <c r="V129" i="12"/>
  <c r="V130" i="12"/>
  <c r="V131" i="12"/>
  <c r="V132" i="12"/>
  <c r="V133" i="12"/>
  <c r="V134" i="12"/>
  <c r="V135" i="12"/>
  <c r="V136" i="12"/>
  <c r="V137" i="12"/>
  <c r="V138" i="12"/>
  <c r="V139" i="12"/>
  <c r="V140" i="12"/>
  <c r="V141" i="12"/>
  <c r="V142" i="12"/>
  <c r="V143" i="12"/>
  <c r="V144" i="12"/>
  <c r="V145" i="12"/>
  <c r="V146" i="12"/>
  <c r="V147" i="12"/>
  <c r="V148" i="12"/>
  <c r="V149" i="12"/>
  <c r="V150" i="12"/>
  <c r="V151" i="12"/>
  <c r="V152" i="12"/>
  <c r="V153" i="12"/>
  <c r="V154" i="12"/>
  <c r="V155" i="12"/>
  <c r="V156" i="12"/>
  <c r="V157" i="12"/>
  <c r="AA2" i="12"/>
  <c r="AA7" i="12"/>
  <c r="W2" i="12"/>
  <c r="W3" i="12"/>
  <c r="W4" i="12"/>
  <c r="W5" i="12"/>
  <c r="W6" i="12"/>
  <c r="W7" i="12"/>
  <c r="W8" i="12"/>
  <c r="W9" i="12"/>
  <c r="W10" i="12"/>
  <c r="W11" i="12"/>
  <c r="W12" i="12"/>
  <c r="W13" i="12"/>
  <c r="W14" i="12"/>
  <c r="W15" i="12"/>
  <c r="W16" i="12"/>
  <c r="W17" i="12"/>
  <c r="W18" i="12"/>
  <c r="W19" i="12"/>
  <c r="W20" i="12"/>
  <c r="W21" i="12"/>
  <c r="W22" i="12"/>
  <c r="W23" i="12"/>
  <c r="W24" i="12"/>
  <c r="W25" i="12"/>
  <c r="W26" i="12"/>
  <c r="W27" i="12"/>
  <c r="W28" i="12"/>
  <c r="W29" i="12"/>
  <c r="W30" i="12"/>
  <c r="W31" i="12"/>
  <c r="W32" i="12"/>
  <c r="W33" i="12"/>
  <c r="W34" i="12"/>
  <c r="W35" i="12"/>
  <c r="W36" i="12"/>
  <c r="W37" i="12"/>
  <c r="W38" i="12"/>
  <c r="W39" i="12"/>
  <c r="W40" i="12"/>
  <c r="W41" i="12"/>
  <c r="W42" i="12"/>
  <c r="W43" i="12"/>
  <c r="W44" i="12"/>
  <c r="W45" i="12"/>
  <c r="W46" i="12"/>
  <c r="W47" i="12"/>
  <c r="W48" i="12"/>
  <c r="W49" i="12"/>
  <c r="W50" i="12"/>
  <c r="W51" i="12"/>
  <c r="W52" i="12"/>
  <c r="W53" i="12"/>
  <c r="W54" i="12"/>
  <c r="W55" i="12"/>
  <c r="W56" i="12"/>
  <c r="W57" i="12"/>
  <c r="W58" i="12"/>
  <c r="W59" i="12"/>
  <c r="W60" i="12"/>
  <c r="W61" i="12"/>
  <c r="W62" i="12"/>
  <c r="W63" i="12"/>
  <c r="W64" i="12"/>
  <c r="W65" i="12"/>
  <c r="W66" i="12"/>
  <c r="W67" i="12"/>
  <c r="W68" i="12"/>
  <c r="W69" i="12"/>
  <c r="W70" i="12"/>
  <c r="W71" i="12"/>
  <c r="W72" i="12"/>
  <c r="W73" i="12"/>
  <c r="W74" i="12"/>
  <c r="W75" i="12"/>
  <c r="W76" i="12"/>
  <c r="W77" i="12"/>
  <c r="W78" i="12"/>
  <c r="W79" i="12"/>
  <c r="W80" i="12"/>
  <c r="W81" i="12"/>
  <c r="W82" i="12"/>
  <c r="W83" i="12"/>
  <c r="W84" i="12"/>
  <c r="W85" i="12"/>
  <c r="W86" i="12"/>
  <c r="W87" i="12"/>
  <c r="W88" i="12"/>
  <c r="W89" i="12"/>
  <c r="W90" i="12"/>
  <c r="W91" i="12"/>
  <c r="W92" i="12"/>
  <c r="W93" i="12"/>
  <c r="W94" i="12"/>
  <c r="W95" i="12"/>
  <c r="W96" i="12"/>
  <c r="W97" i="12"/>
  <c r="W98" i="12"/>
  <c r="W99" i="12"/>
  <c r="W100" i="12"/>
  <c r="W101" i="12"/>
  <c r="W102" i="12"/>
  <c r="W103" i="12"/>
  <c r="W104" i="12"/>
  <c r="W105" i="12"/>
  <c r="W106" i="12"/>
  <c r="W107" i="12"/>
  <c r="W108" i="12"/>
  <c r="W109" i="12"/>
  <c r="W110" i="12"/>
  <c r="W111" i="12"/>
  <c r="W112" i="12"/>
  <c r="W113" i="12"/>
  <c r="W114" i="12"/>
  <c r="W115" i="12"/>
  <c r="W116" i="12"/>
  <c r="W117" i="12"/>
  <c r="W118" i="12"/>
  <c r="W119" i="12"/>
  <c r="W120" i="12"/>
  <c r="W121" i="12"/>
  <c r="W122" i="12"/>
  <c r="W123" i="12"/>
  <c r="W124" i="12"/>
  <c r="W125" i="12"/>
  <c r="W126" i="12"/>
  <c r="W127" i="12"/>
  <c r="W128" i="12"/>
  <c r="W129" i="12"/>
  <c r="W130" i="12"/>
  <c r="W131" i="12"/>
  <c r="W132" i="12"/>
  <c r="W133" i="12"/>
  <c r="W134" i="12"/>
  <c r="W135" i="12"/>
  <c r="W136" i="12"/>
  <c r="W137" i="12"/>
  <c r="W138" i="12"/>
  <c r="W139" i="12"/>
  <c r="W140" i="12"/>
  <c r="W141" i="12"/>
  <c r="W142" i="12"/>
  <c r="W143" i="12"/>
  <c r="W144" i="12"/>
  <c r="W145" i="12"/>
  <c r="W146" i="12"/>
  <c r="W147" i="12"/>
  <c r="W148" i="12"/>
  <c r="W149" i="12"/>
  <c r="W150" i="12"/>
  <c r="W151" i="12"/>
  <c r="W152" i="12"/>
  <c r="W153" i="12"/>
  <c r="W154" i="12"/>
  <c r="W155" i="12"/>
  <c r="W156" i="12"/>
  <c r="W157" i="12"/>
  <c r="AA3" i="12"/>
  <c r="AA6" i="12"/>
  <c r="AA9" i="12"/>
  <c r="AA10" i="10"/>
  <c r="X2" i="10"/>
  <c r="X3" i="10"/>
  <c r="X4" i="10"/>
  <c r="X5" i="10"/>
  <c r="X6" i="10"/>
  <c r="X7" i="10"/>
  <c r="X8" i="10"/>
  <c r="X9" i="10"/>
  <c r="X10" i="10"/>
  <c r="X11" i="10"/>
  <c r="X12" i="10"/>
  <c r="X13" i="10"/>
  <c r="X14" i="10"/>
  <c r="X15" i="10"/>
  <c r="X16" i="10"/>
  <c r="X17" i="10"/>
  <c r="X18" i="10"/>
  <c r="X19" i="10"/>
  <c r="X20" i="10"/>
  <c r="X21" i="10"/>
  <c r="X22" i="10"/>
  <c r="X23" i="10"/>
  <c r="X24" i="10"/>
  <c r="X25" i="10"/>
  <c r="X26" i="10"/>
  <c r="X27" i="10"/>
  <c r="X28" i="10"/>
  <c r="X29" i="10"/>
  <c r="X30" i="10"/>
  <c r="X31" i="10"/>
  <c r="X32" i="10"/>
  <c r="X33" i="10"/>
  <c r="X34" i="10"/>
  <c r="X35" i="10"/>
  <c r="X36" i="10"/>
  <c r="X37" i="10"/>
  <c r="X38" i="10"/>
  <c r="X39" i="10"/>
  <c r="X40" i="10"/>
  <c r="X41" i="10"/>
  <c r="X42" i="10"/>
  <c r="X43" i="10"/>
  <c r="X44" i="10"/>
  <c r="X45" i="10"/>
  <c r="X46" i="10"/>
  <c r="X47" i="10"/>
  <c r="X48" i="10"/>
  <c r="X49" i="10"/>
  <c r="X50" i="10"/>
  <c r="X51" i="10"/>
  <c r="X52" i="10"/>
  <c r="X53" i="10"/>
  <c r="X54" i="10"/>
  <c r="X55" i="10"/>
  <c r="X56" i="10"/>
  <c r="X57" i="10"/>
  <c r="X58" i="10"/>
  <c r="X59" i="10"/>
  <c r="X60" i="10"/>
  <c r="X61" i="10"/>
  <c r="X62" i="10"/>
  <c r="X63" i="10"/>
  <c r="X64" i="10"/>
  <c r="X65" i="10"/>
  <c r="X66" i="10"/>
  <c r="X67" i="10"/>
  <c r="X68" i="10"/>
  <c r="X69" i="10"/>
  <c r="X70" i="10"/>
  <c r="X71" i="10"/>
  <c r="X72" i="10"/>
  <c r="X73" i="10"/>
  <c r="X74" i="10"/>
  <c r="X75" i="10"/>
  <c r="X76" i="10"/>
  <c r="X77" i="10"/>
  <c r="X78" i="10"/>
  <c r="X79" i="10"/>
  <c r="X80" i="10"/>
  <c r="X81" i="10"/>
  <c r="X82" i="10"/>
  <c r="X83" i="10"/>
  <c r="X84" i="10"/>
  <c r="X85" i="10"/>
  <c r="X86" i="10"/>
  <c r="X87" i="10"/>
  <c r="X88" i="10"/>
  <c r="X89" i="10"/>
  <c r="X90" i="10"/>
  <c r="X91" i="10"/>
  <c r="X92" i="10"/>
  <c r="X93" i="10"/>
  <c r="X94" i="10"/>
  <c r="X95" i="10"/>
  <c r="X96" i="10"/>
  <c r="X97" i="10"/>
  <c r="X98" i="10"/>
  <c r="X99" i="10"/>
  <c r="X100" i="10"/>
  <c r="X101" i="10"/>
  <c r="X102" i="10"/>
  <c r="X103" i="10"/>
  <c r="X104" i="10"/>
  <c r="X105" i="10"/>
  <c r="X106" i="10"/>
  <c r="X107" i="10"/>
  <c r="X108" i="10"/>
  <c r="X109" i="10"/>
  <c r="X110" i="10"/>
  <c r="X111" i="10"/>
  <c r="X112" i="10"/>
  <c r="X113" i="10"/>
  <c r="X114" i="10"/>
  <c r="X115" i="10"/>
  <c r="X116" i="10"/>
  <c r="X117" i="10"/>
  <c r="X118" i="10"/>
  <c r="X119" i="10"/>
  <c r="X120" i="10"/>
  <c r="X121" i="10"/>
  <c r="X122" i="10"/>
  <c r="X123" i="10"/>
  <c r="X124" i="10"/>
  <c r="X125" i="10"/>
  <c r="X126" i="10"/>
  <c r="X127" i="10"/>
  <c r="X128" i="10"/>
  <c r="X129" i="10"/>
  <c r="X130" i="10"/>
  <c r="X131" i="10"/>
  <c r="X132" i="10"/>
  <c r="X133" i="10"/>
  <c r="X134" i="10"/>
  <c r="X135" i="10"/>
  <c r="X136" i="10"/>
  <c r="X137" i="10"/>
  <c r="X138" i="10"/>
  <c r="X139" i="10"/>
  <c r="X140" i="10"/>
  <c r="X141" i="10"/>
  <c r="X142" i="10"/>
  <c r="X143" i="10"/>
  <c r="X144" i="10"/>
  <c r="X145" i="10"/>
  <c r="X146" i="10"/>
  <c r="X147" i="10"/>
  <c r="X148" i="10"/>
  <c r="X149" i="10"/>
  <c r="X150" i="10"/>
  <c r="X151" i="10"/>
  <c r="X152" i="10"/>
  <c r="X153" i="10"/>
  <c r="X154" i="10"/>
  <c r="X155" i="10"/>
  <c r="X156" i="10"/>
  <c r="X157" i="10"/>
  <c r="AA4" i="10"/>
  <c r="V2" i="10"/>
  <c r="V3" i="10"/>
  <c r="V4" i="10"/>
  <c r="V5" i="10"/>
  <c r="V6" i="10"/>
  <c r="V7" i="10"/>
  <c r="V8" i="10"/>
  <c r="V9" i="10"/>
  <c r="V10" i="10"/>
  <c r="V11" i="10"/>
  <c r="V12" i="10"/>
  <c r="V13" i="10"/>
  <c r="V14" i="10"/>
  <c r="V15" i="10"/>
  <c r="V16" i="10"/>
  <c r="V17" i="10"/>
  <c r="V18" i="10"/>
  <c r="V19" i="10"/>
  <c r="V20" i="10"/>
  <c r="V21" i="10"/>
  <c r="V22" i="10"/>
  <c r="V23" i="10"/>
  <c r="V24" i="10"/>
  <c r="V25" i="10"/>
  <c r="V26" i="10"/>
  <c r="V27" i="10"/>
  <c r="V28" i="10"/>
  <c r="V29" i="10"/>
  <c r="V30" i="10"/>
  <c r="V31" i="10"/>
  <c r="V32" i="10"/>
  <c r="V33" i="10"/>
  <c r="V34" i="10"/>
  <c r="V35" i="10"/>
  <c r="V36" i="10"/>
  <c r="V37" i="10"/>
  <c r="V38" i="10"/>
  <c r="V39" i="10"/>
  <c r="V40" i="10"/>
  <c r="V41" i="10"/>
  <c r="V42" i="10"/>
  <c r="V43" i="10"/>
  <c r="V44" i="10"/>
  <c r="V45" i="10"/>
  <c r="V46" i="10"/>
  <c r="V47" i="10"/>
  <c r="V48" i="10"/>
  <c r="V49" i="10"/>
  <c r="V50" i="10"/>
  <c r="V51" i="10"/>
  <c r="V52" i="10"/>
  <c r="V53" i="10"/>
  <c r="V54" i="10"/>
  <c r="V55" i="10"/>
  <c r="V56" i="10"/>
  <c r="V57" i="10"/>
  <c r="V58" i="10"/>
  <c r="V59" i="10"/>
  <c r="V60" i="10"/>
  <c r="V61" i="10"/>
  <c r="V62" i="10"/>
  <c r="V63" i="10"/>
  <c r="V64" i="10"/>
  <c r="V65" i="10"/>
  <c r="V66" i="10"/>
  <c r="V67" i="10"/>
  <c r="V68" i="10"/>
  <c r="V69" i="10"/>
  <c r="V70" i="10"/>
  <c r="V71" i="10"/>
  <c r="V72" i="10"/>
  <c r="V73" i="10"/>
  <c r="V74" i="10"/>
  <c r="V75" i="10"/>
  <c r="V76" i="10"/>
  <c r="V77" i="10"/>
  <c r="V78" i="10"/>
  <c r="V79" i="10"/>
  <c r="V80" i="10"/>
  <c r="V81" i="10"/>
  <c r="V82" i="10"/>
  <c r="V83" i="10"/>
  <c r="V84" i="10"/>
  <c r="V85" i="10"/>
  <c r="V86" i="10"/>
  <c r="V87" i="10"/>
  <c r="V88" i="10"/>
  <c r="V89" i="10"/>
  <c r="V90" i="10"/>
  <c r="V91" i="10"/>
  <c r="V92" i="10"/>
  <c r="V93" i="10"/>
  <c r="V94" i="10"/>
  <c r="V95" i="10"/>
  <c r="V96" i="10"/>
  <c r="V97" i="10"/>
  <c r="V98" i="10"/>
  <c r="V99" i="10"/>
  <c r="V100" i="10"/>
  <c r="V101" i="10"/>
  <c r="V102" i="10"/>
  <c r="V103" i="10"/>
  <c r="V104" i="10"/>
  <c r="V105" i="10"/>
  <c r="V106" i="10"/>
  <c r="V107" i="10"/>
  <c r="V108" i="10"/>
  <c r="V109" i="10"/>
  <c r="V110" i="10"/>
  <c r="V111" i="10"/>
  <c r="V112" i="10"/>
  <c r="V113" i="10"/>
  <c r="V114" i="10"/>
  <c r="V115" i="10"/>
  <c r="V116" i="10"/>
  <c r="V117" i="10"/>
  <c r="V118" i="10"/>
  <c r="V119" i="10"/>
  <c r="V120" i="10"/>
  <c r="V121" i="10"/>
  <c r="V122" i="10"/>
  <c r="V123" i="10"/>
  <c r="V124" i="10"/>
  <c r="V125" i="10"/>
  <c r="V126" i="10"/>
  <c r="V127" i="10"/>
  <c r="V128" i="10"/>
  <c r="V129" i="10"/>
  <c r="V130" i="10"/>
  <c r="V131" i="10"/>
  <c r="V132" i="10"/>
  <c r="V133" i="10"/>
  <c r="V134" i="10"/>
  <c r="V135" i="10"/>
  <c r="V136" i="10"/>
  <c r="V137" i="10"/>
  <c r="V138" i="10"/>
  <c r="V139" i="10"/>
  <c r="V140" i="10"/>
  <c r="V141" i="10"/>
  <c r="V142" i="10"/>
  <c r="V143" i="10"/>
  <c r="V144" i="10"/>
  <c r="V145" i="10"/>
  <c r="V146" i="10"/>
  <c r="V147" i="10"/>
  <c r="V148" i="10"/>
  <c r="V149" i="10"/>
  <c r="V150" i="10"/>
  <c r="V151" i="10"/>
  <c r="V152" i="10"/>
  <c r="V153" i="10"/>
  <c r="V154" i="10"/>
  <c r="V155" i="10"/>
  <c r="V156" i="10"/>
  <c r="V157" i="10"/>
  <c r="AA2" i="10"/>
  <c r="AA7" i="10"/>
  <c r="W2" i="10"/>
  <c r="W3" i="10"/>
  <c r="W4" i="10"/>
  <c r="W5" i="10"/>
  <c r="W6" i="10"/>
  <c r="W7" i="10"/>
  <c r="W8" i="10"/>
  <c r="W9" i="10"/>
  <c r="W10" i="10"/>
  <c r="W11" i="10"/>
  <c r="W12" i="10"/>
  <c r="W13" i="10"/>
  <c r="W14" i="10"/>
  <c r="W15" i="10"/>
  <c r="W16" i="10"/>
  <c r="W17" i="10"/>
  <c r="W18" i="10"/>
  <c r="W19" i="10"/>
  <c r="W20" i="10"/>
  <c r="W21" i="10"/>
  <c r="W22" i="10"/>
  <c r="W23" i="10"/>
  <c r="W24" i="10"/>
  <c r="W25" i="10"/>
  <c r="W26" i="10"/>
  <c r="W27" i="10"/>
  <c r="W28" i="10"/>
  <c r="W29" i="10"/>
  <c r="W30" i="10"/>
  <c r="W31" i="10"/>
  <c r="W32" i="10"/>
  <c r="W33" i="10"/>
  <c r="W34" i="10"/>
  <c r="W35" i="10"/>
  <c r="W36" i="10"/>
  <c r="W37" i="10"/>
  <c r="W38" i="10"/>
  <c r="W39" i="10"/>
  <c r="W40" i="10"/>
  <c r="W41" i="10"/>
  <c r="W42" i="10"/>
  <c r="W43" i="10"/>
  <c r="W44" i="10"/>
  <c r="W45" i="10"/>
  <c r="W46" i="10"/>
  <c r="W47" i="10"/>
  <c r="W48" i="10"/>
  <c r="W49" i="10"/>
  <c r="W50" i="10"/>
  <c r="W51" i="10"/>
  <c r="W52" i="10"/>
  <c r="W53" i="10"/>
  <c r="W54" i="10"/>
  <c r="W55" i="10"/>
  <c r="W56" i="10"/>
  <c r="W57" i="10"/>
  <c r="W58" i="10"/>
  <c r="W59" i="10"/>
  <c r="W60" i="10"/>
  <c r="W61" i="10"/>
  <c r="W62" i="10"/>
  <c r="W63" i="10"/>
  <c r="W64" i="10"/>
  <c r="W65" i="10"/>
  <c r="W66" i="10"/>
  <c r="W67" i="10"/>
  <c r="W68" i="10"/>
  <c r="W69" i="10"/>
  <c r="W70" i="10"/>
  <c r="W71" i="10"/>
  <c r="W72" i="10"/>
  <c r="W73" i="10"/>
  <c r="W74" i="10"/>
  <c r="W75" i="10"/>
  <c r="W76" i="10"/>
  <c r="W77" i="10"/>
  <c r="W78" i="10"/>
  <c r="W79" i="10"/>
  <c r="W80" i="10"/>
  <c r="W81" i="10"/>
  <c r="W82" i="10"/>
  <c r="W83" i="10"/>
  <c r="W84" i="10"/>
  <c r="W85" i="10"/>
  <c r="W86" i="10"/>
  <c r="W87" i="10"/>
  <c r="W88" i="10"/>
  <c r="W89" i="10"/>
  <c r="W90" i="10"/>
  <c r="W91" i="10"/>
  <c r="W92" i="10"/>
  <c r="W93" i="10"/>
  <c r="W94" i="10"/>
  <c r="W95" i="10"/>
  <c r="W96" i="10"/>
  <c r="W97" i="10"/>
  <c r="W98" i="10"/>
  <c r="W99" i="10"/>
  <c r="W100" i="10"/>
  <c r="W101" i="10"/>
  <c r="W102" i="10"/>
  <c r="W103" i="10"/>
  <c r="W104" i="10"/>
  <c r="W105" i="10"/>
  <c r="W106" i="10"/>
  <c r="W107" i="10"/>
  <c r="W108" i="10"/>
  <c r="W109" i="10"/>
  <c r="W110" i="10"/>
  <c r="W111" i="10"/>
  <c r="W112" i="10"/>
  <c r="W113" i="10"/>
  <c r="W114" i="10"/>
  <c r="W115" i="10"/>
  <c r="W116" i="10"/>
  <c r="W117" i="10"/>
  <c r="W118" i="10"/>
  <c r="W119" i="10"/>
  <c r="W120" i="10"/>
  <c r="W121" i="10"/>
  <c r="W122" i="10"/>
  <c r="W123" i="10"/>
  <c r="W124" i="10"/>
  <c r="W125" i="10"/>
  <c r="W126" i="10"/>
  <c r="W127" i="10"/>
  <c r="W128" i="10"/>
  <c r="W129" i="10"/>
  <c r="W130" i="10"/>
  <c r="W131" i="10"/>
  <c r="W132" i="10"/>
  <c r="W133" i="10"/>
  <c r="W134" i="10"/>
  <c r="W135" i="10"/>
  <c r="W136" i="10"/>
  <c r="W137" i="10"/>
  <c r="W138" i="10"/>
  <c r="W139" i="10"/>
  <c r="W140" i="10"/>
  <c r="W141" i="10"/>
  <c r="W142" i="10"/>
  <c r="W143" i="10"/>
  <c r="W144" i="10"/>
  <c r="W145" i="10"/>
  <c r="W146" i="10"/>
  <c r="W147" i="10"/>
  <c r="W148" i="10"/>
  <c r="W149" i="10"/>
  <c r="W150" i="10"/>
  <c r="W151" i="10"/>
  <c r="W152" i="10"/>
  <c r="W153" i="10"/>
  <c r="W154" i="10"/>
  <c r="W155" i="10"/>
  <c r="W156" i="10"/>
  <c r="W157" i="10"/>
  <c r="AA3" i="10"/>
  <c r="AA6" i="10"/>
  <c r="AA9" i="10"/>
  <c r="AA10" i="9"/>
  <c r="X2" i="9"/>
  <c r="X3" i="9"/>
  <c r="X4" i="9"/>
  <c r="X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AA4" i="9"/>
  <c r="V2" i="9"/>
  <c r="V3" i="9"/>
  <c r="V4" i="9"/>
  <c r="V5" i="9"/>
  <c r="V6" i="9"/>
  <c r="V7" i="9"/>
  <c r="V8" i="9"/>
  <c r="V9" i="9"/>
  <c r="V10" i="9"/>
  <c r="V11" i="9"/>
  <c r="V12" i="9"/>
  <c r="V13" i="9"/>
  <c r="V14" i="9"/>
  <c r="V15" i="9"/>
  <c r="V16" i="9"/>
  <c r="V17" i="9"/>
  <c r="V18" i="9"/>
  <c r="V19" i="9"/>
  <c r="V20" i="9"/>
  <c r="V21" i="9"/>
  <c r="V22" i="9"/>
  <c r="V23" i="9"/>
  <c r="V24" i="9"/>
  <c r="V25" i="9"/>
  <c r="V26" i="9"/>
  <c r="V27" i="9"/>
  <c r="V28" i="9"/>
  <c r="V29" i="9"/>
  <c r="V30" i="9"/>
  <c r="V31" i="9"/>
  <c r="V32" i="9"/>
  <c r="V33" i="9"/>
  <c r="V34" i="9"/>
  <c r="V35" i="9"/>
  <c r="V36" i="9"/>
  <c r="V37" i="9"/>
  <c r="V38" i="9"/>
  <c r="V39" i="9"/>
  <c r="V40" i="9"/>
  <c r="V41" i="9"/>
  <c r="V42" i="9"/>
  <c r="V43" i="9"/>
  <c r="V44" i="9"/>
  <c r="V45" i="9"/>
  <c r="V46" i="9"/>
  <c r="V47" i="9"/>
  <c r="V48" i="9"/>
  <c r="V49" i="9"/>
  <c r="V50" i="9"/>
  <c r="V51" i="9"/>
  <c r="V52" i="9"/>
  <c r="V53" i="9"/>
  <c r="V54" i="9"/>
  <c r="V55" i="9"/>
  <c r="V56" i="9"/>
  <c r="V57" i="9"/>
  <c r="V58" i="9"/>
  <c r="V59" i="9"/>
  <c r="V60" i="9"/>
  <c r="V61" i="9"/>
  <c r="V62" i="9"/>
  <c r="V63" i="9"/>
  <c r="V64" i="9"/>
  <c r="V65" i="9"/>
  <c r="V66" i="9"/>
  <c r="V67" i="9"/>
  <c r="V68" i="9"/>
  <c r="V69" i="9"/>
  <c r="V70" i="9"/>
  <c r="V71" i="9"/>
  <c r="V72" i="9"/>
  <c r="V73" i="9"/>
  <c r="V74" i="9"/>
  <c r="V75" i="9"/>
  <c r="V76" i="9"/>
  <c r="V77" i="9"/>
  <c r="V78" i="9"/>
  <c r="V79" i="9"/>
  <c r="V80" i="9"/>
  <c r="V81" i="9"/>
  <c r="V82" i="9"/>
  <c r="V83" i="9"/>
  <c r="V84" i="9"/>
  <c r="V85" i="9"/>
  <c r="V86" i="9"/>
  <c r="V87" i="9"/>
  <c r="V88" i="9"/>
  <c r="V89" i="9"/>
  <c r="V90" i="9"/>
  <c r="V91" i="9"/>
  <c r="V92" i="9"/>
  <c r="V93" i="9"/>
  <c r="V94" i="9"/>
  <c r="V95" i="9"/>
  <c r="V96" i="9"/>
  <c r="V97" i="9"/>
  <c r="V98" i="9"/>
  <c r="V99" i="9"/>
  <c r="V100" i="9"/>
  <c r="V101" i="9"/>
  <c r="V102" i="9"/>
  <c r="V103" i="9"/>
  <c r="V104" i="9"/>
  <c r="V105" i="9"/>
  <c r="V106" i="9"/>
  <c r="V107" i="9"/>
  <c r="V108" i="9"/>
  <c r="V109" i="9"/>
  <c r="V110" i="9"/>
  <c r="V111" i="9"/>
  <c r="V112" i="9"/>
  <c r="V113" i="9"/>
  <c r="V114" i="9"/>
  <c r="V115" i="9"/>
  <c r="V116" i="9"/>
  <c r="V117" i="9"/>
  <c r="V118" i="9"/>
  <c r="V119" i="9"/>
  <c r="V120" i="9"/>
  <c r="V121" i="9"/>
  <c r="V122" i="9"/>
  <c r="V123" i="9"/>
  <c r="V124" i="9"/>
  <c r="V125" i="9"/>
  <c r="V126" i="9"/>
  <c r="V127" i="9"/>
  <c r="V128" i="9"/>
  <c r="V129" i="9"/>
  <c r="V130" i="9"/>
  <c r="V131" i="9"/>
  <c r="V132" i="9"/>
  <c r="V133" i="9"/>
  <c r="V134" i="9"/>
  <c r="V135" i="9"/>
  <c r="V136" i="9"/>
  <c r="V137" i="9"/>
  <c r="V138" i="9"/>
  <c r="V139" i="9"/>
  <c r="V140" i="9"/>
  <c r="V141" i="9"/>
  <c r="V142" i="9"/>
  <c r="V143" i="9"/>
  <c r="V144" i="9"/>
  <c r="V145" i="9"/>
  <c r="V146" i="9"/>
  <c r="V147" i="9"/>
  <c r="V148" i="9"/>
  <c r="V149" i="9"/>
  <c r="V150" i="9"/>
  <c r="V151" i="9"/>
  <c r="V152" i="9"/>
  <c r="V153" i="9"/>
  <c r="V154" i="9"/>
  <c r="V155" i="9"/>
  <c r="V156" i="9"/>
  <c r="V157" i="9"/>
  <c r="AA2" i="9"/>
  <c r="AA7" i="9"/>
  <c r="W2" i="9"/>
  <c r="W3" i="9"/>
  <c r="W4" i="9"/>
  <c r="W5" i="9"/>
  <c r="W6" i="9"/>
  <c r="W7" i="9"/>
  <c r="W8" i="9"/>
  <c r="W9" i="9"/>
  <c r="W10" i="9"/>
  <c r="W11" i="9"/>
  <c r="W12" i="9"/>
  <c r="W13" i="9"/>
  <c r="W14" i="9"/>
  <c r="W15" i="9"/>
  <c r="W16" i="9"/>
  <c r="W17" i="9"/>
  <c r="W18" i="9"/>
  <c r="W19" i="9"/>
  <c r="W20" i="9"/>
  <c r="W21" i="9"/>
  <c r="W22" i="9"/>
  <c r="W23" i="9"/>
  <c r="W24" i="9"/>
  <c r="W25" i="9"/>
  <c r="W26" i="9"/>
  <c r="W27" i="9"/>
  <c r="W28" i="9"/>
  <c r="W29" i="9"/>
  <c r="W30" i="9"/>
  <c r="W31" i="9"/>
  <c r="W32" i="9"/>
  <c r="W33" i="9"/>
  <c r="W34" i="9"/>
  <c r="W35" i="9"/>
  <c r="W36" i="9"/>
  <c r="W37" i="9"/>
  <c r="W38" i="9"/>
  <c r="W39" i="9"/>
  <c r="W40" i="9"/>
  <c r="W41" i="9"/>
  <c r="W42" i="9"/>
  <c r="W43" i="9"/>
  <c r="W44" i="9"/>
  <c r="W45" i="9"/>
  <c r="W46" i="9"/>
  <c r="W47" i="9"/>
  <c r="W48" i="9"/>
  <c r="W49" i="9"/>
  <c r="W50" i="9"/>
  <c r="W51" i="9"/>
  <c r="W52" i="9"/>
  <c r="W53" i="9"/>
  <c r="W54" i="9"/>
  <c r="W55" i="9"/>
  <c r="W56" i="9"/>
  <c r="W57" i="9"/>
  <c r="W58" i="9"/>
  <c r="W59" i="9"/>
  <c r="W60" i="9"/>
  <c r="W61" i="9"/>
  <c r="W62" i="9"/>
  <c r="W63" i="9"/>
  <c r="W64" i="9"/>
  <c r="W65" i="9"/>
  <c r="W66" i="9"/>
  <c r="W67" i="9"/>
  <c r="W68" i="9"/>
  <c r="W69" i="9"/>
  <c r="W70" i="9"/>
  <c r="W71" i="9"/>
  <c r="W72" i="9"/>
  <c r="W73" i="9"/>
  <c r="W74" i="9"/>
  <c r="W75" i="9"/>
  <c r="W76" i="9"/>
  <c r="W77" i="9"/>
  <c r="W78" i="9"/>
  <c r="W79" i="9"/>
  <c r="W80" i="9"/>
  <c r="W81" i="9"/>
  <c r="W82" i="9"/>
  <c r="W83" i="9"/>
  <c r="W84" i="9"/>
  <c r="W85" i="9"/>
  <c r="W86" i="9"/>
  <c r="W87" i="9"/>
  <c r="W88" i="9"/>
  <c r="W89" i="9"/>
  <c r="W90" i="9"/>
  <c r="W91" i="9"/>
  <c r="W92" i="9"/>
  <c r="W93" i="9"/>
  <c r="W94" i="9"/>
  <c r="W95" i="9"/>
  <c r="W96" i="9"/>
  <c r="W97" i="9"/>
  <c r="W98" i="9"/>
  <c r="W99" i="9"/>
  <c r="W100" i="9"/>
  <c r="W101" i="9"/>
  <c r="W102" i="9"/>
  <c r="W103" i="9"/>
  <c r="W104" i="9"/>
  <c r="W105" i="9"/>
  <c r="W106" i="9"/>
  <c r="W107" i="9"/>
  <c r="W108" i="9"/>
  <c r="W109" i="9"/>
  <c r="W110" i="9"/>
  <c r="W111" i="9"/>
  <c r="W112" i="9"/>
  <c r="W113" i="9"/>
  <c r="W114" i="9"/>
  <c r="W115" i="9"/>
  <c r="W116" i="9"/>
  <c r="W117" i="9"/>
  <c r="W118" i="9"/>
  <c r="W119" i="9"/>
  <c r="W120" i="9"/>
  <c r="W121" i="9"/>
  <c r="W122" i="9"/>
  <c r="W123" i="9"/>
  <c r="W124" i="9"/>
  <c r="W125" i="9"/>
  <c r="W126" i="9"/>
  <c r="W127" i="9"/>
  <c r="W128" i="9"/>
  <c r="W129" i="9"/>
  <c r="W130" i="9"/>
  <c r="W131" i="9"/>
  <c r="W132" i="9"/>
  <c r="W133" i="9"/>
  <c r="W134" i="9"/>
  <c r="W135" i="9"/>
  <c r="W136" i="9"/>
  <c r="W137" i="9"/>
  <c r="W138" i="9"/>
  <c r="W139" i="9"/>
  <c r="W140" i="9"/>
  <c r="W141" i="9"/>
  <c r="W142" i="9"/>
  <c r="W143" i="9"/>
  <c r="W144" i="9"/>
  <c r="W145" i="9"/>
  <c r="W146" i="9"/>
  <c r="W147" i="9"/>
  <c r="W148" i="9"/>
  <c r="W149" i="9"/>
  <c r="W150" i="9"/>
  <c r="W151" i="9"/>
  <c r="W152" i="9"/>
  <c r="W153" i="9"/>
  <c r="W154" i="9"/>
  <c r="W155" i="9"/>
  <c r="W156" i="9"/>
  <c r="W157" i="9"/>
  <c r="AA3" i="9"/>
  <c r="AA6" i="9"/>
  <c r="AA10" i="8"/>
  <c r="X2" i="8"/>
  <c r="X3" i="8"/>
  <c r="X4" i="8"/>
  <c r="X5" i="8"/>
  <c r="X6" i="8"/>
  <c r="X7" i="8"/>
  <c r="X8" i="8"/>
  <c r="X9" i="8"/>
  <c r="X10" i="8"/>
  <c r="X11" i="8"/>
  <c r="X12" i="8"/>
  <c r="X13" i="8"/>
  <c r="X14" i="8"/>
  <c r="X15" i="8"/>
  <c r="X16" i="8"/>
  <c r="X17" i="8"/>
  <c r="X18" i="8"/>
  <c r="X19" i="8"/>
  <c r="X20" i="8"/>
  <c r="X21" i="8"/>
  <c r="X22" i="8"/>
  <c r="X23" i="8"/>
  <c r="X24" i="8"/>
  <c r="X25" i="8"/>
  <c r="X26" i="8"/>
  <c r="X27" i="8"/>
  <c r="X28" i="8"/>
  <c r="X29" i="8"/>
  <c r="X30" i="8"/>
  <c r="X31" i="8"/>
  <c r="X32" i="8"/>
  <c r="X33" i="8"/>
  <c r="X34" i="8"/>
  <c r="X35" i="8"/>
  <c r="X36" i="8"/>
  <c r="X37" i="8"/>
  <c r="X38" i="8"/>
  <c r="X39" i="8"/>
  <c r="X40" i="8"/>
  <c r="X41" i="8"/>
  <c r="X42" i="8"/>
  <c r="X43" i="8"/>
  <c r="X44" i="8"/>
  <c r="X45" i="8"/>
  <c r="X46" i="8"/>
  <c r="X47" i="8"/>
  <c r="X48" i="8"/>
  <c r="X49" i="8"/>
  <c r="X50" i="8"/>
  <c r="X51" i="8"/>
  <c r="X52" i="8"/>
  <c r="X53" i="8"/>
  <c r="X54" i="8"/>
  <c r="X55" i="8"/>
  <c r="X56" i="8"/>
  <c r="X57" i="8"/>
  <c r="X58" i="8"/>
  <c r="X59" i="8"/>
  <c r="X60" i="8"/>
  <c r="X61" i="8"/>
  <c r="X62" i="8"/>
  <c r="X63" i="8"/>
  <c r="X64" i="8"/>
  <c r="X65" i="8"/>
  <c r="X66" i="8"/>
  <c r="X67" i="8"/>
  <c r="X68" i="8"/>
  <c r="X69" i="8"/>
  <c r="X70" i="8"/>
  <c r="X71" i="8"/>
  <c r="X72" i="8"/>
  <c r="X73" i="8"/>
  <c r="X74" i="8"/>
  <c r="X75" i="8"/>
  <c r="X76" i="8"/>
  <c r="X77" i="8"/>
  <c r="X78" i="8"/>
  <c r="X79" i="8"/>
  <c r="X80" i="8"/>
  <c r="X81" i="8"/>
  <c r="X82" i="8"/>
  <c r="X83" i="8"/>
  <c r="X84" i="8"/>
  <c r="X85" i="8"/>
  <c r="X86" i="8"/>
  <c r="X87" i="8"/>
  <c r="X88" i="8"/>
  <c r="X89" i="8"/>
  <c r="X90" i="8"/>
  <c r="X91" i="8"/>
  <c r="X92" i="8"/>
  <c r="X93" i="8"/>
  <c r="X94" i="8"/>
  <c r="X95" i="8"/>
  <c r="X96" i="8"/>
  <c r="X97" i="8"/>
  <c r="X98" i="8"/>
  <c r="X99" i="8"/>
  <c r="X100" i="8"/>
  <c r="X101" i="8"/>
  <c r="X102" i="8"/>
  <c r="X103" i="8"/>
  <c r="X104" i="8"/>
  <c r="X105" i="8"/>
  <c r="X106" i="8"/>
  <c r="X107" i="8"/>
  <c r="X108" i="8"/>
  <c r="X109" i="8"/>
  <c r="X110" i="8"/>
  <c r="X111" i="8"/>
  <c r="X112" i="8"/>
  <c r="X113" i="8"/>
  <c r="X114" i="8"/>
  <c r="X115" i="8"/>
  <c r="X116" i="8"/>
  <c r="X117" i="8"/>
  <c r="X118" i="8"/>
  <c r="X119" i="8"/>
  <c r="X120" i="8"/>
  <c r="X121" i="8"/>
  <c r="X122" i="8"/>
  <c r="X123" i="8"/>
  <c r="X124" i="8"/>
  <c r="X125" i="8"/>
  <c r="X126" i="8"/>
  <c r="X127" i="8"/>
  <c r="X128" i="8"/>
  <c r="X129" i="8"/>
  <c r="X130" i="8"/>
  <c r="X131" i="8"/>
  <c r="X132" i="8"/>
  <c r="X133" i="8"/>
  <c r="X134" i="8"/>
  <c r="X135" i="8"/>
  <c r="X136" i="8"/>
  <c r="X137" i="8"/>
  <c r="X138" i="8"/>
  <c r="X139" i="8"/>
  <c r="X140" i="8"/>
  <c r="X141" i="8"/>
  <c r="X142" i="8"/>
  <c r="X143" i="8"/>
  <c r="X144" i="8"/>
  <c r="X145" i="8"/>
  <c r="X146" i="8"/>
  <c r="X147" i="8"/>
  <c r="X148" i="8"/>
  <c r="X149" i="8"/>
  <c r="X150" i="8"/>
  <c r="X151" i="8"/>
  <c r="X152" i="8"/>
  <c r="X153" i="8"/>
  <c r="X154" i="8"/>
  <c r="X155" i="8"/>
  <c r="X156" i="8"/>
  <c r="X157" i="8"/>
  <c r="AA4" i="8"/>
  <c r="V2" i="8"/>
  <c r="V3" i="8"/>
  <c r="V4" i="8"/>
  <c r="V5" i="8"/>
  <c r="V6" i="8"/>
  <c r="V7" i="8"/>
  <c r="V8" i="8"/>
  <c r="V9" i="8"/>
  <c r="V10" i="8"/>
  <c r="V11" i="8"/>
  <c r="V12" i="8"/>
  <c r="V13" i="8"/>
  <c r="V14" i="8"/>
  <c r="V15" i="8"/>
  <c r="V16" i="8"/>
  <c r="V17" i="8"/>
  <c r="V18" i="8"/>
  <c r="V19" i="8"/>
  <c r="V20" i="8"/>
  <c r="V21" i="8"/>
  <c r="V22" i="8"/>
  <c r="V23" i="8"/>
  <c r="V24" i="8"/>
  <c r="V25" i="8"/>
  <c r="V26" i="8"/>
  <c r="V27" i="8"/>
  <c r="V28" i="8"/>
  <c r="V29" i="8"/>
  <c r="V30" i="8"/>
  <c r="V31" i="8"/>
  <c r="V32" i="8"/>
  <c r="V33" i="8"/>
  <c r="V34" i="8"/>
  <c r="V35" i="8"/>
  <c r="V36" i="8"/>
  <c r="V37" i="8"/>
  <c r="V38" i="8"/>
  <c r="V39" i="8"/>
  <c r="V40" i="8"/>
  <c r="V41" i="8"/>
  <c r="V42" i="8"/>
  <c r="V43" i="8"/>
  <c r="V44" i="8"/>
  <c r="V45" i="8"/>
  <c r="V46" i="8"/>
  <c r="V47" i="8"/>
  <c r="V48" i="8"/>
  <c r="V49" i="8"/>
  <c r="V50" i="8"/>
  <c r="V51" i="8"/>
  <c r="V52" i="8"/>
  <c r="V53" i="8"/>
  <c r="V54" i="8"/>
  <c r="V55" i="8"/>
  <c r="V56" i="8"/>
  <c r="V57" i="8"/>
  <c r="V58" i="8"/>
  <c r="V59" i="8"/>
  <c r="V60" i="8"/>
  <c r="V61" i="8"/>
  <c r="V62" i="8"/>
  <c r="V63" i="8"/>
  <c r="V64" i="8"/>
  <c r="V65" i="8"/>
  <c r="V66" i="8"/>
  <c r="V67" i="8"/>
  <c r="V68" i="8"/>
  <c r="V69" i="8"/>
  <c r="V70" i="8"/>
  <c r="V71" i="8"/>
  <c r="V72" i="8"/>
  <c r="V73" i="8"/>
  <c r="V74" i="8"/>
  <c r="V75" i="8"/>
  <c r="V76" i="8"/>
  <c r="V77" i="8"/>
  <c r="V78" i="8"/>
  <c r="V79" i="8"/>
  <c r="V80" i="8"/>
  <c r="V81" i="8"/>
  <c r="V82" i="8"/>
  <c r="V83" i="8"/>
  <c r="V84" i="8"/>
  <c r="V85" i="8"/>
  <c r="V86" i="8"/>
  <c r="V87" i="8"/>
  <c r="V88" i="8"/>
  <c r="V89" i="8"/>
  <c r="V90" i="8"/>
  <c r="V91" i="8"/>
  <c r="V92" i="8"/>
  <c r="V93" i="8"/>
  <c r="V94" i="8"/>
  <c r="V95" i="8"/>
  <c r="V96" i="8"/>
  <c r="V97" i="8"/>
  <c r="V98" i="8"/>
  <c r="V99" i="8"/>
  <c r="V100" i="8"/>
  <c r="V101" i="8"/>
  <c r="V102" i="8"/>
  <c r="V103" i="8"/>
  <c r="V104" i="8"/>
  <c r="V105" i="8"/>
  <c r="V106" i="8"/>
  <c r="V107" i="8"/>
  <c r="V108" i="8"/>
  <c r="V109" i="8"/>
  <c r="V110" i="8"/>
  <c r="V111" i="8"/>
  <c r="V112" i="8"/>
  <c r="V113" i="8"/>
  <c r="V114" i="8"/>
  <c r="V115" i="8"/>
  <c r="V116" i="8"/>
  <c r="V117" i="8"/>
  <c r="V118" i="8"/>
  <c r="V119" i="8"/>
  <c r="V120" i="8"/>
  <c r="V121" i="8"/>
  <c r="V122" i="8"/>
  <c r="V123" i="8"/>
  <c r="V124" i="8"/>
  <c r="V125" i="8"/>
  <c r="V126" i="8"/>
  <c r="V127" i="8"/>
  <c r="V128" i="8"/>
  <c r="V129" i="8"/>
  <c r="V130" i="8"/>
  <c r="V131" i="8"/>
  <c r="V132" i="8"/>
  <c r="V133" i="8"/>
  <c r="V134" i="8"/>
  <c r="V135" i="8"/>
  <c r="V136" i="8"/>
  <c r="V137" i="8"/>
  <c r="V138" i="8"/>
  <c r="V139" i="8"/>
  <c r="V140" i="8"/>
  <c r="V141" i="8"/>
  <c r="V142" i="8"/>
  <c r="V143" i="8"/>
  <c r="V144" i="8"/>
  <c r="V145" i="8"/>
  <c r="V146" i="8"/>
  <c r="V147" i="8"/>
  <c r="V148" i="8"/>
  <c r="V149" i="8"/>
  <c r="V150" i="8"/>
  <c r="V151" i="8"/>
  <c r="V152" i="8"/>
  <c r="V153" i="8"/>
  <c r="V154" i="8"/>
  <c r="V155" i="8"/>
  <c r="V156" i="8"/>
  <c r="V157" i="8"/>
  <c r="AA2" i="8"/>
  <c r="AA7" i="8"/>
  <c r="W2" i="8"/>
  <c r="W3" i="8"/>
  <c r="W4" i="8"/>
  <c r="W5" i="8"/>
  <c r="W6" i="8"/>
  <c r="W7" i="8"/>
  <c r="W8" i="8"/>
  <c r="W9" i="8"/>
  <c r="W10" i="8"/>
  <c r="W11" i="8"/>
  <c r="W12" i="8"/>
  <c r="W13" i="8"/>
  <c r="W14" i="8"/>
  <c r="W15" i="8"/>
  <c r="W16" i="8"/>
  <c r="W17" i="8"/>
  <c r="W18" i="8"/>
  <c r="W19" i="8"/>
  <c r="W20" i="8"/>
  <c r="W21" i="8"/>
  <c r="W22" i="8"/>
  <c r="W23" i="8"/>
  <c r="W24" i="8"/>
  <c r="W25" i="8"/>
  <c r="W26" i="8"/>
  <c r="W27" i="8"/>
  <c r="W28" i="8"/>
  <c r="W29" i="8"/>
  <c r="W30" i="8"/>
  <c r="W31" i="8"/>
  <c r="W32" i="8"/>
  <c r="W33" i="8"/>
  <c r="W34" i="8"/>
  <c r="W35" i="8"/>
  <c r="W36" i="8"/>
  <c r="W37" i="8"/>
  <c r="W38" i="8"/>
  <c r="W39" i="8"/>
  <c r="W40" i="8"/>
  <c r="W41" i="8"/>
  <c r="W42" i="8"/>
  <c r="W43" i="8"/>
  <c r="W44" i="8"/>
  <c r="W45" i="8"/>
  <c r="W46" i="8"/>
  <c r="W47" i="8"/>
  <c r="W48" i="8"/>
  <c r="W49" i="8"/>
  <c r="W50" i="8"/>
  <c r="W51" i="8"/>
  <c r="W52" i="8"/>
  <c r="W53" i="8"/>
  <c r="W54" i="8"/>
  <c r="W55" i="8"/>
  <c r="W56" i="8"/>
  <c r="W57" i="8"/>
  <c r="W58" i="8"/>
  <c r="W59" i="8"/>
  <c r="W60" i="8"/>
  <c r="W61" i="8"/>
  <c r="W62" i="8"/>
  <c r="W63" i="8"/>
  <c r="W64" i="8"/>
  <c r="W65" i="8"/>
  <c r="W66" i="8"/>
  <c r="W67" i="8"/>
  <c r="W68" i="8"/>
  <c r="W69" i="8"/>
  <c r="W70" i="8"/>
  <c r="W71" i="8"/>
  <c r="W72" i="8"/>
  <c r="W73" i="8"/>
  <c r="W74" i="8"/>
  <c r="W75" i="8"/>
  <c r="W76" i="8"/>
  <c r="W77" i="8"/>
  <c r="W78" i="8"/>
  <c r="W79" i="8"/>
  <c r="W80" i="8"/>
  <c r="W81" i="8"/>
  <c r="W82" i="8"/>
  <c r="W83" i="8"/>
  <c r="W84" i="8"/>
  <c r="W85" i="8"/>
  <c r="W86" i="8"/>
  <c r="W87" i="8"/>
  <c r="W88" i="8"/>
  <c r="W89" i="8"/>
  <c r="W90" i="8"/>
  <c r="W91" i="8"/>
  <c r="W92" i="8"/>
  <c r="W93" i="8"/>
  <c r="W94" i="8"/>
  <c r="W95" i="8"/>
  <c r="W96" i="8"/>
  <c r="W97" i="8"/>
  <c r="W98" i="8"/>
  <c r="W99" i="8"/>
  <c r="W100" i="8"/>
  <c r="W101" i="8"/>
  <c r="W102" i="8"/>
  <c r="W103" i="8"/>
  <c r="W104" i="8"/>
  <c r="W105" i="8"/>
  <c r="W106" i="8"/>
  <c r="W107" i="8"/>
  <c r="W108" i="8"/>
  <c r="W109" i="8"/>
  <c r="W110" i="8"/>
  <c r="W111" i="8"/>
  <c r="W112" i="8"/>
  <c r="W113" i="8"/>
  <c r="W114" i="8"/>
  <c r="W115" i="8"/>
  <c r="W116" i="8"/>
  <c r="W117" i="8"/>
  <c r="W118" i="8"/>
  <c r="W119" i="8"/>
  <c r="W120" i="8"/>
  <c r="W121" i="8"/>
  <c r="W122" i="8"/>
  <c r="W123" i="8"/>
  <c r="W124" i="8"/>
  <c r="W125" i="8"/>
  <c r="W126" i="8"/>
  <c r="W127" i="8"/>
  <c r="W128" i="8"/>
  <c r="W129" i="8"/>
  <c r="W130" i="8"/>
  <c r="W131" i="8"/>
  <c r="W132" i="8"/>
  <c r="W133" i="8"/>
  <c r="W134" i="8"/>
  <c r="W135" i="8"/>
  <c r="W136" i="8"/>
  <c r="W137" i="8"/>
  <c r="W138" i="8"/>
  <c r="W139" i="8"/>
  <c r="W140" i="8"/>
  <c r="W141" i="8"/>
  <c r="W142" i="8"/>
  <c r="W143" i="8"/>
  <c r="W144" i="8"/>
  <c r="W145" i="8"/>
  <c r="W146" i="8"/>
  <c r="W147" i="8"/>
  <c r="W148" i="8"/>
  <c r="W149" i="8"/>
  <c r="W150" i="8"/>
  <c r="W151" i="8"/>
  <c r="W152" i="8"/>
  <c r="W153" i="8"/>
  <c r="W154" i="8"/>
  <c r="W155" i="8"/>
  <c r="W156" i="8"/>
  <c r="W157" i="8"/>
  <c r="AA3" i="8"/>
  <c r="AA6" i="8"/>
  <c r="AA9" i="8"/>
  <c r="AA10" i="4"/>
  <c r="AA12" i="8"/>
  <c r="AA12" i="12"/>
  <c r="AA12" i="9"/>
  <c r="AA12" i="14"/>
  <c r="AA12" i="13"/>
  <c r="AA12" i="11"/>
  <c r="AA12" i="10"/>
  <c r="AA9" i="9"/>
  <c r="R8" i="16"/>
  <c r="R27" i="16"/>
  <c r="S8" i="16"/>
  <c r="R28" i="16"/>
  <c r="R26" i="16"/>
  <c r="R29" i="16"/>
  <c r="S7" i="16"/>
  <c r="S28" i="16"/>
  <c r="S26" i="16"/>
  <c r="E53" i="23"/>
  <c r="F53" i="23"/>
  <c r="D53" i="23"/>
  <c r="E52" i="23"/>
  <c r="F52" i="23"/>
  <c r="D52" i="23"/>
  <c r="E51" i="23"/>
  <c r="D51" i="23"/>
  <c r="E50" i="23"/>
  <c r="F50" i="23"/>
  <c r="D50" i="23"/>
  <c r="E49" i="23"/>
  <c r="F49" i="23"/>
  <c r="D49" i="23"/>
  <c r="E48" i="23"/>
  <c r="F48" i="23"/>
  <c r="D48" i="23"/>
  <c r="E47" i="23"/>
  <c r="D47" i="23"/>
  <c r="E46" i="23"/>
  <c r="F46" i="23"/>
  <c r="D46" i="23"/>
  <c r="E45" i="23"/>
  <c r="F45" i="23"/>
  <c r="D45" i="23"/>
  <c r="E44" i="23"/>
  <c r="F44" i="23"/>
  <c r="D44" i="23"/>
  <c r="E43" i="23"/>
  <c r="D43" i="23"/>
  <c r="E42" i="23"/>
  <c r="F42" i="23"/>
  <c r="D42" i="23"/>
  <c r="E41" i="23"/>
  <c r="F41" i="23"/>
  <c r="D41" i="23"/>
  <c r="E40" i="23"/>
  <c r="F40" i="23"/>
  <c r="D40" i="23"/>
  <c r="E39" i="23"/>
  <c r="D39" i="23"/>
  <c r="E38" i="23"/>
  <c r="F38" i="23"/>
  <c r="D38" i="23"/>
  <c r="E37" i="23"/>
  <c r="F37" i="23"/>
  <c r="D37" i="23"/>
  <c r="E36" i="23"/>
  <c r="F36" i="23"/>
  <c r="D36" i="23"/>
  <c r="E35" i="23"/>
  <c r="D35" i="23"/>
  <c r="E34" i="23"/>
  <c r="F34" i="23"/>
  <c r="D34" i="23"/>
  <c r="E33" i="23"/>
  <c r="F33" i="23"/>
  <c r="D33" i="23"/>
  <c r="E32" i="23"/>
  <c r="F32" i="23"/>
  <c r="D32" i="23"/>
  <c r="E31" i="23"/>
  <c r="D31" i="23"/>
  <c r="E30" i="23"/>
  <c r="F30" i="23"/>
  <c r="D30" i="23"/>
  <c r="E29" i="23"/>
  <c r="F29" i="23"/>
  <c r="D29" i="23"/>
  <c r="E28" i="23"/>
  <c r="F28" i="23"/>
  <c r="D28" i="23"/>
  <c r="E27" i="23"/>
  <c r="D27" i="23"/>
  <c r="E26" i="23"/>
  <c r="F26" i="23"/>
  <c r="D26" i="23"/>
  <c r="E25" i="23"/>
  <c r="F25" i="23"/>
  <c r="D25" i="23"/>
  <c r="E24" i="23"/>
  <c r="F24" i="23"/>
  <c r="D24" i="23"/>
  <c r="E23" i="23"/>
  <c r="D23" i="23"/>
  <c r="E22" i="23"/>
  <c r="F22" i="23"/>
  <c r="D22" i="23"/>
  <c r="E21" i="23"/>
  <c r="F21" i="23"/>
  <c r="D21" i="23"/>
  <c r="E20" i="23"/>
  <c r="F20" i="23"/>
  <c r="D20" i="23"/>
  <c r="E19" i="23"/>
  <c r="D19" i="23"/>
  <c r="E18" i="23"/>
  <c r="F18" i="23"/>
  <c r="D18" i="23"/>
  <c r="E17" i="23"/>
  <c r="F17" i="23"/>
  <c r="D17" i="23"/>
  <c r="E16" i="23"/>
  <c r="F16" i="23"/>
  <c r="D16" i="23"/>
  <c r="E15" i="23"/>
  <c r="D15" i="23"/>
  <c r="E14" i="23"/>
  <c r="F14" i="23"/>
  <c r="D14" i="23"/>
  <c r="E13" i="23"/>
  <c r="F13" i="23"/>
  <c r="D13" i="23"/>
  <c r="E12" i="23"/>
  <c r="F12" i="23"/>
  <c r="D12" i="23"/>
  <c r="E11" i="23"/>
  <c r="D11" i="23"/>
  <c r="E10" i="23"/>
  <c r="F10" i="23"/>
  <c r="D10" i="23"/>
  <c r="E9" i="23"/>
  <c r="F9" i="23"/>
  <c r="D9" i="23"/>
  <c r="E8" i="23"/>
  <c r="F8" i="23"/>
  <c r="D8" i="23"/>
  <c r="E7" i="23"/>
  <c r="D7" i="23"/>
  <c r="E6" i="23"/>
  <c r="F6" i="23"/>
  <c r="D6" i="23"/>
  <c r="E5" i="23"/>
  <c r="F5" i="23"/>
  <c r="D5" i="23"/>
  <c r="E4" i="23"/>
  <c r="F4" i="23"/>
  <c r="D4" i="23"/>
  <c r="E3" i="23"/>
  <c r="D3" i="23"/>
  <c r="E2" i="23"/>
  <c r="F2" i="23"/>
  <c r="D2" i="23"/>
  <c r="E53" i="7"/>
  <c r="F53" i="7"/>
  <c r="D53" i="7"/>
  <c r="E52" i="7"/>
  <c r="F52" i="7"/>
  <c r="D52" i="7"/>
  <c r="E51" i="7"/>
  <c r="F51" i="7"/>
  <c r="D51" i="7"/>
  <c r="E50" i="7"/>
  <c r="F50" i="7"/>
  <c r="D50" i="7"/>
  <c r="E49" i="7"/>
  <c r="F49" i="7"/>
  <c r="D49" i="7"/>
  <c r="E48" i="7"/>
  <c r="F48" i="7"/>
  <c r="D48" i="7"/>
  <c r="E47" i="7"/>
  <c r="F47" i="7"/>
  <c r="D47" i="7"/>
  <c r="E46" i="7"/>
  <c r="F46" i="7"/>
  <c r="D46" i="7"/>
  <c r="E45" i="7"/>
  <c r="F45" i="7"/>
  <c r="D45" i="7"/>
  <c r="E44" i="7"/>
  <c r="F44" i="7"/>
  <c r="D44" i="7"/>
  <c r="E43" i="7"/>
  <c r="F43" i="7"/>
  <c r="D43" i="7"/>
  <c r="E42" i="7"/>
  <c r="F42" i="7"/>
  <c r="D42" i="7"/>
  <c r="E41" i="7"/>
  <c r="F41" i="7"/>
  <c r="D41" i="7"/>
  <c r="E40" i="7"/>
  <c r="F40" i="7"/>
  <c r="D40" i="7"/>
  <c r="E39" i="7"/>
  <c r="F39" i="7"/>
  <c r="D39" i="7"/>
  <c r="E38" i="7"/>
  <c r="F38" i="7"/>
  <c r="D38" i="7"/>
  <c r="E37" i="7"/>
  <c r="F37" i="7"/>
  <c r="D37" i="7"/>
  <c r="E36" i="7"/>
  <c r="F36" i="7"/>
  <c r="D36" i="7"/>
  <c r="E35" i="7"/>
  <c r="F35" i="7"/>
  <c r="D35" i="7"/>
  <c r="E34" i="7"/>
  <c r="F34" i="7"/>
  <c r="D34" i="7"/>
  <c r="E33" i="7"/>
  <c r="F33" i="7"/>
  <c r="D33" i="7"/>
  <c r="E32" i="7"/>
  <c r="F32" i="7"/>
  <c r="D32" i="7"/>
  <c r="E31" i="7"/>
  <c r="F31" i="7"/>
  <c r="D31" i="7"/>
  <c r="E30" i="7"/>
  <c r="F30" i="7"/>
  <c r="D30" i="7"/>
  <c r="E29" i="7"/>
  <c r="F29" i="7"/>
  <c r="D29" i="7"/>
  <c r="E28" i="7"/>
  <c r="F28" i="7"/>
  <c r="D28" i="7"/>
  <c r="E27" i="7"/>
  <c r="F27" i="7"/>
  <c r="D27" i="7"/>
  <c r="E26" i="7"/>
  <c r="F26" i="7"/>
  <c r="D26" i="7"/>
  <c r="E25" i="7"/>
  <c r="F25" i="7"/>
  <c r="D25" i="7"/>
  <c r="E24" i="7"/>
  <c r="F24" i="7"/>
  <c r="D24" i="7"/>
  <c r="E23" i="7"/>
  <c r="F23" i="7"/>
  <c r="D23" i="7"/>
  <c r="E22" i="7"/>
  <c r="F22" i="7"/>
  <c r="D22" i="7"/>
  <c r="E21" i="7"/>
  <c r="F21" i="7"/>
  <c r="D21" i="7"/>
  <c r="E20" i="7"/>
  <c r="F20" i="7"/>
  <c r="D20" i="7"/>
  <c r="E19" i="7"/>
  <c r="F19" i="7"/>
  <c r="D19" i="7"/>
  <c r="E18" i="7"/>
  <c r="F18" i="7"/>
  <c r="D18" i="7"/>
  <c r="E17" i="7"/>
  <c r="F17" i="7"/>
  <c r="D17" i="7"/>
  <c r="E16" i="7"/>
  <c r="F16" i="7"/>
  <c r="D16" i="7"/>
  <c r="E15" i="7"/>
  <c r="F15" i="7"/>
  <c r="D15" i="7"/>
  <c r="E14" i="7"/>
  <c r="F14" i="7"/>
  <c r="D14" i="7"/>
  <c r="E13" i="7"/>
  <c r="F13" i="7"/>
  <c r="D13" i="7"/>
  <c r="E12" i="7"/>
  <c r="F12" i="7"/>
  <c r="D12" i="7"/>
  <c r="E11" i="7"/>
  <c r="F11" i="7"/>
  <c r="D11" i="7"/>
  <c r="E10" i="7"/>
  <c r="F10" i="7"/>
  <c r="D10" i="7"/>
  <c r="E9" i="7"/>
  <c r="F9" i="7"/>
  <c r="D9" i="7"/>
  <c r="E8" i="7"/>
  <c r="F8" i="7"/>
  <c r="D8" i="7"/>
  <c r="E7" i="7"/>
  <c r="F7" i="7"/>
  <c r="D7" i="7"/>
  <c r="E6" i="7"/>
  <c r="F6" i="7"/>
  <c r="D6" i="7"/>
  <c r="E5" i="7"/>
  <c r="D5" i="7"/>
  <c r="E4" i="7"/>
  <c r="F4" i="7"/>
  <c r="D4" i="7"/>
  <c r="E3" i="7"/>
  <c r="F3" i="7"/>
  <c r="D3" i="7"/>
  <c r="D2" i="7"/>
  <c r="L11" i="23"/>
  <c r="H50" i="23"/>
  <c r="L11" i="7"/>
  <c r="G51" i="7"/>
  <c r="L11" i="20"/>
  <c r="E117" i="20"/>
  <c r="H117" i="20"/>
  <c r="E118" i="20"/>
  <c r="F118" i="20"/>
  <c r="D118" i="20"/>
  <c r="F117" i="20"/>
  <c r="D117" i="20"/>
  <c r="E116" i="20"/>
  <c r="F116" i="20"/>
  <c r="D116" i="20"/>
  <c r="E115" i="20"/>
  <c r="F115" i="20"/>
  <c r="D115" i="20"/>
  <c r="E114" i="20"/>
  <c r="F114" i="20"/>
  <c r="D114" i="20"/>
  <c r="E113" i="20"/>
  <c r="F113" i="20"/>
  <c r="D113" i="20"/>
  <c r="E112" i="20"/>
  <c r="F112" i="20"/>
  <c r="D112" i="20"/>
  <c r="E111" i="20"/>
  <c r="F111" i="20"/>
  <c r="D111" i="20"/>
  <c r="E110" i="20"/>
  <c r="F110" i="20"/>
  <c r="D110" i="20"/>
  <c r="E109" i="20"/>
  <c r="F109" i="20"/>
  <c r="D109" i="20"/>
  <c r="E108" i="20"/>
  <c r="F108" i="20"/>
  <c r="D108" i="20"/>
  <c r="E107" i="20"/>
  <c r="F107" i="20"/>
  <c r="D107" i="20"/>
  <c r="E106" i="20"/>
  <c r="F106" i="20"/>
  <c r="D106" i="20"/>
  <c r="E105" i="20"/>
  <c r="F105" i="20"/>
  <c r="D105" i="20"/>
  <c r="E104" i="20"/>
  <c r="F104" i="20"/>
  <c r="D104" i="20"/>
  <c r="E103" i="20"/>
  <c r="F103" i="20"/>
  <c r="D103" i="20"/>
  <c r="E102" i="20"/>
  <c r="F102" i="20"/>
  <c r="D102" i="20"/>
  <c r="E101" i="20"/>
  <c r="F101" i="20"/>
  <c r="D101" i="20"/>
  <c r="E100" i="20"/>
  <c r="F100" i="20"/>
  <c r="D100" i="20"/>
  <c r="E99" i="20"/>
  <c r="F99" i="20"/>
  <c r="D99" i="20"/>
  <c r="E98" i="20"/>
  <c r="F98" i="20"/>
  <c r="D98" i="20"/>
  <c r="E97" i="20"/>
  <c r="F97" i="20"/>
  <c r="D97" i="20"/>
  <c r="E96" i="20"/>
  <c r="F96" i="20"/>
  <c r="D96" i="20"/>
  <c r="E95" i="20"/>
  <c r="F95" i="20"/>
  <c r="D95" i="20"/>
  <c r="E94" i="20"/>
  <c r="F94" i="20"/>
  <c r="D94" i="20"/>
  <c r="E93" i="20"/>
  <c r="F93" i="20"/>
  <c r="D93" i="20"/>
  <c r="E92" i="20"/>
  <c r="F92" i="20"/>
  <c r="D92" i="20"/>
  <c r="E91" i="20"/>
  <c r="F91" i="20"/>
  <c r="D91" i="20"/>
  <c r="E90" i="20"/>
  <c r="F90" i="20"/>
  <c r="D90" i="20"/>
  <c r="E89" i="20"/>
  <c r="F89" i="20"/>
  <c r="D89" i="20"/>
  <c r="E88" i="20"/>
  <c r="F88" i="20"/>
  <c r="D88" i="20"/>
  <c r="E87" i="20"/>
  <c r="F87" i="20"/>
  <c r="D87" i="20"/>
  <c r="E86" i="20"/>
  <c r="F86" i="20"/>
  <c r="D86" i="20"/>
  <c r="E85" i="20"/>
  <c r="F85" i="20"/>
  <c r="D85" i="20"/>
  <c r="E84" i="20"/>
  <c r="F84" i="20"/>
  <c r="D84" i="20"/>
  <c r="E83" i="20"/>
  <c r="F83" i="20"/>
  <c r="D83" i="20"/>
  <c r="E82" i="20"/>
  <c r="F82" i="20"/>
  <c r="D82" i="20"/>
  <c r="E81" i="20"/>
  <c r="F81" i="20"/>
  <c r="D81" i="20"/>
  <c r="E80" i="20"/>
  <c r="F80" i="20"/>
  <c r="D80" i="20"/>
  <c r="E79" i="20"/>
  <c r="F79" i="20"/>
  <c r="D79" i="20"/>
  <c r="E78" i="20"/>
  <c r="F78" i="20"/>
  <c r="D78" i="20"/>
  <c r="E77" i="20"/>
  <c r="F77" i="20"/>
  <c r="D77" i="20"/>
  <c r="E76" i="20"/>
  <c r="F76" i="20"/>
  <c r="D76" i="20"/>
  <c r="E75" i="20"/>
  <c r="F75" i="20"/>
  <c r="D75" i="20"/>
  <c r="E74" i="20"/>
  <c r="F74" i="20"/>
  <c r="D74" i="20"/>
  <c r="E73" i="20"/>
  <c r="F73" i="20"/>
  <c r="D73" i="20"/>
  <c r="E72" i="20"/>
  <c r="F72" i="20"/>
  <c r="D72" i="20"/>
  <c r="E71" i="20"/>
  <c r="F71" i="20"/>
  <c r="D71" i="20"/>
  <c r="E70" i="20"/>
  <c r="F70" i="20"/>
  <c r="D70" i="20"/>
  <c r="E69" i="20"/>
  <c r="F69" i="20"/>
  <c r="D69" i="20"/>
  <c r="E68" i="20"/>
  <c r="F68" i="20"/>
  <c r="D68" i="20"/>
  <c r="E67" i="20"/>
  <c r="F67" i="20"/>
  <c r="D67" i="20"/>
  <c r="E66" i="20"/>
  <c r="F66" i="20"/>
  <c r="D66" i="20"/>
  <c r="E65" i="20"/>
  <c r="F65" i="20"/>
  <c r="D65" i="20"/>
  <c r="E64" i="20"/>
  <c r="F64" i="20"/>
  <c r="D64" i="20"/>
  <c r="E63" i="20"/>
  <c r="F63" i="20"/>
  <c r="D63" i="20"/>
  <c r="E62" i="20"/>
  <c r="F62" i="20"/>
  <c r="D62" i="20"/>
  <c r="E61" i="20"/>
  <c r="F61" i="20"/>
  <c r="D61" i="20"/>
  <c r="E60" i="20"/>
  <c r="F60" i="20"/>
  <c r="D60" i="20"/>
  <c r="E59" i="20"/>
  <c r="F59" i="20"/>
  <c r="D59" i="20"/>
  <c r="E58" i="20"/>
  <c r="F58" i="20"/>
  <c r="D58" i="20"/>
  <c r="E57" i="20"/>
  <c r="F57" i="20"/>
  <c r="D57" i="20"/>
  <c r="E56" i="20"/>
  <c r="F56" i="20"/>
  <c r="D56" i="20"/>
  <c r="E55" i="20"/>
  <c r="F55" i="20"/>
  <c r="D55" i="20"/>
  <c r="E54" i="20"/>
  <c r="F54" i="20"/>
  <c r="D54" i="20"/>
  <c r="E53" i="20"/>
  <c r="F53" i="20"/>
  <c r="D53" i="20"/>
  <c r="E52" i="20"/>
  <c r="F52" i="20"/>
  <c r="D52" i="20"/>
  <c r="E51" i="20"/>
  <c r="F51" i="20"/>
  <c r="D51" i="20"/>
  <c r="E50" i="20"/>
  <c r="F50" i="20"/>
  <c r="D50" i="20"/>
  <c r="E49" i="20"/>
  <c r="F49" i="20"/>
  <c r="D49" i="20"/>
  <c r="E48" i="20"/>
  <c r="F48" i="20"/>
  <c r="D48" i="20"/>
  <c r="E47" i="20"/>
  <c r="F47" i="20"/>
  <c r="D47" i="20"/>
  <c r="E46" i="20"/>
  <c r="F46" i="20"/>
  <c r="D46" i="20"/>
  <c r="E45" i="20"/>
  <c r="F45" i="20"/>
  <c r="D45" i="20"/>
  <c r="E44" i="20"/>
  <c r="F44" i="20"/>
  <c r="D44" i="20"/>
  <c r="E43" i="20"/>
  <c r="F43" i="20"/>
  <c r="D43" i="20"/>
  <c r="E42" i="20"/>
  <c r="F42" i="20"/>
  <c r="D42" i="20"/>
  <c r="E41" i="20"/>
  <c r="F41" i="20"/>
  <c r="D41" i="20"/>
  <c r="E40" i="20"/>
  <c r="F40" i="20"/>
  <c r="D40" i="20"/>
  <c r="E39" i="20"/>
  <c r="F39" i="20"/>
  <c r="D39" i="20"/>
  <c r="E38" i="20"/>
  <c r="F38" i="20"/>
  <c r="D38" i="20"/>
  <c r="E37" i="20"/>
  <c r="F37" i="20"/>
  <c r="D37" i="20"/>
  <c r="E36" i="20"/>
  <c r="F36" i="20"/>
  <c r="D36" i="20"/>
  <c r="E35" i="20"/>
  <c r="F35" i="20"/>
  <c r="D35" i="20"/>
  <c r="E34" i="20"/>
  <c r="F34" i="20"/>
  <c r="D34" i="20"/>
  <c r="E33" i="20"/>
  <c r="F33" i="20"/>
  <c r="D33" i="20"/>
  <c r="E32" i="20"/>
  <c r="F32" i="20"/>
  <c r="D32" i="20"/>
  <c r="E31" i="20"/>
  <c r="F31" i="20"/>
  <c r="D31" i="20"/>
  <c r="E30" i="20"/>
  <c r="F30" i="20"/>
  <c r="D30" i="20"/>
  <c r="E29" i="20"/>
  <c r="F29" i="20"/>
  <c r="D29" i="20"/>
  <c r="E28" i="20"/>
  <c r="F28" i="20"/>
  <c r="D28" i="20"/>
  <c r="E27" i="20"/>
  <c r="F27" i="20"/>
  <c r="D27" i="20"/>
  <c r="E26" i="20"/>
  <c r="F26" i="20"/>
  <c r="D26" i="20"/>
  <c r="E25" i="20"/>
  <c r="F25" i="20"/>
  <c r="D25" i="20"/>
  <c r="E24" i="20"/>
  <c r="F24" i="20"/>
  <c r="D24" i="20"/>
  <c r="E23" i="20"/>
  <c r="F23" i="20"/>
  <c r="D23" i="20"/>
  <c r="E22" i="20"/>
  <c r="F22" i="20"/>
  <c r="D22" i="20"/>
  <c r="E21" i="20"/>
  <c r="F21" i="20"/>
  <c r="D21" i="20"/>
  <c r="E20" i="20"/>
  <c r="F20" i="20"/>
  <c r="D20" i="20"/>
  <c r="E19" i="20"/>
  <c r="F19" i="20"/>
  <c r="D19" i="20"/>
  <c r="E18" i="20"/>
  <c r="F18" i="20"/>
  <c r="D18" i="20"/>
  <c r="E17" i="20"/>
  <c r="F17" i="20"/>
  <c r="D17" i="20"/>
  <c r="E16" i="20"/>
  <c r="F16" i="20"/>
  <c r="D16" i="20"/>
  <c r="E15" i="20"/>
  <c r="F15" i="20"/>
  <c r="D15" i="20"/>
  <c r="E14" i="20"/>
  <c r="F14" i="20"/>
  <c r="D14" i="20"/>
  <c r="E13" i="20"/>
  <c r="F13" i="20"/>
  <c r="D13" i="20"/>
  <c r="E12" i="20"/>
  <c r="F12" i="20"/>
  <c r="D12" i="20"/>
  <c r="E11" i="20"/>
  <c r="F11" i="20"/>
  <c r="D11" i="20"/>
  <c r="E10" i="20"/>
  <c r="F10" i="20"/>
  <c r="D10" i="20"/>
  <c r="E9" i="20"/>
  <c r="F9" i="20"/>
  <c r="D9" i="20"/>
  <c r="E8" i="20"/>
  <c r="F8" i="20"/>
  <c r="D8" i="20"/>
  <c r="E7" i="20"/>
  <c r="F7" i="20"/>
  <c r="D7" i="20"/>
  <c r="E6" i="20"/>
  <c r="F6" i="20"/>
  <c r="D6" i="20"/>
  <c r="E5" i="20"/>
  <c r="F5" i="20"/>
  <c r="D5" i="20"/>
  <c r="E4" i="20"/>
  <c r="F4" i="20"/>
  <c r="D4" i="20"/>
  <c r="E3" i="20"/>
  <c r="F3" i="20"/>
  <c r="D3" i="20"/>
  <c r="E2" i="20"/>
  <c r="F2" i="20"/>
  <c r="D2" i="20"/>
  <c r="L11" i="5"/>
  <c r="E8" i="5"/>
  <c r="H8" i="5"/>
  <c r="E3" i="5"/>
  <c r="F3" i="5"/>
  <c r="E4" i="5"/>
  <c r="F4" i="5"/>
  <c r="E5" i="5"/>
  <c r="F5" i="5"/>
  <c r="E6" i="5"/>
  <c r="F6" i="5"/>
  <c r="E7" i="5"/>
  <c r="F7" i="5"/>
  <c r="F8" i="5"/>
  <c r="E9" i="5"/>
  <c r="F9" i="5"/>
  <c r="E10" i="5"/>
  <c r="F10" i="5"/>
  <c r="E11" i="5"/>
  <c r="F11" i="5"/>
  <c r="E12" i="5"/>
  <c r="F12" i="5"/>
  <c r="E13" i="5"/>
  <c r="F13" i="5"/>
  <c r="E14" i="5"/>
  <c r="F14" i="5"/>
  <c r="E15" i="5"/>
  <c r="F15" i="5"/>
  <c r="E16" i="5"/>
  <c r="F16" i="5"/>
  <c r="E17" i="5"/>
  <c r="F17" i="5"/>
  <c r="E18" i="5"/>
  <c r="F18" i="5"/>
  <c r="E19" i="5"/>
  <c r="F19" i="5"/>
  <c r="E20" i="5"/>
  <c r="F20" i="5"/>
  <c r="E21" i="5"/>
  <c r="F21" i="5"/>
  <c r="E22" i="5"/>
  <c r="F22" i="5"/>
  <c r="E23" i="5"/>
  <c r="F23" i="5"/>
  <c r="E24" i="5"/>
  <c r="F24" i="5"/>
  <c r="E25" i="5"/>
  <c r="F25" i="5"/>
  <c r="E26" i="5"/>
  <c r="F26" i="5"/>
  <c r="E27" i="5"/>
  <c r="F27" i="5"/>
  <c r="E28" i="5"/>
  <c r="F28" i="5"/>
  <c r="E29" i="5"/>
  <c r="F29" i="5"/>
  <c r="E30" i="5"/>
  <c r="F30" i="5"/>
  <c r="E31" i="5"/>
  <c r="F31" i="5"/>
  <c r="E32" i="5"/>
  <c r="F32" i="5"/>
  <c r="E33" i="5"/>
  <c r="F33" i="5"/>
  <c r="E34" i="5"/>
  <c r="F34" i="5"/>
  <c r="E35" i="5"/>
  <c r="F35" i="5"/>
  <c r="E36" i="5"/>
  <c r="F36" i="5"/>
  <c r="E37" i="5"/>
  <c r="F37" i="5"/>
  <c r="E38" i="5"/>
  <c r="F38" i="5"/>
  <c r="E39" i="5"/>
  <c r="F39" i="5"/>
  <c r="E40" i="5"/>
  <c r="F40" i="5"/>
  <c r="E41" i="5"/>
  <c r="F41" i="5"/>
  <c r="E42" i="5"/>
  <c r="F42" i="5"/>
  <c r="E43" i="5"/>
  <c r="F43" i="5"/>
  <c r="E44" i="5"/>
  <c r="F44" i="5"/>
  <c r="E45" i="5"/>
  <c r="F45" i="5"/>
  <c r="E46" i="5"/>
  <c r="F46" i="5"/>
  <c r="E47" i="5"/>
  <c r="F47" i="5"/>
  <c r="E48" i="5"/>
  <c r="F48" i="5"/>
  <c r="E49" i="5"/>
  <c r="F49" i="5"/>
  <c r="E50" i="5"/>
  <c r="F50" i="5"/>
  <c r="E51" i="5"/>
  <c r="F51" i="5"/>
  <c r="E52" i="5"/>
  <c r="F52" i="5"/>
  <c r="E53" i="5"/>
  <c r="F53" i="5"/>
  <c r="E54" i="5"/>
  <c r="F54" i="5"/>
  <c r="E55" i="5"/>
  <c r="F55" i="5"/>
  <c r="E56" i="5"/>
  <c r="F56" i="5"/>
  <c r="E57" i="5"/>
  <c r="F57" i="5"/>
  <c r="E58" i="5"/>
  <c r="F58" i="5"/>
  <c r="E59" i="5"/>
  <c r="F59" i="5"/>
  <c r="E60" i="5"/>
  <c r="F60" i="5"/>
  <c r="E61" i="5"/>
  <c r="F61" i="5"/>
  <c r="E62" i="5"/>
  <c r="F62" i="5"/>
  <c r="E63" i="5"/>
  <c r="F63" i="5"/>
  <c r="E64" i="5"/>
  <c r="F64" i="5"/>
  <c r="E65" i="5"/>
  <c r="F65" i="5"/>
  <c r="E66" i="5"/>
  <c r="F66" i="5"/>
  <c r="E67" i="5"/>
  <c r="F67" i="5"/>
  <c r="E68" i="5"/>
  <c r="F68" i="5"/>
  <c r="E69" i="5"/>
  <c r="F69" i="5"/>
  <c r="E70" i="5"/>
  <c r="F70" i="5"/>
  <c r="E71" i="5"/>
  <c r="F71" i="5"/>
  <c r="E72" i="5"/>
  <c r="F72" i="5"/>
  <c r="E73" i="5"/>
  <c r="F73" i="5"/>
  <c r="E74" i="5"/>
  <c r="F74" i="5"/>
  <c r="E75" i="5"/>
  <c r="F75" i="5"/>
  <c r="E76" i="5"/>
  <c r="F76" i="5"/>
  <c r="E77" i="5"/>
  <c r="F77" i="5"/>
  <c r="E78" i="5"/>
  <c r="F78" i="5"/>
  <c r="E79" i="5"/>
  <c r="F79" i="5"/>
  <c r="E80" i="5"/>
  <c r="F80" i="5"/>
  <c r="E81" i="5"/>
  <c r="F81" i="5"/>
  <c r="E82" i="5"/>
  <c r="F82" i="5"/>
  <c r="E83" i="5"/>
  <c r="F83" i="5"/>
  <c r="E84" i="5"/>
  <c r="F84" i="5"/>
  <c r="E85" i="5"/>
  <c r="F85" i="5"/>
  <c r="E86" i="5"/>
  <c r="F86" i="5"/>
  <c r="E87" i="5"/>
  <c r="F87" i="5"/>
  <c r="E88" i="5"/>
  <c r="F88" i="5"/>
  <c r="E89" i="5"/>
  <c r="F89" i="5"/>
  <c r="E90" i="5"/>
  <c r="F90" i="5"/>
  <c r="E91" i="5"/>
  <c r="F91" i="5"/>
  <c r="E92" i="5"/>
  <c r="F92" i="5"/>
  <c r="E93" i="5"/>
  <c r="F93" i="5"/>
  <c r="E94" i="5"/>
  <c r="F94" i="5"/>
  <c r="E95" i="5"/>
  <c r="F95" i="5"/>
  <c r="E96" i="5"/>
  <c r="F96" i="5"/>
  <c r="E97" i="5"/>
  <c r="F97" i="5"/>
  <c r="E98" i="5"/>
  <c r="F98" i="5"/>
  <c r="E99" i="5"/>
  <c r="F99" i="5"/>
  <c r="E100" i="5"/>
  <c r="F100" i="5"/>
  <c r="E101" i="5"/>
  <c r="F101" i="5"/>
  <c r="E102" i="5"/>
  <c r="F102" i="5"/>
  <c r="E103" i="5"/>
  <c r="F103" i="5"/>
  <c r="E104" i="5"/>
  <c r="F104" i="5"/>
  <c r="E105" i="5"/>
  <c r="F105" i="5"/>
  <c r="E106" i="5"/>
  <c r="F106" i="5"/>
  <c r="E107" i="5"/>
  <c r="F107" i="5"/>
  <c r="E108" i="5"/>
  <c r="F108" i="5"/>
  <c r="E109" i="5"/>
  <c r="F109" i="5"/>
  <c r="E110" i="5"/>
  <c r="F110" i="5"/>
  <c r="E111" i="5"/>
  <c r="F111" i="5"/>
  <c r="E112" i="5"/>
  <c r="F112" i="5"/>
  <c r="E113" i="5"/>
  <c r="F113" i="5"/>
  <c r="E114" i="5"/>
  <c r="F114" i="5"/>
  <c r="E115" i="5"/>
  <c r="F115" i="5"/>
  <c r="E116" i="5"/>
  <c r="F116" i="5"/>
  <c r="E117" i="5"/>
  <c r="F117" i="5"/>
  <c r="E118" i="5"/>
  <c r="F118" i="5"/>
  <c r="E2" i="5"/>
  <c r="F2" i="5"/>
  <c r="D3" i="5"/>
  <c r="D4" i="5"/>
  <c r="D5" i="5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62" i="5"/>
  <c r="D63" i="5"/>
  <c r="D64" i="5"/>
  <c r="D65" i="5"/>
  <c r="D66" i="5"/>
  <c r="D67" i="5"/>
  <c r="D68" i="5"/>
  <c r="D69" i="5"/>
  <c r="D70" i="5"/>
  <c r="D71" i="5"/>
  <c r="D72" i="5"/>
  <c r="D73" i="5"/>
  <c r="D74" i="5"/>
  <c r="D75" i="5"/>
  <c r="D76" i="5"/>
  <c r="D77" i="5"/>
  <c r="D78" i="5"/>
  <c r="D79" i="5"/>
  <c r="D80" i="5"/>
  <c r="D81" i="5"/>
  <c r="D82" i="5"/>
  <c r="D83" i="5"/>
  <c r="D84" i="5"/>
  <c r="D85" i="5"/>
  <c r="D86" i="5"/>
  <c r="D87" i="5"/>
  <c r="D88" i="5"/>
  <c r="D89" i="5"/>
  <c r="D90" i="5"/>
  <c r="D91" i="5"/>
  <c r="D92" i="5"/>
  <c r="D93" i="5"/>
  <c r="D94" i="5"/>
  <c r="D95" i="5"/>
  <c r="D96" i="5"/>
  <c r="D97" i="5"/>
  <c r="D98" i="5"/>
  <c r="D99" i="5"/>
  <c r="D100" i="5"/>
  <c r="D101" i="5"/>
  <c r="D102" i="5"/>
  <c r="D103" i="5"/>
  <c r="D104" i="5"/>
  <c r="D105" i="5"/>
  <c r="D106" i="5"/>
  <c r="D107" i="5"/>
  <c r="D108" i="5"/>
  <c r="D109" i="5"/>
  <c r="D110" i="5"/>
  <c r="D111" i="5"/>
  <c r="D112" i="5"/>
  <c r="D113" i="5"/>
  <c r="D114" i="5"/>
  <c r="D115" i="5"/>
  <c r="D116" i="5"/>
  <c r="D117" i="5"/>
  <c r="D118" i="5"/>
  <c r="D2" i="5"/>
  <c r="S7" i="19"/>
  <c r="S28" i="19"/>
  <c r="S26" i="19"/>
  <c r="S8" i="19"/>
  <c r="R28" i="19"/>
  <c r="R8" i="19"/>
  <c r="R27" i="19"/>
  <c r="R26" i="19"/>
  <c r="R29" i="19"/>
  <c r="S7" i="18"/>
  <c r="S28" i="18"/>
  <c r="S8" i="18"/>
  <c r="R28" i="18"/>
  <c r="R8" i="18"/>
  <c r="R27" i="18"/>
  <c r="S26" i="18"/>
  <c r="R26" i="18"/>
  <c r="R29" i="18"/>
  <c r="S7" i="17"/>
  <c r="S28" i="17"/>
  <c r="S26" i="17"/>
  <c r="S8" i="17"/>
  <c r="R28" i="17"/>
  <c r="R8" i="17"/>
  <c r="R27" i="17"/>
  <c r="R26" i="17"/>
  <c r="R29" i="17"/>
  <c r="S7" i="15"/>
  <c r="S28" i="15"/>
  <c r="S26" i="15"/>
  <c r="S8" i="15"/>
  <c r="R28" i="15"/>
  <c r="R8" i="15"/>
  <c r="R27" i="15"/>
  <c r="R26" i="15"/>
  <c r="R29" i="15"/>
  <c r="S7" i="6"/>
  <c r="S28" i="6"/>
  <c r="S8" i="6"/>
  <c r="R28" i="6"/>
  <c r="R8" i="6"/>
  <c r="R27" i="6"/>
  <c r="S26" i="6"/>
  <c r="R26" i="6"/>
  <c r="S7" i="14"/>
  <c r="S28" i="14"/>
  <c r="S8" i="14"/>
  <c r="R28" i="14"/>
  <c r="R8" i="14"/>
  <c r="R27" i="14"/>
  <c r="S26" i="14"/>
  <c r="R26" i="14"/>
  <c r="S7" i="13"/>
  <c r="S28" i="13"/>
  <c r="S26" i="13"/>
  <c r="S8" i="13"/>
  <c r="R28" i="13"/>
  <c r="R8" i="13"/>
  <c r="R27" i="13"/>
  <c r="R26" i="13"/>
  <c r="R29" i="13"/>
  <c r="R8" i="12"/>
  <c r="R27" i="12"/>
  <c r="S8" i="12"/>
  <c r="R28" i="12"/>
  <c r="R26" i="12"/>
  <c r="R29" i="12"/>
  <c r="S7" i="12"/>
  <c r="S28" i="12"/>
  <c r="S26" i="12"/>
  <c r="S7" i="10"/>
  <c r="S28" i="10"/>
  <c r="S26" i="10"/>
  <c r="S8" i="10"/>
  <c r="R28" i="10"/>
  <c r="R8" i="10"/>
  <c r="R27" i="10"/>
  <c r="R26" i="10"/>
  <c r="S7" i="9"/>
  <c r="S28" i="9"/>
  <c r="S26" i="9"/>
  <c r="S8" i="9"/>
  <c r="R28" i="9"/>
  <c r="R8" i="9"/>
  <c r="R27" i="9"/>
  <c r="R26" i="9"/>
  <c r="R29" i="9"/>
  <c r="S7" i="8"/>
  <c r="S28" i="8"/>
  <c r="S26" i="8"/>
  <c r="S8" i="8"/>
  <c r="R28" i="8"/>
  <c r="R8" i="8"/>
  <c r="R27" i="8"/>
  <c r="R26" i="8"/>
  <c r="R29" i="8"/>
  <c r="R29" i="6"/>
  <c r="R29" i="14"/>
  <c r="G106" i="5"/>
  <c r="G98" i="5"/>
  <c r="G34" i="5"/>
  <c r="H87" i="5"/>
  <c r="H23" i="5"/>
  <c r="G42" i="5"/>
  <c r="G90" i="5"/>
  <c r="G26" i="5"/>
  <c r="H79" i="5"/>
  <c r="H15" i="5"/>
  <c r="G82" i="5"/>
  <c r="G18" i="5"/>
  <c r="H71" i="5"/>
  <c r="H7" i="5"/>
  <c r="H95" i="5"/>
  <c r="G74" i="5"/>
  <c r="G10" i="5"/>
  <c r="H63" i="5"/>
  <c r="H31" i="5"/>
  <c r="G66" i="5"/>
  <c r="H2" i="5"/>
  <c r="H55" i="5"/>
  <c r="G58" i="5"/>
  <c r="H111" i="5"/>
  <c r="H47" i="5"/>
  <c r="G114" i="5"/>
  <c r="G50" i="5"/>
  <c r="H103" i="5"/>
  <c r="H39" i="5"/>
  <c r="G112" i="5"/>
  <c r="G104" i="5"/>
  <c r="G96" i="5"/>
  <c r="G88" i="5"/>
  <c r="G80" i="5"/>
  <c r="G72" i="5"/>
  <c r="G64" i="5"/>
  <c r="G56" i="5"/>
  <c r="G48" i="5"/>
  <c r="G40" i="5"/>
  <c r="G32" i="5"/>
  <c r="G24" i="5"/>
  <c r="G16" i="5"/>
  <c r="G8" i="5"/>
  <c r="I8" i="5"/>
  <c r="H117" i="5"/>
  <c r="H109" i="5"/>
  <c r="H101" i="5"/>
  <c r="H93" i="5"/>
  <c r="H85" i="5"/>
  <c r="H77" i="5"/>
  <c r="H69" i="5"/>
  <c r="H61" i="5"/>
  <c r="H53" i="5"/>
  <c r="H45" i="5"/>
  <c r="H37" i="5"/>
  <c r="H29" i="5"/>
  <c r="H21" i="5"/>
  <c r="H13" i="5"/>
  <c r="H5" i="5"/>
  <c r="G113" i="5"/>
  <c r="G97" i="5"/>
  <c r="G65" i="5"/>
  <c r="G49" i="5"/>
  <c r="G33" i="5"/>
  <c r="G25" i="5"/>
  <c r="G17" i="5"/>
  <c r="G9" i="5"/>
  <c r="H118" i="5"/>
  <c r="H110" i="5"/>
  <c r="H102" i="5"/>
  <c r="H70" i="5"/>
  <c r="H62" i="5"/>
  <c r="H54" i="5"/>
  <c r="H46" i="5"/>
  <c r="H38" i="5"/>
  <c r="H30" i="5"/>
  <c r="H22" i="5"/>
  <c r="H14" i="5"/>
  <c r="H6" i="5"/>
  <c r="G2" i="5"/>
  <c r="G111" i="5"/>
  <c r="G103" i="5"/>
  <c r="G95" i="5"/>
  <c r="G87" i="5"/>
  <c r="G79" i="5"/>
  <c r="G71" i="5"/>
  <c r="G63" i="5"/>
  <c r="I63" i="5"/>
  <c r="G55" i="5"/>
  <c r="G47" i="5"/>
  <c r="G39" i="5"/>
  <c r="G31" i="5"/>
  <c r="G23" i="5"/>
  <c r="G15" i="5"/>
  <c r="G7" i="5"/>
  <c r="H116" i="5"/>
  <c r="H108" i="5"/>
  <c r="H100" i="5"/>
  <c r="H92" i="5"/>
  <c r="H84" i="5"/>
  <c r="H76" i="5"/>
  <c r="H68" i="5"/>
  <c r="H60" i="5"/>
  <c r="H52" i="5"/>
  <c r="H44" i="5"/>
  <c r="H36" i="5"/>
  <c r="H28" i="5"/>
  <c r="H20" i="5"/>
  <c r="H12" i="5"/>
  <c r="H4" i="5"/>
  <c r="G81" i="5"/>
  <c r="H94" i="5"/>
  <c r="G102" i="5"/>
  <c r="G78" i="5"/>
  <c r="G38" i="5"/>
  <c r="H91" i="5"/>
  <c r="G117" i="5"/>
  <c r="G109" i="5"/>
  <c r="G101" i="5"/>
  <c r="G93" i="5"/>
  <c r="G85" i="5"/>
  <c r="G77" i="5"/>
  <c r="G69" i="5"/>
  <c r="G61" i="5"/>
  <c r="G53" i="5"/>
  <c r="G45" i="5"/>
  <c r="G37" i="5"/>
  <c r="G29" i="5"/>
  <c r="G21" i="5"/>
  <c r="G13" i="5"/>
  <c r="G5" i="5"/>
  <c r="H114" i="5"/>
  <c r="I114" i="5"/>
  <c r="H106" i="5"/>
  <c r="H98" i="5"/>
  <c r="H90" i="5"/>
  <c r="H82" i="5"/>
  <c r="I82" i="5"/>
  <c r="H74" i="5"/>
  <c r="H66" i="5"/>
  <c r="I66" i="5"/>
  <c r="H58" i="5"/>
  <c r="H50" i="5"/>
  <c r="H42" i="5"/>
  <c r="H34" i="5"/>
  <c r="H26" i="5"/>
  <c r="H18" i="5"/>
  <c r="I18" i="5"/>
  <c r="H10" i="5"/>
  <c r="G105" i="5"/>
  <c r="G89" i="5"/>
  <c r="G57" i="5"/>
  <c r="G41" i="5"/>
  <c r="H86" i="5"/>
  <c r="G110" i="5"/>
  <c r="G86" i="5"/>
  <c r="G62" i="5"/>
  <c r="G46" i="5"/>
  <c r="G22" i="5"/>
  <c r="G6" i="5"/>
  <c r="H107" i="5"/>
  <c r="H83" i="5"/>
  <c r="H67" i="5"/>
  <c r="H59" i="5"/>
  <c r="H43" i="5"/>
  <c r="H27" i="5"/>
  <c r="H11" i="5"/>
  <c r="G116" i="5"/>
  <c r="G108" i="5"/>
  <c r="G100" i="5"/>
  <c r="G92" i="5"/>
  <c r="G84" i="5"/>
  <c r="G76" i="5"/>
  <c r="G68" i="5"/>
  <c r="G60" i="5"/>
  <c r="G52" i="5"/>
  <c r="G44" i="5"/>
  <c r="G36" i="5"/>
  <c r="G28" i="5"/>
  <c r="G20" i="5"/>
  <c r="G12" i="5"/>
  <c r="G4" i="5"/>
  <c r="H113" i="5"/>
  <c r="H105" i="5"/>
  <c r="H97" i="5"/>
  <c r="H89" i="5"/>
  <c r="H81" i="5"/>
  <c r="I81" i="5"/>
  <c r="H73" i="5"/>
  <c r="H65" i="5"/>
  <c r="I65" i="5"/>
  <c r="H57" i="5"/>
  <c r="H49" i="5"/>
  <c r="H41" i="5"/>
  <c r="H33" i="5"/>
  <c r="H25" i="5"/>
  <c r="H17" i="5"/>
  <c r="H9" i="5"/>
  <c r="I9" i="5"/>
  <c r="G73" i="5"/>
  <c r="H78" i="5"/>
  <c r="I78" i="5"/>
  <c r="G118" i="5"/>
  <c r="G94" i="5"/>
  <c r="G70" i="5"/>
  <c r="G54" i="5"/>
  <c r="G30" i="5"/>
  <c r="G14" i="5"/>
  <c r="H115" i="5"/>
  <c r="H99" i="5"/>
  <c r="H75" i="5"/>
  <c r="H51" i="5"/>
  <c r="H35" i="5"/>
  <c r="H19" i="5"/>
  <c r="H3" i="5"/>
  <c r="I3" i="5"/>
  <c r="G115" i="5"/>
  <c r="G107" i="5"/>
  <c r="G99" i="5"/>
  <c r="G91" i="5"/>
  <c r="G83" i="5"/>
  <c r="G75" i="5"/>
  <c r="G67" i="5"/>
  <c r="G59" i="5"/>
  <c r="G51" i="5"/>
  <c r="G43" i="5"/>
  <c r="G35" i="5"/>
  <c r="G27" i="5"/>
  <c r="G19" i="5"/>
  <c r="G11" i="5"/>
  <c r="G3" i="5"/>
  <c r="H112" i="5"/>
  <c r="H104" i="5"/>
  <c r="H96" i="5"/>
  <c r="I96" i="5"/>
  <c r="H88" i="5"/>
  <c r="H80" i="5"/>
  <c r="I80" i="5"/>
  <c r="H72" i="5"/>
  <c r="H64" i="5"/>
  <c r="H56" i="5"/>
  <c r="H48" i="5"/>
  <c r="H40" i="5"/>
  <c r="H32" i="5"/>
  <c r="H24" i="5"/>
  <c r="H16" i="5"/>
  <c r="I16" i="5"/>
  <c r="H3" i="23"/>
  <c r="H7" i="23"/>
  <c r="H11" i="23"/>
  <c r="H15" i="23"/>
  <c r="H19" i="23"/>
  <c r="H23" i="23"/>
  <c r="H27" i="23"/>
  <c r="H31" i="23"/>
  <c r="H35" i="23"/>
  <c r="H39" i="23"/>
  <c r="H43" i="23"/>
  <c r="H47" i="23"/>
  <c r="H51" i="23"/>
  <c r="H5" i="23"/>
  <c r="H9" i="23"/>
  <c r="H13" i="23"/>
  <c r="G13" i="23"/>
  <c r="I13" i="23"/>
  <c r="H17" i="23"/>
  <c r="H21" i="23"/>
  <c r="G21" i="23"/>
  <c r="I21" i="23"/>
  <c r="H25" i="23"/>
  <c r="H29" i="23"/>
  <c r="H33" i="23"/>
  <c r="H37" i="23"/>
  <c r="H41" i="23"/>
  <c r="G41" i="23"/>
  <c r="I41" i="23"/>
  <c r="H45" i="23"/>
  <c r="H49" i="23"/>
  <c r="H53" i="23"/>
  <c r="G50" i="23"/>
  <c r="I50" i="23"/>
  <c r="G4" i="23"/>
  <c r="G8" i="23"/>
  <c r="H8" i="23"/>
  <c r="I8" i="23"/>
  <c r="G12" i="23"/>
  <c r="G16" i="23"/>
  <c r="G20" i="23"/>
  <c r="G24" i="23"/>
  <c r="G28" i="23"/>
  <c r="G32" i="23"/>
  <c r="G36" i="23"/>
  <c r="H36" i="23"/>
  <c r="I36" i="23"/>
  <c r="G40" i="23"/>
  <c r="H40" i="23"/>
  <c r="I40" i="23"/>
  <c r="G44" i="23"/>
  <c r="G48" i="23"/>
  <c r="G52" i="23"/>
  <c r="G2" i="23"/>
  <c r="H4" i="23"/>
  <c r="G10" i="23"/>
  <c r="H12" i="23"/>
  <c r="I12" i="23"/>
  <c r="G14" i="23"/>
  <c r="H16" i="23"/>
  <c r="I16" i="23"/>
  <c r="G18" i="23"/>
  <c r="H20" i="23"/>
  <c r="I20" i="23"/>
  <c r="G22" i="23"/>
  <c r="H24" i="23"/>
  <c r="I24" i="23"/>
  <c r="G26" i="23"/>
  <c r="H28" i="23"/>
  <c r="I28" i="23"/>
  <c r="G30" i="23"/>
  <c r="H32" i="23"/>
  <c r="I32" i="23"/>
  <c r="G34" i="23"/>
  <c r="G38" i="23"/>
  <c r="G42" i="23"/>
  <c r="H44" i="23"/>
  <c r="I44" i="23"/>
  <c r="G46" i="23"/>
  <c r="H48" i="23"/>
  <c r="I48" i="23"/>
  <c r="H52" i="23"/>
  <c r="I52" i="23"/>
  <c r="G6" i="23"/>
  <c r="H2" i="23"/>
  <c r="I2" i="23"/>
  <c r="H6" i="23"/>
  <c r="H10" i="23"/>
  <c r="I10" i="23"/>
  <c r="H14" i="23"/>
  <c r="I14" i="23"/>
  <c r="H18" i="23"/>
  <c r="I18" i="23"/>
  <c r="H22" i="23"/>
  <c r="I22" i="23"/>
  <c r="H26" i="23"/>
  <c r="I26" i="23"/>
  <c r="H30" i="23"/>
  <c r="H34" i="23"/>
  <c r="I34" i="23"/>
  <c r="H38" i="23"/>
  <c r="I38" i="23"/>
  <c r="H42" i="23"/>
  <c r="I42" i="23"/>
  <c r="H46" i="23"/>
  <c r="I46" i="23"/>
  <c r="G5" i="23"/>
  <c r="G9" i="23"/>
  <c r="G17" i="23"/>
  <c r="G25" i="23"/>
  <c r="I25" i="23"/>
  <c r="G29" i="23"/>
  <c r="G33" i="23"/>
  <c r="I33" i="23"/>
  <c r="G37" i="23"/>
  <c r="I37" i="23"/>
  <c r="G45" i="23"/>
  <c r="G49" i="23"/>
  <c r="G53" i="23"/>
  <c r="G2" i="7"/>
  <c r="H6" i="7"/>
  <c r="G6" i="7"/>
  <c r="I6" i="7"/>
  <c r="G10" i="7"/>
  <c r="H19" i="7"/>
  <c r="G23" i="7"/>
  <c r="G29" i="7"/>
  <c r="H35" i="7"/>
  <c r="G35" i="7"/>
  <c r="I35" i="7"/>
  <c r="H38" i="7"/>
  <c r="H53" i="7"/>
  <c r="G53" i="7"/>
  <c r="I53" i="7"/>
  <c r="H2" i="7"/>
  <c r="H7" i="7"/>
  <c r="G7" i="7"/>
  <c r="I7" i="7"/>
  <c r="H8" i="7"/>
  <c r="H10" i="7"/>
  <c r="G14" i="7"/>
  <c r="G16" i="7"/>
  <c r="H20" i="7"/>
  <c r="I20" i="7"/>
  <c r="H23" i="7"/>
  <c r="H25" i="7"/>
  <c r="G25" i="7"/>
  <c r="I25" i="7"/>
  <c r="G27" i="7"/>
  <c r="G33" i="7"/>
  <c r="H39" i="7"/>
  <c r="G39" i="7"/>
  <c r="I39" i="7"/>
  <c r="H40" i="7"/>
  <c r="H42" i="7"/>
  <c r="G42" i="7"/>
  <c r="I42" i="7"/>
  <c r="G46" i="7"/>
  <c r="G48" i="7"/>
  <c r="G12" i="7"/>
  <c r="H21" i="7"/>
  <c r="H33" i="7"/>
  <c r="I33" i="7"/>
  <c r="H4" i="7"/>
  <c r="G4" i="7"/>
  <c r="I4" i="7"/>
  <c r="H12" i="7"/>
  <c r="H14" i="7"/>
  <c r="G18" i="7"/>
  <c r="G20" i="7"/>
  <c r="H26" i="7"/>
  <c r="G26" i="7"/>
  <c r="I26" i="7"/>
  <c r="H27" i="7"/>
  <c r="I27" i="7"/>
  <c r="H29" i="7"/>
  <c r="I29" i="7"/>
  <c r="G31" i="7"/>
  <c r="G37" i="7"/>
  <c r="H44" i="7"/>
  <c r="G44" i="7"/>
  <c r="I44" i="7"/>
  <c r="H46" i="7"/>
  <c r="I46" i="7"/>
  <c r="G50" i="7"/>
  <c r="H50" i="7"/>
  <c r="I50" i="7"/>
  <c r="G52" i="7"/>
  <c r="H36" i="7"/>
  <c r="H51" i="7"/>
  <c r="I51" i="7"/>
  <c r="G9" i="7"/>
  <c r="H9" i="7"/>
  <c r="I9" i="7"/>
  <c r="H13" i="7"/>
  <c r="G13" i="7"/>
  <c r="I13" i="7"/>
  <c r="H16" i="7"/>
  <c r="I16" i="7"/>
  <c r="H18" i="7"/>
  <c r="I18" i="7"/>
  <c r="G22" i="7"/>
  <c r="G24" i="7"/>
  <c r="H31" i="7"/>
  <c r="I31" i="7"/>
  <c r="G41" i="7"/>
  <c r="H48" i="7"/>
  <c r="I48" i="7"/>
  <c r="G5" i="7"/>
  <c r="H22" i="7"/>
  <c r="I22" i="7"/>
  <c r="G28" i="7"/>
  <c r="H37" i="7"/>
  <c r="I37" i="7"/>
  <c r="G45" i="7"/>
  <c r="H52" i="7"/>
  <c r="I52" i="7"/>
  <c r="G3" i="7"/>
  <c r="G11" i="7"/>
  <c r="G17" i="7"/>
  <c r="G21" i="7"/>
  <c r="I21" i="7"/>
  <c r="I23" i="7"/>
  <c r="H24" i="7"/>
  <c r="G30" i="7"/>
  <c r="G32" i="7"/>
  <c r="G36" i="7"/>
  <c r="I36" i="7"/>
  <c r="H41" i="7"/>
  <c r="G43" i="7"/>
  <c r="G49" i="7"/>
  <c r="I2" i="7"/>
  <c r="H3" i="7"/>
  <c r="I3" i="7"/>
  <c r="I10" i="7"/>
  <c r="H11" i="7"/>
  <c r="I11" i="7"/>
  <c r="G15" i="7"/>
  <c r="H15" i="7"/>
  <c r="I15" i="7"/>
  <c r="H28" i="7"/>
  <c r="I28" i="7"/>
  <c r="H30" i="7"/>
  <c r="I30" i="7"/>
  <c r="G34" i="7"/>
  <c r="H34" i="7"/>
  <c r="I34" i="7"/>
  <c r="G40" i="7"/>
  <c r="I40" i="7"/>
  <c r="H43" i="7"/>
  <c r="I43" i="7"/>
  <c r="H45" i="7"/>
  <c r="I45" i="7"/>
  <c r="G47" i="7"/>
  <c r="G8" i="7"/>
  <c r="I14" i="7"/>
  <c r="H17" i="7"/>
  <c r="I17" i="7"/>
  <c r="G19" i="7"/>
  <c r="I19" i="7"/>
  <c r="H32" i="7"/>
  <c r="I32" i="7"/>
  <c r="G38" i="7"/>
  <c r="I38" i="7"/>
  <c r="H47" i="7"/>
  <c r="I47" i="7"/>
  <c r="H49" i="7"/>
  <c r="I49" i="7"/>
  <c r="F3" i="23"/>
  <c r="F7" i="23"/>
  <c r="F11" i="23"/>
  <c r="F15" i="23"/>
  <c r="F19" i="23"/>
  <c r="F23" i="23"/>
  <c r="F27" i="23"/>
  <c r="F31" i="23"/>
  <c r="F35" i="23"/>
  <c r="F39" i="23"/>
  <c r="F43" i="23"/>
  <c r="F47" i="23"/>
  <c r="F51" i="23"/>
  <c r="G3" i="23"/>
  <c r="G7" i="23"/>
  <c r="G11" i="23"/>
  <c r="I11" i="23"/>
  <c r="G15" i="23"/>
  <c r="I15" i="23"/>
  <c r="G19" i="23"/>
  <c r="I19" i="23"/>
  <c r="G23" i="23"/>
  <c r="G27" i="23"/>
  <c r="G31" i="23"/>
  <c r="G35" i="23"/>
  <c r="G39" i="23"/>
  <c r="G43" i="23"/>
  <c r="G47" i="23"/>
  <c r="I47" i="23"/>
  <c r="G51" i="23"/>
  <c r="I51" i="23"/>
  <c r="I8" i="7"/>
  <c r="I12" i="7"/>
  <c r="I24" i="7"/>
  <c r="I41" i="7"/>
  <c r="H5" i="7"/>
  <c r="I5" i="7"/>
  <c r="F5" i="7"/>
  <c r="G4" i="20"/>
  <c r="H9" i="20"/>
  <c r="G18" i="20"/>
  <c r="H25" i="20"/>
  <c r="G34" i="20"/>
  <c r="H41" i="20"/>
  <c r="G50" i="20"/>
  <c r="G57" i="20"/>
  <c r="G59" i="20"/>
  <c r="G62" i="20"/>
  <c r="H67" i="20"/>
  <c r="H72" i="20"/>
  <c r="H77" i="20"/>
  <c r="H82" i="20"/>
  <c r="G84" i="20"/>
  <c r="G89" i="20"/>
  <c r="G91" i="20"/>
  <c r="G94" i="20"/>
  <c r="H99" i="20"/>
  <c r="H104" i="20"/>
  <c r="H109" i="20"/>
  <c r="H114" i="20"/>
  <c r="G116" i="20"/>
  <c r="G3" i="20"/>
  <c r="G10" i="20"/>
  <c r="H83" i="20"/>
  <c r="H7" i="20"/>
  <c r="G11" i="20"/>
  <c r="G27" i="20"/>
  <c r="H32" i="20"/>
  <c r="G41" i="20"/>
  <c r="H46" i="20"/>
  <c r="H55" i="20"/>
  <c r="H60" i="20"/>
  <c r="H70" i="20"/>
  <c r="G79" i="20"/>
  <c r="G82" i="20"/>
  <c r="H92" i="20"/>
  <c r="H102" i="20"/>
  <c r="G111" i="20"/>
  <c r="G2" i="20"/>
  <c r="G8" i="20"/>
  <c r="H11" i="20"/>
  <c r="G13" i="20"/>
  <c r="G15" i="20"/>
  <c r="H18" i="20"/>
  <c r="H20" i="20"/>
  <c r="G24" i="20"/>
  <c r="H27" i="20"/>
  <c r="G29" i="20"/>
  <c r="G31" i="20"/>
  <c r="H34" i="20"/>
  <c r="H36" i="20"/>
  <c r="G40" i="20"/>
  <c r="H43" i="20"/>
  <c r="G43" i="20"/>
  <c r="I43" i="20"/>
  <c r="G45" i="20"/>
  <c r="G47" i="20"/>
  <c r="H50" i="20"/>
  <c r="H52" i="20"/>
  <c r="H57" i="20"/>
  <c r="H62" i="20"/>
  <c r="G64" i="20"/>
  <c r="G69" i="20"/>
  <c r="G71" i="20"/>
  <c r="G74" i="20"/>
  <c r="H79" i="20"/>
  <c r="I79" i="20"/>
  <c r="H84" i="20"/>
  <c r="H89" i="20"/>
  <c r="H94" i="20"/>
  <c r="G96" i="20"/>
  <c r="G101" i="20"/>
  <c r="G103" i="20"/>
  <c r="G106" i="20"/>
  <c r="H111" i="20"/>
  <c r="H116" i="20"/>
  <c r="H17" i="20"/>
  <c r="H14" i="20"/>
  <c r="G20" i="20"/>
  <c r="G25" i="20"/>
  <c r="H30" i="20"/>
  <c r="G36" i="20"/>
  <c r="H39" i="20"/>
  <c r="H48" i="20"/>
  <c r="H65" i="20"/>
  <c r="G72" i="20"/>
  <c r="G77" i="20"/>
  <c r="H87" i="20"/>
  <c r="H97" i="20"/>
  <c r="G104" i="20"/>
  <c r="G109" i="20"/>
  <c r="G114" i="20"/>
  <c r="H2" i="20"/>
  <c r="H4" i="20"/>
  <c r="I4" i="20"/>
  <c r="G6" i="20"/>
  <c r="H13" i="20"/>
  <c r="G22" i="20"/>
  <c r="H29" i="20"/>
  <c r="G38" i="20"/>
  <c r="H45" i="20"/>
  <c r="G54" i="20"/>
  <c r="H59" i="20"/>
  <c r="I59" i="20"/>
  <c r="H64" i="20"/>
  <c r="H69" i="20"/>
  <c r="I69" i="20"/>
  <c r="H74" i="20"/>
  <c r="G76" i="20"/>
  <c r="G81" i="20"/>
  <c r="G83" i="20"/>
  <c r="G86" i="20"/>
  <c r="H91" i="20"/>
  <c r="I91" i="20"/>
  <c r="H96" i="20"/>
  <c r="H101" i="20"/>
  <c r="I101" i="20"/>
  <c r="H106" i="20"/>
  <c r="G108" i="20"/>
  <c r="G113" i="20"/>
  <c r="G115" i="20"/>
  <c r="G118" i="20"/>
  <c r="G42" i="20"/>
  <c r="H3" i="20"/>
  <c r="G9" i="20"/>
  <c r="H16" i="20"/>
  <c r="H23" i="20"/>
  <c r="G52" i="20"/>
  <c r="H6" i="20"/>
  <c r="H8" i="20"/>
  <c r="G12" i="20"/>
  <c r="H15" i="20"/>
  <c r="G17" i="20"/>
  <c r="G19" i="20"/>
  <c r="H22" i="20"/>
  <c r="H24" i="20"/>
  <c r="G28" i="20"/>
  <c r="H31" i="20"/>
  <c r="G33" i="20"/>
  <c r="G35" i="20"/>
  <c r="H38" i="20"/>
  <c r="H40" i="20"/>
  <c r="G44" i="20"/>
  <c r="H47" i="20"/>
  <c r="G49" i="20"/>
  <c r="G51" i="20"/>
  <c r="H54" i="20"/>
  <c r="G56" i="20"/>
  <c r="G61" i="20"/>
  <c r="G63" i="20"/>
  <c r="G66" i="20"/>
  <c r="H71" i="20"/>
  <c r="H76" i="20"/>
  <c r="H81" i="20"/>
  <c r="H86" i="20"/>
  <c r="G88" i="20"/>
  <c r="G93" i="20"/>
  <c r="G95" i="20"/>
  <c r="G98" i="20"/>
  <c r="H103" i="20"/>
  <c r="H108" i="20"/>
  <c r="H113" i="20"/>
  <c r="H118" i="20"/>
  <c r="G26" i="20"/>
  <c r="H33" i="20"/>
  <c r="H49" i="20"/>
  <c r="H56" i="20"/>
  <c r="H61" i="20"/>
  <c r="H66" i="20"/>
  <c r="G68" i="20"/>
  <c r="G73" i="20"/>
  <c r="G75" i="20"/>
  <c r="G78" i="20"/>
  <c r="H88" i="20"/>
  <c r="H93" i="20"/>
  <c r="H98" i="20"/>
  <c r="G100" i="20"/>
  <c r="G105" i="20"/>
  <c r="G107" i="20"/>
  <c r="G110" i="20"/>
  <c r="H115" i="20"/>
  <c r="G5" i="20"/>
  <c r="G7" i="20"/>
  <c r="H10" i="20"/>
  <c r="I10" i="20"/>
  <c r="H12" i="20"/>
  <c r="G16" i="20"/>
  <c r="H19" i="20"/>
  <c r="I19" i="20"/>
  <c r="G21" i="20"/>
  <c r="G23" i="20"/>
  <c r="H26" i="20"/>
  <c r="H28" i="20"/>
  <c r="G32" i="20"/>
  <c r="H35" i="20"/>
  <c r="G37" i="20"/>
  <c r="G39" i="20"/>
  <c r="H42" i="20"/>
  <c r="H44" i="20"/>
  <c r="G48" i="20"/>
  <c r="I48" i="20"/>
  <c r="H51" i="20"/>
  <c r="G53" i="20"/>
  <c r="G55" i="20"/>
  <c r="I55" i="20"/>
  <c r="G58" i="20"/>
  <c r="H63" i="20"/>
  <c r="I63" i="20"/>
  <c r="H68" i="20"/>
  <c r="H73" i="20"/>
  <c r="H78" i="20"/>
  <c r="G80" i="20"/>
  <c r="G85" i="20"/>
  <c r="G87" i="20"/>
  <c r="G90" i="20"/>
  <c r="H95" i="20"/>
  <c r="H100" i="20"/>
  <c r="H105" i="20"/>
  <c r="H110" i="20"/>
  <c r="G112" i="20"/>
  <c r="G117" i="20"/>
  <c r="I117" i="20"/>
  <c r="I2" i="20"/>
  <c r="H5" i="20"/>
  <c r="G14" i="20"/>
  <c r="H21" i="20"/>
  <c r="G30" i="20"/>
  <c r="H37" i="20"/>
  <c r="G46" i="20"/>
  <c r="I46" i="20"/>
  <c r="H53" i="20"/>
  <c r="H58" i="20"/>
  <c r="G60" i="20"/>
  <c r="G65" i="20"/>
  <c r="I65" i="20"/>
  <c r="G67" i="20"/>
  <c r="I67" i="20"/>
  <c r="G70" i="20"/>
  <c r="H75" i="20"/>
  <c r="H80" i="20"/>
  <c r="H85" i="20"/>
  <c r="H90" i="20"/>
  <c r="G92" i="20"/>
  <c r="I96" i="20"/>
  <c r="G97" i="20"/>
  <c r="G99" i="20"/>
  <c r="G102" i="20"/>
  <c r="H107" i="20"/>
  <c r="H112" i="20"/>
  <c r="R29" i="10"/>
  <c r="I27" i="23"/>
  <c r="I49" i="23"/>
  <c r="I4" i="23"/>
  <c r="I23" i="23"/>
  <c r="I53" i="23"/>
  <c r="I6" i="23"/>
  <c r="I39" i="23"/>
  <c r="I7" i="23"/>
  <c r="I29" i="23"/>
  <c r="I35" i="23"/>
  <c r="I17" i="23"/>
  <c r="I30" i="23"/>
  <c r="I45" i="23"/>
  <c r="I3" i="23"/>
  <c r="I77" i="20"/>
  <c r="I6" i="20"/>
  <c r="I47" i="20"/>
  <c r="I94" i="20"/>
  <c r="I102" i="20"/>
  <c r="I107" i="20"/>
  <c r="I106" i="20"/>
  <c r="I74" i="20"/>
  <c r="I45" i="20"/>
  <c r="I40" i="5"/>
  <c r="I104" i="5"/>
  <c r="I39" i="5"/>
  <c r="I103" i="5"/>
  <c r="I56" i="5"/>
  <c r="I19" i="5"/>
  <c r="I98" i="5"/>
  <c r="I15" i="5"/>
  <c r="I61" i="5"/>
  <c r="I28" i="5"/>
  <c r="I92" i="5"/>
  <c r="I57" i="5"/>
  <c r="I33" i="5"/>
  <c r="I87" i="5"/>
  <c r="I35" i="5"/>
  <c r="I42" i="5"/>
  <c r="I106" i="5"/>
  <c r="I47" i="5"/>
  <c r="I32" i="5"/>
  <c r="I10" i="5"/>
  <c r="I55" i="5"/>
  <c r="I95" i="5"/>
  <c r="I90" i="5"/>
  <c r="I7" i="5"/>
  <c r="I71" i="5"/>
  <c r="I34" i="5"/>
  <c r="I79" i="5"/>
  <c r="I50" i="5"/>
  <c r="I31" i="5"/>
  <c r="I58" i="5"/>
  <c r="I104" i="20"/>
  <c r="I73" i="20"/>
  <c r="I89" i="20"/>
  <c r="I100" i="20"/>
  <c r="I92" i="20"/>
  <c r="I36" i="20"/>
  <c r="I82" i="20"/>
  <c r="I27" i="20"/>
  <c r="I32" i="20"/>
  <c r="I114" i="20"/>
  <c r="I90" i="20"/>
  <c r="I111" i="20"/>
  <c r="I112" i="20"/>
  <c r="I95" i="20"/>
  <c r="I33" i="20"/>
  <c r="I23" i="20"/>
  <c r="I99" i="20"/>
  <c r="I70" i="20"/>
  <c r="I35" i="20"/>
  <c r="I12" i="20"/>
  <c r="I113" i="20"/>
  <c r="I81" i="20"/>
  <c r="I31" i="20"/>
  <c r="I3" i="20"/>
  <c r="I18" i="20"/>
  <c r="I41" i="20"/>
  <c r="I109" i="20"/>
  <c r="I110" i="20"/>
  <c r="I98" i="20"/>
  <c r="I103" i="20"/>
  <c r="I71" i="20"/>
  <c r="I24" i="20"/>
  <c r="I54" i="20"/>
  <c r="I57" i="20"/>
  <c r="I34" i="20"/>
  <c r="I72" i="20"/>
  <c r="I25" i="20"/>
  <c r="I30" i="20"/>
  <c r="I26" i="20"/>
  <c r="I56" i="20"/>
  <c r="I115" i="20"/>
  <c r="I84" i="20"/>
  <c r="I60" i="20"/>
  <c r="I75" i="20"/>
  <c r="I15" i="20"/>
  <c r="I118" i="20"/>
  <c r="I86" i="20"/>
  <c r="I9" i="20"/>
  <c r="I13" i="20"/>
  <c r="I39" i="20"/>
  <c r="I29" i="20"/>
  <c r="I58" i="20"/>
  <c r="I85" i="20"/>
  <c r="I14" i="20"/>
  <c r="I68" i="20"/>
  <c r="I8" i="20"/>
  <c r="I64" i="20"/>
  <c r="I20" i="20"/>
  <c r="I5" i="20"/>
  <c r="I66" i="20"/>
  <c r="I108" i="20"/>
  <c r="I76" i="20"/>
  <c r="I62" i="20"/>
  <c r="I93" i="20"/>
  <c r="I83" i="20"/>
  <c r="I88" i="20"/>
  <c r="I49" i="20"/>
  <c r="I52" i="20"/>
  <c r="I11" i="20"/>
  <c r="I64" i="5"/>
  <c r="I97" i="5"/>
  <c r="I23" i="5"/>
  <c r="I30" i="5"/>
  <c r="I24" i="5"/>
  <c r="I88" i="5"/>
  <c r="I36" i="5"/>
  <c r="I100" i="5"/>
  <c r="I111" i="5"/>
  <c r="I54" i="5"/>
  <c r="I74" i="5"/>
  <c r="I2" i="5"/>
  <c r="I73" i="5"/>
  <c r="I59" i="5"/>
  <c r="I94" i="5"/>
  <c r="I52" i="5"/>
  <c r="I116" i="5"/>
  <c r="I6" i="5"/>
  <c r="I70" i="5"/>
  <c r="I37" i="5"/>
  <c r="I101" i="5"/>
  <c r="I26" i="5"/>
  <c r="I48" i="5"/>
  <c r="I112" i="5"/>
  <c r="I17" i="5"/>
  <c r="I67" i="5"/>
  <c r="I60" i="5"/>
  <c r="I14" i="5"/>
  <c r="I102" i="5"/>
  <c r="I45" i="5"/>
  <c r="I109" i="5"/>
  <c r="I25" i="5"/>
  <c r="I89" i="5"/>
  <c r="I83" i="5"/>
  <c r="I86" i="5"/>
  <c r="I4" i="5"/>
  <c r="I68" i="5"/>
  <c r="I22" i="5"/>
  <c r="I110" i="5"/>
  <c r="I53" i="5"/>
  <c r="I117" i="5"/>
  <c r="I107" i="5"/>
  <c r="I12" i="5"/>
  <c r="I76" i="5"/>
  <c r="I118" i="5"/>
  <c r="I72" i="5"/>
  <c r="I51" i="5"/>
  <c r="I41" i="5"/>
  <c r="I105" i="5"/>
  <c r="I91" i="5"/>
  <c r="I20" i="5"/>
  <c r="I84" i="5"/>
  <c r="I38" i="5"/>
  <c r="I5" i="5"/>
  <c r="I69" i="5"/>
  <c r="I75" i="5"/>
  <c r="I49" i="5"/>
  <c r="I113" i="5"/>
  <c r="I11" i="5"/>
  <c r="I46" i="5"/>
  <c r="I13" i="5"/>
  <c r="I77" i="5"/>
  <c r="I99" i="5"/>
  <c r="I27" i="5"/>
  <c r="I21" i="5"/>
  <c r="I85" i="5"/>
  <c r="I115" i="5"/>
  <c r="I43" i="5"/>
  <c r="I44" i="5"/>
  <c r="I108" i="5"/>
  <c r="I62" i="5"/>
  <c r="I29" i="5"/>
  <c r="I93" i="5"/>
  <c r="I78" i="20"/>
  <c r="I51" i="20"/>
  <c r="I80" i="20"/>
  <c r="I28" i="20"/>
  <c r="I87" i="20"/>
  <c r="I53" i="20"/>
  <c r="I7" i="20"/>
  <c r="I44" i="20"/>
  <c r="I22" i="20"/>
  <c r="I21" i="20"/>
  <c r="I42" i="20"/>
  <c r="I40" i="20"/>
  <c r="I97" i="20"/>
  <c r="I38" i="20"/>
  <c r="I37" i="20"/>
  <c r="I116" i="20"/>
  <c r="I105" i="20"/>
  <c r="I61" i="20"/>
  <c r="I16" i="20"/>
  <c r="I17" i="20"/>
  <c r="I50" i="20"/>
  <c r="I5" i="23"/>
  <c r="I43" i="23"/>
  <c r="I31" i="23"/>
  <c r="I9" i="23"/>
  <c r="M14" i="7"/>
  <c r="L14" i="7"/>
  <c r="N14" i="7"/>
  <c r="L14" i="23"/>
  <c r="M14" i="23"/>
  <c r="L14" i="20"/>
  <c r="M14" i="20"/>
  <c r="M14" i="5"/>
  <c r="L14" i="5"/>
  <c r="N14" i="5"/>
  <c r="N14" i="23"/>
  <c r="N14" i="20"/>
  <c r="R7" i="10"/>
  <c r="R7" i="14"/>
  <c r="R6" i="14"/>
  <c r="S5" i="14"/>
  <c r="S6" i="14"/>
  <c r="R21" i="14"/>
  <c r="R6" i="10"/>
  <c r="S6" i="10"/>
  <c r="R21" i="10"/>
  <c r="S5" i="10"/>
  <c r="S6" i="8"/>
  <c r="R21" i="8"/>
  <c r="S5" i="8"/>
  <c r="R12" i="4"/>
  <c r="R7" i="19"/>
  <c r="S6" i="19"/>
  <c r="R21" i="19"/>
  <c r="R6" i="19"/>
  <c r="S5" i="19"/>
  <c r="R6" i="18"/>
  <c r="S5" i="18"/>
  <c r="R7" i="18"/>
  <c r="S6" i="18"/>
  <c r="R21" i="18"/>
  <c r="S6" i="17"/>
  <c r="R21" i="17"/>
  <c r="R6" i="17"/>
  <c r="S5" i="17"/>
  <c r="R7" i="17"/>
  <c r="S5" i="16"/>
  <c r="R7" i="16"/>
  <c r="S6" i="16"/>
  <c r="R21" i="16"/>
  <c r="R6" i="16"/>
  <c r="S6" i="15"/>
  <c r="R21" i="15"/>
  <c r="R7" i="15"/>
  <c r="R6" i="15"/>
  <c r="S5" i="15"/>
  <c r="M141" i="14"/>
  <c r="N138" i="14"/>
  <c r="M137" i="14"/>
  <c r="N134" i="14"/>
  <c r="M133" i="14"/>
  <c r="N130" i="14"/>
  <c r="M129" i="14"/>
  <c r="N126" i="14"/>
  <c r="M125" i="14"/>
  <c r="N122" i="14"/>
  <c r="M121" i="14"/>
  <c r="N118" i="14"/>
  <c r="M117" i="14"/>
  <c r="N114" i="14"/>
  <c r="M113" i="14"/>
  <c r="N110" i="14"/>
  <c r="M109" i="14"/>
  <c r="N139" i="14"/>
  <c r="M138" i="14"/>
  <c r="N135" i="14"/>
  <c r="M134" i="14"/>
  <c r="N131" i="14"/>
  <c r="M130" i="14"/>
  <c r="N127" i="14"/>
  <c r="M126" i="14"/>
  <c r="N123" i="14"/>
  <c r="M122" i="14"/>
  <c r="N119" i="14"/>
  <c r="M118" i="14"/>
  <c r="N115" i="14"/>
  <c r="M114" i="14"/>
  <c r="N111" i="14"/>
  <c r="M110" i="14"/>
  <c r="N107" i="14"/>
  <c r="M106" i="14"/>
  <c r="N140" i="14"/>
  <c r="M139" i="14"/>
  <c r="N136" i="14"/>
  <c r="M135" i="14"/>
  <c r="N132" i="14"/>
  <c r="M131" i="14"/>
  <c r="N128" i="14"/>
  <c r="M127" i="14"/>
  <c r="N124" i="14"/>
  <c r="M123" i="14"/>
  <c r="N120" i="14"/>
  <c r="M119" i="14"/>
  <c r="N116" i="14"/>
  <c r="M115" i="14"/>
  <c r="N112" i="14"/>
  <c r="M111" i="14"/>
  <c r="N108" i="14"/>
  <c r="M107" i="14"/>
  <c r="N104" i="14"/>
  <c r="N141" i="14"/>
  <c r="M128" i="14"/>
  <c r="N125" i="14"/>
  <c r="M112" i="14"/>
  <c r="N109" i="14"/>
  <c r="N106" i="14"/>
  <c r="M105" i="14"/>
  <c r="N102" i="14"/>
  <c r="M101" i="14"/>
  <c r="N98" i="14"/>
  <c r="M97" i="14"/>
  <c r="N94" i="14"/>
  <c r="M93" i="14"/>
  <c r="N90" i="14"/>
  <c r="M89" i="14"/>
  <c r="N86" i="14"/>
  <c r="M85" i="14"/>
  <c r="N82" i="14"/>
  <c r="M81" i="14"/>
  <c r="M140" i="14"/>
  <c r="N137" i="14"/>
  <c r="M124" i="14"/>
  <c r="N121" i="14"/>
  <c r="M108" i="14"/>
  <c r="N103" i="14"/>
  <c r="M102" i="14"/>
  <c r="N99" i="14"/>
  <c r="M98" i="14"/>
  <c r="N95" i="14"/>
  <c r="M94" i="14"/>
  <c r="N91" i="14"/>
  <c r="M90" i="14"/>
  <c r="N87" i="14"/>
  <c r="M86" i="14"/>
  <c r="N83" i="14"/>
  <c r="M82" i="14"/>
  <c r="M136" i="14"/>
  <c r="N133" i="14"/>
  <c r="M120" i="14"/>
  <c r="N117" i="14"/>
  <c r="M104" i="14"/>
  <c r="M103" i="14"/>
  <c r="N100" i="14"/>
  <c r="M99" i="14"/>
  <c r="N96" i="14"/>
  <c r="M95" i="14"/>
  <c r="N92" i="14"/>
  <c r="M91" i="14"/>
  <c r="N88" i="14"/>
  <c r="M87" i="14"/>
  <c r="N129" i="14"/>
  <c r="M116" i="14"/>
  <c r="N101" i="14"/>
  <c r="M88" i="14"/>
  <c r="N85" i="14"/>
  <c r="M84" i="14"/>
  <c r="N78" i="14"/>
  <c r="M77" i="14"/>
  <c r="N74" i="14"/>
  <c r="M73" i="14"/>
  <c r="N70" i="14"/>
  <c r="M69" i="14"/>
  <c r="N66" i="14"/>
  <c r="M65" i="14"/>
  <c r="N62" i="14"/>
  <c r="N113" i="14"/>
  <c r="N105" i="14"/>
  <c r="M100" i="14"/>
  <c r="N97" i="14"/>
  <c r="N80" i="14"/>
  <c r="N79" i="14"/>
  <c r="M78" i="14"/>
  <c r="N75" i="14"/>
  <c r="M74" i="14"/>
  <c r="N71" i="14"/>
  <c r="M70" i="14"/>
  <c r="N67" i="14"/>
  <c r="M66" i="14"/>
  <c r="N63" i="14"/>
  <c r="M62" i="14"/>
  <c r="N59" i="14"/>
  <c r="M58" i="14"/>
  <c r="N55" i="14"/>
  <c r="M54" i="14"/>
  <c r="M96" i="14"/>
  <c r="N93" i="14"/>
  <c r="M83" i="14"/>
  <c r="N81" i="14"/>
  <c r="M80" i="14"/>
  <c r="M79" i="14"/>
  <c r="N76" i="14"/>
  <c r="M75" i="14"/>
  <c r="N72" i="14"/>
  <c r="M71" i="14"/>
  <c r="N68" i="14"/>
  <c r="M67" i="14"/>
  <c r="N64" i="14"/>
  <c r="M63" i="14"/>
  <c r="N60" i="14"/>
  <c r="M59" i="14"/>
  <c r="N56" i="14"/>
  <c r="M55" i="14"/>
  <c r="M92" i="14"/>
  <c r="M68" i="14"/>
  <c r="N65" i="14"/>
  <c r="M60" i="14"/>
  <c r="N58" i="14"/>
  <c r="M57" i="14"/>
  <c r="N53" i="14"/>
  <c r="M52" i="14"/>
  <c r="N49" i="14"/>
  <c r="M48" i="14"/>
  <c r="N45" i="14"/>
  <c r="M44" i="14"/>
  <c r="N41" i="14"/>
  <c r="M40" i="14"/>
  <c r="N37" i="14"/>
  <c r="M36" i="14"/>
  <c r="N33" i="14"/>
  <c r="M32" i="14"/>
  <c r="N89" i="14"/>
  <c r="N84" i="14"/>
  <c r="N77" i="14"/>
  <c r="M64" i="14"/>
  <c r="N61" i="14"/>
  <c r="M53" i="14"/>
  <c r="N50" i="14"/>
  <c r="M49" i="14"/>
  <c r="N46" i="14"/>
  <c r="M45" i="14"/>
  <c r="N42" i="14"/>
  <c r="M41" i="14"/>
  <c r="N38" i="14"/>
  <c r="M37" i="14"/>
  <c r="N34" i="14"/>
  <c r="M33" i="14"/>
  <c r="N30" i="14"/>
  <c r="M29" i="14"/>
  <c r="M76" i="14"/>
  <c r="N73" i="14"/>
  <c r="M61" i="14"/>
  <c r="M56" i="14"/>
  <c r="N51" i="14"/>
  <c r="M50" i="14"/>
  <c r="N47" i="14"/>
  <c r="M46" i="14"/>
  <c r="N43" i="14"/>
  <c r="M42" i="14"/>
  <c r="N39" i="14"/>
  <c r="M38" i="14"/>
  <c r="M72" i="14"/>
  <c r="N54" i="14"/>
  <c r="N52" i="14"/>
  <c r="M39" i="14"/>
  <c r="M34" i="14"/>
  <c r="N32" i="14"/>
  <c r="M31" i="14"/>
  <c r="N29" i="14"/>
  <c r="N26" i="14"/>
  <c r="M25" i="14"/>
  <c r="N22" i="14"/>
  <c r="N21" i="14"/>
  <c r="M20" i="14"/>
  <c r="N15" i="14"/>
  <c r="N14" i="14"/>
  <c r="N13" i="14"/>
  <c r="N12" i="14"/>
  <c r="N11" i="14"/>
  <c r="M10" i="14"/>
  <c r="N7" i="14"/>
  <c r="M6" i="14"/>
  <c r="N4" i="14"/>
  <c r="M3" i="14"/>
  <c r="M43" i="14"/>
  <c r="N40" i="14"/>
  <c r="N20" i="14"/>
  <c r="M5" i="14"/>
  <c r="N3" i="14"/>
  <c r="N69" i="14"/>
  <c r="M51" i="14"/>
  <c r="N48" i="14"/>
  <c r="N35" i="14"/>
  <c r="N27" i="14"/>
  <c r="M26" i="14"/>
  <c r="N23" i="14"/>
  <c r="M22" i="14"/>
  <c r="M21" i="14"/>
  <c r="N16" i="14"/>
  <c r="M15" i="14"/>
  <c r="M14" i="14"/>
  <c r="M13" i="14"/>
  <c r="M12" i="14"/>
  <c r="M11" i="14"/>
  <c r="N8" i="14"/>
  <c r="M7" i="14"/>
  <c r="M4" i="14"/>
  <c r="N25" i="14"/>
  <c r="M19" i="14"/>
  <c r="M17" i="14"/>
  <c r="N10" i="14"/>
  <c r="N6" i="14"/>
  <c r="M132" i="14"/>
  <c r="N57" i="14"/>
  <c r="M47" i="14"/>
  <c r="N44" i="14"/>
  <c r="N36" i="14"/>
  <c r="M35" i="14"/>
  <c r="M30" i="14"/>
  <c r="N28" i="14"/>
  <c r="M27" i="14"/>
  <c r="N24" i="14"/>
  <c r="M23" i="14"/>
  <c r="N19" i="14"/>
  <c r="N18" i="14"/>
  <c r="N17" i="14"/>
  <c r="M16" i="14"/>
  <c r="N9" i="14"/>
  <c r="M8" i="14"/>
  <c r="N5" i="14"/>
  <c r="N2" i="14"/>
  <c r="N31" i="14"/>
  <c r="M28" i="14"/>
  <c r="M24" i="14"/>
  <c r="M18" i="14"/>
  <c r="M9" i="14"/>
  <c r="M2" i="14"/>
  <c r="R6" i="8"/>
  <c r="R7" i="8"/>
  <c r="R6" i="13"/>
  <c r="S5" i="13"/>
  <c r="R7" i="13"/>
  <c r="S6" i="13"/>
  <c r="R21" i="13"/>
  <c r="R8" i="11"/>
  <c r="R27" i="11"/>
  <c r="R6" i="11"/>
  <c r="S7" i="11"/>
  <c r="S28" i="11"/>
  <c r="S26" i="11"/>
  <c r="S5" i="11"/>
  <c r="R7" i="11"/>
  <c r="S6" i="11"/>
  <c r="R21" i="11"/>
  <c r="S8" i="11"/>
  <c r="R28" i="11"/>
  <c r="R6" i="12"/>
  <c r="S6" i="12"/>
  <c r="R21" i="12"/>
  <c r="S5" i="12"/>
  <c r="R7" i="12"/>
  <c r="N157" i="10"/>
  <c r="M156" i="10"/>
  <c r="N153" i="10"/>
  <c r="M152" i="10"/>
  <c r="N149" i="10"/>
  <c r="M148" i="10"/>
  <c r="N145" i="10"/>
  <c r="M144" i="10"/>
  <c r="N141" i="10"/>
  <c r="M140" i="10"/>
  <c r="N137" i="10"/>
  <c r="M136" i="10"/>
  <c r="N133" i="10"/>
  <c r="M132" i="10"/>
  <c r="N129" i="10"/>
  <c r="M128" i="10"/>
  <c r="N125" i="10"/>
  <c r="M124" i="10"/>
  <c r="N121" i="10"/>
  <c r="M120" i="10"/>
  <c r="M157" i="10"/>
  <c r="N154" i="10"/>
  <c r="M153" i="10"/>
  <c r="N150" i="10"/>
  <c r="M149" i="10"/>
  <c r="N146" i="10"/>
  <c r="M145" i="10"/>
  <c r="N142" i="10"/>
  <c r="M141" i="10"/>
  <c r="N138" i="10"/>
  <c r="M137" i="10"/>
  <c r="N134" i="10"/>
  <c r="M133" i="10"/>
  <c r="N130" i="10"/>
  <c r="M129" i="10"/>
  <c r="N126" i="10"/>
  <c r="M125" i="10"/>
  <c r="N122" i="10"/>
  <c r="M121" i="10"/>
  <c r="N155" i="10"/>
  <c r="M154" i="10"/>
  <c r="N151" i="10"/>
  <c r="M150" i="10"/>
  <c r="N147" i="10"/>
  <c r="M146" i="10"/>
  <c r="N143" i="10"/>
  <c r="M142" i="10"/>
  <c r="N139" i="10"/>
  <c r="M138" i="10"/>
  <c r="N135" i="10"/>
  <c r="M134" i="10"/>
  <c r="N131" i="10"/>
  <c r="M130" i="10"/>
  <c r="N127" i="10"/>
  <c r="M126" i="10"/>
  <c r="N123" i="10"/>
  <c r="N156" i="10"/>
  <c r="M143" i="10"/>
  <c r="N140" i="10"/>
  <c r="M127" i="10"/>
  <c r="N124" i="10"/>
  <c r="N119" i="10"/>
  <c r="M118" i="10"/>
  <c r="N115" i="10"/>
  <c r="M114" i="10"/>
  <c r="N111" i="10"/>
  <c r="M110" i="10"/>
  <c r="N107" i="10"/>
  <c r="M106" i="10"/>
  <c r="N103" i="10"/>
  <c r="M102" i="10"/>
  <c r="N99" i="10"/>
  <c r="M98" i="10"/>
  <c r="M155" i="10"/>
  <c r="N152" i="10"/>
  <c r="M139" i="10"/>
  <c r="N136" i="10"/>
  <c r="M123" i="10"/>
  <c r="M119" i="10"/>
  <c r="N116" i="10"/>
  <c r="M115" i="10"/>
  <c r="N112" i="10"/>
  <c r="M111" i="10"/>
  <c r="N108" i="10"/>
  <c r="M107" i="10"/>
  <c r="N104" i="10"/>
  <c r="M103" i="10"/>
  <c r="N100" i="10"/>
  <c r="M99" i="10"/>
  <c r="M151" i="10"/>
  <c r="N148" i="10"/>
  <c r="M135" i="10"/>
  <c r="N132" i="10"/>
  <c r="N117" i="10"/>
  <c r="M116" i="10"/>
  <c r="N113" i="10"/>
  <c r="M112" i="10"/>
  <c r="N109" i="10"/>
  <c r="M108" i="10"/>
  <c r="N105" i="10"/>
  <c r="M104" i="10"/>
  <c r="N101" i="10"/>
  <c r="M100" i="10"/>
  <c r="N97" i="10"/>
  <c r="M96" i="10"/>
  <c r="M117" i="10"/>
  <c r="N114" i="10"/>
  <c r="M101" i="10"/>
  <c r="N98" i="10"/>
  <c r="N93" i="10"/>
  <c r="M92" i="10"/>
  <c r="N89" i="10"/>
  <c r="M88" i="10"/>
  <c r="N85" i="10"/>
  <c r="M84" i="10"/>
  <c r="N81" i="10"/>
  <c r="M80" i="10"/>
  <c r="N77" i="10"/>
  <c r="M76" i="10"/>
  <c r="N73" i="10"/>
  <c r="M72" i="10"/>
  <c r="N69" i="10"/>
  <c r="M147" i="10"/>
  <c r="M122" i="10"/>
  <c r="M113" i="10"/>
  <c r="N110" i="10"/>
  <c r="M97" i="10"/>
  <c r="N94" i="10"/>
  <c r="M93" i="10"/>
  <c r="N90" i="10"/>
  <c r="M89" i="10"/>
  <c r="N86" i="10"/>
  <c r="M85" i="10"/>
  <c r="N82" i="10"/>
  <c r="M81" i="10"/>
  <c r="N78" i="10"/>
  <c r="M77" i="10"/>
  <c r="N74" i="10"/>
  <c r="M73" i="10"/>
  <c r="N70" i="10"/>
  <c r="N144" i="10"/>
  <c r="M131" i="10"/>
  <c r="M109" i="10"/>
  <c r="N106" i="10"/>
  <c r="N95" i="10"/>
  <c r="M94" i="10"/>
  <c r="N91" i="10"/>
  <c r="M90" i="10"/>
  <c r="N87" i="10"/>
  <c r="M86" i="10"/>
  <c r="N83" i="10"/>
  <c r="M82" i="10"/>
  <c r="N79" i="10"/>
  <c r="M78" i="10"/>
  <c r="N75" i="10"/>
  <c r="M74" i="10"/>
  <c r="N71" i="10"/>
  <c r="M70" i="10"/>
  <c r="N96" i="10"/>
  <c r="M95" i="10"/>
  <c r="N92" i="10"/>
  <c r="M79" i="10"/>
  <c r="N76" i="10"/>
  <c r="M69" i="10"/>
  <c r="M67" i="10"/>
  <c r="N64" i="10"/>
  <c r="M63" i="10"/>
  <c r="N60" i="10"/>
  <c r="M59" i="10"/>
  <c r="N56" i="10"/>
  <c r="M55" i="10"/>
  <c r="N52" i="10"/>
  <c r="M51" i="10"/>
  <c r="N48" i="10"/>
  <c r="M47" i="10"/>
  <c r="N44" i="10"/>
  <c r="M43" i="10"/>
  <c r="N40" i="10"/>
  <c r="M39" i="10"/>
  <c r="N36" i="10"/>
  <c r="M35" i="10"/>
  <c r="N32" i="10"/>
  <c r="M31" i="10"/>
  <c r="N28" i="10"/>
  <c r="M27" i="10"/>
  <c r="N24" i="10"/>
  <c r="M23" i="10"/>
  <c r="N19" i="10"/>
  <c r="N18" i="10"/>
  <c r="N17" i="10"/>
  <c r="M16" i="10"/>
  <c r="N9" i="10"/>
  <c r="M8" i="10"/>
  <c r="N118" i="10"/>
  <c r="M105" i="10"/>
  <c r="M91" i="10"/>
  <c r="N88" i="10"/>
  <c r="M75" i="10"/>
  <c r="N72" i="10"/>
  <c r="N65" i="10"/>
  <c r="M64" i="10"/>
  <c r="N61" i="10"/>
  <c r="M60" i="10"/>
  <c r="N57" i="10"/>
  <c r="M56" i="10"/>
  <c r="N53" i="10"/>
  <c r="M52" i="10"/>
  <c r="N49" i="10"/>
  <c r="M48" i="10"/>
  <c r="N45" i="10"/>
  <c r="M44" i="10"/>
  <c r="N41" i="10"/>
  <c r="M40" i="10"/>
  <c r="N37" i="10"/>
  <c r="M36" i="10"/>
  <c r="N33" i="10"/>
  <c r="M32" i="10"/>
  <c r="N29" i="10"/>
  <c r="M28" i="10"/>
  <c r="N25" i="10"/>
  <c r="M24" i="10"/>
  <c r="N20" i="10"/>
  <c r="M19" i="10"/>
  <c r="M18" i="10"/>
  <c r="M17" i="10"/>
  <c r="N128" i="10"/>
  <c r="N102" i="10"/>
  <c r="M87" i="10"/>
  <c r="N84" i="10"/>
  <c r="M71" i="10"/>
  <c r="N68" i="10"/>
  <c r="N66" i="10"/>
  <c r="M65" i="10"/>
  <c r="N62" i="10"/>
  <c r="M61" i="10"/>
  <c r="N58" i="10"/>
  <c r="M57" i="10"/>
  <c r="N54" i="10"/>
  <c r="M53" i="10"/>
  <c r="N50" i="10"/>
  <c r="M49" i="10"/>
  <c r="N46" i="10"/>
  <c r="M45" i="10"/>
  <c r="N42" i="10"/>
  <c r="M41" i="10"/>
  <c r="N38" i="10"/>
  <c r="M37" i="10"/>
  <c r="N34" i="10"/>
  <c r="M33" i="10"/>
  <c r="N30" i="10"/>
  <c r="M29" i="10"/>
  <c r="N26" i="10"/>
  <c r="M25" i="10"/>
  <c r="N22" i="10"/>
  <c r="N21" i="10"/>
  <c r="M20" i="10"/>
  <c r="N15" i="10"/>
  <c r="N14" i="10"/>
  <c r="N13" i="10"/>
  <c r="N12" i="10"/>
  <c r="N11" i="10"/>
  <c r="M10" i="10"/>
  <c r="M83" i="10"/>
  <c r="M62" i="10"/>
  <c r="N59" i="10"/>
  <c r="M46" i="10"/>
  <c r="N43" i="10"/>
  <c r="M30" i="10"/>
  <c r="N27" i="10"/>
  <c r="N16" i="10"/>
  <c r="N8" i="10"/>
  <c r="M6" i="10"/>
  <c r="N4" i="10"/>
  <c r="M3" i="10"/>
  <c r="M50" i="10"/>
  <c r="M34" i="10"/>
  <c r="N31" i="10"/>
  <c r="M5" i="10"/>
  <c r="N80" i="10"/>
  <c r="M58" i="10"/>
  <c r="N55" i="10"/>
  <c r="M42" i="10"/>
  <c r="N39" i="10"/>
  <c r="M26" i="10"/>
  <c r="N23" i="10"/>
  <c r="M15" i="10"/>
  <c r="M14" i="10"/>
  <c r="M13" i="10"/>
  <c r="M12" i="10"/>
  <c r="M11" i="10"/>
  <c r="N7" i="10"/>
  <c r="M4" i="10"/>
  <c r="M66" i="10"/>
  <c r="N63" i="10"/>
  <c r="N47" i="10"/>
  <c r="M2" i="10"/>
  <c r="N120" i="10"/>
  <c r="M68" i="10"/>
  <c r="N67" i="10"/>
  <c r="M54" i="10"/>
  <c r="N51" i="10"/>
  <c r="M38" i="10"/>
  <c r="N35" i="10"/>
  <c r="M22" i="10"/>
  <c r="M21" i="10"/>
  <c r="M9" i="10"/>
  <c r="M7" i="10"/>
  <c r="N5" i="10"/>
  <c r="N2" i="10"/>
  <c r="N10" i="10"/>
  <c r="N6" i="10"/>
  <c r="N3" i="10"/>
  <c r="R12" i="10"/>
  <c r="S6" i="9"/>
  <c r="R21" i="9"/>
  <c r="R6" i="9"/>
  <c r="S5" i="9"/>
  <c r="R7" i="9"/>
  <c r="M152" i="8"/>
  <c r="N149" i="8"/>
  <c r="N148" i="8"/>
  <c r="M140" i="8"/>
  <c r="M139" i="8"/>
  <c r="M131" i="8"/>
  <c r="M130" i="8"/>
  <c r="M120" i="8"/>
  <c r="N117" i="8"/>
  <c r="M116" i="8"/>
  <c r="N110" i="8"/>
  <c r="N102" i="8"/>
  <c r="N80" i="8"/>
  <c r="M79" i="8"/>
  <c r="M78" i="8"/>
  <c r="M77" i="8"/>
  <c r="N74" i="8"/>
  <c r="N73" i="8"/>
  <c r="N66" i="8"/>
  <c r="N65" i="8"/>
  <c r="N58" i="8"/>
  <c r="N57" i="8"/>
  <c r="N50" i="8"/>
  <c r="M49" i="8"/>
  <c r="N8" i="8"/>
  <c r="M7" i="8"/>
  <c r="M4" i="8"/>
  <c r="M3" i="8"/>
  <c r="N157" i="8"/>
  <c r="N156" i="8"/>
  <c r="M144" i="8"/>
  <c r="M143" i="8"/>
  <c r="M136" i="8"/>
  <c r="M135" i="8"/>
  <c r="N132" i="8"/>
  <c r="M128" i="8"/>
  <c r="M124" i="8"/>
  <c r="N118" i="8"/>
  <c r="M114" i="8"/>
  <c r="N109" i="8"/>
  <c r="N106" i="8"/>
  <c r="M104" i="8"/>
  <c r="M101" i="8"/>
  <c r="M100" i="8"/>
  <c r="M97" i="8"/>
  <c r="M93" i="8"/>
  <c r="M89" i="8"/>
  <c r="N84" i="8"/>
  <c r="N83" i="8"/>
  <c r="N70" i="8"/>
  <c r="N69" i="8"/>
  <c r="N62" i="8"/>
  <c r="N61" i="8"/>
  <c r="N54" i="8"/>
  <c r="N53" i="8"/>
  <c r="M47" i="8"/>
  <c r="M43" i="8"/>
  <c r="M39" i="8"/>
  <c r="M35" i="8"/>
  <c r="M31" i="8"/>
  <c r="M27" i="8"/>
  <c r="M23" i="8"/>
  <c r="M19" i="8"/>
  <c r="M15" i="8"/>
  <c r="N12" i="8"/>
  <c r="N9" i="8"/>
  <c r="M5" i="8"/>
  <c r="N152" i="8"/>
  <c r="N140" i="8"/>
  <c r="N137" i="8"/>
  <c r="M118" i="8"/>
  <c r="M95" i="8"/>
  <c r="M87" i="8"/>
  <c r="M81" i="8"/>
  <c r="M75" i="8"/>
  <c r="M65" i="8"/>
  <c r="M59" i="8"/>
  <c r="M41" i="8"/>
  <c r="M33" i="8"/>
  <c r="M25" i="8"/>
  <c r="M17" i="8"/>
  <c r="M156" i="8"/>
  <c r="M122" i="8"/>
  <c r="M112" i="8"/>
  <c r="M106" i="8"/>
  <c r="M91" i="8"/>
  <c r="M73" i="8"/>
  <c r="M67" i="8"/>
  <c r="M21" i="8"/>
  <c r="M11" i="8"/>
  <c r="N5" i="8"/>
  <c r="M123" i="8"/>
  <c r="N114" i="8"/>
  <c r="N92" i="8"/>
  <c r="M61" i="8"/>
  <c r="M55" i="8"/>
  <c r="N38" i="8"/>
  <c r="N30" i="8"/>
  <c r="N153" i="8"/>
  <c r="N144" i="8"/>
  <c r="N141" i="8"/>
  <c r="N128" i="8"/>
  <c r="M108" i="8"/>
  <c r="N105" i="8"/>
  <c r="M102" i="8"/>
  <c r="N96" i="8"/>
  <c r="N88" i="8"/>
  <c r="M85" i="8"/>
  <c r="N79" i="8"/>
  <c r="M69" i="8"/>
  <c r="M63" i="8"/>
  <c r="M53" i="8"/>
  <c r="N42" i="8"/>
  <c r="N34" i="8"/>
  <c r="N26" i="8"/>
  <c r="N18" i="8"/>
  <c r="M13" i="8"/>
  <c r="N145" i="8"/>
  <c r="M132" i="8"/>
  <c r="N99" i="8"/>
  <c r="M57" i="8"/>
  <c r="M51" i="8"/>
  <c r="M45" i="8"/>
  <c r="M37" i="8"/>
  <c r="M29" i="8"/>
  <c r="N4" i="8"/>
  <c r="M148" i="8"/>
  <c r="N136" i="8"/>
  <c r="N124" i="8"/>
  <c r="N113" i="8"/>
  <c r="M110" i="8"/>
  <c r="M83" i="8"/>
  <c r="M71" i="8"/>
  <c r="N46" i="8"/>
  <c r="N22" i="8"/>
  <c r="M9" i="8"/>
  <c r="M107" i="8"/>
  <c r="N55" i="8"/>
  <c r="M117" i="8"/>
  <c r="N59" i="8"/>
  <c r="N17" i="8"/>
  <c r="N63" i="8"/>
  <c r="N139" i="8"/>
  <c r="M151" i="8"/>
  <c r="N143" i="8"/>
  <c r="N138" i="8"/>
  <c r="N133" i="8"/>
  <c r="N126" i="8"/>
  <c r="N103" i="8"/>
  <c r="N101" i="8"/>
  <c r="M98" i="8"/>
  <c r="M90" i="8"/>
  <c r="M82" i="8"/>
  <c r="M121" i="8"/>
  <c r="N111" i="8"/>
  <c r="M48" i="8"/>
  <c r="N40" i="8"/>
  <c r="M16" i="8"/>
  <c r="M76" i="8"/>
  <c r="M64" i="8"/>
  <c r="N60" i="8"/>
  <c r="N44" i="8"/>
  <c r="N36" i="8"/>
  <c r="N14" i="8"/>
  <c r="M129" i="8"/>
  <c r="N104" i="8"/>
  <c r="M92" i="8"/>
  <c r="N76" i="8"/>
  <c r="M42" i="8"/>
  <c r="M34" i="8"/>
  <c r="M26" i="8"/>
  <c r="M18" i="8"/>
  <c r="N154" i="8"/>
  <c r="N116" i="8"/>
  <c r="M14" i="8"/>
  <c r="N3" i="8"/>
  <c r="N112" i="8"/>
  <c r="N91" i="8"/>
  <c r="N51" i="8"/>
  <c r="N21" i="8"/>
  <c r="N49" i="8"/>
  <c r="M66" i="8"/>
  <c r="M157" i="8"/>
  <c r="M74" i="8"/>
  <c r="M8" i="8"/>
  <c r="N95" i="8"/>
  <c r="N41" i="8"/>
  <c r="M10" i="8"/>
  <c r="R12" i="8"/>
  <c r="M154" i="8"/>
  <c r="N147" i="8"/>
  <c r="N142" i="8"/>
  <c r="N125" i="8"/>
  <c r="N134" i="8"/>
  <c r="N155" i="8"/>
  <c r="N146" i="8"/>
  <c r="M138" i="8"/>
  <c r="M126" i="8"/>
  <c r="M127" i="8"/>
  <c r="N119" i="8"/>
  <c r="N121" i="8"/>
  <c r="M111" i="8"/>
  <c r="N94" i="8"/>
  <c r="M40" i="8"/>
  <c r="N32" i="8"/>
  <c r="N72" i="8"/>
  <c r="M60" i="8"/>
  <c r="N56" i="8"/>
  <c r="M44" i="8"/>
  <c r="M36" i="8"/>
  <c r="N28" i="8"/>
  <c r="N115" i="8"/>
  <c r="N97" i="8"/>
  <c r="N89" i="8"/>
  <c r="N47" i="8"/>
  <c r="N39" i="8"/>
  <c r="N31" i="8"/>
  <c r="N23" i="8"/>
  <c r="N15" i="8"/>
  <c r="M153" i="8"/>
  <c r="M113" i="8"/>
  <c r="M103" i="8"/>
  <c r="M70" i="8"/>
  <c r="N45" i="8"/>
  <c r="N11" i="8"/>
  <c r="N150" i="8"/>
  <c r="M50" i="8"/>
  <c r="M133" i="8"/>
  <c r="N71" i="8"/>
  <c r="M149" i="8"/>
  <c r="M84" i="8"/>
  <c r="M150" i="8"/>
  <c r="M147" i="8"/>
  <c r="M142" i="8"/>
  <c r="M134" i="8"/>
  <c r="N129" i="8"/>
  <c r="M155" i="8"/>
  <c r="M146" i="8"/>
  <c r="N107" i="8"/>
  <c r="M119" i="8"/>
  <c r="N82" i="8"/>
  <c r="M94" i="8"/>
  <c r="N77" i="8"/>
  <c r="M32" i="8"/>
  <c r="N24" i="8"/>
  <c r="N10" i="8"/>
  <c r="M72" i="8"/>
  <c r="N68" i="8"/>
  <c r="M56" i="8"/>
  <c r="N52" i="8"/>
  <c r="N2" i="8"/>
  <c r="M28" i="8"/>
  <c r="N20" i="8"/>
  <c r="M115" i="8"/>
  <c r="N86" i="8"/>
  <c r="M145" i="8"/>
  <c r="M125" i="8"/>
  <c r="M96" i="8"/>
  <c r="M88" i="8"/>
  <c r="M46" i="8"/>
  <c r="M38" i="8"/>
  <c r="M30" i="8"/>
  <c r="M22" i="8"/>
  <c r="M12" i="8"/>
  <c r="M141" i="8"/>
  <c r="M80" i="8"/>
  <c r="N7" i="8"/>
  <c r="M99" i="8"/>
  <c r="N67" i="8"/>
  <c r="N37" i="8"/>
  <c r="N81" i="8"/>
  <c r="N33" i="8"/>
  <c r="N108" i="8"/>
  <c r="N13" i="8"/>
  <c r="N120" i="8"/>
  <c r="M58" i="8"/>
  <c r="N127" i="8"/>
  <c r="N75" i="8"/>
  <c r="M105" i="8"/>
  <c r="S8" i="4"/>
  <c r="R28" i="4"/>
  <c r="R7" i="6"/>
  <c r="S6" i="6"/>
  <c r="R21" i="6"/>
  <c r="R6" i="6"/>
  <c r="S5" i="6"/>
  <c r="S5" i="4"/>
  <c r="S6" i="4"/>
  <c r="R6" i="4"/>
  <c r="R7" i="4"/>
  <c r="R8" i="4"/>
  <c r="R27" i="4"/>
  <c r="R26" i="4"/>
  <c r="R29" i="4"/>
  <c r="S7" i="4"/>
  <c r="S28" i="4"/>
  <c r="S26" i="4"/>
  <c r="R26" i="11"/>
  <c r="R29" i="11"/>
  <c r="N6" i="6"/>
  <c r="N14" i="6"/>
  <c r="N22" i="6"/>
  <c r="N30" i="6"/>
  <c r="N38" i="6"/>
  <c r="N46" i="6"/>
  <c r="N54" i="6"/>
  <c r="N62" i="6"/>
  <c r="N70" i="6"/>
  <c r="N78" i="6"/>
  <c r="N86" i="6"/>
  <c r="N94" i="6"/>
  <c r="N102" i="6"/>
  <c r="N110" i="6"/>
  <c r="N118" i="6"/>
  <c r="N126" i="6"/>
  <c r="N134" i="6"/>
  <c r="N2" i="6"/>
  <c r="M10" i="6"/>
  <c r="M18" i="6"/>
  <c r="M26" i="6"/>
  <c r="M34" i="6"/>
  <c r="M42" i="6"/>
  <c r="M50" i="6"/>
  <c r="M58" i="6"/>
  <c r="M66" i="6"/>
  <c r="M74" i="6"/>
  <c r="M82" i="6"/>
  <c r="M90" i="6"/>
  <c r="M98" i="6"/>
  <c r="M106" i="6"/>
  <c r="M114" i="6"/>
  <c r="M122" i="6"/>
  <c r="M130" i="6"/>
  <c r="M138" i="6"/>
  <c r="N7" i="6"/>
  <c r="N16" i="6"/>
  <c r="N25" i="6"/>
  <c r="N34" i="6"/>
  <c r="N43" i="6"/>
  <c r="N52" i="6"/>
  <c r="N61" i="6"/>
  <c r="N71" i="6"/>
  <c r="N80" i="6"/>
  <c r="N89" i="6"/>
  <c r="N98" i="6"/>
  <c r="N107" i="6"/>
  <c r="N116" i="6"/>
  <c r="N125" i="6"/>
  <c r="N135" i="6"/>
  <c r="M4" i="6"/>
  <c r="M13" i="6"/>
  <c r="M22" i="6"/>
  <c r="M31" i="6"/>
  <c r="M40" i="6"/>
  <c r="M49" i="6"/>
  <c r="M59" i="6"/>
  <c r="M68" i="6"/>
  <c r="M77" i="6"/>
  <c r="M86" i="6"/>
  <c r="M95" i="6"/>
  <c r="M104" i="6"/>
  <c r="M113" i="6"/>
  <c r="M123" i="6"/>
  <c r="M132" i="6"/>
  <c r="M141" i="6"/>
  <c r="N8" i="6"/>
  <c r="N18" i="6"/>
  <c r="N28" i="6"/>
  <c r="N39" i="6"/>
  <c r="N49" i="6"/>
  <c r="N59" i="6"/>
  <c r="N69" i="6"/>
  <c r="N81" i="6"/>
  <c r="N91" i="6"/>
  <c r="N101" i="6"/>
  <c r="N112" i="6"/>
  <c r="N122" i="6"/>
  <c r="N132" i="6"/>
  <c r="M3" i="6"/>
  <c r="M14" i="6"/>
  <c r="M24" i="6"/>
  <c r="M35" i="6"/>
  <c r="M45" i="6"/>
  <c r="M55" i="6"/>
  <c r="M65" i="6"/>
  <c r="M76" i="6"/>
  <c r="M87" i="6"/>
  <c r="M97" i="6"/>
  <c r="M108" i="6"/>
  <c r="M118" i="6"/>
  <c r="M128" i="6"/>
  <c r="M139" i="6"/>
  <c r="N12" i="6"/>
  <c r="N24" i="6"/>
  <c r="N36" i="6"/>
  <c r="N48" i="6"/>
  <c r="N60" i="6"/>
  <c r="N73" i="6"/>
  <c r="N84" i="6"/>
  <c r="N96" i="6"/>
  <c r="N108" i="6"/>
  <c r="N120" i="6"/>
  <c r="N131" i="6"/>
  <c r="M5" i="6"/>
  <c r="M16" i="6"/>
  <c r="M28" i="6"/>
  <c r="M39" i="6"/>
  <c r="M52" i="6"/>
  <c r="M63" i="6"/>
  <c r="M75" i="6"/>
  <c r="M88" i="6"/>
  <c r="M100" i="6"/>
  <c r="M111" i="6"/>
  <c r="M124" i="6"/>
  <c r="M135" i="6"/>
  <c r="N11" i="6"/>
  <c r="N26" i="6"/>
  <c r="N40" i="6"/>
  <c r="N53" i="6"/>
  <c r="N66" i="6"/>
  <c r="N79" i="6"/>
  <c r="N93" i="6"/>
  <c r="N106" i="6"/>
  <c r="N121" i="6"/>
  <c r="N136" i="6"/>
  <c r="M8" i="6"/>
  <c r="M21" i="6"/>
  <c r="M36" i="6"/>
  <c r="M48" i="6"/>
  <c r="M62" i="6"/>
  <c r="M78" i="6"/>
  <c r="M91" i="6"/>
  <c r="M103" i="6"/>
  <c r="M117" i="6"/>
  <c r="M131" i="6"/>
  <c r="N13" i="6"/>
  <c r="N27" i="6"/>
  <c r="N41" i="6"/>
  <c r="N55" i="6"/>
  <c r="N67" i="6"/>
  <c r="N82" i="6"/>
  <c r="N95" i="6"/>
  <c r="N109" i="6"/>
  <c r="N123" i="6"/>
  <c r="N137" i="6"/>
  <c r="M9" i="6"/>
  <c r="M23" i="6"/>
  <c r="M37" i="6"/>
  <c r="M51" i="6"/>
  <c r="M64" i="6"/>
  <c r="M79" i="6"/>
  <c r="M92" i="6"/>
  <c r="M105" i="6"/>
  <c r="M119" i="6"/>
  <c r="M133" i="6"/>
  <c r="N5" i="6"/>
  <c r="N20" i="6"/>
  <c r="N33" i="6"/>
  <c r="N47" i="6"/>
  <c r="N63" i="6"/>
  <c r="N75" i="6"/>
  <c r="N88" i="6"/>
  <c r="N103" i="6"/>
  <c r="N115" i="6"/>
  <c r="N129" i="6"/>
  <c r="N141" i="6"/>
  <c r="M17" i="6"/>
  <c r="M30" i="6"/>
  <c r="M44" i="6"/>
  <c r="M57" i="6"/>
  <c r="M71" i="6"/>
  <c r="M84" i="6"/>
  <c r="M99" i="6"/>
  <c r="M112" i="6"/>
  <c r="M126" i="6"/>
  <c r="M140" i="6"/>
  <c r="N9" i="6"/>
  <c r="N21" i="6"/>
  <c r="N35" i="6"/>
  <c r="N50" i="6"/>
  <c r="N64" i="6"/>
  <c r="N76" i="6"/>
  <c r="N90" i="6"/>
  <c r="N104" i="6"/>
  <c r="N117" i="6"/>
  <c r="N130" i="6"/>
  <c r="M6" i="6"/>
  <c r="M19" i="6"/>
  <c r="M32" i="6"/>
  <c r="M46" i="6"/>
  <c r="M60" i="6"/>
  <c r="M72" i="6"/>
  <c r="M85" i="6"/>
  <c r="M101" i="6"/>
  <c r="M115" i="6"/>
  <c r="M127" i="6"/>
  <c r="M2" i="6"/>
  <c r="N17" i="6"/>
  <c r="N44" i="6"/>
  <c r="N72" i="6"/>
  <c r="N99" i="6"/>
  <c r="N127" i="6"/>
  <c r="M12" i="6"/>
  <c r="M41" i="6"/>
  <c r="M69" i="6"/>
  <c r="M94" i="6"/>
  <c r="M121" i="6"/>
  <c r="N19" i="6"/>
  <c r="N45" i="6"/>
  <c r="N74" i="6"/>
  <c r="N100" i="6"/>
  <c r="N128" i="6"/>
  <c r="M15" i="6"/>
  <c r="M43" i="6"/>
  <c r="M70" i="6"/>
  <c r="M96" i="6"/>
  <c r="M125" i="6"/>
  <c r="N23" i="6"/>
  <c r="N51" i="6"/>
  <c r="N77" i="6"/>
  <c r="N105" i="6"/>
  <c r="N133" i="6"/>
  <c r="M20" i="6"/>
  <c r="M47" i="6"/>
  <c r="M73" i="6"/>
  <c r="M102" i="6"/>
  <c r="M129" i="6"/>
  <c r="N29" i="6"/>
  <c r="N56" i="6"/>
  <c r="N83" i="6"/>
  <c r="N111" i="6"/>
  <c r="N138" i="6"/>
  <c r="M25" i="6"/>
  <c r="M53" i="6"/>
  <c r="M80" i="6"/>
  <c r="M107" i="6"/>
  <c r="M134" i="6"/>
  <c r="N3" i="6"/>
  <c r="N31" i="6"/>
  <c r="N57" i="6"/>
  <c r="N85" i="6"/>
  <c r="N113" i="6"/>
  <c r="N139" i="6"/>
  <c r="M27" i="6"/>
  <c r="M54" i="6"/>
  <c r="M81" i="6"/>
  <c r="M109" i="6"/>
  <c r="M136" i="6"/>
  <c r="N10" i="6"/>
  <c r="N37" i="6"/>
  <c r="N65" i="6"/>
  <c r="N92" i="6"/>
  <c r="N119" i="6"/>
  <c r="M7" i="6"/>
  <c r="M33" i="6"/>
  <c r="M61" i="6"/>
  <c r="M89" i="6"/>
  <c r="M116" i="6"/>
  <c r="N58" i="6"/>
  <c r="M29" i="6"/>
  <c r="M137" i="6"/>
  <c r="N68" i="6"/>
  <c r="M38" i="6"/>
  <c r="N87" i="6"/>
  <c r="M56" i="6"/>
  <c r="N97" i="6"/>
  <c r="M67" i="6"/>
  <c r="N4" i="6"/>
  <c r="N114" i="6"/>
  <c r="M83" i="6"/>
  <c r="N140" i="6"/>
  <c r="M11" i="6"/>
  <c r="M93" i="6"/>
  <c r="M110" i="6"/>
  <c r="N15" i="6"/>
  <c r="M120" i="6"/>
  <c r="N32" i="6"/>
  <c r="N42" i="6"/>
  <c r="N124" i="6"/>
  <c r="R12" i="19"/>
  <c r="N141" i="19"/>
  <c r="M140" i="19"/>
  <c r="N137" i="19"/>
  <c r="M136" i="19"/>
  <c r="N133" i="19"/>
  <c r="M132" i="19"/>
  <c r="N129" i="19"/>
  <c r="M128" i="19"/>
  <c r="N125" i="19"/>
  <c r="L125" i="19"/>
  <c r="M124" i="19"/>
  <c r="N121" i="19"/>
  <c r="M120" i="19"/>
  <c r="N117" i="19"/>
  <c r="M116" i="19"/>
  <c r="N113" i="19"/>
  <c r="L113" i="19"/>
  <c r="M112" i="19"/>
  <c r="N109" i="19"/>
  <c r="M108" i="19"/>
  <c r="N105" i="19"/>
  <c r="M104" i="19"/>
  <c r="M141" i="19"/>
  <c r="N138" i="19"/>
  <c r="M137" i="19"/>
  <c r="N134" i="19"/>
  <c r="M133" i="19"/>
  <c r="N130" i="19"/>
  <c r="M129" i="19"/>
  <c r="N126" i="19"/>
  <c r="M125" i="19"/>
  <c r="N122" i="19"/>
  <c r="L122" i="19"/>
  <c r="M121" i="19"/>
  <c r="N118" i="19"/>
  <c r="M117" i="19"/>
  <c r="N114" i="19"/>
  <c r="L114" i="19"/>
  <c r="M113" i="19"/>
  <c r="N110" i="19"/>
  <c r="M109" i="19"/>
  <c r="N106" i="19"/>
  <c r="M105" i="19"/>
  <c r="N139" i="19"/>
  <c r="L139" i="19"/>
  <c r="M138" i="19"/>
  <c r="N135" i="19"/>
  <c r="M134" i="19"/>
  <c r="N131" i="19"/>
  <c r="M130" i="19"/>
  <c r="N127" i="19"/>
  <c r="L127" i="19"/>
  <c r="M126" i="19"/>
  <c r="N123" i="19"/>
  <c r="M122" i="19"/>
  <c r="N119" i="19"/>
  <c r="L119" i="19"/>
  <c r="M118" i="19"/>
  <c r="N115" i="19"/>
  <c r="L115" i="19"/>
  <c r="M114" i="19"/>
  <c r="N111" i="19"/>
  <c r="L111" i="19"/>
  <c r="M110" i="19"/>
  <c r="N140" i="19"/>
  <c r="L128" i="19"/>
  <c r="M127" i="19"/>
  <c r="N124" i="19"/>
  <c r="L112" i="19"/>
  <c r="M111" i="19"/>
  <c r="N108" i="19"/>
  <c r="M107" i="19"/>
  <c r="N103" i="19"/>
  <c r="L103" i="19"/>
  <c r="M102" i="19"/>
  <c r="N99" i="19"/>
  <c r="L99" i="19"/>
  <c r="M98" i="19"/>
  <c r="N95" i="19"/>
  <c r="M94" i="19"/>
  <c r="N91" i="19"/>
  <c r="L91" i="19"/>
  <c r="M90" i="19"/>
  <c r="N87" i="19"/>
  <c r="M86" i="19"/>
  <c r="N83" i="19"/>
  <c r="L83" i="19"/>
  <c r="M82" i="19"/>
  <c r="N79" i="19"/>
  <c r="L79" i="19"/>
  <c r="M78" i="19"/>
  <c r="L140" i="19"/>
  <c r="M139" i="19"/>
  <c r="N136" i="19"/>
  <c r="L124" i="19"/>
  <c r="M123" i="19"/>
  <c r="N120" i="19"/>
  <c r="L107" i="19"/>
  <c r="L104" i="19"/>
  <c r="M103" i="19"/>
  <c r="N100" i="19"/>
  <c r="M99" i="19"/>
  <c r="N96" i="19"/>
  <c r="L96" i="19"/>
  <c r="M95" i="19"/>
  <c r="N92" i="19"/>
  <c r="L92" i="19"/>
  <c r="M91" i="19"/>
  <c r="N88" i="19"/>
  <c r="L88" i="19"/>
  <c r="M87" i="19"/>
  <c r="L136" i="19"/>
  <c r="M135" i="19"/>
  <c r="N132" i="19"/>
  <c r="L120" i="19"/>
  <c r="M119" i="19"/>
  <c r="N116" i="19"/>
  <c r="L108" i="19"/>
  <c r="M106" i="19"/>
  <c r="N104" i="19"/>
  <c r="N101" i="19"/>
  <c r="L101" i="19"/>
  <c r="M100" i="19"/>
  <c r="N97" i="19"/>
  <c r="M96" i="19"/>
  <c r="N93" i="19"/>
  <c r="L93" i="19"/>
  <c r="M92" i="19"/>
  <c r="N89" i="19"/>
  <c r="L89" i="19"/>
  <c r="M88" i="19"/>
  <c r="N85" i="19"/>
  <c r="L85" i="19"/>
  <c r="M84" i="19"/>
  <c r="N81" i="19"/>
  <c r="L81" i="19"/>
  <c r="M80" i="19"/>
  <c r="L94" i="19"/>
  <c r="M93" i="19"/>
  <c r="N90" i="19"/>
  <c r="L84" i="19"/>
  <c r="N80" i="19"/>
  <c r="N77" i="19"/>
  <c r="L77" i="19"/>
  <c r="M76" i="19"/>
  <c r="N73" i="19"/>
  <c r="L73" i="19"/>
  <c r="M72" i="19"/>
  <c r="N69" i="19"/>
  <c r="L69" i="19"/>
  <c r="M68" i="19"/>
  <c r="N65" i="19"/>
  <c r="L65" i="19"/>
  <c r="M64" i="19"/>
  <c r="N61" i="19"/>
  <c r="L61" i="19"/>
  <c r="M60" i="19"/>
  <c r="N57" i="19"/>
  <c r="L57" i="19"/>
  <c r="M56" i="19"/>
  <c r="N53" i="19"/>
  <c r="L53" i="19"/>
  <c r="M52" i="19"/>
  <c r="N49" i="19"/>
  <c r="L49" i="19"/>
  <c r="M48" i="19"/>
  <c r="M131" i="19"/>
  <c r="N102" i="19"/>
  <c r="L90" i="19"/>
  <c r="M89" i="19"/>
  <c r="N86" i="19"/>
  <c r="M83" i="19"/>
  <c r="L82" i="19"/>
  <c r="M77" i="19"/>
  <c r="N74" i="19"/>
  <c r="L74" i="19"/>
  <c r="M73" i="19"/>
  <c r="N70" i="19"/>
  <c r="L70" i="19"/>
  <c r="M69" i="19"/>
  <c r="N66" i="19"/>
  <c r="L66" i="19"/>
  <c r="M65" i="19"/>
  <c r="N62" i="19"/>
  <c r="L62" i="19"/>
  <c r="M61" i="19"/>
  <c r="N58" i="19"/>
  <c r="L58" i="19"/>
  <c r="M57" i="19"/>
  <c r="N54" i="19"/>
  <c r="L54" i="19"/>
  <c r="L132" i="19"/>
  <c r="N128" i="19"/>
  <c r="M115" i="19"/>
  <c r="L102" i="19"/>
  <c r="M101" i="19"/>
  <c r="N98" i="19"/>
  <c r="L86" i="19"/>
  <c r="M85" i="19"/>
  <c r="N84" i="19"/>
  <c r="M81" i="19"/>
  <c r="L80" i="19"/>
  <c r="L78" i="19"/>
  <c r="N75" i="19"/>
  <c r="L75" i="19"/>
  <c r="M74" i="19"/>
  <c r="N71" i="19"/>
  <c r="L71" i="19"/>
  <c r="M70" i="19"/>
  <c r="N67" i="19"/>
  <c r="L67" i="19"/>
  <c r="M66" i="19"/>
  <c r="N63" i="19"/>
  <c r="L63" i="19"/>
  <c r="M62" i="19"/>
  <c r="N59" i="19"/>
  <c r="L59" i="19"/>
  <c r="M58" i="19"/>
  <c r="N55" i="19"/>
  <c r="L55" i="19"/>
  <c r="M54" i="19"/>
  <c r="N51" i="19"/>
  <c r="L51" i="19"/>
  <c r="M50" i="19"/>
  <c r="M97" i="19"/>
  <c r="M79" i="19"/>
  <c r="N78" i="19"/>
  <c r="N76" i="19"/>
  <c r="L64" i="19"/>
  <c r="M63" i="19"/>
  <c r="N60" i="19"/>
  <c r="N52" i="19"/>
  <c r="M49" i="19"/>
  <c r="N48" i="19"/>
  <c r="N46" i="19"/>
  <c r="L46" i="19"/>
  <c r="M45" i="19"/>
  <c r="N42" i="19"/>
  <c r="L42" i="19"/>
  <c r="M41" i="19"/>
  <c r="N38" i="19"/>
  <c r="L38" i="19"/>
  <c r="M37" i="19"/>
  <c r="N34" i="19"/>
  <c r="L34" i="19"/>
  <c r="M33" i="19"/>
  <c r="N30" i="19"/>
  <c r="L30" i="19"/>
  <c r="M29" i="19"/>
  <c r="N26" i="19"/>
  <c r="L26" i="19"/>
  <c r="M25" i="19"/>
  <c r="N22" i="19"/>
  <c r="L22" i="19"/>
  <c r="N21" i="19"/>
  <c r="L21" i="19"/>
  <c r="M20" i="19"/>
  <c r="N15" i="19"/>
  <c r="L15" i="19"/>
  <c r="N14" i="19"/>
  <c r="L14" i="19"/>
  <c r="N13" i="19"/>
  <c r="L13" i="19"/>
  <c r="N12" i="19"/>
  <c r="L12" i="19"/>
  <c r="N11" i="19"/>
  <c r="L11" i="19"/>
  <c r="M10" i="19"/>
  <c r="N7" i="19"/>
  <c r="L7" i="19"/>
  <c r="M6" i="19"/>
  <c r="N4" i="19"/>
  <c r="L4" i="19"/>
  <c r="M3" i="19"/>
  <c r="L68" i="19"/>
  <c r="M67" i="19"/>
  <c r="L41" i="19"/>
  <c r="N37" i="19"/>
  <c r="M36" i="19"/>
  <c r="L116" i="19"/>
  <c r="N107" i="19"/>
  <c r="L98" i="19"/>
  <c r="N94" i="19"/>
  <c r="L76" i="19"/>
  <c r="M75" i="19"/>
  <c r="N72" i="19"/>
  <c r="L60" i="19"/>
  <c r="M59" i="19"/>
  <c r="N56" i="19"/>
  <c r="N50" i="19"/>
  <c r="N47" i="19"/>
  <c r="L47" i="19"/>
  <c r="M46" i="19"/>
  <c r="N43" i="19"/>
  <c r="L43" i="19"/>
  <c r="M42" i="19"/>
  <c r="N39" i="19"/>
  <c r="L39" i="19"/>
  <c r="M38" i="19"/>
  <c r="N35" i="19"/>
  <c r="L35" i="19"/>
  <c r="M34" i="19"/>
  <c r="N31" i="19"/>
  <c r="L31" i="19"/>
  <c r="M30" i="19"/>
  <c r="N27" i="19"/>
  <c r="L27" i="19"/>
  <c r="M26" i="19"/>
  <c r="N23" i="19"/>
  <c r="L23" i="19"/>
  <c r="M22" i="19"/>
  <c r="M21" i="19"/>
  <c r="N16" i="19"/>
  <c r="L16" i="19"/>
  <c r="M15" i="19"/>
  <c r="M14" i="19"/>
  <c r="M13" i="19"/>
  <c r="M12" i="19"/>
  <c r="M11" i="19"/>
  <c r="N8" i="19"/>
  <c r="L8" i="19"/>
  <c r="M7" i="19"/>
  <c r="M4" i="19"/>
  <c r="L50" i="19"/>
  <c r="L48" i="19"/>
  <c r="M44" i="19"/>
  <c r="M40" i="19"/>
  <c r="N112" i="19"/>
  <c r="N82" i="19"/>
  <c r="L72" i="19"/>
  <c r="M71" i="19"/>
  <c r="N68" i="19"/>
  <c r="L56" i="19"/>
  <c r="M55" i="19"/>
  <c r="M53" i="19"/>
  <c r="L52" i="19"/>
  <c r="M47" i="19"/>
  <c r="N44" i="19"/>
  <c r="L44" i="19"/>
  <c r="M43" i="19"/>
  <c r="N40" i="19"/>
  <c r="L40" i="19"/>
  <c r="M39" i="19"/>
  <c r="N36" i="19"/>
  <c r="L36" i="19"/>
  <c r="M35" i="19"/>
  <c r="N32" i="19"/>
  <c r="L32" i="19"/>
  <c r="M31" i="19"/>
  <c r="N28" i="19"/>
  <c r="L28" i="19"/>
  <c r="M27" i="19"/>
  <c r="N24" i="19"/>
  <c r="L24" i="19"/>
  <c r="M23" i="19"/>
  <c r="N19" i="19"/>
  <c r="L19" i="19"/>
  <c r="N18" i="19"/>
  <c r="L18" i="19"/>
  <c r="N17" i="19"/>
  <c r="L17" i="19"/>
  <c r="M16" i="19"/>
  <c r="N9" i="19"/>
  <c r="L9" i="19"/>
  <c r="M8" i="19"/>
  <c r="N5" i="19"/>
  <c r="L5" i="19"/>
  <c r="N2" i="19"/>
  <c r="L2" i="19"/>
  <c r="N64" i="19"/>
  <c r="M51" i="19"/>
  <c r="N45" i="19"/>
  <c r="L45" i="19"/>
  <c r="N41" i="19"/>
  <c r="L37" i="19"/>
  <c r="L33" i="19"/>
  <c r="M32" i="19"/>
  <c r="N29" i="19"/>
  <c r="L20" i="19"/>
  <c r="M19" i="19"/>
  <c r="L29" i="19"/>
  <c r="M28" i="19"/>
  <c r="N25" i="19"/>
  <c r="M18" i="19"/>
  <c r="M17" i="19"/>
  <c r="N10" i="19"/>
  <c r="L3" i="19"/>
  <c r="M2" i="19"/>
  <c r="L25" i="19"/>
  <c r="M24" i="19"/>
  <c r="L10" i="19"/>
  <c r="M9" i="19"/>
  <c r="N6" i="19"/>
  <c r="N3" i="19"/>
  <c r="N33" i="19"/>
  <c r="N20" i="19"/>
  <c r="L6" i="19"/>
  <c r="M5" i="19"/>
  <c r="N141" i="18"/>
  <c r="M140" i="18"/>
  <c r="N137" i="18"/>
  <c r="M136" i="18"/>
  <c r="N133" i="18"/>
  <c r="M132" i="18"/>
  <c r="N129" i="18"/>
  <c r="M128" i="18"/>
  <c r="N125" i="18"/>
  <c r="M124" i="18"/>
  <c r="M141" i="18"/>
  <c r="N138" i="18"/>
  <c r="M137" i="18"/>
  <c r="N134" i="18"/>
  <c r="M133" i="18"/>
  <c r="N130" i="18"/>
  <c r="M129" i="18"/>
  <c r="N126" i="18"/>
  <c r="M125" i="18"/>
  <c r="N122" i="18"/>
  <c r="M121" i="18"/>
  <c r="N118" i="18"/>
  <c r="N139" i="18"/>
  <c r="M138" i="18"/>
  <c r="N135" i="18"/>
  <c r="M134" i="18"/>
  <c r="N131" i="18"/>
  <c r="M130" i="18"/>
  <c r="N127" i="18"/>
  <c r="M126" i="18"/>
  <c r="N123" i="18"/>
  <c r="M122" i="18"/>
  <c r="N119" i="18"/>
  <c r="M118" i="18"/>
  <c r="N115" i="18"/>
  <c r="M114" i="18"/>
  <c r="N111" i="18"/>
  <c r="M110" i="18"/>
  <c r="N107" i="18"/>
  <c r="M106" i="18"/>
  <c r="N140" i="18"/>
  <c r="M127" i="18"/>
  <c r="N124" i="18"/>
  <c r="M117" i="18"/>
  <c r="N116" i="18"/>
  <c r="M112" i="18"/>
  <c r="M111" i="18"/>
  <c r="N110" i="18"/>
  <c r="N105" i="18"/>
  <c r="N101" i="18"/>
  <c r="M100" i="18"/>
  <c r="N97" i="18"/>
  <c r="M96" i="18"/>
  <c r="N93" i="18"/>
  <c r="M92" i="18"/>
  <c r="N89" i="18"/>
  <c r="M88" i="18"/>
  <c r="M139" i="18"/>
  <c r="N136" i="18"/>
  <c r="M123" i="18"/>
  <c r="M119" i="18"/>
  <c r="M116" i="18"/>
  <c r="M115" i="18"/>
  <c r="N114" i="18"/>
  <c r="N109" i="18"/>
  <c r="M105" i="18"/>
  <c r="N104" i="18"/>
  <c r="N102" i="18"/>
  <c r="M101" i="18"/>
  <c r="N98" i="18"/>
  <c r="M97" i="18"/>
  <c r="M135" i="18"/>
  <c r="N132" i="18"/>
  <c r="N120" i="18"/>
  <c r="N113" i="18"/>
  <c r="M109" i="18"/>
  <c r="N108" i="18"/>
  <c r="M104" i="18"/>
  <c r="N103" i="18"/>
  <c r="M102" i="18"/>
  <c r="N99" i="18"/>
  <c r="M98" i="18"/>
  <c r="N95" i="18"/>
  <c r="M94" i="18"/>
  <c r="N117" i="18"/>
  <c r="M108" i="18"/>
  <c r="M107" i="18"/>
  <c r="N106" i="18"/>
  <c r="M99" i="18"/>
  <c r="N96" i="18"/>
  <c r="M93" i="18"/>
  <c r="N91" i="18"/>
  <c r="M87" i="18"/>
  <c r="N86" i="18"/>
  <c r="M85" i="18"/>
  <c r="N82" i="18"/>
  <c r="M81" i="18"/>
  <c r="N78" i="18"/>
  <c r="M77" i="18"/>
  <c r="N74" i="18"/>
  <c r="M73" i="18"/>
  <c r="N70" i="18"/>
  <c r="M69" i="18"/>
  <c r="N66" i="18"/>
  <c r="M65" i="18"/>
  <c r="N62" i="18"/>
  <c r="L62" i="18"/>
  <c r="M61" i="18"/>
  <c r="N58" i="18"/>
  <c r="M131" i="18"/>
  <c r="M95" i="18"/>
  <c r="N94" i="18"/>
  <c r="M91" i="18"/>
  <c r="N90" i="18"/>
  <c r="M86" i="18"/>
  <c r="N83" i="18"/>
  <c r="M82" i="18"/>
  <c r="N79" i="18"/>
  <c r="M78" i="18"/>
  <c r="N75" i="18"/>
  <c r="M74" i="18"/>
  <c r="N71" i="18"/>
  <c r="M70" i="18"/>
  <c r="N67" i="18"/>
  <c r="M66" i="18"/>
  <c r="N63" i="18"/>
  <c r="N128" i="18"/>
  <c r="N121" i="18"/>
  <c r="M120" i="18"/>
  <c r="M113" i="18"/>
  <c r="N112" i="18"/>
  <c r="M90" i="18"/>
  <c r="M89" i="18"/>
  <c r="N88" i="18"/>
  <c r="N84" i="18"/>
  <c r="M83" i="18"/>
  <c r="N80" i="18"/>
  <c r="M79" i="18"/>
  <c r="N76" i="18"/>
  <c r="M75" i="18"/>
  <c r="N72" i="18"/>
  <c r="M71" i="18"/>
  <c r="N68" i="18"/>
  <c r="M67" i="18"/>
  <c r="N64" i="18"/>
  <c r="M63" i="18"/>
  <c r="N60" i="18"/>
  <c r="N87" i="18"/>
  <c r="N85" i="18"/>
  <c r="M72" i="18"/>
  <c r="N69" i="18"/>
  <c r="M62" i="18"/>
  <c r="M59" i="18"/>
  <c r="M58" i="18"/>
  <c r="N56" i="18"/>
  <c r="M55" i="18"/>
  <c r="N52" i="18"/>
  <c r="M51" i="18"/>
  <c r="N48" i="18"/>
  <c r="M47" i="18"/>
  <c r="N44" i="18"/>
  <c r="M43" i="18"/>
  <c r="N40" i="18"/>
  <c r="M39" i="18"/>
  <c r="N36" i="18"/>
  <c r="M35" i="18"/>
  <c r="N32" i="18"/>
  <c r="M31" i="18"/>
  <c r="N28" i="18"/>
  <c r="M27" i="18"/>
  <c r="N24" i="18"/>
  <c r="M23" i="18"/>
  <c r="N19" i="18"/>
  <c r="N18" i="18"/>
  <c r="N17" i="18"/>
  <c r="M16" i="18"/>
  <c r="N9" i="18"/>
  <c r="M8" i="18"/>
  <c r="N5" i="18"/>
  <c r="N2" i="18"/>
  <c r="M103" i="18"/>
  <c r="N92" i="18"/>
  <c r="M84" i="18"/>
  <c r="N81" i="18"/>
  <c r="M68" i="18"/>
  <c r="N65" i="18"/>
  <c r="M60" i="18"/>
  <c r="N57" i="18"/>
  <c r="M56" i="18"/>
  <c r="N53" i="18"/>
  <c r="M52" i="18"/>
  <c r="N49" i="18"/>
  <c r="M48" i="18"/>
  <c r="N45" i="18"/>
  <c r="M44" i="18"/>
  <c r="N41" i="18"/>
  <c r="M40" i="18"/>
  <c r="N37" i="18"/>
  <c r="M36" i="18"/>
  <c r="N33" i="18"/>
  <c r="M32" i="18"/>
  <c r="N29" i="18"/>
  <c r="M28" i="18"/>
  <c r="N25" i="18"/>
  <c r="M24" i="18"/>
  <c r="N20" i="18"/>
  <c r="M19" i="18"/>
  <c r="M18" i="18"/>
  <c r="M17" i="18"/>
  <c r="N10" i="18"/>
  <c r="M9" i="18"/>
  <c r="N6" i="18"/>
  <c r="M5" i="18"/>
  <c r="N3" i="18"/>
  <c r="M2" i="18"/>
  <c r="N100" i="18"/>
  <c r="M80" i="18"/>
  <c r="N77" i="18"/>
  <c r="M64" i="18"/>
  <c r="N61" i="18"/>
  <c r="M57" i="18"/>
  <c r="N54" i="18"/>
  <c r="M53" i="18"/>
  <c r="N50" i="18"/>
  <c r="M49" i="18"/>
  <c r="N46" i="18"/>
  <c r="M45" i="18"/>
  <c r="N42" i="18"/>
  <c r="M41" i="18"/>
  <c r="N38" i="18"/>
  <c r="M37" i="18"/>
  <c r="N34" i="18"/>
  <c r="M33" i="18"/>
  <c r="N30" i="18"/>
  <c r="M29" i="18"/>
  <c r="N26" i="18"/>
  <c r="M25" i="18"/>
  <c r="N22" i="18"/>
  <c r="N21" i="18"/>
  <c r="M20" i="18"/>
  <c r="N15" i="18"/>
  <c r="N14" i="18"/>
  <c r="N13" i="18"/>
  <c r="N12" i="18"/>
  <c r="N11" i="18"/>
  <c r="L11" i="18"/>
  <c r="M10" i="18"/>
  <c r="N7" i="18"/>
  <c r="M6" i="18"/>
  <c r="N4" i="18"/>
  <c r="M3" i="18"/>
  <c r="N73" i="18"/>
  <c r="M50" i="18"/>
  <c r="N47" i="18"/>
  <c r="M34" i="18"/>
  <c r="N31" i="18"/>
  <c r="M76" i="18"/>
  <c r="M38" i="18"/>
  <c r="M46" i="18"/>
  <c r="N43" i="18"/>
  <c r="M30" i="18"/>
  <c r="N27" i="18"/>
  <c r="N16" i="18"/>
  <c r="N35" i="18"/>
  <c r="M21" i="18"/>
  <c r="M7" i="18"/>
  <c r="N55" i="18"/>
  <c r="M42" i="18"/>
  <c r="N39" i="18"/>
  <c r="M26" i="18"/>
  <c r="N23" i="18"/>
  <c r="M15" i="18"/>
  <c r="M14" i="18"/>
  <c r="M13" i="18"/>
  <c r="M12" i="18"/>
  <c r="M11" i="18"/>
  <c r="N8" i="18"/>
  <c r="M4" i="18"/>
  <c r="N59" i="18"/>
  <c r="M54" i="18"/>
  <c r="N51" i="18"/>
  <c r="M22" i="18"/>
  <c r="R12" i="18"/>
  <c r="R12" i="17"/>
  <c r="N141" i="17"/>
  <c r="M140" i="17"/>
  <c r="N137" i="17"/>
  <c r="M136" i="17"/>
  <c r="N133" i="17"/>
  <c r="M132" i="17"/>
  <c r="N129" i="17"/>
  <c r="M128" i="17"/>
  <c r="N125" i="17"/>
  <c r="M124" i="17"/>
  <c r="N121" i="17"/>
  <c r="M120" i="17"/>
  <c r="N117" i="17"/>
  <c r="M116" i="17"/>
  <c r="N113" i="17"/>
  <c r="M112" i="17"/>
  <c r="N109" i="17"/>
  <c r="M108" i="17"/>
  <c r="N105" i="17"/>
  <c r="M104" i="17"/>
  <c r="M141" i="17"/>
  <c r="N138" i="17"/>
  <c r="M137" i="17"/>
  <c r="N134" i="17"/>
  <c r="M133" i="17"/>
  <c r="N130" i="17"/>
  <c r="M129" i="17"/>
  <c r="N126" i="17"/>
  <c r="M125" i="17"/>
  <c r="N122" i="17"/>
  <c r="M121" i="17"/>
  <c r="N118" i="17"/>
  <c r="M117" i="17"/>
  <c r="N114" i="17"/>
  <c r="M113" i="17"/>
  <c r="N110" i="17"/>
  <c r="M109" i="17"/>
  <c r="N106" i="17"/>
  <c r="M105" i="17"/>
  <c r="N139" i="17"/>
  <c r="M138" i="17"/>
  <c r="N135" i="17"/>
  <c r="M134" i="17"/>
  <c r="N131" i="17"/>
  <c r="M130" i="17"/>
  <c r="N127" i="17"/>
  <c r="M126" i="17"/>
  <c r="N123" i="17"/>
  <c r="M122" i="17"/>
  <c r="N119" i="17"/>
  <c r="M118" i="17"/>
  <c r="N115" i="17"/>
  <c r="M114" i="17"/>
  <c r="N111" i="17"/>
  <c r="M110" i="17"/>
  <c r="N107" i="17"/>
  <c r="N140" i="17"/>
  <c r="M127" i="17"/>
  <c r="N124" i="17"/>
  <c r="M111" i="17"/>
  <c r="N108" i="17"/>
  <c r="N102" i="17"/>
  <c r="M101" i="17"/>
  <c r="N98" i="17"/>
  <c r="M97" i="17"/>
  <c r="N94" i="17"/>
  <c r="M93" i="17"/>
  <c r="N90" i="17"/>
  <c r="M89" i="17"/>
  <c r="N86" i="17"/>
  <c r="M85" i="17"/>
  <c r="N82" i="17"/>
  <c r="M81" i="17"/>
  <c r="N78" i="17"/>
  <c r="M139" i="17"/>
  <c r="N136" i="17"/>
  <c r="M123" i="17"/>
  <c r="N120" i="17"/>
  <c r="M107" i="17"/>
  <c r="N103" i="17"/>
  <c r="M102" i="17"/>
  <c r="N99" i="17"/>
  <c r="M98" i="17"/>
  <c r="N95" i="17"/>
  <c r="M94" i="17"/>
  <c r="N91" i="17"/>
  <c r="M90" i="17"/>
  <c r="N87" i="17"/>
  <c r="M86" i="17"/>
  <c r="N83" i="17"/>
  <c r="M135" i="17"/>
  <c r="N132" i="17"/>
  <c r="M119" i="17"/>
  <c r="N116" i="17"/>
  <c r="M103" i="17"/>
  <c r="N100" i="17"/>
  <c r="M99" i="17"/>
  <c r="N96" i="17"/>
  <c r="M95" i="17"/>
  <c r="N92" i="17"/>
  <c r="M91" i="17"/>
  <c r="N88" i="17"/>
  <c r="M87" i="17"/>
  <c r="N84" i="17"/>
  <c r="M83" i="17"/>
  <c r="N80" i="17"/>
  <c r="M100" i="17"/>
  <c r="N97" i="17"/>
  <c r="M84" i="17"/>
  <c r="M82" i="17"/>
  <c r="N79" i="17"/>
  <c r="M77" i="17"/>
  <c r="N74" i="17"/>
  <c r="M73" i="17"/>
  <c r="N70" i="17"/>
  <c r="M69" i="17"/>
  <c r="N66" i="17"/>
  <c r="M65" i="17"/>
  <c r="N62" i="17"/>
  <c r="M61" i="17"/>
  <c r="M131" i="17"/>
  <c r="M106" i="17"/>
  <c r="M96" i="17"/>
  <c r="N93" i="17"/>
  <c r="M80" i="17"/>
  <c r="M79" i="17"/>
  <c r="M78" i="17"/>
  <c r="N75" i="17"/>
  <c r="M74" i="17"/>
  <c r="N71" i="17"/>
  <c r="M70" i="17"/>
  <c r="N67" i="17"/>
  <c r="M66" i="17"/>
  <c r="N63" i="17"/>
  <c r="M62" i="17"/>
  <c r="N59" i="17"/>
  <c r="M58" i="17"/>
  <c r="N55" i="17"/>
  <c r="N128" i="17"/>
  <c r="M115" i="17"/>
  <c r="M92" i="17"/>
  <c r="N89" i="17"/>
  <c r="N81" i="17"/>
  <c r="N76" i="17"/>
  <c r="M75" i="17"/>
  <c r="N72" i="17"/>
  <c r="M71" i="17"/>
  <c r="N68" i="17"/>
  <c r="M67" i="17"/>
  <c r="N64" i="17"/>
  <c r="M63" i="17"/>
  <c r="N60" i="17"/>
  <c r="M59" i="17"/>
  <c r="N56" i="17"/>
  <c r="M55" i="17"/>
  <c r="N101" i="17"/>
  <c r="M88" i="17"/>
  <c r="N77" i="17"/>
  <c r="M64" i="17"/>
  <c r="N61" i="17"/>
  <c r="N57" i="17"/>
  <c r="M54" i="17"/>
  <c r="N51" i="17"/>
  <c r="M50" i="17"/>
  <c r="N47" i="17"/>
  <c r="M46" i="17"/>
  <c r="N43" i="17"/>
  <c r="M42" i="17"/>
  <c r="N39" i="17"/>
  <c r="M38" i="17"/>
  <c r="N35" i="17"/>
  <c r="M34" i="17"/>
  <c r="N31" i="17"/>
  <c r="M30" i="17"/>
  <c r="N27" i="17"/>
  <c r="M26" i="17"/>
  <c r="N23" i="17"/>
  <c r="M22" i="17"/>
  <c r="M21" i="17"/>
  <c r="N16" i="17"/>
  <c r="M15" i="17"/>
  <c r="M14" i="17"/>
  <c r="M13" i="17"/>
  <c r="M12" i="17"/>
  <c r="M11" i="17"/>
  <c r="N8" i="17"/>
  <c r="M7" i="17"/>
  <c r="M4" i="17"/>
  <c r="N65" i="17"/>
  <c r="N85" i="17"/>
  <c r="M76" i="17"/>
  <c r="N73" i="17"/>
  <c r="M60" i="17"/>
  <c r="N58" i="17"/>
  <c r="M57" i="17"/>
  <c r="N52" i="17"/>
  <c r="M51" i="17"/>
  <c r="N48" i="17"/>
  <c r="M47" i="17"/>
  <c r="N44" i="17"/>
  <c r="M43" i="17"/>
  <c r="N40" i="17"/>
  <c r="M39" i="17"/>
  <c r="N36" i="17"/>
  <c r="M35" i="17"/>
  <c r="N32" i="17"/>
  <c r="L32" i="17"/>
  <c r="M31" i="17"/>
  <c r="N28" i="17"/>
  <c r="M27" i="17"/>
  <c r="N24" i="17"/>
  <c r="M23" i="17"/>
  <c r="N19" i="17"/>
  <c r="N18" i="17"/>
  <c r="N17" i="17"/>
  <c r="M16" i="17"/>
  <c r="N9" i="17"/>
  <c r="M8" i="17"/>
  <c r="N5" i="17"/>
  <c r="L5" i="17"/>
  <c r="N2" i="17"/>
  <c r="M53" i="17"/>
  <c r="N50" i="17"/>
  <c r="M49" i="17"/>
  <c r="N112" i="17"/>
  <c r="M72" i="17"/>
  <c r="N69" i="17"/>
  <c r="N53" i="17"/>
  <c r="M52" i="17"/>
  <c r="N49" i="17"/>
  <c r="M48" i="17"/>
  <c r="N45" i="17"/>
  <c r="M44" i="17"/>
  <c r="N41" i="17"/>
  <c r="M40" i="17"/>
  <c r="N37" i="17"/>
  <c r="M36" i="17"/>
  <c r="N33" i="17"/>
  <c r="L33" i="17"/>
  <c r="M32" i="17"/>
  <c r="N29" i="17"/>
  <c r="M28" i="17"/>
  <c r="N25" i="17"/>
  <c r="M24" i="17"/>
  <c r="N20" i="17"/>
  <c r="M19" i="17"/>
  <c r="M18" i="17"/>
  <c r="M17" i="17"/>
  <c r="N10" i="17"/>
  <c r="M9" i="17"/>
  <c r="N6" i="17"/>
  <c r="M5" i="17"/>
  <c r="N3" i="17"/>
  <c r="L3" i="17"/>
  <c r="M2" i="17"/>
  <c r="N104" i="17"/>
  <c r="M68" i="17"/>
  <c r="M56" i="17"/>
  <c r="N54" i="17"/>
  <c r="N46" i="17"/>
  <c r="M33" i="17"/>
  <c r="N30" i="17"/>
  <c r="M20" i="17"/>
  <c r="N12" i="17"/>
  <c r="M45" i="17"/>
  <c r="N42" i="17"/>
  <c r="L30" i="17"/>
  <c r="M29" i="17"/>
  <c r="N26" i="17"/>
  <c r="N15" i="17"/>
  <c r="N11" i="17"/>
  <c r="N4" i="17"/>
  <c r="N21" i="17"/>
  <c r="L14" i="17"/>
  <c r="N13" i="17"/>
  <c r="M6" i="17"/>
  <c r="M41" i="17"/>
  <c r="N38" i="17"/>
  <c r="M25" i="17"/>
  <c r="N22" i="17"/>
  <c r="N14" i="17"/>
  <c r="M10" i="17"/>
  <c r="N7" i="17"/>
  <c r="M3" i="17"/>
  <c r="M37" i="17"/>
  <c r="N34" i="17"/>
  <c r="N141" i="16"/>
  <c r="M140" i="16"/>
  <c r="N137" i="16"/>
  <c r="M136" i="16"/>
  <c r="N133" i="16"/>
  <c r="M132" i="16"/>
  <c r="N129" i="16"/>
  <c r="M128" i="16"/>
  <c r="N125" i="16"/>
  <c r="M124" i="16"/>
  <c r="N121" i="16"/>
  <c r="M120" i="16"/>
  <c r="N117" i="16"/>
  <c r="M116" i="16"/>
  <c r="N113" i="16"/>
  <c r="M112" i="16"/>
  <c r="N109" i="16"/>
  <c r="M108" i="16"/>
  <c r="N105" i="16"/>
  <c r="M104" i="16"/>
  <c r="M141" i="16"/>
  <c r="N138" i="16"/>
  <c r="M137" i="16"/>
  <c r="N134" i="16"/>
  <c r="M133" i="16"/>
  <c r="N130" i="16"/>
  <c r="M129" i="16"/>
  <c r="N126" i="16"/>
  <c r="M125" i="16"/>
  <c r="N122" i="16"/>
  <c r="M121" i="16"/>
  <c r="N118" i="16"/>
  <c r="M117" i="16"/>
  <c r="N114" i="16"/>
  <c r="M113" i="16"/>
  <c r="N110" i="16"/>
  <c r="M109" i="16"/>
  <c r="N106" i="16"/>
  <c r="M105" i="16"/>
  <c r="N139" i="16"/>
  <c r="M138" i="16"/>
  <c r="N135" i="16"/>
  <c r="M134" i="16"/>
  <c r="N131" i="16"/>
  <c r="M130" i="16"/>
  <c r="N127" i="16"/>
  <c r="M126" i="16"/>
  <c r="N123" i="16"/>
  <c r="M122" i="16"/>
  <c r="N119" i="16"/>
  <c r="M118" i="16"/>
  <c r="N115" i="16"/>
  <c r="M114" i="16"/>
  <c r="N111" i="16"/>
  <c r="M110" i="16"/>
  <c r="N140" i="16"/>
  <c r="M127" i="16"/>
  <c r="N124" i="16"/>
  <c r="M111" i="16"/>
  <c r="M106" i="16"/>
  <c r="N104" i="16"/>
  <c r="N101" i="16"/>
  <c r="M100" i="16"/>
  <c r="N97" i="16"/>
  <c r="M96" i="16"/>
  <c r="N93" i="16"/>
  <c r="M92" i="16"/>
  <c r="N89" i="16"/>
  <c r="M88" i="16"/>
  <c r="N85" i="16"/>
  <c r="M84" i="16"/>
  <c r="N81" i="16"/>
  <c r="M80" i="16"/>
  <c r="N77" i="16"/>
  <c r="M139" i="16"/>
  <c r="N136" i="16"/>
  <c r="M123" i="16"/>
  <c r="N120" i="16"/>
  <c r="N107" i="16"/>
  <c r="N102" i="16"/>
  <c r="M101" i="16"/>
  <c r="N98" i="16"/>
  <c r="M97" i="16"/>
  <c r="N94" i="16"/>
  <c r="M93" i="16"/>
  <c r="N90" i="16"/>
  <c r="M89" i="16"/>
  <c r="N86" i="16"/>
  <c r="M85" i="16"/>
  <c r="M135" i="16"/>
  <c r="N132" i="16"/>
  <c r="M119" i="16"/>
  <c r="N116" i="16"/>
  <c r="N108" i="16"/>
  <c r="M107" i="16"/>
  <c r="N103" i="16"/>
  <c r="M102" i="16"/>
  <c r="N99" i="16"/>
  <c r="M98" i="16"/>
  <c r="N95" i="16"/>
  <c r="M94" i="16"/>
  <c r="N91" i="16"/>
  <c r="M90" i="16"/>
  <c r="N87" i="16"/>
  <c r="M86" i="16"/>
  <c r="N83" i="16"/>
  <c r="M82" i="16"/>
  <c r="M91" i="16"/>
  <c r="N88" i="16"/>
  <c r="N80" i="16"/>
  <c r="N79" i="16"/>
  <c r="M76" i="16"/>
  <c r="N73" i="16"/>
  <c r="M72" i="16"/>
  <c r="N69" i="16"/>
  <c r="M68" i="16"/>
  <c r="N65" i="16"/>
  <c r="M64" i="16"/>
  <c r="N61" i="16"/>
  <c r="M60" i="16"/>
  <c r="N57" i="16"/>
  <c r="M56" i="16"/>
  <c r="M131" i="16"/>
  <c r="M103" i="16"/>
  <c r="N100" i="16"/>
  <c r="M87" i="16"/>
  <c r="M83" i="16"/>
  <c r="M79" i="16"/>
  <c r="N78" i="16"/>
  <c r="N74" i="16"/>
  <c r="M73" i="16"/>
  <c r="N70" i="16"/>
  <c r="M69" i="16"/>
  <c r="N66" i="16"/>
  <c r="M65" i="16"/>
  <c r="N62" i="16"/>
  <c r="M61" i="16"/>
  <c r="N58" i="16"/>
  <c r="M57" i="16"/>
  <c r="N128" i="16"/>
  <c r="M115" i="16"/>
  <c r="M99" i="16"/>
  <c r="N96" i="16"/>
  <c r="N84" i="16"/>
  <c r="M81" i="16"/>
  <c r="M78" i="16"/>
  <c r="M77" i="16"/>
  <c r="N75" i="16"/>
  <c r="M74" i="16"/>
  <c r="N71" i="16"/>
  <c r="M70" i="16"/>
  <c r="N67" i="16"/>
  <c r="M66" i="16"/>
  <c r="N63" i="16"/>
  <c r="M62" i="16"/>
  <c r="N59" i="16"/>
  <c r="M58" i="16"/>
  <c r="N55" i="16"/>
  <c r="M54" i="16"/>
  <c r="N92" i="16"/>
  <c r="N82" i="16"/>
  <c r="M67" i="16"/>
  <c r="N64" i="16"/>
  <c r="M52" i="16"/>
  <c r="N49" i="16"/>
  <c r="M48" i="16"/>
  <c r="N45" i="16"/>
  <c r="M44" i="16"/>
  <c r="N41" i="16"/>
  <c r="M40" i="16"/>
  <c r="N37" i="16"/>
  <c r="M36" i="16"/>
  <c r="N33" i="16"/>
  <c r="M32" i="16"/>
  <c r="N29" i="16"/>
  <c r="M28" i="16"/>
  <c r="N25" i="16"/>
  <c r="M24" i="16"/>
  <c r="N20" i="16"/>
  <c r="M19" i="16"/>
  <c r="M18" i="16"/>
  <c r="M17" i="16"/>
  <c r="N10" i="16"/>
  <c r="M9" i="16"/>
  <c r="N6" i="16"/>
  <c r="M5" i="16"/>
  <c r="N3" i="16"/>
  <c r="M2" i="16"/>
  <c r="M95" i="16"/>
  <c r="M55" i="16"/>
  <c r="N54" i="16"/>
  <c r="M53" i="16"/>
  <c r="N52" i="16"/>
  <c r="N76" i="16"/>
  <c r="M63" i="16"/>
  <c r="N60" i="16"/>
  <c r="N50" i="16"/>
  <c r="M49" i="16"/>
  <c r="N46" i="16"/>
  <c r="M45" i="16"/>
  <c r="N42" i="16"/>
  <c r="M41" i="16"/>
  <c r="N38" i="16"/>
  <c r="M37" i="16"/>
  <c r="N34" i="16"/>
  <c r="M33" i="16"/>
  <c r="N30" i="16"/>
  <c r="M29" i="16"/>
  <c r="N26" i="16"/>
  <c r="M25" i="16"/>
  <c r="N22" i="16"/>
  <c r="N21" i="16"/>
  <c r="M20" i="16"/>
  <c r="N15" i="16"/>
  <c r="N14" i="16"/>
  <c r="N13" i="16"/>
  <c r="N12" i="16"/>
  <c r="N11" i="16"/>
  <c r="M10" i="16"/>
  <c r="N7" i="16"/>
  <c r="M6" i="16"/>
  <c r="N4" i="16"/>
  <c r="M3" i="16"/>
  <c r="N112" i="16"/>
  <c r="M75" i="16"/>
  <c r="N72" i="16"/>
  <c r="M59" i="16"/>
  <c r="N56" i="16"/>
  <c r="N53" i="16"/>
  <c r="N51" i="16"/>
  <c r="M50" i="16"/>
  <c r="N47" i="16"/>
  <c r="M46" i="16"/>
  <c r="N43" i="16"/>
  <c r="M42" i="16"/>
  <c r="N39" i="16"/>
  <c r="M38" i="16"/>
  <c r="N35" i="16"/>
  <c r="M34" i="16"/>
  <c r="N31" i="16"/>
  <c r="M30" i="16"/>
  <c r="N27" i="16"/>
  <c r="M26" i="16"/>
  <c r="N23" i="16"/>
  <c r="M22" i="16"/>
  <c r="M21" i="16"/>
  <c r="N16" i="16"/>
  <c r="M15" i="16"/>
  <c r="M14" i="16"/>
  <c r="M13" i="16"/>
  <c r="M12" i="16"/>
  <c r="M11" i="16"/>
  <c r="N8" i="16"/>
  <c r="M7" i="16"/>
  <c r="M4" i="16"/>
  <c r="M71" i="16"/>
  <c r="N68" i="16"/>
  <c r="M51" i="16"/>
  <c r="M43" i="16"/>
  <c r="N40" i="16"/>
  <c r="M27" i="16"/>
  <c r="N24" i="16"/>
  <c r="N17" i="16"/>
  <c r="M39" i="16"/>
  <c r="N36" i="16"/>
  <c r="M23" i="16"/>
  <c r="N19" i="16"/>
  <c r="M16" i="16"/>
  <c r="N9" i="16"/>
  <c r="N48" i="16"/>
  <c r="M35" i="16"/>
  <c r="N32" i="16"/>
  <c r="M8" i="16"/>
  <c r="N5" i="16"/>
  <c r="N2" i="16"/>
  <c r="M47" i="16"/>
  <c r="N44" i="16"/>
  <c r="M31" i="16"/>
  <c r="N28" i="16"/>
  <c r="N18" i="16"/>
  <c r="R12" i="16"/>
  <c r="N141" i="15"/>
  <c r="M140" i="15"/>
  <c r="N137" i="15"/>
  <c r="M136" i="15"/>
  <c r="N133" i="15"/>
  <c r="M132" i="15"/>
  <c r="N129" i="15"/>
  <c r="M141" i="15"/>
  <c r="N138" i="15"/>
  <c r="M137" i="15"/>
  <c r="N134" i="15"/>
  <c r="M133" i="15"/>
  <c r="N130" i="15"/>
  <c r="M129" i="15"/>
  <c r="N126" i="15"/>
  <c r="M125" i="15"/>
  <c r="N139" i="15"/>
  <c r="M138" i="15"/>
  <c r="N135" i="15"/>
  <c r="M134" i="15"/>
  <c r="N131" i="15"/>
  <c r="M130" i="15"/>
  <c r="N127" i="15"/>
  <c r="M126" i="15"/>
  <c r="N123" i="15"/>
  <c r="M122" i="15"/>
  <c r="N119" i="15"/>
  <c r="M118" i="15"/>
  <c r="N115" i="15"/>
  <c r="M114" i="15"/>
  <c r="N111" i="15"/>
  <c r="M110" i="15"/>
  <c r="N107" i="15"/>
  <c r="M106" i="15"/>
  <c r="N140" i="15"/>
  <c r="M127" i="15"/>
  <c r="N125" i="15"/>
  <c r="M124" i="15"/>
  <c r="M123" i="15"/>
  <c r="N122" i="15"/>
  <c r="N117" i="15"/>
  <c r="M113" i="15"/>
  <c r="N112" i="15"/>
  <c r="M108" i="15"/>
  <c r="M107" i="15"/>
  <c r="N106" i="15"/>
  <c r="M103" i="15"/>
  <c r="N100" i="15"/>
  <c r="M99" i="15"/>
  <c r="N96" i="15"/>
  <c r="M95" i="15"/>
  <c r="N92" i="15"/>
  <c r="M91" i="15"/>
  <c r="M139" i="15"/>
  <c r="N136" i="15"/>
  <c r="N128" i="15"/>
  <c r="N121" i="15"/>
  <c r="M117" i="15"/>
  <c r="N116" i="15"/>
  <c r="M112" i="15"/>
  <c r="M111" i="15"/>
  <c r="N110" i="15"/>
  <c r="N105" i="15"/>
  <c r="N101" i="15"/>
  <c r="M100" i="15"/>
  <c r="N97" i="15"/>
  <c r="M96" i="15"/>
  <c r="L136" i="15"/>
  <c r="M135" i="15"/>
  <c r="N132" i="15"/>
  <c r="M128" i="15"/>
  <c r="M121" i="15"/>
  <c r="N120" i="15"/>
  <c r="M116" i="15"/>
  <c r="M115" i="15"/>
  <c r="N114" i="15"/>
  <c r="N109" i="15"/>
  <c r="M105" i="15"/>
  <c r="N104" i="15"/>
  <c r="N102" i="15"/>
  <c r="M101" i="15"/>
  <c r="N98" i="15"/>
  <c r="M97" i="15"/>
  <c r="N94" i="15"/>
  <c r="L94" i="15"/>
  <c r="M93" i="15"/>
  <c r="M120" i="15"/>
  <c r="M119" i="15"/>
  <c r="N118" i="15"/>
  <c r="M102" i="15"/>
  <c r="N99" i="15"/>
  <c r="M94" i="15"/>
  <c r="M89" i="15"/>
  <c r="N88" i="15"/>
  <c r="M87" i="15"/>
  <c r="N84" i="15"/>
  <c r="M83" i="15"/>
  <c r="N80" i="15"/>
  <c r="M79" i="15"/>
  <c r="N76" i="15"/>
  <c r="M75" i="15"/>
  <c r="M131" i="15"/>
  <c r="M109" i="15"/>
  <c r="N108" i="15"/>
  <c r="M98" i="15"/>
  <c r="N95" i="15"/>
  <c r="M92" i="15"/>
  <c r="M88" i="15"/>
  <c r="N85" i="15"/>
  <c r="M84" i="15"/>
  <c r="N81" i="15"/>
  <c r="M80" i="15"/>
  <c r="N77" i="15"/>
  <c r="M76" i="15"/>
  <c r="N73" i="15"/>
  <c r="M72" i="15"/>
  <c r="N69" i="15"/>
  <c r="M68" i="15"/>
  <c r="N65" i="15"/>
  <c r="N124" i="15"/>
  <c r="N93" i="15"/>
  <c r="N90" i="15"/>
  <c r="N86" i="15"/>
  <c r="M85" i="15"/>
  <c r="N82" i="15"/>
  <c r="M81" i="15"/>
  <c r="N78" i="15"/>
  <c r="M77" i="15"/>
  <c r="N74" i="15"/>
  <c r="M73" i="15"/>
  <c r="N70" i="15"/>
  <c r="M69" i="15"/>
  <c r="N66" i="15"/>
  <c r="M65" i="15"/>
  <c r="M104" i="15"/>
  <c r="N91" i="15"/>
  <c r="M90" i="15"/>
  <c r="N89" i="15"/>
  <c r="N87" i="15"/>
  <c r="M74" i="15"/>
  <c r="N72" i="15"/>
  <c r="M71" i="15"/>
  <c r="M66" i="15"/>
  <c r="N63" i="15"/>
  <c r="M62" i="15"/>
  <c r="N59" i="15"/>
  <c r="M58" i="15"/>
  <c r="N55" i="15"/>
  <c r="M54" i="15"/>
  <c r="N51" i="15"/>
  <c r="M50" i="15"/>
  <c r="N47" i="15"/>
  <c r="M46" i="15"/>
  <c r="N43" i="15"/>
  <c r="M42" i="15"/>
  <c r="N39" i="15"/>
  <c r="M38" i="15"/>
  <c r="N35" i="15"/>
  <c r="M34" i="15"/>
  <c r="N31" i="15"/>
  <c r="M30" i="15"/>
  <c r="N27" i="15"/>
  <c r="M26" i="15"/>
  <c r="N23" i="15"/>
  <c r="M22" i="15"/>
  <c r="M21" i="15"/>
  <c r="M86" i="15"/>
  <c r="N83" i="15"/>
  <c r="N67" i="15"/>
  <c r="N64" i="15"/>
  <c r="M63" i="15"/>
  <c r="N60" i="15"/>
  <c r="M59" i="15"/>
  <c r="N56" i="15"/>
  <c r="M55" i="15"/>
  <c r="N52" i="15"/>
  <c r="M51" i="15"/>
  <c r="N48" i="15"/>
  <c r="M47" i="15"/>
  <c r="N44" i="15"/>
  <c r="M43" i="15"/>
  <c r="N40" i="15"/>
  <c r="M39" i="15"/>
  <c r="N36" i="15"/>
  <c r="M35" i="15"/>
  <c r="N32" i="15"/>
  <c r="M31" i="15"/>
  <c r="N28" i="15"/>
  <c r="M27" i="15"/>
  <c r="N24" i="15"/>
  <c r="M23" i="15"/>
  <c r="N19" i="15"/>
  <c r="N18" i="15"/>
  <c r="N17" i="15"/>
  <c r="M16" i="15"/>
  <c r="N9" i="15"/>
  <c r="M8" i="15"/>
  <c r="N5" i="15"/>
  <c r="M82" i="15"/>
  <c r="N79" i="15"/>
  <c r="M70" i="15"/>
  <c r="N68" i="15"/>
  <c r="M67" i="15"/>
  <c r="M64" i="15"/>
  <c r="N61" i="15"/>
  <c r="M60" i="15"/>
  <c r="N57" i="15"/>
  <c r="M56" i="15"/>
  <c r="N53" i="15"/>
  <c r="M52" i="15"/>
  <c r="N49" i="15"/>
  <c r="M48" i="15"/>
  <c r="N45" i="15"/>
  <c r="M44" i="15"/>
  <c r="N41" i="15"/>
  <c r="M40" i="15"/>
  <c r="N37" i="15"/>
  <c r="M36" i="15"/>
  <c r="N33" i="15"/>
  <c r="M32" i="15"/>
  <c r="N29" i="15"/>
  <c r="M28" i="15"/>
  <c r="N25" i="15"/>
  <c r="M24" i="15"/>
  <c r="N20" i="15"/>
  <c r="M19" i="15"/>
  <c r="M18" i="15"/>
  <c r="M17" i="15"/>
  <c r="N10" i="15"/>
  <c r="M9" i="15"/>
  <c r="N6" i="15"/>
  <c r="M5" i="15"/>
  <c r="N113" i="15"/>
  <c r="M53" i="15"/>
  <c r="N50" i="15"/>
  <c r="M37" i="15"/>
  <c r="N34" i="15"/>
  <c r="N21" i="15"/>
  <c r="N13" i="15"/>
  <c r="M12" i="15"/>
  <c r="N7" i="15"/>
  <c r="M4" i="15"/>
  <c r="N75" i="15"/>
  <c r="N71" i="15"/>
  <c r="N12" i="15"/>
  <c r="N4" i="15"/>
  <c r="N103" i="15"/>
  <c r="N62" i="15"/>
  <c r="M49" i="15"/>
  <c r="N46" i="15"/>
  <c r="M33" i="15"/>
  <c r="N30" i="15"/>
  <c r="M20" i="15"/>
  <c r="N14" i="15"/>
  <c r="M13" i="15"/>
  <c r="M10" i="15"/>
  <c r="N8" i="15"/>
  <c r="M7" i="15"/>
  <c r="N2" i="15"/>
  <c r="M57" i="15"/>
  <c r="N54" i="15"/>
  <c r="M41" i="15"/>
  <c r="N38" i="15"/>
  <c r="M11" i="15"/>
  <c r="M6" i="15"/>
  <c r="M78" i="15"/>
  <c r="M61" i="15"/>
  <c r="N58" i="15"/>
  <c r="M45" i="15"/>
  <c r="N42" i="15"/>
  <c r="M29" i="15"/>
  <c r="N26" i="15"/>
  <c r="N15" i="15"/>
  <c r="M14" i="15"/>
  <c r="N11" i="15"/>
  <c r="N3" i="15"/>
  <c r="M2" i="15"/>
  <c r="M25" i="15"/>
  <c r="N22" i="15"/>
  <c r="N16" i="15"/>
  <c r="M15" i="15"/>
  <c r="M3" i="15"/>
  <c r="R12" i="15"/>
  <c r="R12" i="14"/>
  <c r="L134" i="14"/>
  <c r="L118" i="14"/>
  <c r="L135" i="14"/>
  <c r="L119" i="14"/>
  <c r="L140" i="14"/>
  <c r="L124" i="14"/>
  <c r="L108" i="14"/>
  <c r="L113" i="14"/>
  <c r="L94" i="14"/>
  <c r="L99" i="14"/>
  <c r="L83" i="14"/>
  <c r="L106" i="14"/>
  <c r="L100" i="14"/>
  <c r="L74" i="14"/>
  <c r="L84" i="14"/>
  <c r="L67" i="14"/>
  <c r="L76" i="14"/>
  <c r="L60" i="14"/>
  <c r="L49" i="14"/>
  <c r="L33" i="14"/>
  <c r="L50" i="14"/>
  <c r="L34" i="14"/>
  <c r="L54" i="14"/>
  <c r="L43" i="14"/>
  <c r="L40" i="14"/>
  <c r="L26" i="14"/>
  <c r="L15" i="14"/>
  <c r="L13" i="14"/>
  <c r="L11" i="14"/>
  <c r="L3" i="14"/>
  <c r="L23" i="14"/>
  <c r="L16" i="14"/>
  <c r="L61" i="14"/>
  <c r="L19" i="14"/>
  <c r="L17" i="14"/>
  <c r="L2" i="14"/>
  <c r="L114" i="14"/>
  <c r="L131" i="14"/>
  <c r="L120" i="14"/>
  <c r="L90" i="14"/>
  <c r="L105" i="14"/>
  <c r="L95" i="14"/>
  <c r="L133" i="14"/>
  <c r="L89" i="14"/>
  <c r="L79" i="14"/>
  <c r="L97" i="14"/>
  <c r="L45" i="14"/>
  <c r="L30" i="14"/>
  <c r="L31" i="14"/>
  <c r="L35" i="14"/>
  <c r="L9" i="14"/>
  <c r="L138" i="14"/>
  <c r="L122" i="14"/>
  <c r="L139" i="14"/>
  <c r="L123" i="14"/>
  <c r="L107" i="14"/>
  <c r="L128" i="14"/>
  <c r="L112" i="14"/>
  <c r="L129" i="14"/>
  <c r="L98" i="14"/>
  <c r="L82" i="14"/>
  <c r="L109" i="14"/>
  <c r="L103" i="14"/>
  <c r="L87" i="14"/>
  <c r="L121" i="14"/>
  <c r="L88" i="14"/>
  <c r="L78" i="14"/>
  <c r="L62" i="14"/>
  <c r="L101" i="14"/>
  <c r="L71" i="14"/>
  <c r="L55" i="14"/>
  <c r="L64" i="14"/>
  <c r="L53" i="14"/>
  <c r="L37" i="14"/>
  <c r="L57" i="14"/>
  <c r="L38" i="14"/>
  <c r="L80" i="14"/>
  <c r="L47" i="14"/>
  <c r="L21" i="14"/>
  <c r="L10" i="14"/>
  <c r="L73" i="14"/>
  <c r="L27" i="14"/>
  <c r="L20" i="14"/>
  <c r="L24" i="14"/>
  <c r="L130" i="14"/>
  <c r="L115" i="14"/>
  <c r="L136" i="14"/>
  <c r="L104" i="14"/>
  <c r="L141" i="14"/>
  <c r="L96" i="14"/>
  <c r="L81" i="14"/>
  <c r="L39" i="14"/>
  <c r="L7" i="14"/>
  <c r="L25" i="14"/>
  <c r="L52" i="14"/>
  <c r="L8" i="14"/>
  <c r="L32" i="14"/>
  <c r="L126" i="14"/>
  <c r="L110" i="14"/>
  <c r="L127" i="14"/>
  <c r="L111" i="14"/>
  <c r="L132" i="14"/>
  <c r="L116" i="14"/>
  <c r="L102" i="14"/>
  <c r="L86" i="14"/>
  <c r="L125" i="14"/>
  <c r="L91" i="14"/>
  <c r="L137" i="14"/>
  <c r="L92" i="14"/>
  <c r="L66" i="14"/>
  <c r="L117" i="14"/>
  <c r="L75" i="14"/>
  <c r="L59" i="14"/>
  <c r="L85" i="14"/>
  <c r="L68" i="14"/>
  <c r="L69" i="14"/>
  <c r="L41" i="14"/>
  <c r="L93" i="14"/>
  <c r="L65" i="14"/>
  <c r="L42" i="14"/>
  <c r="L77" i="14"/>
  <c r="L58" i="14"/>
  <c r="L51" i="14"/>
  <c r="L36" i="14"/>
  <c r="L14" i="14"/>
  <c r="L12" i="14"/>
  <c r="L4" i="14"/>
  <c r="L29" i="14"/>
  <c r="L44" i="14"/>
  <c r="L6" i="14"/>
  <c r="L48" i="14"/>
  <c r="L28" i="14"/>
  <c r="L18" i="14"/>
  <c r="L5" i="14"/>
  <c r="L70" i="14"/>
  <c r="L63" i="14"/>
  <c r="L72" i="14"/>
  <c r="L56" i="14"/>
  <c r="L46" i="14"/>
  <c r="L22" i="14"/>
  <c r="M62" i="8"/>
  <c r="N19" i="8"/>
  <c r="N87" i="8"/>
  <c r="M86" i="8"/>
  <c r="M6" i="8"/>
  <c r="L12" i="8"/>
  <c r="N98" i="8"/>
  <c r="N100" i="8"/>
  <c r="N135" i="8"/>
  <c r="N130" i="8"/>
  <c r="N29" i="8"/>
  <c r="N27" i="8"/>
  <c r="N93" i="8"/>
  <c r="M2" i="8"/>
  <c r="N48" i="8"/>
  <c r="L11" i="8"/>
  <c r="N151" i="8"/>
  <c r="N131" i="8"/>
  <c r="N43" i="8"/>
  <c r="M52" i="8"/>
  <c r="L111" i="8"/>
  <c r="N85" i="8"/>
  <c r="M54" i="8"/>
  <c r="N123" i="8"/>
  <c r="N35" i="8"/>
  <c r="M109" i="8"/>
  <c r="M20" i="8"/>
  <c r="L36" i="8"/>
  <c r="N64" i="8"/>
  <c r="M68" i="8"/>
  <c r="N16" i="8"/>
  <c r="M24" i="8"/>
  <c r="N78" i="8"/>
  <c r="L27" i="8"/>
  <c r="N90" i="8"/>
  <c r="N122" i="8"/>
  <c r="N25" i="8"/>
  <c r="N6" i="8"/>
  <c r="M137" i="8"/>
  <c r="L154" i="8"/>
  <c r="L44" i="8"/>
  <c r="R12" i="13"/>
  <c r="L21" i="13"/>
  <c r="N157" i="13"/>
  <c r="M156" i="13"/>
  <c r="N153" i="13"/>
  <c r="M152" i="13"/>
  <c r="N149" i="13"/>
  <c r="M148" i="13"/>
  <c r="N145" i="13"/>
  <c r="M144" i="13"/>
  <c r="N141" i="13"/>
  <c r="M140" i="13"/>
  <c r="N137" i="13"/>
  <c r="M136" i="13"/>
  <c r="N133" i="13"/>
  <c r="M132" i="13"/>
  <c r="N129" i="13"/>
  <c r="M128" i="13"/>
  <c r="N125" i="13"/>
  <c r="L125" i="13"/>
  <c r="M124" i="13"/>
  <c r="N121" i="13"/>
  <c r="M120" i="13"/>
  <c r="M157" i="13"/>
  <c r="N154" i="13"/>
  <c r="M153" i="13"/>
  <c r="N150" i="13"/>
  <c r="M149" i="13"/>
  <c r="N146" i="13"/>
  <c r="M145" i="13"/>
  <c r="N142" i="13"/>
  <c r="M141" i="13"/>
  <c r="N138" i="13"/>
  <c r="M137" i="13"/>
  <c r="N134" i="13"/>
  <c r="M133" i="13"/>
  <c r="N130" i="13"/>
  <c r="M129" i="13"/>
  <c r="N126" i="13"/>
  <c r="M125" i="13"/>
  <c r="N122" i="13"/>
  <c r="M121" i="13"/>
  <c r="N155" i="13"/>
  <c r="L155" i="13"/>
  <c r="M154" i="13"/>
  <c r="N151" i="13"/>
  <c r="M150" i="13"/>
  <c r="N147" i="13"/>
  <c r="M146" i="13"/>
  <c r="N143" i="13"/>
  <c r="M142" i="13"/>
  <c r="N139" i="13"/>
  <c r="M138" i="13"/>
  <c r="N135" i="13"/>
  <c r="M134" i="13"/>
  <c r="N131" i="13"/>
  <c r="M130" i="13"/>
  <c r="N127" i="13"/>
  <c r="M126" i="13"/>
  <c r="N123" i="13"/>
  <c r="N156" i="13"/>
  <c r="M143" i="13"/>
  <c r="N140" i="13"/>
  <c r="M127" i="13"/>
  <c r="N124" i="13"/>
  <c r="N118" i="13"/>
  <c r="M117" i="13"/>
  <c r="N114" i="13"/>
  <c r="M113" i="13"/>
  <c r="N110" i="13"/>
  <c r="M109" i="13"/>
  <c r="N106" i="13"/>
  <c r="M105" i="13"/>
  <c r="N102" i="13"/>
  <c r="M101" i="13"/>
  <c r="M155" i="13"/>
  <c r="N152" i="13"/>
  <c r="M139" i="13"/>
  <c r="N136" i="13"/>
  <c r="M123" i="13"/>
  <c r="N119" i="13"/>
  <c r="M118" i="13"/>
  <c r="N115" i="13"/>
  <c r="L115" i="13"/>
  <c r="M114" i="13"/>
  <c r="N111" i="13"/>
  <c r="M110" i="13"/>
  <c r="N107" i="13"/>
  <c r="M106" i="13"/>
  <c r="N103" i="13"/>
  <c r="M102" i="13"/>
  <c r="N99" i="13"/>
  <c r="M98" i="13"/>
  <c r="M151" i="13"/>
  <c r="N148" i="13"/>
  <c r="M135" i="13"/>
  <c r="N132" i="13"/>
  <c r="M122" i="13"/>
  <c r="M119" i="13"/>
  <c r="N116" i="13"/>
  <c r="M115" i="13"/>
  <c r="N112" i="13"/>
  <c r="M111" i="13"/>
  <c r="N108" i="13"/>
  <c r="M107" i="13"/>
  <c r="N104" i="13"/>
  <c r="L104" i="13"/>
  <c r="M103" i="13"/>
  <c r="N100" i="13"/>
  <c r="M99" i="13"/>
  <c r="N96" i="13"/>
  <c r="M116" i="13"/>
  <c r="N113" i="13"/>
  <c r="M100" i="13"/>
  <c r="N97" i="13"/>
  <c r="M95" i="13"/>
  <c r="N92" i="13"/>
  <c r="M91" i="13"/>
  <c r="N88" i="13"/>
  <c r="M87" i="13"/>
  <c r="N84" i="13"/>
  <c r="M83" i="13"/>
  <c r="N80" i="13"/>
  <c r="L80" i="13"/>
  <c r="M79" i="13"/>
  <c r="M147" i="13"/>
  <c r="M112" i="13"/>
  <c r="N109" i="13"/>
  <c r="N98" i="13"/>
  <c r="M97" i="13"/>
  <c r="N93" i="13"/>
  <c r="M92" i="13"/>
  <c r="N89" i="13"/>
  <c r="M88" i="13"/>
  <c r="N85" i="13"/>
  <c r="M84" i="13"/>
  <c r="N81" i="13"/>
  <c r="M80" i="13"/>
  <c r="N77" i="13"/>
  <c r="M76" i="13"/>
  <c r="N73" i="13"/>
  <c r="M72" i="13"/>
  <c r="N144" i="13"/>
  <c r="M131" i="13"/>
  <c r="M108" i="13"/>
  <c r="N105" i="13"/>
  <c r="N94" i="13"/>
  <c r="M93" i="13"/>
  <c r="N90" i="13"/>
  <c r="M89" i="13"/>
  <c r="N86" i="13"/>
  <c r="M85" i="13"/>
  <c r="N82" i="13"/>
  <c r="L82" i="13"/>
  <c r="M81" i="13"/>
  <c r="N78" i="13"/>
  <c r="M77" i="13"/>
  <c r="N74" i="13"/>
  <c r="M73" i="13"/>
  <c r="N117" i="13"/>
  <c r="M104" i="13"/>
  <c r="M90" i="13"/>
  <c r="N87" i="13"/>
  <c r="N71" i="13"/>
  <c r="M70" i="13"/>
  <c r="N67" i="13"/>
  <c r="M66" i="13"/>
  <c r="N63" i="13"/>
  <c r="M62" i="13"/>
  <c r="N59" i="13"/>
  <c r="M58" i="13"/>
  <c r="N55" i="13"/>
  <c r="M54" i="13"/>
  <c r="N51" i="13"/>
  <c r="M50" i="13"/>
  <c r="N47" i="13"/>
  <c r="M46" i="13"/>
  <c r="N43" i="13"/>
  <c r="L43" i="13"/>
  <c r="M42" i="13"/>
  <c r="N39" i="13"/>
  <c r="M38" i="13"/>
  <c r="N35" i="13"/>
  <c r="M34" i="13"/>
  <c r="N31" i="13"/>
  <c r="M30" i="13"/>
  <c r="N27" i="13"/>
  <c r="M26" i="13"/>
  <c r="N23" i="13"/>
  <c r="N101" i="13"/>
  <c r="M86" i="13"/>
  <c r="N83" i="13"/>
  <c r="M74" i="13"/>
  <c r="N72" i="13"/>
  <c r="M71" i="13"/>
  <c r="N68" i="13"/>
  <c r="M67" i="13"/>
  <c r="N64" i="13"/>
  <c r="M63" i="13"/>
  <c r="N60" i="13"/>
  <c r="M59" i="13"/>
  <c r="N56" i="13"/>
  <c r="M55" i="13"/>
  <c r="N52" i="13"/>
  <c r="M51" i="13"/>
  <c r="N48" i="13"/>
  <c r="M47" i="13"/>
  <c r="N44" i="13"/>
  <c r="M43" i="13"/>
  <c r="N40" i="13"/>
  <c r="M39" i="13"/>
  <c r="N36" i="13"/>
  <c r="M35" i="13"/>
  <c r="N32" i="13"/>
  <c r="M31" i="13"/>
  <c r="N28" i="13"/>
  <c r="M27" i="13"/>
  <c r="N24" i="13"/>
  <c r="M23" i="13"/>
  <c r="N19" i="13"/>
  <c r="N18" i="13"/>
  <c r="N17" i="13"/>
  <c r="M16" i="13"/>
  <c r="N128" i="13"/>
  <c r="M96" i="13"/>
  <c r="N95" i="13"/>
  <c r="M82" i="13"/>
  <c r="N79" i="13"/>
  <c r="N75" i="13"/>
  <c r="N69" i="13"/>
  <c r="M68" i="13"/>
  <c r="N65" i="13"/>
  <c r="M64" i="13"/>
  <c r="N61" i="13"/>
  <c r="M60" i="13"/>
  <c r="N57" i="13"/>
  <c r="M56" i="13"/>
  <c r="N53" i="13"/>
  <c r="M52" i="13"/>
  <c r="N49" i="13"/>
  <c r="M48" i="13"/>
  <c r="N45" i="13"/>
  <c r="L45" i="13"/>
  <c r="M44" i="13"/>
  <c r="N41" i="13"/>
  <c r="M40" i="13"/>
  <c r="N37" i="13"/>
  <c r="M36" i="13"/>
  <c r="N33" i="13"/>
  <c r="M32" i="13"/>
  <c r="N29" i="13"/>
  <c r="M28" i="13"/>
  <c r="N25" i="13"/>
  <c r="M24" i="13"/>
  <c r="N20" i="13"/>
  <c r="M19" i="13"/>
  <c r="M18" i="13"/>
  <c r="M17" i="13"/>
  <c r="N10" i="13"/>
  <c r="M94" i="13"/>
  <c r="M65" i="13"/>
  <c r="N62" i="13"/>
  <c r="M49" i="13"/>
  <c r="N46" i="13"/>
  <c r="M33" i="13"/>
  <c r="N30" i="13"/>
  <c r="M20" i="13"/>
  <c r="N14" i="13"/>
  <c r="M13" i="13"/>
  <c r="M10" i="13"/>
  <c r="N9" i="13"/>
  <c r="M8" i="13"/>
  <c r="N5" i="13"/>
  <c r="N2" i="13"/>
  <c r="M75" i="13"/>
  <c r="M53" i="13"/>
  <c r="N50" i="13"/>
  <c r="M22" i="13"/>
  <c r="M12" i="13"/>
  <c r="N8" i="13"/>
  <c r="M7" i="13"/>
  <c r="M4" i="13"/>
  <c r="N91" i="13"/>
  <c r="M78" i="13"/>
  <c r="M61" i="13"/>
  <c r="N58" i="13"/>
  <c r="M45" i="13"/>
  <c r="N42" i="13"/>
  <c r="M29" i="13"/>
  <c r="N26" i="13"/>
  <c r="N21" i="13"/>
  <c r="N15" i="13"/>
  <c r="M14" i="13"/>
  <c r="N11" i="13"/>
  <c r="M9" i="13"/>
  <c r="N6" i="13"/>
  <c r="M5" i="13"/>
  <c r="N3" i="13"/>
  <c r="M2" i="13"/>
  <c r="N120" i="13"/>
  <c r="N70" i="13"/>
  <c r="L58" i="13"/>
  <c r="M57" i="13"/>
  <c r="N54" i="13"/>
  <c r="M41" i="13"/>
  <c r="N38" i="13"/>
  <c r="M25" i="13"/>
  <c r="N22" i="13"/>
  <c r="M21" i="13"/>
  <c r="N16" i="13"/>
  <c r="M15" i="13"/>
  <c r="N12" i="13"/>
  <c r="M11" i="13"/>
  <c r="N7" i="13"/>
  <c r="M6" i="13"/>
  <c r="N4" i="13"/>
  <c r="M3" i="13"/>
  <c r="N76" i="13"/>
  <c r="M69" i="13"/>
  <c r="N66" i="13"/>
  <c r="M37" i="13"/>
  <c r="N34" i="13"/>
  <c r="N13" i="13"/>
  <c r="R12" i="11"/>
  <c r="N157" i="11"/>
  <c r="M156" i="11"/>
  <c r="N153" i="11"/>
  <c r="M152" i="11"/>
  <c r="N149" i="11"/>
  <c r="M148" i="11"/>
  <c r="N145" i="11"/>
  <c r="M144" i="11"/>
  <c r="N141" i="11"/>
  <c r="M140" i="11"/>
  <c r="N137" i="11"/>
  <c r="M136" i="11"/>
  <c r="N133" i="11"/>
  <c r="M132" i="11"/>
  <c r="N129" i="11"/>
  <c r="M128" i="11"/>
  <c r="N125" i="11"/>
  <c r="M124" i="11"/>
  <c r="N121" i="11"/>
  <c r="M157" i="11"/>
  <c r="N154" i="11"/>
  <c r="M153" i="11"/>
  <c r="N150" i="11"/>
  <c r="M149" i="11"/>
  <c r="N146" i="11"/>
  <c r="M145" i="11"/>
  <c r="N142" i="11"/>
  <c r="M141" i="11"/>
  <c r="N138" i="11"/>
  <c r="M137" i="11"/>
  <c r="N134" i="11"/>
  <c r="M133" i="11"/>
  <c r="N130" i="11"/>
  <c r="M129" i="11"/>
  <c r="N126" i="11"/>
  <c r="M125" i="11"/>
  <c r="N122" i="11"/>
  <c r="M121" i="11"/>
  <c r="M154" i="11"/>
  <c r="N152" i="11"/>
  <c r="M151" i="11"/>
  <c r="M146" i="11"/>
  <c r="N144" i="11"/>
  <c r="M143" i="11"/>
  <c r="M138" i="11"/>
  <c r="N136" i="11"/>
  <c r="M135" i="11"/>
  <c r="M130" i="11"/>
  <c r="N128" i="11"/>
  <c r="M127" i="11"/>
  <c r="M122" i="11"/>
  <c r="N120" i="11"/>
  <c r="N118" i="11"/>
  <c r="M117" i="11"/>
  <c r="N114" i="11"/>
  <c r="M113" i="11"/>
  <c r="N110" i="11"/>
  <c r="M109" i="11"/>
  <c r="N106" i="11"/>
  <c r="M105" i="11"/>
  <c r="N155" i="11"/>
  <c r="N147" i="11"/>
  <c r="N139" i="11"/>
  <c r="N131" i="11"/>
  <c r="N123" i="11"/>
  <c r="M120" i="11"/>
  <c r="N119" i="11"/>
  <c r="M118" i="11"/>
  <c r="N115" i="11"/>
  <c r="M114" i="11"/>
  <c r="N111" i="11"/>
  <c r="M110" i="11"/>
  <c r="N107" i="11"/>
  <c r="M106" i="11"/>
  <c r="N103" i="11"/>
  <c r="N156" i="11"/>
  <c r="M155" i="11"/>
  <c r="M150" i="11"/>
  <c r="N148" i="11"/>
  <c r="M147" i="11"/>
  <c r="M142" i="11"/>
  <c r="N140" i="11"/>
  <c r="M139" i="11"/>
  <c r="M134" i="11"/>
  <c r="N132" i="11"/>
  <c r="M131" i="11"/>
  <c r="M126" i="11"/>
  <c r="N124" i="11"/>
  <c r="M123" i="11"/>
  <c r="M119" i="11"/>
  <c r="N116" i="11"/>
  <c r="M115" i="11"/>
  <c r="N112" i="11"/>
  <c r="M111" i="11"/>
  <c r="N108" i="11"/>
  <c r="M107" i="11"/>
  <c r="N104" i="11"/>
  <c r="M103" i="11"/>
  <c r="N135" i="11"/>
  <c r="M112" i="11"/>
  <c r="N109" i="11"/>
  <c r="M102" i="11"/>
  <c r="N99" i="11"/>
  <c r="M98" i="11"/>
  <c r="N95" i="11"/>
  <c r="M94" i="11"/>
  <c r="N91" i="11"/>
  <c r="M90" i="11"/>
  <c r="N87" i="11"/>
  <c r="M86" i="11"/>
  <c r="N83" i="11"/>
  <c r="M82" i="11"/>
  <c r="N79" i="11"/>
  <c r="M78" i="11"/>
  <c r="N127" i="11"/>
  <c r="M108" i="11"/>
  <c r="N105" i="11"/>
  <c r="N100" i="11"/>
  <c r="M99" i="11"/>
  <c r="N96" i="11"/>
  <c r="M95" i="11"/>
  <c r="N92" i="11"/>
  <c r="M91" i="11"/>
  <c r="N88" i="11"/>
  <c r="M87" i="11"/>
  <c r="N84" i="11"/>
  <c r="M83" i="11"/>
  <c r="N80" i="11"/>
  <c r="M79" i="11"/>
  <c r="N151" i="11"/>
  <c r="N117" i="11"/>
  <c r="M104" i="11"/>
  <c r="N101" i="11"/>
  <c r="M100" i="11"/>
  <c r="N97" i="11"/>
  <c r="M96" i="11"/>
  <c r="N93" i="11"/>
  <c r="M92" i="11"/>
  <c r="N89" i="11"/>
  <c r="M88" i="11"/>
  <c r="N85" i="11"/>
  <c r="M84" i="11"/>
  <c r="N143" i="11"/>
  <c r="M116" i="11"/>
  <c r="M101" i="11"/>
  <c r="N98" i="11"/>
  <c r="M85" i="11"/>
  <c r="N81" i="11"/>
  <c r="N77" i="11"/>
  <c r="M76" i="11"/>
  <c r="N73" i="11"/>
  <c r="M72" i="11"/>
  <c r="N69" i="11"/>
  <c r="M68" i="11"/>
  <c r="N65" i="11"/>
  <c r="M64" i="11"/>
  <c r="N61" i="11"/>
  <c r="M60" i="11"/>
  <c r="N57" i="11"/>
  <c r="M56" i="11"/>
  <c r="N53" i="11"/>
  <c r="M52" i="11"/>
  <c r="N49" i="11"/>
  <c r="M48" i="11"/>
  <c r="N45" i="11"/>
  <c r="M44" i="11"/>
  <c r="N41" i="11"/>
  <c r="M40" i="11"/>
  <c r="N37" i="11"/>
  <c r="M36" i="11"/>
  <c r="N33" i="11"/>
  <c r="M32" i="11"/>
  <c r="N29" i="11"/>
  <c r="M28" i="11"/>
  <c r="N25" i="11"/>
  <c r="M24" i="11"/>
  <c r="N20" i="11"/>
  <c r="M19" i="11"/>
  <c r="M18" i="11"/>
  <c r="M17" i="11"/>
  <c r="N113" i="11"/>
  <c r="M97" i="11"/>
  <c r="N94" i="11"/>
  <c r="N82" i="11"/>
  <c r="M81" i="11"/>
  <c r="M77" i="11"/>
  <c r="N74" i="11"/>
  <c r="M73" i="11"/>
  <c r="N70" i="11"/>
  <c r="M69" i="11"/>
  <c r="N66" i="11"/>
  <c r="M65" i="11"/>
  <c r="N62" i="11"/>
  <c r="M61" i="11"/>
  <c r="N58" i="11"/>
  <c r="M57" i="11"/>
  <c r="N54" i="11"/>
  <c r="M53" i="11"/>
  <c r="N50" i="11"/>
  <c r="M49" i="11"/>
  <c r="N46" i="11"/>
  <c r="M45" i="11"/>
  <c r="N42" i="11"/>
  <c r="M41" i="11"/>
  <c r="N38" i="11"/>
  <c r="M37" i="11"/>
  <c r="N34" i="11"/>
  <c r="M33" i="11"/>
  <c r="N30" i="11"/>
  <c r="M29" i="11"/>
  <c r="N26" i="11"/>
  <c r="M25" i="11"/>
  <c r="N22" i="11"/>
  <c r="N21" i="11"/>
  <c r="M20" i="11"/>
  <c r="M93" i="11"/>
  <c r="N90" i="11"/>
  <c r="N75" i="11"/>
  <c r="M74" i="11"/>
  <c r="N71" i="11"/>
  <c r="M70" i="11"/>
  <c r="N67" i="11"/>
  <c r="M66" i="11"/>
  <c r="N63" i="11"/>
  <c r="M62" i="11"/>
  <c r="N59" i="11"/>
  <c r="M58" i="11"/>
  <c r="N55" i="11"/>
  <c r="M54" i="11"/>
  <c r="N51" i="11"/>
  <c r="M50" i="11"/>
  <c r="N47" i="11"/>
  <c r="M46" i="11"/>
  <c r="N43" i="11"/>
  <c r="M42" i="11"/>
  <c r="N39" i="11"/>
  <c r="M38" i="11"/>
  <c r="N35" i="11"/>
  <c r="M34" i="11"/>
  <c r="N31" i="11"/>
  <c r="M30" i="11"/>
  <c r="N27" i="11"/>
  <c r="M26" i="11"/>
  <c r="N23" i="11"/>
  <c r="M22" i="11"/>
  <c r="M21" i="11"/>
  <c r="M75" i="11"/>
  <c r="N72" i="11"/>
  <c r="M59" i="11"/>
  <c r="N56" i="11"/>
  <c r="M43" i="11"/>
  <c r="N40" i="11"/>
  <c r="M27" i="11"/>
  <c r="N24" i="11"/>
  <c r="N16" i="11"/>
  <c r="M15" i="11"/>
  <c r="M14" i="11"/>
  <c r="M13" i="11"/>
  <c r="M12" i="11"/>
  <c r="M11" i="11"/>
  <c r="N8" i="11"/>
  <c r="M7" i="11"/>
  <c r="N102" i="11"/>
  <c r="M89" i="11"/>
  <c r="M80" i="11"/>
  <c r="M71" i="11"/>
  <c r="N68" i="11"/>
  <c r="M55" i="11"/>
  <c r="N52" i="11"/>
  <c r="M39" i="11"/>
  <c r="N36" i="11"/>
  <c r="M23" i="11"/>
  <c r="N19" i="11"/>
  <c r="N18" i="11"/>
  <c r="N17" i="11"/>
  <c r="M16" i="11"/>
  <c r="N9" i="11"/>
  <c r="M8" i="11"/>
  <c r="N5" i="11"/>
  <c r="N2" i="11"/>
  <c r="N86" i="11"/>
  <c r="M67" i="11"/>
  <c r="N64" i="11"/>
  <c r="M51" i="11"/>
  <c r="N48" i="11"/>
  <c r="M35" i="11"/>
  <c r="N32" i="11"/>
  <c r="N10" i="11"/>
  <c r="M9" i="11"/>
  <c r="N6" i="11"/>
  <c r="M5" i="11"/>
  <c r="N3" i="11"/>
  <c r="M2" i="11"/>
  <c r="N78" i="11"/>
  <c r="N76" i="11"/>
  <c r="M63" i="11"/>
  <c r="N60" i="11"/>
  <c r="M47" i="11"/>
  <c r="N44" i="11"/>
  <c r="M31" i="11"/>
  <c r="N28" i="11"/>
  <c r="N15" i="11"/>
  <c r="N14" i="11"/>
  <c r="N13" i="11"/>
  <c r="N12" i="11"/>
  <c r="N11" i="11"/>
  <c r="M10" i="11"/>
  <c r="N7" i="11"/>
  <c r="M6" i="11"/>
  <c r="N4" i="11"/>
  <c r="M3" i="11"/>
  <c r="M4" i="11"/>
  <c r="L153" i="12"/>
  <c r="N157" i="12"/>
  <c r="M156" i="12"/>
  <c r="N153" i="12"/>
  <c r="M152" i="12"/>
  <c r="N149" i="12"/>
  <c r="M148" i="12"/>
  <c r="N145" i="12"/>
  <c r="M144" i="12"/>
  <c r="N141" i="12"/>
  <c r="M140" i="12"/>
  <c r="N137" i="12"/>
  <c r="M136" i="12"/>
  <c r="N133" i="12"/>
  <c r="M132" i="12"/>
  <c r="N129" i="12"/>
  <c r="L129" i="12"/>
  <c r="M128" i="12"/>
  <c r="N125" i="12"/>
  <c r="M124" i="12"/>
  <c r="N121" i="12"/>
  <c r="M120" i="12"/>
  <c r="M157" i="12"/>
  <c r="N154" i="12"/>
  <c r="M153" i="12"/>
  <c r="N150" i="12"/>
  <c r="M149" i="12"/>
  <c r="N146" i="12"/>
  <c r="M145" i="12"/>
  <c r="N142" i="12"/>
  <c r="M141" i="12"/>
  <c r="N138" i="12"/>
  <c r="M137" i="12"/>
  <c r="N134" i="12"/>
  <c r="M133" i="12"/>
  <c r="N130" i="12"/>
  <c r="M129" i="12"/>
  <c r="N126" i="12"/>
  <c r="M125" i="12"/>
  <c r="N122" i="12"/>
  <c r="M121" i="12"/>
  <c r="M154" i="12"/>
  <c r="N152" i="12"/>
  <c r="M151" i="12"/>
  <c r="M146" i="12"/>
  <c r="N144" i="12"/>
  <c r="M143" i="12"/>
  <c r="M138" i="12"/>
  <c r="N136" i="12"/>
  <c r="M135" i="12"/>
  <c r="M130" i="12"/>
  <c r="N128" i="12"/>
  <c r="M127" i="12"/>
  <c r="M122" i="12"/>
  <c r="N120" i="12"/>
  <c r="N119" i="12"/>
  <c r="M118" i="12"/>
  <c r="N115" i="12"/>
  <c r="M114" i="12"/>
  <c r="N111" i="12"/>
  <c r="M110" i="12"/>
  <c r="N107" i="12"/>
  <c r="M106" i="12"/>
  <c r="N103" i="12"/>
  <c r="N155" i="12"/>
  <c r="N147" i="12"/>
  <c r="N139" i="12"/>
  <c r="N131" i="12"/>
  <c r="N123" i="12"/>
  <c r="M119" i="12"/>
  <c r="N116" i="12"/>
  <c r="M115" i="12"/>
  <c r="N112" i="12"/>
  <c r="M111" i="12"/>
  <c r="N108" i="12"/>
  <c r="M107" i="12"/>
  <c r="N156" i="12"/>
  <c r="M142" i="12"/>
  <c r="N140" i="12"/>
  <c r="M126" i="12"/>
  <c r="N124" i="12"/>
  <c r="L117" i="12"/>
  <c r="N113" i="12"/>
  <c r="M104" i="12"/>
  <c r="M103" i="12"/>
  <c r="N102" i="12"/>
  <c r="M101" i="12"/>
  <c r="N98" i="12"/>
  <c r="M97" i="12"/>
  <c r="N94" i="12"/>
  <c r="M93" i="12"/>
  <c r="N90" i="12"/>
  <c r="L90" i="12"/>
  <c r="M89" i="12"/>
  <c r="N86" i="12"/>
  <c r="M85" i="12"/>
  <c r="N82" i="12"/>
  <c r="M81" i="12"/>
  <c r="N78" i="12"/>
  <c r="M77" i="12"/>
  <c r="N74" i="12"/>
  <c r="M73" i="12"/>
  <c r="N70" i="12"/>
  <c r="M69" i="12"/>
  <c r="N66" i="12"/>
  <c r="M65" i="12"/>
  <c r="N62" i="12"/>
  <c r="M61" i="12"/>
  <c r="N58" i="12"/>
  <c r="L58" i="12"/>
  <c r="M57" i="12"/>
  <c r="N54" i="12"/>
  <c r="M53" i="12"/>
  <c r="M155" i="12"/>
  <c r="N151" i="12"/>
  <c r="M139" i="12"/>
  <c r="N135" i="12"/>
  <c r="M123" i="12"/>
  <c r="M116" i="12"/>
  <c r="N114" i="12"/>
  <c r="M113" i="12"/>
  <c r="M108" i="12"/>
  <c r="N106" i="12"/>
  <c r="M102" i="12"/>
  <c r="N99" i="12"/>
  <c r="M98" i="12"/>
  <c r="N95" i="12"/>
  <c r="M94" i="12"/>
  <c r="N91" i="12"/>
  <c r="M90" i="12"/>
  <c r="N87" i="12"/>
  <c r="L87" i="12"/>
  <c r="M86" i="12"/>
  <c r="N83" i="12"/>
  <c r="M82" i="12"/>
  <c r="N79" i="12"/>
  <c r="M78" i="12"/>
  <c r="N75" i="12"/>
  <c r="M74" i="12"/>
  <c r="N71" i="12"/>
  <c r="M70" i="12"/>
  <c r="N67" i="12"/>
  <c r="M66" i="12"/>
  <c r="N63" i="12"/>
  <c r="M62" i="12"/>
  <c r="N59" i="12"/>
  <c r="M58" i="12"/>
  <c r="N55" i="12"/>
  <c r="L55" i="12"/>
  <c r="M54" i="12"/>
  <c r="N51" i="12"/>
  <c r="M50" i="12"/>
  <c r="N109" i="12"/>
  <c r="M105" i="12"/>
  <c r="N101" i="12"/>
  <c r="M100" i="12"/>
  <c r="M95" i="12"/>
  <c r="N93" i="12"/>
  <c r="M92" i="12"/>
  <c r="M87" i="12"/>
  <c r="N85" i="12"/>
  <c r="M84" i="12"/>
  <c r="M79" i="12"/>
  <c r="N77" i="12"/>
  <c r="M76" i="12"/>
  <c r="M71" i="12"/>
  <c r="N69" i="12"/>
  <c r="M68" i="12"/>
  <c r="M63" i="12"/>
  <c r="N61" i="12"/>
  <c r="M60" i="12"/>
  <c r="M55" i="12"/>
  <c r="N53" i="12"/>
  <c r="M52" i="12"/>
  <c r="M48" i="12"/>
  <c r="N46" i="12"/>
  <c r="M45" i="12"/>
  <c r="N42" i="12"/>
  <c r="M41" i="12"/>
  <c r="N38" i="12"/>
  <c r="M37" i="12"/>
  <c r="N34" i="12"/>
  <c r="M33" i="12"/>
  <c r="N30" i="12"/>
  <c r="M29" i="12"/>
  <c r="N26" i="12"/>
  <c r="M25" i="12"/>
  <c r="N22" i="12"/>
  <c r="L22" i="12"/>
  <c r="N21" i="12"/>
  <c r="M20" i="12"/>
  <c r="N15" i="12"/>
  <c r="N14" i="12"/>
  <c r="M150" i="12"/>
  <c r="N148" i="12"/>
  <c r="M147" i="12"/>
  <c r="N143" i="12"/>
  <c r="N118" i="12"/>
  <c r="M109" i="12"/>
  <c r="N104" i="12"/>
  <c r="L100" i="12"/>
  <c r="N96" i="12"/>
  <c r="N88" i="12"/>
  <c r="N80" i="12"/>
  <c r="N72" i="12"/>
  <c r="L68" i="12"/>
  <c r="N64" i="12"/>
  <c r="N56" i="12"/>
  <c r="N50" i="12"/>
  <c r="N47" i="12"/>
  <c r="L47" i="12"/>
  <c r="M46" i="12"/>
  <c r="N43" i="12"/>
  <c r="M42" i="12"/>
  <c r="N39" i="12"/>
  <c r="N132" i="12"/>
  <c r="N117" i="12"/>
  <c r="M112" i="12"/>
  <c r="M96" i="12"/>
  <c r="N92" i="12"/>
  <c r="M80" i="12"/>
  <c r="N76" i="12"/>
  <c r="M64" i="12"/>
  <c r="L61" i="12"/>
  <c r="N60" i="12"/>
  <c r="N48" i="12"/>
  <c r="M43" i="12"/>
  <c r="N41" i="12"/>
  <c r="M40" i="12"/>
  <c r="L39" i="12"/>
  <c r="M36" i="12"/>
  <c r="N35" i="12"/>
  <c r="M31" i="12"/>
  <c r="M30" i="12"/>
  <c r="N29" i="12"/>
  <c r="N24" i="12"/>
  <c r="L23" i="12"/>
  <c r="N19" i="12"/>
  <c r="N17" i="12"/>
  <c r="N9" i="12"/>
  <c r="M8" i="12"/>
  <c r="N5" i="12"/>
  <c r="L5" i="12"/>
  <c r="N2" i="12"/>
  <c r="M134" i="12"/>
  <c r="N110" i="12"/>
  <c r="N100" i="12"/>
  <c r="L85" i="12"/>
  <c r="M47" i="12"/>
  <c r="N45" i="12"/>
  <c r="M44" i="12"/>
  <c r="M39" i="12"/>
  <c r="M38" i="12"/>
  <c r="N37" i="12"/>
  <c r="N32" i="12"/>
  <c r="N27" i="12"/>
  <c r="M23" i="12"/>
  <c r="M22" i="12"/>
  <c r="M15" i="12"/>
  <c r="N11" i="12"/>
  <c r="M10" i="12"/>
  <c r="N7" i="12"/>
  <c r="M6" i="12"/>
  <c r="M131" i="12"/>
  <c r="M99" i="12"/>
  <c r="N97" i="12"/>
  <c r="M51" i="12"/>
  <c r="M49" i="12"/>
  <c r="N40" i="12"/>
  <c r="N36" i="12"/>
  <c r="L35" i="12"/>
  <c r="M32" i="12"/>
  <c r="M27" i="12"/>
  <c r="M21" i="12"/>
  <c r="N20" i="12"/>
  <c r="M18" i="12"/>
  <c r="M14" i="12"/>
  <c r="M13" i="12"/>
  <c r="M12" i="12"/>
  <c r="M11" i="12"/>
  <c r="M4" i="12"/>
  <c r="N127" i="12"/>
  <c r="M117" i="12"/>
  <c r="L113" i="12"/>
  <c r="L96" i="12"/>
  <c r="M91" i="12"/>
  <c r="N89" i="12"/>
  <c r="M75" i="12"/>
  <c r="N73" i="12"/>
  <c r="M59" i="12"/>
  <c r="N57" i="12"/>
  <c r="N44" i="12"/>
  <c r="M35" i="12"/>
  <c r="M34" i="12"/>
  <c r="N33" i="12"/>
  <c r="L32" i="12"/>
  <c r="N28" i="12"/>
  <c r="M24" i="12"/>
  <c r="N23" i="12"/>
  <c r="M19" i="12"/>
  <c r="M17" i="12"/>
  <c r="N16" i="12"/>
  <c r="N10" i="12"/>
  <c r="M9" i="12"/>
  <c r="N6" i="12"/>
  <c r="M5" i="12"/>
  <c r="N3" i="12"/>
  <c r="L3" i="12"/>
  <c r="M2" i="12"/>
  <c r="N105" i="12"/>
  <c r="M88" i="12"/>
  <c r="N84" i="12"/>
  <c r="M72" i="12"/>
  <c r="N68" i="12"/>
  <c r="M56" i="12"/>
  <c r="N52" i="12"/>
  <c r="N49" i="12"/>
  <c r="M28" i="12"/>
  <c r="N18" i="12"/>
  <c r="M16" i="12"/>
  <c r="N13" i="12"/>
  <c r="N12" i="12"/>
  <c r="N4" i="12"/>
  <c r="L4" i="12"/>
  <c r="M3" i="12"/>
  <c r="M83" i="12"/>
  <c r="N81" i="12"/>
  <c r="M67" i="12"/>
  <c r="N65" i="12"/>
  <c r="N31" i="12"/>
  <c r="L29" i="12"/>
  <c r="M26" i="12"/>
  <c r="N25" i="12"/>
  <c r="N8" i="12"/>
  <c r="M7" i="12"/>
  <c r="R12" i="12"/>
  <c r="N157" i="9"/>
  <c r="M156" i="9"/>
  <c r="N153" i="9"/>
  <c r="M152" i="9"/>
  <c r="N149" i="9"/>
  <c r="M148" i="9"/>
  <c r="N145" i="9"/>
  <c r="M144" i="9"/>
  <c r="N141" i="9"/>
  <c r="M140" i="9"/>
  <c r="N137" i="9"/>
  <c r="M136" i="9"/>
  <c r="N133" i="9"/>
  <c r="M132" i="9"/>
  <c r="N129" i="9"/>
  <c r="M128" i="9"/>
  <c r="N125" i="9"/>
  <c r="M124" i="9"/>
  <c r="N121" i="9"/>
  <c r="M120" i="9"/>
  <c r="M157" i="9"/>
  <c r="N154" i="9"/>
  <c r="M153" i="9"/>
  <c r="N150" i="9"/>
  <c r="M149" i="9"/>
  <c r="N146" i="9"/>
  <c r="M145" i="9"/>
  <c r="N142" i="9"/>
  <c r="M141" i="9"/>
  <c r="N138" i="9"/>
  <c r="M137" i="9"/>
  <c r="N134" i="9"/>
  <c r="M133" i="9"/>
  <c r="N130" i="9"/>
  <c r="M129" i="9"/>
  <c r="N126" i="9"/>
  <c r="M125" i="9"/>
  <c r="N122" i="9"/>
  <c r="M121" i="9"/>
  <c r="N155" i="9"/>
  <c r="M154" i="9"/>
  <c r="N151" i="9"/>
  <c r="M150" i="9"/>
  <c r="N147" i="9"/>
  <c r="M146" i="9"/>
  <c r="N143" i="9"/>
  <c r="M142" i="9"/>
  <c r="N139" i="9"/>
  <c r="M138" i="9"/>
  <c r="N135" i="9"/>
  <c r="M134" i="9"/>
  <c r="N131" i="9"/>
  <c r="M130" i="9"/>
  <c r="N127" i="9"/>
  <c r="M126" i="9"/>
  <c r="N123" i="9"/>
  <c r="N156" i="9"/>
  <c r="M155" i="9"/>
  <c r="N152" i="9"/>
  <c r="M151" i="9"/>
  <c r="N148" i="9"/>
  <c r="M135" i="9"/>
  <c r="N132" i="9"/>
  <c r="M122" i="9"/>
  <c r="N120" i="9"/>
  <c r="N119" i="9"/>
  <c r="M118" i="9"/>
  <c r="N115" i="9"/>
  <c r="M114" i="9"/>
  <c r="N111" i="9"/>
  <c r="M110" i="9"/>
  <c r="N107" i="9"/>
  <c r="M106" i="9"/>
  <c r="N103" i="9"/>
  <c r="M102" i="9"/>
  <c r="N99" i="9"/>
  <c r="M98" i="9"/>
  <c r="M131" i="9"/>
  <c r="N128" i="9"/>
  <c r="M116" i="9"/>
  <c r="M115" i="9"/>
  <c r="N114" i="9"/>
  <c r="N109" i="9"/>
  <c r="M105" i="9"/>
  <c r="N104" i="9"/>
  <c r="M100" i="9"/>
  <c r="M99" i="9"/>
  <c r="N98" i="9"/>
  <c r="M95" i="9"/>
  <c r="N92" i="9"/>
  <c r="M91" i="9"/>
  <c r="N88" i="9"/>
  <c r="M87" i="9"/>
  <c r="N84" i="9"/>
  <c r="M83" i="9"/>
  <c r="M147" i="9"/>
  <c r="M127" i="9"/>
  <c r="N124" i="9"/>
  <c r="M123" i="9"/>
  <c r="M119" i="9"/>
  <c r="N118" i="9"/>
  <c r="N113" i="9"/>
  <c r="M109" i="9"/>
  <c r="N108" i="9"/>
  <c r="M104" i="9"/>
  <c r="M103" i="9"/>
  <c r="N102" i="9"/>
  <c r="N97" i="9"/>
  <c r="N93" i="9"/>
  <c r="M92" i="9"/>
  <c r="N144" i="9"/>
  <c r="M143" i="9"/>
  <c r="N140" i="9"/>
  <c r="M139" i="9"/>
  <c r="N117" i="9"/>
  <c r="M113" i="9"/>
  <c r="N112" i="9"/>
  <c r="M108" i="9"/>
  <c r="M107" i="9"/>
  <c r="N106" i="9"/>
  <c r="N101" i="9"/>
  <c r="M97" i="9"/>
  <c r="N96" i="9"/>
  <c r="N94" i="9"/>
  <c r="M93" i="9"/>
  <c r="N90" i="9"/>
  <c r="M89" i="9"/>
  <c r="N105" i="9"/>
  <c r="M96" i="9"/>
  <c r="N95" i="9"/>
  <c r="N89" i="9"/>
  <c r="M85" i="9"/>
  <c r="M84" i="9"/>
  <c r="N83" i="9"/>
  <c r="N80" i="9"/>
  <c r="M79" i="9"/>
  <c r="N76" i="9"/>
  <c r="M75" i="9"/>
  <c r="N72" i="9"/>
  <c r="M71" i="9"/>
  <c r="N68" i="9"/>
  <c r="M67" i="9"/>
  <c r="N64" i="9"/>
  <c r="M63" i="9"/>
  <c r="N60" i="9"/>
  <c r="M59" i="9"/>
  <c r="N56" i="9"/>
  <c r="M55" i="9"/>
  <c r="N52" i="9"/>
  <c r="M51" i="9"/>
  <c r="N48" i="9"/>
  <c r="M47" i="9"/>
  <c r="N44" i="9"/>
  <c r="M43" i="9"/>
  <c r="N40" i="9"/>
  <c r="M39" i="9"/>
  <c r="N36" i="9"/>
  <c r="M35" i="9"/>
  <c r="N32" i="9"/>
  <c r="M31" i="9"/>
  <c r="N28" i="9"/>
  <c r="M27" i="9"/>
  <c r="N24" i="9"/>
  <c r="N136" i="9"/>
  <c r="M112" i="9"/>
  <c r="M111" i="9"/>
  <c r="N110" i="9"/>
  <c r="M94" i="9"/>
  <c r="N91" i="9"/>
  <c r="N87" i="9"/>
  <c r="N81" i="9"/>
  <c r="M80" i="9"/>
  <c r="N77" i="9"/>
  <c r="M76" i="9"/>
  <c r="N73" i="9"/>
  <c r="M72" i="9"/>
  <c r="N69" i="9"/>
  <c r="M68" i="9"/>
  <c r="N65" i="9"/>
  <c r="M64" i="9"/>
  <c r="N61" i="9"/>
  <c r="M60" i="9"/>
  <c r="N57" i="9"/>
  <c r="M56" i="9"/>
  <c r="N53" i="9"/>
  <c r="M52" i="9"/>
  <c r="N49" i="9"/>
  <c r="M48" i="9"/>
  <c r="N45" i="9"/>
  <c r="M44" i="9"/>
  <c r="N41" i="9"/>
  <c r="M40" i="9"/>
  <c r="N37" i="9"/>
  <c r="M36" i="9"/>
  <c r="N33" i="9"/>
  <c r="M32" i="9"/>
  <c r="N29" i="9"/>
  <c r="M101" i="9"/>
  <c r="N100" i="9"/>
  <c r="M90" i="9"/>
  <c r="N86" i="9"/>
  <c r="N82" i="9"/>
  <c r="M81" i="9"/>
  <c r="N78" i="9"/>
  <c r="M77" i="9"/>
  <c r="N74" i="9"/>
  <c r="M73" i="9"/>
  <c r="N70" i="9"/>
  <c r="M69" i="9"/>
  <c r="N66" i="9"/>
  <c r="M65" i="9"/>
  <c r="N62" i="9"/>
  <c r="M61" i="9"/>
  <c r="N58" i="9"/>
  <c r="M57" i="9"/>
  <c r="N54" i="9"/>
  <c r="M53" i="9"/>
  <c r="N50" i="9"/>
  <c r="M49" i="9"/>
  <c r="N46" i="9"/>
  <c r="M45" i="9"/>
  <c r="N42" i="9"/>
  <c r="M41" i="9"/>
  <c r="N38" i="9"/>
  <c r="M37" i="9"/>
  <c r="N34" i="9"/>
  <c r="M33" i="9"/>
  <c r="N30" i="9"/>
  <c r="M29" i="9"/>
  <c r="M70" i="9"/>
  <c r="N67" i="9"/>
  <c r="M54" i="9"/>
  <c r="N51" i="9"/>
  <c r="M38" i="9"/>
  <c r="N35" i="9"/>
  <c r="M28" i="9"/>
  <c r="N23" i="9"/>
  <c r="M22" i="9"/>
  <c r="M21" i="9"/>
  <c r="N16" i="9"/>
  <c r="M15" i="9"/>
  <c r="M14" i="9"/>
  <c r="M13" i="9"/>
  <c r="M12" i="9"/>
  <c r="M11" i="9"/>
  <c r="N8" i="9"/>
  <c r="M7" i="9"/>
  <c r="M4" i="9"/>
  <c r="M82" i="9"/>
  <c r="N79" i="9"/>
  <c r="M66" i="9"/>
  <c r="N63" i="9"/>
  <c r="M50" i="9"/>
  <c r="N47" i="9"/>
  <c r="M34" i="9"/>
  <c r="N31" i="9"/>
  <c r="N26" i="9"/>
  <c r="M23" i="9"/>
  <c r="N19" i="9"/>
  <c r="N18" i="9"/>
  <c r="N17" i="9"/>
  <c r="M16" i="9"/>
  <c r="N9" i="9"/>
  <c r="M8" i="9"/>
  <c r="N5" i="9"/>
  <c r="N2" i="9"/>
  <c r="M88" i="9"/>
  <c r="M74" i="9"/>
  <c r="N71" i="9"/>
  <c r="N55" i="9"/>
  <c r="M42" i="9"/>
  <c r="M24" i="9"/>
  <c r="N22" i="9"/>
  <c r="N21" i="9"/>
  <c r="M20" i="9"/>
  <c r="N13" i="9"/>
  <c r="N12" i="9"/>
  <c r="N11" i="9"/>
  <c r="M10" i="9"/>
  <c r="N7" i="9"/>
  <c r="M6" i="9"/>
  <c r="N116" i="9"/>
  <c r="M86" i="9"/>
  <c r="N85" i="9"/>
  <c r="M78" i="9"/>
  <c r="N75" i="9"/>
  <c r="M62" i="9"/>
  <c r="N59" i="9"/>
  <c r="M46" i="9"/>
  <c r="N43" i="9"/>
  <c r="M30" i="9"/>
  <c r="N27" i="9"/>
  <c r="M26" i="9"/>
  <c r="N25" i="9"/>
  <c r="N20" i="9"/>
  <c r="M19" i="9"/>
  <c r="M18" i="9"/>
  <c r="M17" i="9"/>
  <c r="N10" i="9"/>
  <c r="M9" i="9"/>
  <c r="N6" i="9"/>
  <c r="M5" i="9"/>
  <c r="N3" i="9"/>
  <c r="M2" i="9"/>
  <c r="M117" i="9"/>
  <c r="M58" i="9"/>
  <c r="N39" i="9"/>
  <c r="M25" i="9"/>
  <c r="N15" i="9"/>
  <c r="N14" i="9"/>
  <c r="N4" i="9"/>
  <c r="M3" i="9"/>
  <c r="R12" i="9"/>
  <c r="L153" i="9"/>
  <c r="R18" i="4"/>
  <c r="R21" i="4"/>
  <c r="N46" i="4"/>
  <c r="N107" i="4"/>
  <c r="M67" i="4"/>
  <c r="N133" i="4"/>
  <c r="N109" i="4"/>
  <c r="N145" i="4"/>
  <c r="N140" i="4"/>
  <c r="N116" i="4"/>
  <c r="M54" i="4"/>
  <c r="M16" i="4"/>
  <c r="M45" i="4"/>
  <c r="N50" i="4"/>
  <c r="N5" i="4"/>
  <c r="N92" i="4"/>
  <c r="N108" i="4"/>
  <c r="N61" i="4"/>
  <c r="M10" i="4"/>
  <c r="M93" i="4"/>
  <c r="M6" i="4"/>
  <c r="N128" i="4"/>
  <c r="N19" i="4"/>
  <c r="M58" i="4"/>
  <c r="N16" i="4"/>
  <c r="N17" i="4"/>
  <c r="N2" i="4"/>
  <c r="M115" i="4"/>
  <c r="N89" i="4"/>
  <c r="N121" i="4"/>
  <c r="M30" i="4"/>
  <c r="N94" i="4"/>
  <c r="M64" i="4"/>
  <c r="M102" i="4"/>
  <c r="N11" i="4"/>
  <c r="N67" i="4"/>
  <c r="N30" i="4"/>
  <c r="L44" i="11"/>
  <c r="L156" i="11"/>
  <c r="L150" i="11"/>
  <c r="L27" i="11"/>
  <c r="L86" i="11"/>
  <c r="L140" i="11"/>
  <c r="L145" i="11"/>
  <c r="L157" i="11"/>
  <c r="L147" i="11"/>
  <c r="L16" i="11"/>
  <c r="L124" i="11"/>
  <c r="L12" i="11"/>
  <c r="L75" i="11"/>
  <c r="L26" i="11"/>
  <c r="L29" i="11"/>
  <c r="L57" i="11"/>
  <c r="L135" i="11"/>
  <c r="L18" i="11"/>
  <c r="L56" i="11"/>
  <c r="L45" i="11"/>
  <c r="L114" i="11"/>
  <c r="L39" i="11"/>
  <c r="L68" i="11"/>
  <c r="L97" i="11"/>
  <c r="L116" i="11"/>
  <c r="L62" i="11"/>
  <c r="L80" i="11"/>
  <c r="L95" i="11"/>
  <c r="L85" i="11"/>
  <c r="L104" i="11"/>
  <c r="L15" i="9"/>
  <c r="L63" i="9"/>
  <c r="L155" i="9"/>
  <c r="L19" i="12"/>
  <c r="L10" i="12"/>
  <c r="L27" i="12"/>
  <c r="L56" i="12"/>
  <c r="L53" i="12"/>
  <c r="L2" i="12"/>
  <c r="L33" i="12"/>
  <c r="L93" i="12"/>
  <c r="L60" i="12"/>
  <c r="L92" i="12"/>
  <c r="L21" i="12"/>
  <c r="L30" i="12"/>
  <c r="L63" i="12"/>
  <c r="L95" i="12"/>
  <c r="L66" i="12"/>
  <c r="L98" i="12"/>
  <c r="L109" i="12"/>
  <c r="L147" i="12"/>
  <c r="L107" i="12"/>
  <c r="L119" i="12"/>
  <c r="L132" i="12"/>
  <c r="L148" i="12"/>
  <c r="L126" i="12"/>
  <c r="L72" i="13"/>
  <c r="L11" i="17"/>
  <c r="L21" i="17"/>
  <c r="L57" i="17"/>
  <c r="L58" i="17"/>
  <c r="L43" i="17"/>
  <c r="L75" i="17"/>
  <c r="L84" i="17"/>
  <c r="L108" i="17"/>
  <c r="L106" i="17"/>
  <c r="L134" i="17"/>
  <c r="M36" i="4"/>
  <c r="M144" i="4"/>
  <c r="M84" i="4"/>
  <c r="M41" i="4"/>
  <c r="M138" i="4"/>
  <c r="M79" i="4"/>
  <c r="M27" i="4"/>
  <c r="M127" i="4"/>
  <c r="N35" i="4"/>
  <c r="N106" i="4"/>
  <c r="N71" i="4"/>
  <c r="M142" i="4"/>
  <c r="N64" i="4"/>
  <c r="N137" i="4"/>
  <c r="N27" i="4"/>
  <c r="N136" i="4"/>
  <c r="N26" i="4"/>
  <c r="N143" i="4"/>
  <c r="N34" i="4"/>
  <c r="N154" i="4"/>
  <c r="N45" i="4"/>
  <c r="N90" i="4"/>
  <c r="M70" i="4"/>
  <c r="N82" i="4"/>
  <c r="N111" i="4"/>
  <c r="N37" i="4"/>
  <c r="M126" i="4"/>
  <c r="N110" i="4"/>
  <c r="L155" i="12"/>
  <c r="L57" i="12"/>
  <c r="L70" i="12"/>
  <c r="M77" i="4"/>
  <c r="M75" i="4"/>
  <c r="M42" i="4"/>
  <c r="M152" i="4"/>
  <c r="M47" i="4"/>
  <c r="M59" i="4"/>
  <c r="M8" i="4"/>
  <c r="M130" i="4"/>
  <c r="M125" i="4"/>
  <c r="M49" i="4"/>
  <c r="M37" i="4"/>
  <c r="M66" i="4"/>
  <c r="M135" i="4"/>
  <c r="M156" i="4"/>
  <c r="M123" i="4"/>
  <c r="M90" i="4"/>
  <c r="M136" i="4"/>
  <c r="M95" i="4"/>
  <c r="M4" i="4"/>
  <c r="M48" i="4"/>
  <c r="M99" i="4"/>
  <c r="M25" i="4"/>
  <c r="M7" i="4"/>
  <c r="M68" i="4"/>
  <c r="M153" i="4"/>
  <c r="M71" i="4"/>
  <c r="M85" i="4"/>
  <c r="M116" i="4"/>
  <c r="M147" i="4"/>
  <c r="M19" i="4"/>
  <c r="M50" i="4"/>
  <c r="M73" i="4"/>
  <c r="M96" i="4"/>
  <c r="M32" i="4"/>
  <c r="M55" i="4"/>
  <c r="M13" i="4"/>
  <c r="M44" i="4"/>
  <c r="M11" i="4"/>
  <c r="M129" i="4"/>
  <c r="M24" i="4"/>
  <c r="M92" i="4"/>
  <c r="M26" i="4"/>
  <c r="M31" i="4"/>
  <c r="M101" i="4"/>
  <c r="M35" i="4"/>
  <c r="M112" i="4"/>
  <c r="M149" i="4"/>
  <c r="M21" i="4"/>
  <c r="M52" i="4"/>
  <c r="M83" i="4"/>
  <c r="M114" i="4"/>
  <c r="M137" i="4"/>
  <c r="M9" i="4"/>
  <c r="M119" i="4"/>
  <c r="M141" i="4"/>
  <c r="M108" i="4"/>
  <c r="M139" i="4"/>
  <c r="M106" i="4"/>
  <c r="M65" i="4"/>
  <c r="M88" i="4"/>
  <c r="M111" i="4"/>
  <c r="M61" i="4"/>
  <c r="M28" i="4"/>
  <c r="M154" i="4"/>
  <c r="M113" i="4"/>
  <c r="M72" i="4"/>
  <c r="M132" i="4"/>
  <c r="M89" i="4"/>
  <c r="L14" i="12"/>
  <c r="L48" i="12"/>
  <c r="L88" i="12"/>
  <c r="L11" i="12"/>
  <c r="L69" i="12"/>
  <c r="L42" i="12"/>
  <c r="L75" i="12"/>
  <c r="L110" i="12"/>
  <c r="L136" i="12"/>
  <c r="L78" i="12"/>
  <c r="L116" i="12"/>
  <c r="L143" i="12"/>
  <c r="L141" i="12"/>
  <c r="L18" i="15"/>
  <c r="L130" i="15"/>
  <c r="L45" i="17"/>
  <c r="L18" i="17"/>
  <c r="L44" i="17"/>
  <c r="L31" i="17"/>
  <c r="L63" i="17"/>
  <c r="L85" i="17"/>
  <c r="L95" i="17"/>
  <c r="L128" i="17"/>
  <c r="L9" i="18"/>
  <c r="L87" i="19"/>
  <c r="L123" i="19"/>
  <c r="L135" i="19"/>
  <c r="L134" i="19"/>
  <c r="L109" i="19"/>
  <c r="M131" i="4"/>
  <c r="M80" i="4"/>
  <c r="M20" i="4"/>
  <c r="M128" i="4"/>
  <c r="M109" i="4"/>
  <c r="M74" i="4"/>
  <c r="M15" i="4"/>
  <c r="M157" i="4"/>
  <c r="M122" i="4"/>
  <c r="M63" i="4"/>
  <c r="M78" i="4"/>
  <c r="N77" i="4"/>
  <c r="N44" i="4"/>
  <c r="N148" i="4"/>
  <c r="N36" i="4"/>
  <c r="N123" i="4"/>
  <c r="N15" i="4"/>
  <c r="N122" i="4"/>
  <c r="N13" i="4"/>
  <c r="N130" i="4"/>
  <c r="N21" i="4"/>
  <c r="N141" i="4"/>
  <c r="N33" i="4"/>
  <c r="M118" i="4"/>
  <c r="N79" i="4"/>
  <c r="N155" i="4"/>
  <c r="N72" i="4"/>
  <c r="M134" i="4"/>
  <c r="N101" i="4"/>
  <c r="N28" i="4"/>
  <c r="M62" i="4"/>
  <c r="N102" i="4"/>
  <c r="N38" i="4"/>
  <c r="L73" i="17"/>
  <c r="L61" i="17"/>
  <c r="L47" i="17"/>
  <c r="L65" i="17"/>
  <c r="L132" i="17"/>
  <c r="L62" i="17"/>
  <c r="L124" i="17"/>
  <c r="L53" i="18"/>
  <c r="L80" i="18"/>
  <c r="M3" i="4"/>
  <c r="M103" i="4"/>
  <c r="M51" i="4"/>
  <c r="M151" i="4"/>
  <c r="M140" i="4"/>
  <c r="M97" i="4"/>
  <c r="M29" i="4"/>
  <c r="M145" i="4"/>
  <c r="N80" i="4"/>
  <c r="N25" i="4"/>
  <c r="N112" i="4"/>
  <c r="N24" i="4"/>
  <c r="N131" i="4"/>
  <c r="N95" i="4"/>
  <c r="N97" i="4"/>
  <c r="N96" i="4"/>
  <c r="N100" i="4"/>
  <c r="N113" i="4"/>
  <c r="N4" i="4"/>
  <c r="N151" i="4"/>
  <c r="N55" i="4"/>
  <c r="N135" i="4"/>
  <c r="N51" i="4"/>
  <c r="N156" i="4"/>
  <c r="N83" i="4"/>
  <c r="N10" i="4"/>
  <c r="N150" i="4"/>
  <c r="N86" i="4"/>
  <c r="N22" i="4"/>
  <c r="L28" i="12"/>
  <c r="L152" i="12"/>
  <c r="L26" i="17"/>
  <c r="L50" i="17"/>
  <c r="L49" i="17"/>
  <c r="L48" i="17"/>
  <c r="L76" i="17"/>
  <c r="L101" i="17"/>
  <c r="L123" i="17"/>
  <c r="L117" i="17"/>
  <c r="L43" i="18"/>
  <c r="L26" i="18"/>
  <c r="L48" i="18"/>
  <c r="M133" i="4"/>
  <c r="M98" i="4"/>
  <c r="M39" i="4"/>
  <c r="M146" i="4"/>
  <c r="M87" i="4"/>
  <c r="M76" i="4"/>
  <c r="M33" i="4"/>
  <c r="M124" i="4"/>
  <c r="M81" i="4"/>
  <c r="M22" i="4"/>
  <c r="N85" i="4"/>
  <c r="N105" i="4"/>
  <c r="N66" i="4"/>
  <c r="M110" i="4"/>
  <c r="N84" i="4"/>
  <c r="N81" i="4"/>
  <c r="N88" i="4"/>
  <c r="N99" i="4"/>
  <c r="N139" i="4"/>
  <c r="N43" i="4"/>
  <c r="N124" i="4"/>
  <c r="N41" i="4"/>
  <c r="N147" i="4"/>
  <c r="N74" i="4"/>
  <c r="N142" i="4"/>
  <c r="N78" i="4"/>
  <c r="N14" i="4"/>
  <c r="L74" i="17"/>
  <c r="L99" i="12"/>
  <c r="L108" i="12"/>
  <c r="L18" i="12"/>
  <c r="L46" i="12"/>
  <c r="L146" i="12"/>
  <c r="L12" i="12"/>
  <c r="L9" i="12"/>
  <c r="L77" i="12"/>
  <c r="L15" i="12"/>
  <c r="L26" i="12"/>
  <c r="L128" i="12"/>
  <c r="L59" i="12"/>
  <c r="L91" i="12"/>
  <c r="L118" i="12"/>
  <c r="L62" i="12"/>
  <c r="L94" i="12"/>
  <c r="L131" i="12"/>
  <c r="L127" i="12"/>
  <c r="L103" i="12"/>
  <c r="L115" i="12"/>
  <c r="L134" i="12"/>
  <c r="L46" i="13"/>
  <c r="L44" i="13"/>
  <c r="L81" i="15"/>
  <c r="L4" i="17"/>
  <c r="L46" i="17"/>
  <c r="L9" i="17"/>
  <c r="L64" i="17"/>
  <c r="L78" i="17"/>
  <c r="L80" i="17"/>
  <c r="L107" i="17"/>
  <c r="L90" i="17"/>
  <c r="L111" i="17"/>
  <c r="M69" i="4"/>
  <c r="M34" i="4"/>
  <c r="M117" i="4"/>
  <c r="M82" i="4"/>
  <c r="M23" i="4"/>
  <c r="M12" i="4"/>
  <c r="M120" i="4"/>
  <c r="M60" i="4"/>
  <c r="M17" i="4"/>
  <c r="N63" i="4"/>
  <c r="N52" i="4"/>
  <c r="N58" i="4"/>
  <c r="N76" i="4"/>
  <c r="N153" i="4"/>
  <c r="N39" i="4"/>
  <c r="N146" i="4"/>
  <c r="N69" i="4"/>
  <c r="M2" i="4"/>
  <c r="N68" i="4"/>
  <c r="N75" i="4"/>
  <c r="N87" i="4"/>
  <c r="N127" i="4"/>
  <c r="N32" i="4"/>
  <c r="N114" i="4"/>
  <c r="N31" i="4"/>
  <c r="N138" i="4"/>
  <c r="N65" i="4"/>
  <c r="N134" i="4"/>
  <c r="N70" i="4"/>
  <c r="N6" i="4"/>
  <c r="L35" i="9"/>
  <c r="L136" i="9"/>
  <c r="L86" i="17"/>
  <c r="L73" i="12"/>
  <c r="L67" i="12"/>
  <c r="L25" i="12"/>
  <c r="L20" i="12"/>
  <c r="L76" i="12"/>
  <c r="L82" i="12"/>
  <c r="L140" i="12"/>
  <c r="L156" i="12"/>
  <c r="L30" i="9"/>
  <c r="L8" i="12"/>
  <c r="L6" i="12"/>
  <c r="L44" i="12"/>
  <c r="L25" i="9"/>
  <c r="L62" i="9"/>
  <c r="L45" i="9"/>
  <c r="L31" i="12"/>
  <c r="L37" i="12"/>
  <c r="L139" i="12"/>
  <c r="L7" i="12"/>
  <c r="L52" i="12"/>
  <c r="L84" i="12"/>
  <c r="L123" i="12"/>
  <c r="L38" i="12"/>
  <c r="L71" i="12"/>
  <c r="L105" i="12"/>
  <c r="L120" i="12"/>
  <c r="L74" i="12"/>
  <c r="L112" i="12"/>
  <c r="L49" i="15"/>
  <c r="L125" i="15"/>
  <c r="L12" i="17"/>
  <c r="L79" i="17"/>
  <c r="L27" i="17"/>
  <c r="L59" i="17"/>
  <c r="L91" i="17"/>
  <c r="M5" i="4"/>
  <c r="M121" i="4"/>
  <c r="M53" i="4"/>
  <c r="M18" i="4"/>
  <c r="M107" i="4"/>
  <c r="M56" i="4"/>
  <c r="M155" i="4"/>
  <c r="M104" i="4"/>
  <c r="N117" i="4"/>
  <c r="N29" i="4"/>
  <c r="M14" i="4"/>
  <c r="N49" i="4"/>
  <c r="N125" i="4"/>
  <c r="N12" i="4"/>
  <c r="N119" i="4"/>
  <c r="M46" i="4"/>
  <c r="N57" i="4"/>
  <c r="M38" i="4"/>
  <c r="N53" i="4"/>
  <c r="M94" i="4"/>
  <c r="N60" i="4"/>
  <c r="N73" i="4"/>
  <c r="N115" i="4"/>
  <c r="N18" i="4"/>
  <c r="N104" i="4"/>
  <c r="N20" i="4"/>
  <c r="N129" i="4"/>
  <c r="N56" i="4"/>
  <c r="N126" i="4"/>
  <c r="N62" i="4"/>
  <c r="L60" i="17"/>
  <c r="L100" i="17"/>
  <c r="L116" i="9"/>
  <c r="L34" i="12"/>
  <c r="L89" i="12"/>
  <c r="L102" i="12"/>
  <c r="L151" i="12"/>
  <c r="L64" i="12"/>
  <c r="L41" i="12"/>
  <c r="L104" i="12"/>
  <c r="L49" i="12"/>
  <c r="L114" i="12"/>
  <c r="L79" i="12"/>
  <c r="L124" i="12"/>
  <c r="L48" i="9"/>
  <c r="L90" i="9"/>
  <c r="L17" i="12"/>
  <c r="L72" i="12"/>
  <c r="L13" i="12"/>
  <c r="L36" i="12"/>
  <c r="L101" i="12"/>
  <c r="L40" i="12"/>
  <c r="L80" i="12"/>
  <c r="L24" i="12"/>
  <c r="L144" i="12"/>
  <c r="L16" i="12"/>
  <c r="L45" i="12"/>
  <c r="L43" i="12"/>
  <c r="L50" i="12"/>
  <c r="L65" i="12"/>
  <c r="L81" i="12"/>
  <c r="L97" i="12"/>
  <c r="L51" i="12"/>
  <c r="L83" i="12"/>
  <c r="L54" i="12"/>
  <c r="L86" i="12"/>
  <c r="L106" i="12"/>
  <c r="L135" i="12"/>
  <c r="L150" i="12"/>
  <c r="L125" i="12"/>
  <c r="L67" i="15"/>
  <c r="L60" i="15"/>
  <c r="L42" i="17"/>
  <c r="L29" i="17"/>
  <c r="L28" i="17"/>
  <c r="L97" i="17"/>
  <c r="L96" i="17"/>
  <c r="L127" i="17"/>
  <c r="L118" i="17"/>
  <c r="L97" i="19"/>
  <c r="L100" i="19"/>
  <c r="L95" i="19"/>
  <c r="L106" i="19"/>
  <c r="L118" i="19"/>
  <c r="M100" i="4"/>
  <c r="M57" i="4"/>
  <c r="M148" i="4"/>
  <c r="M105" i="4"/>
  <c r="M43" i="4"/>
  <c r="M143" i="4"/>
  <c r="M91" i="4"/>
  <c r="M40" i="4"/>
  <c r="N144" i="4"/>
  <c r="N8" i="4"/>
  <c r="N3" i="4"/>
  <c r="N132" i="4"/>
  <c r="N23" i="4"/>
  <c r="N98" i="4"/>
  <c r="N91" i="4"/>
  <c r="N152" i="4"/>
  <c r="N42" i="4"/>
  <c r="N149" i="4"/>
  <c r="N40" i="4"/>
  <c r="N157" i="4"/>
  <c r="N48" i="4"/>
  <c r="M86" i="4"/>
  <c r="N59" i="4"/>
  <c r="N103" i="4"/>
  <c r="N7" i="4"/>
  <c r="M150" i="4"/>
  <c r="N93" i="4"/>
  <c r="N9" i="4"/>
  <c r="N120" i="4"/>
  <c r="N47" i="4"/>
  <c r="N118" i="4"/>
  <c r="N54" i="4"/>
  <c r="L130" i="19"/>
  <c r="L133" i="19"/>
  <c r="L131" i="19"/>
  <c r="L110" i="19"/>
  <c r="L126" i="19"/>
  <c r="L117" i="19"/>
  <c r="L129" i="19"/>
  <c r="L141" i="19"/>
  <c r="L42" i="18"/>
  <c r="L78" i="18"/>
  <c r="L103" i="18"/>
  <c r="L120" i="18"/>
  <c r="L47" i="18"/>
  <c r="L77" i="18"/>
  <c r="L15" i="18"/>
  <c r="L59" i="18"/>
  <c r="L20" i="18"/>
  <c r="L91" i="18"/>
  <c r="L75" i="18"/>
  <c r="L115" i="18"/>
  <c r="L16" i="18"/>
  <c r="L13" i="18"/>
  <c r="L6" i="18"/>
  <c r="L37" i="18"/>
  <c r="L69" i="18"/>
  <c r="L32" i="18"/>
  <c r="L64" i="18"/>
  <c r="L117" i="18"/>
  <c r="L136" i="18"/>
  <c r="L89" i="18"/>
  <c r="L131" i="18"/>
  <c r="L130" i="18"/>
  <c r="L133" i="18"/>
  <c r="L102" i="17"/>
  <c r="L112" i="17"/>
  <c r="L139" i="17"/>
  <c r="L133" i="17"/>
  <c r="L61" i="16"/>
  <c r="L107" i="16"/>
  <c r="L119" i="16"/>
  <c r="L114" i="16"/>
  <c r="L2" i="16"/>
  <c r="L32" i="16"/>
  <c r="L16" i="16"/>
  <c r="L23" i="16"/>
  <c r="L7" i="16"/>
  <c r="L26" i="16"/>
  <c r="L53" i="16"/>
  <c r="L64" i="16"/>
  <c r="L37" i="16"/>
  <c r="L88" i="16"/>
  <c r="L84" i="16"/>
  <c r="L102" i="16"/>
  <c r="L140" i="16"/>
  <c r="L81" i="16"/>
  <c r="L128" i="16"/>
  <c r="L139" i="16"/>
  <c r="L134" i="16"/>
  <c r="L129" i="16"/>
  <c r="L18" i="16"/>
  <c r="L27" i="16"/>
  <c r="L38" i="16"/>
  <c r="L41" i="16"/>
  <c r="L17" i="16"/>
  <c r="L52" i="16"/>
  <c r="L43" i="16"/>
  <c r="L15" i="16"/>
  <c r="L22" i="16"/>
  <c r="L54" i="16"/>
  <c r="L10" i="16"/>
  <c r="L25" i="16"/>
  <c r="L71" i="16"/>
  <c r="L74" i="16"/>
  <c r="L82" i="16"/>
  <c r="L78" i="16"/>
  <c r="L103" i="16"/>
  <c r="L98" i="16"/>
  <c r="L124" i="16"/>
  <c r="L77" i="16"/>
  <c r="L112" i="16"/>
  <c r="L135" i="16"/>
  <c r="L130" i="16"/>
  <c r="L117" i="16"/>
  <c r="L11" i="16"/>
  <c r="L55" i="16"/>
  <c r="L100" i="16"/>
  <c r="L58" i="16"/>
  <c r="L87" i="16"/>
  <c r="L93" i="16"/>
  <c r="L133" i="16"/>
  <c r="L19" i="16"/>
  <c r="L5" i="16"/>
  <c r="L39" i="16"/>
  <c r="L13" i="16"/>
  <c r="L42" i="16"/>
  <c r="L6" i="16"/>
  <c r="L20" i="16"/>
  <c r="L67" i="16"/>
  <c r="L62" i="16"/>
  <c r="L65" i="16"/>
  <c r="L91" i="16"/>
  <c r="L86" i="16"/>
  <c r="L97" i="16"/>
  <c r="L123" i="16"/>
  <c r="L118" i="16"/>
  <c r="L113" i="16"/>
  <c r="L70" i="15"/>
  <c r="L113" i="15"/>
  <c r="L5" i="15"/>
  <c r="L28" i="15"/>
  <c r="L39" i="15"/>
  <c r="L86" i="15"/>
  <c r="L80" i="15"/>
  <c r="L115" i="15"/>
  <c r="L38" i="15"/>
  <c r="L23" i="15"/>
  <c r="L118" i="15"/>
  <c r="L4" i="15"/>
  <c r="L62" i="15"/>
  <c r="L26" i="15"/>
  <c r="L11" i="15"/>
  <c r="L33" i="15"/>
  <c r="L44" i="15"/>
  <c r="L55" i="15"/>
  <c r="L65" i="15"/>
  <c r="L120" i="15"/>
  <c r="L105" i="15"/>
  <c r="L110" i="15"/>
  <c r="L131" i="15"/>
  <c r="L138" i="19"/>
  <c r="L105" i="19"/>
  <c r="L121" i="19"/>
  <c r="L137" i="19"/>
  <c r="L8" i="18"/>
  <c r="L63" i="18"/>
  <c r="L31" i="18"/>
  <c r="L94" i="18"/>
  <c r="L7" i="18"/>
  <c r="L22" i="18"/>
  <c r="L38" i="18"/>
  <c r="L54" i="18"/>
  <c r="L3" i="18"/>
  <c r="L33" i="18"/>
  <c r="L49" i="18"/>
  <c r="L5" i="18"/>
  <c r="L18" i="18"/>
  <c r="L28" i="18"/>
  <c r="L44" i="18"/>
  <c r="L60" i="18"/>
  <c r="L76" i="18"/>
  <c r="L87" i="18"/>
  <c r="L92" i="18"/>
  <c r="L71" i="18"/>
  <c r="L88" i="18"/>
  <c r="L58" i="18"/>
  <c r="L74" i="18"/>
  <c r="L90" i="18"/>
  <c r="L99" i="18"/>
  <c r="L102" i="18"/>
  <c r="L108" i="18"/>
  <c r="L121" i="18"/>
  <c r="L101" i="18"/>
  <c r="L109" i="18"/>
  <c r="L114" i="18"/>
  <c r="L111" i="18"/>
  <c r="L127" i="18"/>
  <c r="L126" i="18"/>
  <c r="L129" i="18"/>
  <c r="L51" i="18"/>
  <c r="L4" i="18"/>
  <c r="L12" i="18"/>
  <c r="L14" i="18"/>
  <c r="L34" i="18"/>
  <c r="L50" i="18"/>
  <c r="L81" i="18"/>
  <c r="L29" i="18"/>
  <c r="L45" i="18"/>
  <c r="L24" i="18"/>
  <c r="L40" i="18"/>
  <c r="L56" i="18"/>
  <c r="L61" i="18"/>
  <c r="L73" i="18"/>
  <c r="L72" i="18"/>
  <c r="L67" i="18"/>
  <c r="L83" i="18"/>
  <c r="L96" i="18"/>
  <c r="L70" i="18"/>
  <c r="L86" i="18"/>
  <c r="L100" i="18"/>
  <c r="L95" i="18"/>
  <c r="L112" i="18"/>
  <c r="L98" i="18"/>
  <c r="L140" i="18"/>
  <c r="L97" i="18"/>
  <c r="L107" i="18"/>
  <c r="L123" i="18"/>
  <c r="L139" i="18"/>
  <c r="L122" i="18"/>
  <c r="L138" i="18"/>
  <c r="L125" i="18"/>
  <c r="L141" i="18"/>
  <c r="L55" i="18"/>
  <c r="L27" i="18"/>
  <c r="L23" i="18"/>
  <c r="L39" i="18"/>
  <c r="L35" i="18"/>
  <c r="L21" i="18"/>
  <c r="L30" i="18"/>
  <c r="L46" i="18"/>
  <c r="L65" i="18"/>
  <c r="L10" i="18"/>
  <c r="L25" i="18"/>
  <c r="L41" i="18"/>
  <c r="L57" i="18"/>
  <c r="L85" i="18"/>
  <c r="L2" i="18"/>
  <c r="L17" i="18"/>
  <c r="L19" i="18"/>
  <c r="L36" i="18"/>
  <c r="L52" i="18"/>
  <c r="L68" i="18"/>
  <c r="L84" i="18"/>
  <c r="L132" i="18"/>
  <c r="L79" i="18"/>
  <c r="L110" i="18"/>
  <c r="L66" i="18"/>
  <c r="L82" i="18"/>
  <c r="L105" i="18"/>
  <c r="L116" i="18"/>
  <c r="L106" i="18"/>
  <c r="L113" i="18"/>
  <c r="L118" i="18"/>
  <c r="L124" i="18"/>
  <c r="L93" i="18"/>
  <c r="L104" i="18"/>
  <c r="L128" i="18"/>
  <c r="L119" i="18"/>
  <c r="L135" i="18"/>
  <c r="L134" i="18"/>
  <c r="L137" i="18"/>
  <c r="L15" i="17"/>
  <c r="L7" i="17"/>
  <c r="L22" i="17"/>
  <c r="L13" i="17"/>
  <c r="L54" i="17"/>
  <c r="L10" i="17"/>
  <c r="L25" i="17"/>
  <c r="L41" i="17"/>
  <c r="L69" i="17"/>
  <c r="L24" i="17"/>
  <c r="L40" i="17"/>
  <c r="L89" i="17"/>
  <c r="L16" i="17"/>
  <c r="L23" i="17"/>
  <c r="L39" i="17"/>
  <c r="L56" i="17"/>
  <c r="L72" i="17"/>
  <c r="L93" i="17"/>
  <c r="L55" i="17"/>
  <c r="L71" i="17"/>
  <c r="L70" i="17"/>
  <c r="L81" i="17"/>
  <c r="L92" i="17"/>
  <c r="L136" i="17"/>
  <c r="L87" i="17"/>
  <c r="L103" i="17"/>
  <c r="L82" i="17"/>
  <c r="L98" i="17"/>
  <c r="L119" i="17"/>
  <c r="L135" i="17"/>
  <c r="L114" i="17"/>
  <c r="L130" i="17"/>
  <c r="L113" i="17"/>
  <c r="L129" i="17"/>
  <c r="L38" i="17"/>
  <c r="L34" i="17"/>
  <c r="L6" i="17"/>
  <c r="L20" i="17"/>
  <c r="L37" i="17"/>
  <c r="L53" i="17"/>
  <c r="L2" i="17"/>
  <c r="L17" i="17"/>
  <c r="L19" i="17"/>
  <c r="L36" i="17"/>
  <c r="L52" i="17"/>
  <c r="L77" i="17"/>
  <c r="L116" i="17"/>
  <c r="L8" i="17"/>
  <c r="L35" i="17"/>
  <c r="L51" i="17"/>
  <c r="L68" i="17"/>
  <c r="L67" i="17"/>
  <c r="L66" i="17"/>
  <c r="L88" i="17"/>
  <c r="L104" i="17"/>
  <c r="L120" i="17"/>
  <c r="L83" i="17"/>
  <c r="L99" i="17"/>
  <c r="L140" i="17"/>
  <c r="L94" i="17"/>
  <c r="L115" i="17"/>
  <c r="L131" i="17"/>
  <c r="L110" i="17"/>
  <c r="L126" i="17"/>
  <c r="L109" i="17"/>
  <c r="L125" i="17"/>
  <c r="L141" i="17"/>
  <c r="L122" i="17"/>
  <c r="L138" i="17"/>
  <c r="L105" i="17"/>
  <c r="L121" i="17"/>
  <c r="L137" i="17"/>
  <c r="L40" i="16"/>
  <c r="L44" i="16"/>
  <c r="L8" i="16"/>
  <c r="L35" i="16"/>
  <c r="L51" i="16"/>
  <c r="L76" i="16"/>
  <c r="L4" i="16"/>
  <c r="L12" i="16"/>
  <c r="L14" i="16"/>
  <c r="L34" i="16"/>
  <c r="L50" i="16"/>
  <c r="L116" i="16"/>
  <c r="L3" i="16"/>
  <c r="L33" i="16"/>
  <c r="L49" i="16"/>
  <c r="L96" i="16"/>
  <c r="L63" i="16"/>
  <c r="L70" i="16"/>
  <c r="L57" i="16"/>
  <c r="L73" i="16"/>
  <c r="L83" i="16"/>
  <c r="L99" i="16"/>
  <c r="L136" i="16"/>
  <c r="L94" i="16"/>
  <c r="L89" i="16"/>
  <c r="L115" i="16"/>
  <c r="L131" i="16"/>
  <c r="L110" i="16"/>
  <c r="L126" i="16"/>
  <c r="L109" i="16"/>
  <c r="L125" i="16"/>
  <c r="L141" i="16"/>
  <c r="L48" i="16"/>
  <c r="L9" i="16"/>
  <c r="L36" i="16"/>
  <c r="L24" i="16"/>
  <c r="L28" i="16"/>
  <c r="L72" i="16"/>
  <c r="L31" i="16"/>
  <c r="L47" i="16"/>
  <c r="L60" i="16"/>
  <c r="L79" i="16"/>
  <c r="L21" i="16"/>
  <c r="L30" i="16"/>
  <c r="L46" i="16"/>
  <c r="L56" i="16"/>
  <c r="L29" i="16"/>
  <c r="L45" i="16"/>
  <c r="L68" i="16"/>
  <c r="L59" i="16"/>
  <c r="L75" i="16"/>
  <c r="L80" i="16"/>
  <c r="L132" i="16"/>
  <c r="L66" i="16"/>
  <c r="L104" i="16"/>
  <c r="L69" i="16"/>
  <c r="L92" i="16"/>
  <c r="L95" i="16"/>
  <c r="L120" i="16"/>
  <c r="L90" i="16"/>
  <c r="L85" i="16"/>
  <c r="L101" i="16"/>
  <c r="L108" i="16"/>
  <c r="L111" i="16"/>
  <c r="L127" i="16"/>
  <c r="L106" i="16"/>
  <c r="L122" i="16"/>
  <c r="L138" i="16"/>
  <c r="L105" i="16"/>
  <c r="L121" i="16"/>
  <c r="L137" i="16"/>
  <c r="L8" i="15"/>
  <c r="L3" i="15"/>
  <c r="L13" i="15"/>
  <c r="L46" i="15"/>
  <c r="L2" i="15"/>
  <c r="L16" i="15"/>
  <c r="L50" i="15"/>
  <c r="L79" i="15"/>
  <c r="L22" i="15"/>
  <c r="L29" i="15"/>
  <c r="L45" i="15"/>
  <c r="L61" i="15"/>
  <c r="L24" i="15"/>
  <c r="L40" i="15"/>
  <c r="L56" i="15"/>
  <c r="L87" i="15"/>
  <c r="L35" i="15"/>
  <c r="L51" i="15"/>
  <c r="L68" i="15"/>
  <c r="L75" i="15"/>
  <c r="L66" i="15"/>
  <c r="L82" i="15"/>
  <c r="L77" i="15"/>
  <c r="L76" i="15"/>
  <c r="L93" i="15"/>
  <c r="L103" i="15"/>
  <c r="L101" i="15"/>
  <c r="L109" i="15"/>
  <c r="L114" i="15"/>
  <c r="L140" i="15"/>
  <c r="L100" i="15"/>
  <c r="L121" i="15"/>
  <c r="L111" i="15"/>
  <c r="L127" i="15"/>
  <c r="L126" i="15"/>
  <c r="L141" i="15"/>
  <c r="L42" i="15"/>
  <c r="L30" i="15"/>
  <c r="L12" i="15"/>
  <c r="L34" i="15"/>
  <c r="L14" i="15"/>
  <c r="L10" i="15"/>
  <c r="L25" i="15"/>
  <c r="L41" i="15"/>
  <c r="L57" i="15"/>
  <c r="L83" i="15"/>
  <c r="L17" i="15"/>
  <c r="L19" i="15"/>
  <c r="L36" i="15"/>
  <c r="L52" i="15"/>
  <c r="L71" i="15"/>
  <c r="L31" i="15"/>
  <c r="L47" i="15"/>
  <c r="L63" i="15"/>
  <c r="L95" i="15"/>
  <c r="L78" i="15"/>
  <c r="L89" i="15"/>
  <c r="L128" i="15"/>
  <c r="L73" i="15"/>
  <c r="L90" i="15"/>
  <c r="L122" i="15"/>
  <c r="L88" i="15"/>
  <c r="L106" i="15"/>
  <c r="L102" i="15"/>
  <c r="L108" i="15"/>
  <c r="L97" i="15"/>
  <c r="L96" i="15"/>
  <c r="L107" i="15"/>
  <c r="L123" i="15"/>
  <c r="L139" i="15"/>
  <c r="L138" i="15"/>
  <c r="L137" i="15"/>
  <c r="L58" i="15"/>
  <c r="L7" i="15"/>
  <c r="L21" i="15"/>
  <c r="L15" i="15"/>
  <c r="L54" i="15"/>
  <c r="L6" i="15"/>
  <c r="L20" i="15"/>
  <c r="L37" i="15"/>
  <c r="L53" i="15"/>
  <c r="L72" i="15"/>
  <c r="L112" i="15"/>
  <c r="L9" i="15"/>
  <c r="L32" i="15"/>
  <c r="L48" i="15"/>
  <c r="L64" i="15"/>
  <c r="L27" i="15"/>
  <c r="L43" i="15"/>
  <c r="L59" i="15"/>
  <c r="L74" i="15"/>
  <c r="L132" i="15"/>
  <c r="L69" i="15"/>
  <c r="L85" i="15"/>
  <c r="L91" i="15"/>
  <c r="L99" i="15"/>
  <c r="L84" i="15"/>
  <c r="L117" i="15"/>
  <c r="L98" i="15"/>
  <c r="L124" i="15"/>
  <c r="L104" i="15"/>
  <c r="L92" i="15"/>
  <c r="L116" i="15"/>
  <c r="L129" i="15"/>
  <c r="L119" i="15"/>
  <c r="L135" i="15"/>
  <c r="L134" i="15"/>
  <c r="L133" i="15"/>
  <c r="R13" i="14"/>
  <c r="R14" i="14"/>
  <c r="L145" i="13"/>
  <c r="L153" i="13"/>
  <c r="L141" i="13"/>
  <c r="L134" i="13"/>
  <c r="L122" i="13"/>
  <c r="L143" i="13"/>
  <c r="L127" i="13"/>
  <c r="L128" i="13"/>
  <c r="L118" i="13"/>
  <c r="L102" i="13"/>
  <c r="L124" i="13"/>
  <c r="L107" i="13"/>
  <c r="L152" i="13"/>
  <c r="L108" i="13"/>
  <c r="L84" i="13"/>
  <c r="L93" i="13"/>
  <c r="L77" i="13"/>
  <c r="L109" i="13"/>
  <c r="L90" i="13"/>
  <c r="L74" i="13"/>
  <c r="L98" i="13"/>
  <c r="L75" i="13"/>
  <c r="L67" i="13"/>
  <c r="L51" i="13"/>
  <c r="L35" i="13"/>
  <c r="L76" i="13"/>
  <c r="L64" i="13"/>
  <c r="L48" i="13"/>
  <c r="L32" i="13"/>
  <c r="L69" i="13"/>
  <c r="L53" i="13"/>
  <c r="L37" i="13"/>
  <c r="L20" i="13"/>
  <c r="L66" i="13"/>
  <c r="L5" i="13"/>
  <c r="L70" i="13"/>
  <c r="L62" i="13"/>
  <c r="L13" i="13"/>
  <c r="L6" i="13"/>
  <c r="L157" i="13"/>
  <c r="L150" i="13"/>
  <c r="L138" i="13"/>
  <c r="L126" i="13"/>
  <c r="L147" i="13"/>
  <c r="L131" i="13"/>
  <c r="L144" i="13"/>
  <c r="L106" i="13"/>
  <c r="L140" i="13"/>
  <c r="L111" i="13"/>
  <c r="L112" i="13"/>
  <c r="L96" i="13"/>
  <c r="L101" i="13"/>
  <c r="L88" i="13"/>
  <c r="L81" i="13"/>
  <c r="L148" i="13"/>
  <c r="L94" i="13"/>
  <c r="L78" i="13"/>
  <c r="L91" i="13"/>
  <c r="L55" i="13"/>
  <c r="L39" i="13"/>
  <c r="L23" i="13"/>
  <c r="L87" i="13"/>
  <c r="L68" i="13"/>
  <c r="L52" i="13"/>
  <c r="L36" i="13"/>
  <c r="L19" i="13"/>
  <c r="L17" i="13"/>
  <c r="L57" i="13"/>
  <c r="L41" i="13"/>
  <c r="L25" i="13"/>
  <c r="L10" i="13"/>
  <c r="L22" i="13"/>
  <c r="L9" i="13"/>
  <c r="L11" i="13"/>
  <c r="L95" i="13"/>
  <c r="L54" i="13"/>
  <c r="L79" i="13"/>
  <c r="L26" i="13"/>
  <c r="L133" i="13"/>
  <c r="L121" i="13"/>
  <c r="L154" i="13"/>
  <c r="L142" i="13"/>
  <c r="L151" i="13"/>
  <c r="L135" i="13"/>
  <c r="L110" i="13"/>
  <c r="L156" i="13"/>
  <c r="L38" i="13"/>
  <c r="L7" i="13"/>
  <c r="L14" i="13"/>
  <c r="L42" i="13"/>
  <c r="L30" i="13"/>
  <c r="L2" i="13"/>
  <c r="L50" i="13"/>
  <c r="L33" i="13"/>
  <c r="L65" i="13"/>
  <c r="L71" i="13"/>
  <c r="L83" i="13"/>
  <c r="L40" i="13"/>
  <c r="L31" i="13"/>
  <c r="L63" i="13"/>
  <c r="L97" i="13"/>
  <c r="L89" i="13"/>
  <c r="L113" i="13"/>
  <c r="L100" i="13"/>
  <c r="L103" i="13"/>
  <c r="L114" i="13"/>
  <c r="L15" i="13"/>
  <c r="L4" i="13"/>
  <c r="L3" i="13"/>
  <c r="L16" i="13"/>
  <c r="L34" i="13"/>
  <c r="L29" i="13"/>
  <c r="L61" i="13"/>
  <c r="L28" i="13"/>
  <c r="L60" i="13"/>
  <c r="L105" i="13"/>
  <c r="L27" i="13"/>
  <c r="L59" i="13"/>
  <c r="L85" i="13"/>
  <c r="L117" i="13"/>
  <c r="L120" i="13"/>
  <c r="L136" i="13"/>
  <c r="L99" i="13"/>
  <c r="L123" i="13"/>
  <c r="L149" i="13"/>
  <c r="L8" i="13"/>
  <c r="L12" i="13"/>
  <c r="L49" i="13"/>
  <c r="L18" i="13"/>
  <c r="L24" i="13"/>
  <c r="L56" i="13"/>
  <c r="L132" i="13"/>
  <c r="L47" i="13"/>
  <c r="L86" i="13"/>
  <c r="L73" i="13"/>
  <c r="L92" i="13"/>
  <c r="L116" i="13"/>
  <c r="L119" i="13"/>
  <c r="L139" i="13"/>
  <c r="L137" i="13"/>
  <c r="L149" i="12"/>
  <c r="L130" i="12"/>
  <c r="L142" i="12"/>
  <c r="L133" i="12"/>
  <c r="L145" i="12"/>
  <c r="L157" i="12"/>
  <c r="L59" i="9"/>
  <c r="L20" i="9"/>
  <c r="L9" i="9"/>
  <c r="L67" i="9"/>
  <c r="L27" i="9"/>
  <c r="L39" i="9"/>
  <c r="L38" i="9"/>
  <c r="L70" i="9"/>
  <c r="L53" i="9"/>
  <c r="L56" i="9"/>
  <c r="L128" i="9"/>
  <c r="L134" i="9"/>
  <c r="L6" i="9"/>
  <c r="L8" i="9"/>
  <c r="L71" i="9"/>
  <c r="L46" i="9"/>
  <c r="L78" i="9"/>
  <c r="L114" i="9"/>
  <c r="L61" i="9"/>
  <c r="L24" i="9"/>
  <c r="L72" i="9"/>
  <c r="L112" i="9"/>
  <c r="L97" i="9"/>
  <c r="L102" i="9"/>
  <c r="L111" i="9"/>
  <c r="L123" i="9"/>
  <c r="L150" i="9"/>
  <c r="L133" i="9"/>
  <c r="L31" i="9"/>
  <c r="L7" i="9"/>
  <c r="L54" i="9"/>
  <c r="L37" i="9"/>
  <c r="L77" i="9"/>
  <c r="L40" i="9"/>
  <c r="L139" i="9"/>
  <c r="L149" i="9"/>
  <c r="L127" i="8"/>
  <c r="L126" i="8"/>
  <c r="L104" i="8"/>
  <c r="L17" i="8"/>
  <c r="L143" i="8"/>
  <c r="L6" i="8"/>
  <c r="L60" i="8"/>
  <c r="L139" i="8"/>
  <c r="L107" i="8"/>
  <c r="L33" i="8"/>
  <c r="L85" i="8"/>
  <c r="L59" i="8"/>
  <c r="L124" i="8"/>
  <c r="L106" i="8"/>
  <c r="L61" i="8"/>
  <c r="L5" i="8"/>
  <c r="L96" i="8"/>
  <c r="L88" i="8"/>
  <c r="L73" i="8"/>
  <c r="L42" i="8"/>
  <c r="L34" i="8"/>
  <c r="L26" i="8"/>
  <c r="L18" i="8"/>
  <c r="L110" i="8"/>
  <c r="L144" i="8"/>
  <c r="L8" i="8"/>
  <c r="L118" i="8"/>
  <c r="L101" i="8"/>
  <c r="L79" i="8"/>
  <c r="L120" i="8"/>
  <c r="L142" i="8"/>
  <c r="L134" i="8"/>
  <c r="L119" i="8"/>
  <c r="L63" i="8"/>
  <c r="L21" i="8"/>
  <c r="L93" i="8"/>
  <c r="L35" i="8"/>
  <c r="L25" i="8"/>
  <c r="L52" i="8"/>
  <c r="L20" i="8"/>
  <c r="L86" i="8"/>
  <c r="L150" i="8"/>
  <c r="L130" i="8"/>
  <c r="L116" i="8"/>
  <c r="L100" i="8"/>
  <c r="L90" i="8"/>
  <c r="L39" i="8"/>
  <c r="L76" i="8"/>
  <c r="L141" i="8"/>
  <c r="L65" i="8"/>
  <c r="L84" i="8"/>
  <c r="L62" i="8"/>
  <c r="L74" i="8"/>
  <c r="L99" i="8"/>
  <c r="L37" i="8"/>
  <c r="L72" i="8"/>
  <c r="L115" i="8"/>
  <c r="L122" i="8"/>
  <c r="L98" i="8"/>
  <c r="L48" i="8"/>
  <c r="L64" i="8"/>
  <c r="L123" i="8"/>
  <c r="L114" i="8"/>
  <c r="L69" i="8"/>
  <c r="L148" i="8"/>
  <c r="L137" i="8"/>
  <c r="L87" i="8"/>
  <c r="L136" i="8"/>
  <c r="L49" i="8"/>
  <c r="L131" i="8"/>
  <c r="L4" i="8"/>
  <c r="L78" i="8"/>
  <c r="L70" i="8"/>
  <c r="L58" i="8"/>
  <c r="L155" i="8"/>
  <c r="L89" i="8"/>
  <c r="L47" i="8"/>
  <c r="L14" i="8"/>
  <c r="L28" i="8"/>
  <c r="L82" i="8"/>
  <c r="L19" i="8"/>
  <c r="L68" i="8"/>
  <c r="L7" i="8"/>
  <c r="L151" i="8"/>
  <c r="L95" i="8"/>
  <c r="L23" i="8"/>
  <c r="L29" i="8"/>
  <c r="L10" i="8"/>
  <c r="L152" i="8"/>
  <c r="L156" i="8"/>
  <c r="L113" i="8"/>
  <c r="L83" i="8"/>
  <c r="L145" i="8"/>
  <c r="L125" i="8"/>
  <c r="L92" i="8"/>
  <c r="L57" i="8"/>
  <c r="L46" i="8"/>
  <c r="L38" i="8"/>
  <c r="L30" i="8"/>
  <c r="L22" i="8"/>
  <c r="L149" i="8"/>
  <c r="L9" i="8"/>
  <c r="L128" i="8"/>
  <c r="L102" i="8"/>
  <c r="L54" i="8"/>
  <c r="L157" i="8"/>
  <c r="L140" i="8"/>
  <c r="L50" i="8"/>
  <c r="L103" i="8"/>
  <c r="L132" i="8"/>
  <c r="L129" i="8"/>
  <c r="L146" i="8"/>
  <c r="L108" i="8"/>
  <c r="L31" i="8"/>
  <c r="L94" i="8"/>
  <c r="L56" i="8"/>
  <c r="L112" i="8"/>
  <c r="L105" i="8"/>
  <c r="L67" i="8"/>
  <c r="L80" i="8"/>
  <c r="L77" i="8"/>
  <c r="L3" i="8"/>
  <c r="L135" i="8"/>
  <c r="L97" i="8"/>
  <c r="L71" i="8"/>
  <c r="L121" i="8"/>
  <c r="L13" i="8"/>
  <c r="L16" i="8"/>
  <c r="L153" i="8"/>
  <c r="L53" i="8"/>
  <c r="L117" i="8"/>
  <c r="L133" i="8"/>
  <c r="L66" i="8"/>
  <c r="L147" i="8"/>
  <c r="L15" i="8"/>
  <c r="L32" i="8"/>
  <c r="L91" i="8"/>
  <c r="L51" i="8"/>
  <c r="L41" i="8"/>
  <c r="L24" i="8"/>
  <c r="L81" i="8"/>
  <c r="L55" i="8"/>
  <c r="L138" i="8"/>
  <c r="L40" i="8"/>
  <c r="L43" i="8"/>
  <c r="L75" i="8"/>
  <c r="L2" i="8"/>
  <c r="L109" i="8"/>
  <c r="L45" i="8"/>
  <c r="L130" i="13"/>
  <c r="L146" i="13"/>
  <c r="L129" i="13"/>
  <c r="L111" i="12"/>
  <c r="L122" i="12"/>
  <c r="L138" i="12"/>
  <c r="L154" i="12"/>
  <c r="L121" i="12"/>
  <c r="L137" i="12"/>
  <c r="L153" i="10"/>
  <c r="L137" i="10"/>
  <c r="L121" i="10"/>
  <c r="L154" i="10"/>
  <c r="L138" i="10"/>
  <c r="L122" i="10"/>
  <c r="L143" i="10"/>
  <c r="L127" i="10"/>
  <c r="L144" i="10"/>
  <c r="L107" i="10"/>
  <c r="L156" i="10"/>
  <c r="L120" i="10"/>
  <c r="L104" i="10"/>
  <c r="L136" i="10"/>
  <c r="L113" i="10"/>
  <c r="L97" i="10"/>
  <c r="L89" i="10"/>
  <c r="L73" i="10"/>
  <c r="L90" i="10"/>
  <c r="L74" i="10"/>
  <c r="L87" i="10"/>
  <c r="L71" i="10"/>
  <c r="L52" i="10"/>
  <c r="L36" i="10"/>
  <c r="L19" i="10"/>
  <c r="L17" i="10"/>
  <c r="L92" i="10"/>
  <c r="L65" i="10"/>
  <c r="L49" i="10"/>
  <c r="L33" i="10"/>
  <c r="L88" i="10"/>
  <c r="L54" i="10"/>
  <c r="L38" i="10"/>
  <c r="L22" i="10"/>
  <c r="L70" i="10"/>
  <c r="L47" i="10"/>
  <c r="L7" i="10"/>
  <c r="L59" i="10"/>
  <c r="L149" i="10"/>
  <c r="L133" i="10"/>
  <c r="L150" i="10"/>
  <c r="L155" i="10"/>
  <c r="L139" i="10"/>
  <c r="L128" i="10"/>
  <c r="L119" i="10"/>
  <c r="L116" i="10"/>
  <c r="L100" i="10"/>
  <c r="L123" i="10"/>
  <c r="L85" i="10"/>
  <c r="L69" i="10"/>
  <c r="L96" i="10"/>
  <c r="L48" i="10"/>
  <c r="L32" i="10"/>
  <c r="L9" i="10"/>
  <c r="L61" i="10"/>
  <c r="L45" i="10"/>
  <c r="L29" i="10"/>
  <c r="L66" i="10"/>
  <c r="L34" i="10"/>
  <c r="L14" i="10"/>
  <c r="L12" i="10"/>
  <c r="L10" i="10"/>
  <c r="L55" i="10"/>
  <c r="L5" i="10"/>
  <c r="L8" i="10"/>
  <c r="L157" i="10"/>
  <c r="L141" i="10"/>
  <c r="L125" i="10"/>
  <c r="L142" i="10"/>
  <c r="L126" i="10"/>
  <c r="L147" i="10"/>
  <c r="L131" i="10"/>
  <c r="L111" i="10"/>
  <c r="L108" i="10"/>
  <c r="L152" i="10"/>
  <c r="L117" i="10"/>
  <c r="L101" i="10"/>
  <c r="L102" i="10"/>
  <c r="L93" i="10"/>
  <c r="L77" i="10"/>
  <c r="L98" i="10"/>
  <c r="L94" i="10"/>
  <c r="L78" i="10"/>
  <c r="L91" i="10"/>
  <c r="L75" i="10"/>
  <c r="L80" i="10"/>
  <c r="L56" i="10"/>
  <c r="L40" i="10"/>
  <c r="L24" i="10"/>
  <c r="L132" i="10"/>
  <c r="L53" i="10"/>
  <c r="L37" i="10"/>
  <c r="L20" i="10"/>
  <c r="L58" i="10"/>
  <c r="L42" i="10"/>
  <c r="L26" i="10"/>
  <c r="L15" i="10"/>
  <c r="L13" i="10"/>
  <c r="L11" i="10"/>
  <c r="L63" i="10"/>
  <c r="L16" i="10"/>
  <c r="L51" i="10"/>
  <c r="L23" i="10"/>
  <c r="L2" i="10"/>
  <c r="L6" i="10"/>
  <c r="L145" i="10"/>
  <c r="L129" i="10"/>
  <c r="L146" i="10"/>
  <c r="L130" i="10"/>
  <c r="L151" i="10"/>
  <c r="L135" i="10"/>
  <c r="L115" i="10"/>
  <c r="L99" i="10"/>
  <c r="L124" i="10"/>
  <c r="L112" i="10"/>
  <c r="L105" i="10"/>
  <c r="L118" i="10"/>
  <c r="L81" i="10"/>
  <c r="L114" i="10"/>
  <c r="L82" i="10"/>
  <c r="L110" i="10"/>
  <c r="L95" i="10"/>
  <c r="L79" i="10"/>
  <c r="L60" i="10"/>
  <c r="L44" i="10"/>
  <c r="L28" i="10"/>
  <c r="L18" i="10"/>
  <c r="L68" i="10"/>
  <c r="L57" i="10"/>
  <c r="L41" i="10"/>
  <c r="L25" i="10"/>
  <c r="L106" i="10"/>
  <c r="L62" i="10"/>
  <c r="L46" i="10"/>
  <c r="L30" i="10"/>
  <c r="L21" i="10"/>
  <c r="L35" i="10"/>
  <c r="L84" i="10"/>
  <c r="L27" i="10"/>
  <c r="L67" i="10"/>
  <c r="L39" i="10"/>
  <c r="L134" i="10"/>
  <c r="L103" i="10"/>
  <c r="L140" i="10"/>
  <c r="L109" i="10"/>
  <c r="L86" i="10"/>
  <c r="L148" i="10"/>
  <c r="L83" i="10"/>
  <c r="L64" i="10"/>
  <c r="L76" i="10"/>
  <c r="L72" i="10"/>
  <c r="L50" i="10"/>
  <c r="L31" i="10"/>
  <c r="L4" i="10"/>
  <c r="L43" i="10"/>
  <c r="L3" i="10"/>
  <c r="L4" i="9"/>
  <c r="L3" i="9"/>
  <c r="L47" i="9"/>
  <c r="L12" i="9"/>
  <c r="L14" i="9"/>
  <c r="L22" i="9"/>
  <c r="L43" i="9"/>
  <c r="L75" i="9"/>
  <c r="L5" i="9"/>
  <c r="L18" i="9"/>
  <c r="L51" i="9"/>
  <c r="L16" i="9"/>
  <c r="L23" i="9"/>
  <c r="L42" i="9"/>
  <c r="L58" i="9"/>
  <c r="L74" i="9"/>
  <c r="L85" i="9"/>
  <c r="L91" i="9"/>
  <c r="L41" i="9"/>
  <c r="L57" i="9"/>
  <c r="L73" i="9"/>
  <c r="L86" i="9"/>
  <c r="L95" i="9"/>
  <c r="L36" i="9"/>
  <c r="L52" i="9"/>
  <c r="L68" i="9"/>
  <c r="L140" i="9"/>
  <c r="L105" i="9"/>
  <c r="L110" i="9"/>
  <c r="L93" i="9"/>
  <c r="L101" i="9"/>
  <c r="L106" i="9"/>
  <c r="L92" i="9"/>
  <c r="L113" i="9"/>
  <c r="L118" i="9"/>
  <c r="L132" i="9"/>
  <c r="L107" i="9"/>
  <c r="L135" i="9"/>
  <c r="L151" i="9"/>
  <c r="L130" i="9"/>
  <c r="L146" i="9"/>
  <c r="L129" i="9"/>
  <c r="L145" i="9"/>
  <c r="L64" i="9"/>
  <c r="L80" i="9"/>
  <c r="L144" i="9"/>
  <c r="L124" i="9"/>
  <c r="L117" i="9"/>
  <c r="L88" i="9"/>
  <c r="L120" i="9"/>
  <c r="L103" i="9"/>
  <c r="L119" i="9"/>
  <c r="L156" i="9"/>
  <c r="L131" i="9"/>
  <c r="L147" i="9"/>
  <c r="L126" i="9"/>
  <c r="L142" i="9"/>
  <c r="L125" i="9"/>
  <c r="L141" i="9"/>
  <c r="L157" i="9"/>
  <c r="L69" i="9"/>
  <c r="L98" i="9"/>
  <c r="L32" i="9"/>
  <c r="L29" i="9"/>
  <c r="L10" i="9"/>
  <c r="L79" i="9"/>
  <c r="L11" i="9"/>
  <c r="L13" i="9"/>
  <c r="L21" i="9"/>
  <c r="L2" i="9"/>
  <c r="L17" i="9"/>
  <c r="L19" i="9"/>
  <c r="L83" i="9"/>
  <c r="L26" i="9"/>
  <c r="L55" i="9"/>
  <c r="L34" i="9"/>
  <c r="L50" i="9"/>
  <c r="L66" i="9"/>
  <c r="L82" i="9"/>
  <c r="L89" i="9"/>
  <c r="L33" i="9"/>
  <c r="L49" i="9"/>
  <c r="L65" i="9"/>
  <c r="L81" i="9"/>
  <c r="L109" i="9"/>
  <c r="L28" i="9"/>
  <c r="L44" i="9"/>
  <c r="L60" i="9"/>
  <c r="L76" i="9"/>
  <c r="L87" i="9"/>
  <c r="L104" i="9"/>
  <c r="L94" i="9"/>
  <c r="L100" i="9"/>
  <c r="L148" i="9"/>
  <c r="L96" i="9"/>
  <c r="L84" i="9"/>
  <c r="L108" i="9"/>
  <c r="L99" i="9"/>
  <c r="L115" i="9"/>
  <c r="L152" i="9"/>
  <c r="L127" i="9"/>
  <c r="L143" i="9"/>
  <c r="L122" i="9"/>
  <c r="L138" i="9"/>
  <c r="L154" i="9"/>
  <c r="L121" i="9"/>
  <c r="L137" i="9"/>
  <c r="L125" i="11"/>
  <c r="L143" i="11"/>
  <c r="L73" i="11"/>
  <c r="L98" i="11"/>
  <c r="L152" i="11"/>
  <c r="L51" i="11"/>
  <c r="L141" i="11"/>
  <c r="L144" i="11"/>
  <c r="L105" i="11"/>
  <c r="L34" i="11"/>
  <c r="L6" i="11"/>
  <c r="L110" i="11"/>
  <c r="L131" i="11"/>
  <c r="L70" i="11"/>
  <c r="L35" i="11"/>
  <c r="L19" i="11"/>
  <c r="L84" i="11"/>
  <c r="L43" i="11"/>
  <c r="L101" i="11"/>
  <c r="L23" i="11"/>
  <c r="L77" i="11"/>
  <c r="L64" i="11"/>
  <c r="L149" i="11"/>
  <c r="L7" i="11"/>
  <c r="L93" i="11"/>
  <c r="L13" i="11"/>
  <c r="L58" i="11"/>
  <c r="L3" i="11"/>
  <c r="L42" i="11"/>
  <c r="L111" i="11"/>
  <c r="L17" i="11"/>
  <c r="L46" i="11"/>
  <c r="L89" i="11"/>
  <c r="L76" i="11"/>
  <c r="L9" i="11"/>
  <c r="L38" i="11"/>
  <c r="L153" i="11"/>
  <c r="L154" i="11"/>
  <c r="L108" i="11"/>
  <c r="L65" i="11"/>
  <c r="L47" i="11"/>
  <c r="L133" i="11"/>
  <c r="L119" i="11"/>
  <c r="L69" i="11"/>
  <c r="L22" i="11"/>
  <c r="L40" i="11"/>
  <c r="L11" i="11"/>
  <c r="L21" i="11"/>
  <c r="L14" i="11"/>
  <c r="L55" i="11"/>
  <c r="L113" i="11"/>
  <c r="L59" i="11"/>
  <c r="L92" i="11"/>
  <c r="L8" i="11"/>
  <c r="L137" i="11"/>
  <c r="L130" i="11"/>
  <c r="L99" i="11"/>
  <c r="L49" i="11"/>
  <c r="L31" i="11"/>
  <c r="L138" i="11"/>
  <c r="L103" i="11"/>
  <c r="L53" i="11"/>
  <c r="L94" i="11"/>
  <c r="L90" i="11"/>
  <c r="L4" i="11"/>
  <c r="L148" i="11"/>
  <c r="L71" i="11"/>
  <c r="L107" i="11"/>
  <c r="L32" i="11"/>
  <c r="L100" i="11"/>
  <c r="L52" i="11"/>
  <c r="L81" i="11"/>
  <c r="L146" i="11"/>
  <c r="L102" i="11"/>
  <c r="L106" i="11"/>
  <c r="L83" i="11"/>
  <c r="L33" i="11"/>
  <c r="L129" i="11"/>
  <c r="L112" i="11"/>
  <c r="L37" i="11"/>
  <c r="L78" i="11"/>
  <c r="L36" i="11"/>
  <c r="L132" i="11"/>
  <c r="L28" i="11"/>
  <c r="L96" i="11"/>
  <c r="L123" i="11"/>
  <c r="L48" i="11"/>
  <c r="L136" i="11"/>
  <c r="L15" i="11"/>
  <c r="L25" i="11"/>
  <c r="L128" i="11"/>
  <c r="L127" i="11"/>
  <c r="L121" i="11"/>
  <c r="L60" i="11"/>
  <c r="L142" i="11"/>
  <c r="L115" i="11"/>
  <c r="L88" i="11"/>
  <c r="L66" i="11"/>
  <c r="L24" i="11"/>
  <c r="L134" i="11"/>
  <c r="L139" i="11"/>
  <c r="L20" i="11"/>
  <c r="L67" i="11"/>
  <c r="L10" i="11"/>
  <c r="L118" i="11"/>
  <c r="L72" i="11"/>
  <c r="L61" i="11"/>
  <c r="L151" i="11"/>
  <c r="L41" i="11"/>
  <c r="L79" i="11"/>
  <c r="L54" i="11"/>
  <c r="L5" i="11"/>
  <c r="L63" i="11"/>
  <c r="L126" i="11"/>
  <c r="L155" i="11"/>
  <c r="L50" i="11"/>
  <c r="L2" i="11"/>
  <c r="L30" i="11"/>
  <c r="L74" i="11"/>
  <c r="L82" i="11"/>
  <c r="L87" i="11"/>
  <c r="L91" i="11"/>
  <c r="L109" i="11"/>
  <c r="L117" i="11"/>
  <c r="L120" i="11"/>
  <c r="L122" i="11"/>
  <c r="R13" i="11"/>
  <c r="R14" i="11"/>
  <c r="R12" i="6"/>
  <c r="L45" i="6"/>
  <c r="L34" i="6"/>
  <c r="L98" i="6"/>
  <c r="L31" i="6"/>
  <c r="L109" i="6"/>
  <c r="L24" i="6"/>
  <c r="L103" i="6"/>
  <c r="L48" i="6"/>
  <c r="L140" i="6"/>
  <c r="L51" i="6"/>
  <c r="L2" i="6"/>
  <c r="L79" i="6"/>
  <c r="L105" i="6"/>
  <c r="L95" i="6"/>
  <c r="L139" i="6"/>
  <c r="L141" i="6"/>
  <c r="L127" i="6"/>
  <c r="L113" i="6"/>
  <c r="L21" i="6"/>
  <c r="L138" i="6"/>
  <c r="L39" i="6"/>
  <c r="L15" i="6"/>
  <c r="L57" i="6"/>
  <c r="L53" i="6"/>
  <c r="L42" i="6"/>
  <c r="L106" i="6"/>
  <c r="L41" i="6"/>
  <c r="L35" i="6"/>
  <c r="L112" i="6"/>
  <c r="L62" i="6"/>
  <c r="L65" i="6"/>
  <c r="L92" i="6"/>
  <c r="L12" i="6"/>
  <c r="L117" i="6"/>
  <c r="L118" i="6"/>
  <c r="L64" i="6"/>
  <c r="L88" i="6"/>
  <c r="L30" i="6"/>
  <c r="L7" i="6"/>
  <c r="L74" i="6"/>
  <c r="L81" i="6"/>
  <c r="L6" i="6"/>
  <c r="L111" i="6"/>
  <c r="L134" i="6"/>
  <c r="L96" i="6"/>
  <c r="L108" i="6"/>
  <c r="L61" i="6"/>
  <c r="L50" i="6"/>
  <c r="L114" i="6"/>
  <c r="L52" i="6"/>
  <c r="L46" i="6"/>
  <c r="L75" i="6"/>
  <c r="L78" i="6"/>
  <c r="L104" i="6"/>
  <c r="L27" i="6"/>
  <c r="L126" i="6"/>
  <c r="L136" i="6"/>
  <c r="L16" i="6"/>
  <c r="L4" i="6"/>
  <c r="L132" i="6"/>
  <c r="L10" i="6"/>
  <c r="L115" i="6"/>
  <c r="L77" i="6"/>
  <c r="L5" i="6"/>
  <c r="L58" i="6"/>
  <c r="L122" i="6"/>
  <c r="L63" i="6"/>
  <c r="L56" i="6"/>
  <c r="L87" i="6"/>
  <c r="L89" i="6"/>
  <c r="L11" i="6"/>
  <c r="L116" i="6"/>
  <c r="L40" i="6"/>
  <c r="L135" i="6"/>
  <c r="L17" i="6"/>
  <c r="L44" i="6"/>
  <c r="L22" i="6"/>
  <c r="L59" i="6"/>
  <c r="L32" i="6"/>
  <c r="L13" i="6"/>
  <c r="L66" i="6"/>
  <c r="L130" i="6"/>
  <c r="L72" i="6"/>
  <c r="L67" i="6"/>
  <c r="L99" i="6"/>
  <c r="L102" i="6"/>
  <c r="L25" i="6"/>
  <c r="L125" i="6"/>
  <c r="L55" i="6"/>
  <c r="L47" i="6"/>
  <c r="L71" i="6"/>
  <c r="L49" i="6"/>
  <c r="L28" i="6"/>
  <c r="L84" i="6"/>
  <c r="L60" i="6"/>
  <c r="L29" i="6"/>
  <c r="L18" i="6"/>
  <c r="L82" i="6"/>
  <c r="L9" i="6"/>
  <c r="L91" i="6"/>
  <c r="L3" i="6"/>
  <c r="L85" i="6"/>
  <c r="L19" i="6"/>
  <c r="L121" i="6"/>
  <c r="L23" i="6"/>
  <c r="L124" i="6"/>
  <c r="L54" i="6"/>
  <c r="L80" i="6"/>
  <c r="L43" i="6"/>
  <c r="L97" i="6"/>
  <c r="L119" i="6"/>
  <c r="L101" i="6"/>
  <c r="L83" i="6"/>
  <c r="L128" i="6"/>
  <c r="L110" i="6"/>
  <c r="L8" i="6"/>
  <c r="L73" i="6"/>
  <c r="L37" i="6"/>
  <c r="L26" i="6"/>
  <c r="L90" i="6"/>
  <c r="L20" i="6"/>
  <c r="L100" i="6"/>
  <c r="L14" i="6"/>
  <c r="L94" i="6"/>
  <c r="L33" i="6"/>
  <c r="L131" i="6"/>
  <c r="L38" i="6"/>
  <c r="L133" i="6"/>
  <c r="L68" i="6"/>
  <c r="L93" i="6"/>
  <c r="L70" i="6"/>
  <c r="L120" i="6"/>
  <c r="L137" i="6"/>
  <c r="L123" i="6"/>
  <c r="L107" i="6"/>
  <c r="L36" i="6"/>
  <c r="L129" i="6"/>
  <c r="L76" i="6"/>
  <c r="L69" i="6"/>
  <c r="L86" i="6"/>
  <c r="R13" i="19"/>
  <c r="R14" i="19"/>
  <c r="R13" i="16"/>
  <c r="R14" i="16"/>
  <c r="R13" i="18"/>
  <c r="R14" i="18"/>
  <c r="R13" i="17"/>
  <c r="R14" i="17"/>
  <c r="R13" i="15"/>
  <c r="R14" i="15"/>
  <c r="R13" i="13"/>
  <c r="R14" i="13"/>
  <c r="R13" i="12"/>
  <c r="R14" i="12"/>
  <c r="R13" i="8"/>
  <c r="R14" i="8"/>
  <c r="R13" i="10"/>
  <c r="R14" i="10"/>
  <c r="R13" i="9"/>
  <c r="R14" i="9"/>
  <c r="L22" i="4"/>
  <c r="L66" i="4"/>
  <c r="L79" i="4"/>
  <c r="L11" i="4"/>
  <c r="L54" i="4"/>
  <c r="L116" i="4"/>
  <c r="L150" i="4"/>
  <c r="L67" i="4"/>
  <c r="L2" i="4"/>
  <c r="L121" i="4"/>
  <c r="L113" i="4"/>
  <c r="L49" i="4"/>
  <c r="L108" i="4"/>
  <c r="L109" i="4"/>
  <c r="L19" i="4"/>
  <c r="L120" i="4"/>
  <c r="L112" i="4"/>
  <c r="L140" i="4"/>
  <c r="L96" i="4"/>
  <c r="L15" i="4"/>
  <c r="L147" i="4"/>
  <c r="L6" i="4"/>
  <c r="L65" i="4"/>
  <c r="L59" i="4"/>
  <c r="L52" i="4"/>
  <c r="L41" i="4"/>
  <c r="L123" i="4"/>
  <c r="L126" i="4"/>
  <c r="L13" i="4"/>
  <c r="L30" i="4"/>
  <c r="L55" i="4"/>
  <c r="L48" i="4"/>
  <c r="L114" i="4"/>
  <c r="L106" i="4"/>
  <c r="L75" i="4"/>
  <c r="L3" i="4"/>
  <c r="L76" i="4"/>
  <c r="L81" i="4"/>
  <c r="L132" i="4"/>
  <c r="L86" i="4"/>
  <c r="L124" i="4"/>
  <c r="L38" i="4"/>
  <c r="L73" i="4"/>
  <c r="L94" i="4"/>
  <c r="L136" i="4"/>
  <c r="L40" i="4"/>
  <c r="L37" i="4"/>
  <c r="L129" i="4"/>
  <c r="L115" i="4"/>
  <c r="L149" i="4"/>
  <c r="L98" i="4"/>
  <c r="L5" i="4"/>
  <c r="L33" i="4"/>
  <c r="L71" i="4"/>
  <c r="L128" i="4"/>
  <c r="L12" i="4"/>
  <c r="L87" i="4"/>
  <c r="L68" i="4"/>
  <c r="L74" i="4"/>
  <c r="L16" i="4"/>
  <c r="L146" i="4"/>
  <c r="L104" i="4"/>
  <c r="L60" i="4"/>
  <c r="L119" i="4"/>
  <c r="L91" i="4"/>
  <c r="L153" i="4"/>
  <c r="L26" i="4"/>
  <c r="L125" i="4"/>
  <c r="L144" i="4"/>
  <c r="L18" i="4"/>
  <c r="L42" i="4"/>
  <c r="L39" i="4"/>
  <c r="L10" i="4"/>
  <c r="L127" i="4"/>
  <c r="L148" i="4"/>
  <c r="L89" i="4"/>
  <c r="L32" i="4"/>
  <c r="L102" i="4"/>
  <c r="L99" i="4"/>
  <c r="L4" i="4"/>
  <c r="L35" i="4"/>
  <c r="L8" i="4"/>
  <c r="L47" i="4"/>
  <c r="L7" i="4"/>
  <c r="L145" i="4"/>
  <c r="L64" i="4"/>
  <c r="L142" i="4"/>
  <c r="L51" i="4"/>
  <c r="L29" i="4"/>
  <c r="L141" i="4"/>
  <c r="L156" i="4"/>
  <c r="L80" i="4"/>
  <c r="L118" i="4"/>
  <c r="L17" i="4"/>
  <c r="L84" i="4"/>
  <c r="L53" i="4"/>
  <c r="L93" i="4"/>
  <c r="L43" i="4"/>
  <c r="L117" i="4"/>
  <c r="L155" i="4"/>
  <c r="L58" i="4"/>
  <c r="L111" i="4"/>
  <c r="L62" i="4"/>
  <c r="L57" i="4"/>
  <c r="L34" i="4"/>
  <c r="L100" i="4"/>
  <c r="L107" i="4"/>
  <c r="L31" i="4"/>
  <c r="L92" i="4"/>
  <c r="L50" i="4"/>
  <c r="L78" i="4"/>
  <c r="L139" i="4"/>
  <c r="L20" i="4"/>
  <c r="L110" i="4"/>
  <c r="L9" i="4"/>
  <c r="L63" i="4"/>
  <c r="L21" i="4"/>
  <c r="L105" i="4"/>
  <c r="L72" i="4"/>
  <c r="L135" i="4"/>
  <c r="L77" i="4"/>
  <c r="L143" i="4"/>
  <c r="L133" i="4"/>
  <c r="L154" i="4"/>
  <c r="L36" i="4"/>
  <c r="L137" i="4"/>
  <c r="L151" i="4"/>
  <c r="L28" i="4"/>
  <c r="L134" i="4"/>
  <c r="L122" i="4"/>
  <c r="L45" i="4"/>
  <c r="L85" i="4"/>
  <c r="L95" i="4"/>
  <c r="L97" i="4"/>
  <c r="L25" i="4"/>
  <c r="L82" i="4"/>
  <c r="L138" i="4"/>
  <c r="L83" i="4"/>
  <c r="L152" i="4"/>
  <c r="L44" i="4"/>
  <c r="L69" i="4"/>
  <c r="L70" i="4"/>
  <c r="L23" i="4"/>
  <c r="L46" i="4"/>
  <c r="L130" i="4"/>
  <c r="L27" i="4"/>
  <c r="L56" i="4"/>
  <c r="L90" i="4"/>
  <c r="L61" i="4"/>
  <c r="L14" i="4"/>
  <c r="L103" i="4"/>
  <c r="L157" i="4"/>
  <c r="L101" i="4"/>
  <c r="L24" i="4"/>
  <c r="L131" i="4"/>
  <c r="L88" i="4"/>
  <c r="R13" i="6"/>
  <c r="R14" i="6"/>
  <c r="R13" i="4"/>
  <c r="R14" i="4"/>
</calcChain>
</file>

<file path=xl/sharedStrings.xml><?xml version="1.0" encoding="utf-8"?>
<sst xmlns="http://schemas.openxmlformats.org/spreadsheetml/2006/main" count="1098" uniqueCount="260">
  <si>
    <t>Dates</t>
  </si>
  <si>
    <t>CAC</t>
  </si>
  <si>
    <t>SX3E</t>
  </si>
  <si>
    <t>SX4E</t>
  </si>
  <si>
    <t>SX5E</t>
  </si>
  <si>
    <t>SX6E</t>
  </si>
  <si>
    <t>SX7E</t>
  </si>
  <si>
    <t>SX8E</t>
  </si>
  <si>
    <t>SXAE</t>
  </si>
  <si>
    <t>SXDE</t>
  </si>
  <si>
    <t>SXEE</t>
  </si>
  <si>
    <t>SXFE</t>
  </si>
  <si>
    <t>SXKE</t>
  </si>
  <si>
    <t>SXME</t>
  </si>
  <si>
    <t>SXNE</t>
  </si>
  <si>
    <t>SXOE</t>
  </si>
  <si>
    <t>SXPE</t>
  </si>
  <si>
    <t>SXQE</t>
  </si>
  <si>
    <t>SXRE</t>
  </si>
  <si>
    <t>SXTE</t>
  </si>
  <si>
    <t>NK FP</t>
  </si>
  <si>
    <t>RI FP</t>
  </si>
  <si>
    <t>IMERYS</t>
  </si>
  <si>
    <t>PERNOD RICARD</t>
  </si>
  <si>
    <t>Euro Stoxx (Automobiles)</t>
  </si>
  <si>
    <t>Euro Stoxx (Construction &amp; Materials)</t>
  </si>
  <si>
    <t>DebutCalib</t>
  </si>
  <si>
    <t>FinCalib</t>
  </si>
  <si>
    <t>DebutBT</t>
  </si>
  <si>
    <t>FinBT</t>
  </si>
  <si>
    <t>RI</t>
  </si>
  <si>
    <t>ACTIONS</t>
  </si>
  <si>
    <t>Indices - IMERYS</t>
  </si>
  <si>
    <t>Indices - PERNOD RICARD</t>
  </si>
  <si>
    <t>ACCOR</t>
  </si>
  <si>
    <t>AC FP</t>
  </si>
  <si>
    <t>CAC 40</t>
  </si>
  <si>
    <t>BNP</t>
  </si>
  <si>
    <t>BNP FP</t>
  </si>
  <si>
    <t xml:space="preserve">Euro Stoxx (Food &amp; Beverage) </t>
  </si>
  <si>
    <t>FAURECIA</t>
  </si>
  <si>
    <t>EO FP</t>
  </si>
  <si>
    <t xml:space="preserve">Euro Stoxx (Chemicals) </t>
  </si>
  <si>
    <t>TOTAL</t>
  </si>
  <si>
    <t>FP FP</t>
  </si>
  <si>
    <t>Euro stoxx Europe (équivalent du CAC40 mais pour l'Europe</t>
  </si>
  <si>
    <t>MICHELIN</t>
  </si>
  <si>
    <t>ML FP</t>
  </si>
  <si>
    <t xml:space="preserve">Euro Stoxx (Utilities) </t>
  </si>
  <si>
    <t>LEGRAND</t>
  </si>
  <si>
    <t>LR FP</t>
  </si>
  <si>
    <t>Euro Stoxx (Banks)</t>
  </si>
  <si>
    <t>Euro Stoxx (Technology)</t>
  </si>
  <si>
    <t>EURAZEO</t>
  </si>
  <si>
    <t>RF FP</t>
  </si>
  <si>
    <t>AIRBUS</t>
  </si>
  <si>
    <t>AIR FP</t>
  </si>
  <si>
    <t>Euro Stoxx (Health Care)</t>
  </si>
  <si>
    <t>BOUYGUES</t>
  </si>
  <si>
    <t>EN FP</t>
  </si>
  <si>
    <t>Euro Stoxx (Oil &amp; Gas)</t>
  </si>
  <si>
    <t>Euro Stoxx (Financial Services)</t>
  </si>
  <si>
    <t>SHNEIDER ELECTRIC</t>
  </si>
  <si>
    <t>SU FP</t>
  </si>
  <si>
    <t>Euro Stoxx (Telecommunications)</t>
  </si>
  <si>
    <t>NATIXIS</t>
  </si>
  <si>
    <t>KN</t>
  </si>
  <si>
    <t>Euro Stoxx (Digital)</t>
  </si>
  <si>
    <t>Euro Stoxx (Industrial Goods &amp; Services)</t>
  </si>
  <si>
    <t>CREDIT AGRICOLE</t>
  </si>
  <si>
    <t>ACA</t>
  </si>
  <si>
    <t>ATOS</t>
  </si>
  <si>
    <t>ATO</t>
  </si>
  <si>
    <t>Euro Stoxx (Basic Ressources)</t>
  </si>
  <si>
    <t>CAP GEMINI</t>
  </si>
  <si>
    <t>CAP</t>
  </si>
  <si>
    <t>Euro Stoxx (Personal &amp; Household Goods)</t>
  </si>
  <si>
    <t>CNP</t>
  </si>
  <si>
    <t>Euro Stoxx (Retail)</t>
  </si>
  <si>
    <t>ICAD</t>
  </si>
  <si>
    <t>Euro Stoxx (Travel &amp; Leisure)</t>
  </si>
  <si>
    <t>PUBLICIS</t>
  </si>
  <si>
    <t>PUB</t>
  </si>
  <si>
    <t>REXEL</t>
  </si>
  <si>
    <t>RXL</t>
  </si>
  <si>
    <t>SANOFI</t>
  </si>
  <si>
    <t>SAN</t>
  </si>
  <si>
    <t>Rdts Indice - Xt</t>
  </si>
  <si>
    <t>Rdts IMERYS - Yt</t>
  </si>
  <si>
    <t>INDICE - SXPE</t>
  </si>
  <si>
    <t>Xt - Xbar</t>
  </si>
  <si>
    <t>Yt - Ybar</t>
  </si>
  <si>
    <t>(Xt - Xbar)^2</t>
  </si>
  <si>
    <t>y_hat</t>
  </si>
  <si>
    <t>residus</t>
  </si>
  <si>
    <t>residus²</t>
  </si>
  <si>
    <t>IC-</t>
  </si>
  <si>
    <t>IC+</t>
  </si>
  <si>
    <t>a1 | a0</t>
  </si>
  <si>
    <t>std_a1 | std_a0</t>
  </si>
  <si>
    <t>R² | std_e</t>
  </si>
  <si>
    <t>F* | DDL</t>
  </si>
  <si>
    <t>SCM | SCR</t>
  </si>
  <si>
    <t>a1_hat recalculé</t>
  </si>
  <si>
    <t>std_e recalculée</t>
  </si>
  <si>
    <t>std_a1 recalculée</t>
  </si>
  <si>
    <t>t*</t>
  </si>
  <si>
    <t>t_théorique</t>
  </si>
  <si>
    <t>t_ IC * stand_e</t>
  </si>
  <si>
    <t>Rdts RICARD - Yt</t>
  </si>
  <si>
    <t>RICARD</t>
  </si>
  <si>
    <t>INDICE - SX3E</t>
  </si>
  <si>
    <t>(Xt-Xbar) (Yt-Ybar)</t>
  </si>
  <si>
    <t>Rdts INDICE - Xt</t>
  </si>
  <si>
    <t>a0 hat recalculé</t>
  </si>
  <si>
    <t>a0_hat recalculé</t>
  </si>
  <si>
    <t>INDICE - SX4E</t>
  </si>
  <si>
    <t>INDICE - SX6E</t>
  </si>
  <si>
    <t>INDICE - SX8E</t>
  </si>
  <si>
    <t>INDICE - SXAE</t>
  </si>
  <si>
    <t>INDICE - SXNE</t>
  </si>
  <si>
    <t>INDICE - SXOE</t>
  </si>
  <si>
    <t>INDICE - CAC40</t>
  </si>
  <si>
    <t>INDICE - SXDE</t>
  </si>
  <si>
    <t>INDICE - SXQE</t>
  </si>
  <si>
    <t>INDICE - SXRE</t>
  </si>
  <si>
    <t>INDICE - SXTE</t>
  </si>
  <si>
    <t>SC</t>
  </si>
  <si>
    <t>DDL</t>
  </si>
  <si>
    <t>Totale</t>
  </si>
  <si>
    <t>Expliquée</t>
  </si>
  <si>
    <t>Erreur</t>
  </si>
  <si>
    <t>R2</t>
  </si>
  <si>
    <t>yt</t>
  </si>
  <si>
    <t>xt</t>
  </si>
  <si>
    <t>in/out</t>
  </si>
  <si>
    <t>SX8E - Yt</t>
  </si>
  <si>
    <t>NK - Xt</t>
  </si>
  <si>
    <t>t* (IC)</t>
  </si>
  <si>
    <t>N-2</t>
  </si>
  <si>
    <t>in / out</t>
  </si>
  <si>
    <t>Nb in</t>
  </si>
  <si>
    <t>Nb total</t>
  </si>
  <si>
    <t xml:space="preserve">Taux </t>
  </si>
  <si>
    <t>Le modèle semble bien backtester au regard de l'IC de l'observation</t>
  </si>
  <si>
    <t>Le modèle ne semble pas bien backtester au regard de l'IC de l'observation</t>
  </si>
  <si>
    <t>[X-E(X)]^2</t>
  </si>
  <si>
    <t>[X-E(X)]^3</t>
  </si>
  <si>
    <t>[X-E(X)]^4</t>
  </si>
  <si>
    <t>mu2</t>
  </si>
  <si>
    <t>mu3</t>
  </si>
  <si>
    <t>mu4</t>
  </si>
  <si>
    <t>skewness</t>
  </si>
  <si>
    <t>kurtosis</t>
  </si>
  <si>
    <t>n</t>
  </si>
  <si>
    <t>jbstat</t>
  </si>
  <si>
    <t>t seuil</t>
  </si>
  <si>
    <t>Test de normalité des résidus</t>
  </si>
  <si>
    <t>On accepte HO car t stat &lt; au seuil</t>
  </si>
  <si>
    <t>On rejette HO car t stat &gt; au seuil</t>
  </si>
  <si>
    <t>ANALYSE VARIANCE</t>
  </si>
  <si>
    <t>Q critique</t>
  </si>
  <si>
    <t>Test de Ljung-Box (95%) avec un seul lag</t>
  </si>
  <si>
    <t xml:space="preserve">On rejette HO au seuil de 95% car Q' &lt; Q critique </t>
  </si>
  <si>
    <t>JB STAT - VBA</t>
  </si>
  <si>
    <t>SX4E - Yt</t>
  </si>
  <si>
    <t>Le modèle ne semble pas bien backtesté au regard de l'IC de l'observation</t>
  </si>
  <si>
    <t xml:space="preserve">On accepte HO au seuil de 95% car Qstat &lt; Q critique </t>
  </si>
  <si>
    <t>On rejette HO car JBstat &gt; au t seuil</t>
  </si>
  <si>
    <t>STATISTIQUE LB - VBA</t>
  </si>
  <si>
    <t>t* VBA</t>
  </si>
  <si>
    <t>Rho1 - VBA</t>
  </si>
  <si>
    <t>N</t>
  </si>
  <si>
    <t>Function JBStatVBA(Range1 As Range) As Double</t>
  </si>
  <si>
    <t>'------------Déclaration de variable----------</t>
  </si>
  <si>
    <t>Dim Taille As Integer</t>
  </si>
  <si>
    <t>Taille = WorksheetFunction.Count(Range1)</t>
  </si>
  <si>
    <t>'------------Calcul de la moyenne-------------</t>
  </si>
  <si>
    <t>moyx = 0</t>
  </si>
  <si>
    <t xml:space="preserve">    For Each cell In Range1</t>
  </si>
  <si>
    <t xml:space="preserve">    moyx = moyx + cell.Value</t>
  </si>
  <si>
    <t xml:space="preserve">    Next</t>
  </si>
  <si>
    <t>moyx = moyx / Taille</t>
  </si>
  <si>
    <t>mu = moyx</t>
  </si>
  <si>
    <t>'-------------Calcul de mu2-------------------</t>
  </si>
  <si>
    <t>Stdvx2 = 0</t>
  </si>
  <si>
    <t xml:space="preserve">     For Each cell In Range1</t>
  </si>
  <si>
    <t xml:space="preserve">     Stdvx2 = Stdvx2 + (cell.Value - mu) ^ 2</t>
  </si>
  <si>
    <t xml:space="preserve">     Next</t>
  </si>
  <si>
    <t>Stdvx2 = Stdvx2 / Taille</t>
  </si>
  <si>
    <t>'------------Calcul de mu3--------------------</t>
  </si>
  <si>
    <t>Stdvx3 = 0</t>
  </si>
  <si>
    <t xml:space="preserve">     Stdvx3 = Stdvx3 + (cell.Value - mu) ^ 3</t>
  </si>
  <si>
    <t>Stdvx3 = Stdvx3 / Taille</t>
  </si>
  <si>
    <t>'------------Calcul de la Skewness------------</t>
  </si>
  <si>
    <t>skew = Stdvx3 / (Stdvx2 ^ 1.5)</t>
  </si>
  <si>
    <t>'------------Calcul de mu4--------------------</t>
  </si>
  <si>
    <t>Stdvx4 = 0</t>
  </si>
  <si>
    <t xml:space="preserve">     Stdvx4 = Stdvx4 + (cell.Value - mu) ^ 4</t>
  </si>
  <si>
    <t>Stdvx4 = Stdvx4 / Taille</t>
  </si>
  <si>
    <t>'------------Calcul de la Kurtosis------------</t>
  </si>
  <si>
    <t>Kurto = (Stdvx4 / Stdvx2 ^ 2) - 3</t>
  </si>
  <si>
    <t>'------------Calcul de la JBStat--------------</t>
  </si>
  <si>
    <t>JBStatVBA = (Taille / 6) * skew ^ 2 + (Taille / 24) * Kurto ^ 2</t>
  </si>
  <si>
    <t>End Function</t>
  </si>
  <si>
    <t>'------------Déclaration des variables--------</t>
  </si>
  <si>
    <t>Dim Taille  As Integer</t>
  </si>
  <si>
    <t>Taille = YRange.Rows.Count</t>
  </si>
  <si>
    <t>Dim moyx As Double</t>
  </si>
  <si>
    <t>Dim Mu2 As Double</t>
  </si>
  <si>
    <t>Dim Erreur() As Double</t>
  </si>
  <si>
    <t>ReDim Erreur(1 To Taille) As Double</t>
  </si>
  <si>
    <t>Dim ErreurCarré() As Double</t>
  </si>
  <si>
    <t>ReDim ErreurCarré(1 To Taille) As Double</t>
  </si>
  <si>
    <t>Dim ErreurSigmaCarré As Double</t>
  </si>
  <si>
    <t>Dim a1SigmaCarré As Double</t>
  </si>
  <si>
    <t>'----------Calcul de la moyenne-----------------</t>
  </si>
  <si>
    <t xml:space="preserve">    For Each cell In XRange</t>
  </si>
  <si>
    <t>'------------Phase de traitement-----------------------------</t>
  </si>
  <si>
    <t>For i = 1 To Taille</t>
  </si>
  <si>
    <t xml:space="preserve">    Erreur(i) = YRange.Cells(i, 1).Value - (a0 + a1 * XRange.Cells(i, 1))</t>
  </si>
  <si>
    <t xml:space="preserve">    ErreurCarré(i) = Erreur(i) ^ 2</t>
  </si>
  <si>
    <t xml:space="preserve">    ErreurSigmaCarré = ErreurSigmaCarré + ErreurCarré(i)</t>
  </si>
  <si>
    <t xml:space="preserve">    </t>
  </si>
  <si>
    <t>'-------------Calcul du Moment Centré d'Ordre 2-----------------</t>
  </si>
  <si>
    <t xml:space="preserve">    Mu2 = Mu2 + (XRange.Cells(i, 1) - moyx) ^ 2</t>
  </si>
  <si>
    <t>Next i</t>
  </si>
  <si>
    <t xml:space="preserve">    ErreurSigmaCarré = ErreurSigmaCarré / (Taille - 2)</t>
  </si>
  <si>
    <t xml:space="preserve">    a1SigmaCarré = ErreurSigmaCarré / Mu2</t>
  </si>
  <si>
    <t xml:space="preserve">        </t>
  </si>
  <si>
    <t>'-------------Attribution de valeur à la variable TestSignificativité----------------</t>
  </si>
  <si>
    <t>TestSignificativité = a1 * 1 / (a1SigmaCarré ^ 0.5)</t>
  </si>
  <si>
    <t xml:space="preserve">            </t>
  </si>
  <si>
    <t>Function Rho(Range1 As Range, NbRetard As Integer) As Double</t>
  </si>
  <si>
    <t>'------------Déclaration des variables---------</t>
  </si>
  <si>
    <t>Taille = Range1.Rows.Count</t>
  </si>
  <si>
    <t>Dim Denom As Double</t>
  </si>
  <si>
    <t>Dim Num As Double</t>
  </si>
  <si>
    <t>Dim MoyenneRésidu As Double</t>
  </si>
  <si>
    <t>'------------Calcul de la moyenne--------------</t>
  </si>
  <si>
    <t>MoyenneRésidu = 0</t>
  </si>
  <si>
    <t xml:space="preserve">    MoyenneRésidu = MoyenneRésidu + cell.Value</t>
  </si>
  <si>
    <t>MoyenneRésidu = MoyenneRésidu / Taille</t>
  </si>
  <si>
    <t>'------------Phase de traitement------------------------</t>
  </si>
  <si>
    <t>For i = NbRetard + 1 To Taille</t>
  </si>
  <si>
    <t xml:space="preserve">    Num = Num + (Range1.Cells(i, 1).Value - MoyenneRésidu) * (Range1.Cells(i - NbRetard, 1).Value - MoyenneRésidu)</t>
  </si>
  <si>
    <t xml:space="preserve">    Denom = Denom + (Range1.Cells(i, 1).Value - MoyenneRésidu) ^ 2</t>
  </si>
  <si>
    <t>'------------Calcul de Rho1-----------------------------</t>
  </si>
  <si>
    <t>Rho = Num / Denom</t>
  </si>
  <si>
    <t>Function StatistiqueLB(Range1 As Range, NbRetard As Integer) As Double</t>
  </si>
  <si>
    <t>'-------------Déclaration des variables-------------</t>
  </si>
  <si>
    <t>Dim NbRetardActuel As Integer</t>
  </si>
  <si>
    <t>'-------------Phase de traitement-------------------------------</t>
  </si>
  <si>
    <t>For i = 1 To NbRetard</t>
  </si>
  <si>
    <t xml:space="preserve">    NbRetardActuel = i</t>
  </si>
  <si>
    <t xml:space="preserve">    StatistiqueLB = StatistiqueLB + (Rho(Range1, NbRetardActuel) ^ 2) / (Taille - NbRetardActuel)</t>
  </si>
  <si>
    <t>'-------------Calcul de la Statistique de Ljung-Box--------------------------------</t>
  </si>
  <si>
    <t>StatistiqueLB = StatistiqueLB * Taille * (Taille + 2)</t>
  </si>
  <si>
    <t>CODE VBA</t>
  </si>
  <si>
    <t>Function TestSignificativité (XRange As Range, YRange As Range, a0 As Double, a1 As Double) As Double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</si>
</sst>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00000"/>
    <numFmt numFmtId="165" formatCode="0.0000000000"/>
  </numFmts>
  <fonts count="3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Tahoma"/>
      <family val="2"/>
    </font>
    <font>
      <sz val="10"/>
      <name val="Arial"/>
      <family val="2"/>
    </font>
    <font>
      <sz val="10"/>
      <name val="Arial"/>
      <family val="2"/>
    </font>
    <font>
      <b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rgb="FF92D05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4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1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</borders>
  <cellStyleXfs count="380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0" fillId="0" borderId="0"/>
    <xf numFmtId="0" fontId="19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0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9" fontId="1" fillId="0" borderId="0" applyFont="0" applyFill="0" applyBorder="0" applyAlignment="0" applyProtection="0"/>
  </cellStyleXfs>
  <cellXfs count="232">
    <xf numFmtId="0" fontId="0" fillId="0" borderId="0" xfId="0"/>
    <xf numFmtId="0" fontId="18" fillId="0" borderId="0" xfId="0" applyFont="1" applyFill="1"/>
    <xf numFmtId="0" fontId="0" fillId="0" borderId="0" xfId="0"/>
    <xf numFmtId="0" fontId="18" fillId="0" borderId="0" xfId="0" applyFont="1"/>
    <xf numFmtId="0" fontId="18" fillId="0" borderId="0" xfId="0" applyFont="1"/>
    <xf numFmtId="0" fontId="0" fillId="0" borderId="0" xfId="0" applyAlignment="1">
      <alignment horizontal="center"/>
    </xf>
    <xf numFmtId="14" fontId="0" fillId="0" borderId="20" xfId="0" applyNumberFormat="1" applyBorder="1" applyAlignment="1">
      <alignment horizontal="center"/>
    </xf>
    <xf numFmtId="14" fontId="0" fillId="0" borderId="20" xfId="0" applyNumberFormat="1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21" xfId="0" applyBorder="1" applyAlignment="1">
      <alignment horizontal="center"/>
    </xf>
    <xf numFmtId="0" fontId="16" fillId="0" borderId="20" xfId="0" applyFont="1" applyBorder="1" applyAlignment="1">
      <alignment horizontal="center"/>
    </xf>
    <xf numFmtId="0" fontId="18" fillId="0" borderId="27" xfId="0" applyFont="1" applyFill="1" applyBorder="1" applyAlignment="1">
      <alignment horizontal="center"/>
    </xf>
    <xf numFmtId="0" fontId="18" fillId="0" borderId="26" xfId="0" applyFont="1" applyBorder="1"/>
    <xf numFmtId="0" fontId="0" fillId="0" borderId="27" xfId="0" applyFill="1" applyBorder="1" applyAlignment="1">
      <alignment horizontal="center"/>
    </xf>
    <xf numFmtId="0" fontId="18" fillId="0" borderId="28" xfId="0" applyFont="1" applyBorder="1"/>
    <xf numFmtId="0" fontId="0" fillId="0" borderId="30" xfId="0" applyFill="1" applyBorder="1" applyAlignment="1">
      <alignment horizontal="center"/>
    </xf>
    <xf numFmtId="0" fontId="22" fillId="0" borderId="10" xfId="0" applyFont="1" applyBorder="1" applyAlignment="1">
      <alignment horizontal="center"/>
    </xf>
    <xf numFmtId="0" fontId="22" fillId="0" borderId="11" xfId="0" applyFont="1" applyBorder="1" applyAlignment="1">
      <alignment horizontal="center"/>
    </xf>
    <xf numFmtId="0" fontId="22" fillId="0" borderId="12" xfId="0" applyFont="1" applyBorder="1" applyAlignment="1">
      <alignment horizontal="center"/>
    </xf>
    <xf numFmtId="0" fontId="22" fillId="35" borderId="13" xfId="0" applyFont="1" applyFill="1" applyBorder="1" applyAlignment="1">
      <alignment horizontal="center"/>
    </xf>
    <xf numFmtId="0" fontId="22" fillId="34" borderId="16" xfId="0" applyFont="1" applyFill="1" applyBorder="1" applyAlignment="1">
      <alignment horizontal="center"/>
    </xf>
    <xf numFmtId="0" fontId="16" fillId="34" borderId="27" xfId="0" applyFont="1" applyFill="1" applyBorder="1" applyAlignment="1">
      <alignment horizontal="center"/>
    </xf>
    <xf numFmtId="0" fontId="22" fillId="35" borderId="27" xfId="0" applyFont="1" applyFill="1" applyBorder="1" applyAlignment="1">
      <alignment horizontal="center"/>
    </xf>
    <xf numFmtId="0" fontId="18" fillId="0" borderId="26" xfId="0" applyFont="1" applyBorder="1" applyAlignment="1">
      <alignment horizontal="left"/>
    </xf>
    <xf numFmtId="0" fontId="22" fillId="35" borderId="26" xfId="0" applyFont="1" applyFill="1" applyBorder="1" applyAlignment="1">
      <alignment horizontal="left"/>
    </xf>
    <xf numFmtId="0" fontId="22" fillId="34" borderId="26" xfId="0" applyFont="1" applyFill="1" applyBorder="1" applyAlignment="1">
      <alignment horizontal="left"/>
    </xf>
    <xf numFmtId="0" fontId="18" fillId="0" borderId="28" xfId="0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29" xfId="0" applyBorder="1" applyAlignment="1">
      <alignment horizontal="left"/>
    </xf>
    <xf numFmtId="0" fontId="0" fillId="34" borderId="0" xfId="0" applyFill="1" applyAlignment="1">
      <alignment horizontal="center"/>
    </xf>
    <xf numFmtId="0" fontId="0" fillId="35" borderId="0" xfId="0" applyFill="1" applyAlignment="1">
      <alignment horizontal="center"/>
    </xf>
    <xf numFmtId="0" fontId="16" fillId="35" borderId="21" xfId="0" applyFont="1" applyFill="1" applyBorder="1" applyAlignment="1">
      <alignment horizontal="center"/>
    </xf>
    <xf numFmtId="0" fontId="16" fillId="34" borderId="22" xfId="0" applyFont="1" applyFill="1" applyBorder="1" applyAlignment="1">
      <alignment horizontal="center"/>
    </xf>
    <xf numFmtId="0" fontId="23" fillId="35" borderId="26" xfId="0" applyFont="1" applyFill="1" applyBorder="1"/>
    <xf numFmtId="0" fontId="24" fillId="35" borderId="26" xfId="0" applyFont="1" applyFill="1" applyBorder="1"/>
    <xf numFmtId="0" fontId="24" fillId="34" borderId="26" xfId="0" applyFont="1" applyFill="1" applyBorder="1"/>
    <xf numFmtId="0" fontId="23" fillId="34" borderId="26" xfId="0" applyFont="1" applyFill="1" applyBorder="1"/>
    <xf numFmtId="0" fontId="24" fillId="34" borderId="28" xfId="0" applyFont="1" applyFill="1" applyBorder="1"/>
    <xf numFmtId="0" fontId="0" fillId="0" borderId="27" xfId="0" applyBorder="1" applyAlignment="1"/>
    <xf numFmtId="0" fontId="0" fillId="0" borderId="27" xfId="0" applyFill="1" applyBorder="1" applyAlignment="1"/>
    <xf numFmtId="0" fontId="0" fillId="0" borderId="30" xfId="0" applyBorder="1" applyAlignment="1"/>
    <xf numFmtId="0" fontId="25" fillId="0" borderId="26" xfId="0" applyFont="1" applyFill="1" applyBorder="1"/>
    <xf numFmtId="0" fontId="0" fillId="0" borderId="20" xfId="0" applyFill="1" applyBorder="1" applyAlignment="1">
      <alignment horizontal="center"/>
    </xf>
    <xf numFmtId="0" fontId="16" fillId="0" borderId="0" xfId="0" applyFont="1"/>
    <xf numFmtId="0" fontId="0" fillId="0" borderId="20" xfId="0" applyBorder="1" applyAlignment="1">
      <alignment horizontal="center"/>
    </xf>
    <xf numFmtId="0" fontId="13" fillId="35" borderId="20" xfId="0" applyFont="1" applyFill="1" applyBorder="1" applyAlignment="1">
      <alignment horizontal="center"/>
    </xf>
    <xf numFmtId="0" fontId="16" fillId="0" borderId="36" xfId="0" applyFont="1" applyBorder="1"/>
    <xf numFmtId="0" fontId="0" fillId="0" borderId="38" xfId="0" applyFont="1" applyBorder="1"/>
    <xf numFmtId="0" fontId="0" fillId="0" borderId="39" xfId="0" applyFont="1" applyBorder="1"/>
    <xf numFmtId="0" fontId="0" fillId="0" borderId="16" xfId="0" applyFont="1" applyBorder="1"/>
    <xf numFmtId="0" fontId="0" fillId="0" borderId="40" xfId="0" applyFont="1" applyBorder="1"/>
    <xf numFmtId="0" fontId="16" fillId="0" borderId="19" xfId="0" applyFont="1" applyBorder="1"/>
    <xf numFmtId="0" fontId="16" fillId="0" borderId="41" xfId="0" applyFont="1" applyBorder="1"/>
    <xf numFmtId="0" fontId="0" fillId="0" borderId="0" xfId="0" applyFont="1"/>
    <xf numFmtId="0" fontId="0" fillId="36" borderId="36" xfId="0" applyFont="1" applyFill="1" applyBorder="1"/>
    <xf numFmtId="0" fontId="0" fillId="38" borderId="41" xfId="0" applyFont="1" applyFill="1" applyBorder="1"/>
    <xf numFmtId="0" fontId="16" fillId="0" borderId="0" xfId="0" applyFont="1" applyFill="1" applyBorder="1"/>
    <xf numFmtId="0" fontId="16" fillId="0" borderId="42" xfId="0" applyFont="1" applyBorder="1"/>
    <xf numFmtId="0" fontId="0" fillId="0" borderId="42" xfId="0" applyFont="1" applyBorder="1"/>
    <xf numFmtId="0" fontId="13" fillId="34" borderId="34" xfId="0" applyFont="1" applyFill="1" applyBorder="1" applyAlignment="1">
      <alignment horizontal="center"/>
    </xf>
    <xf numFmtId="0" fontId="13" fillId="34" borderId="20" xfId="0" applyFont="1" applyFill="1" applyBorder="1" applyAlignment="1">
      <alignment horizontal="center"/>
    </xf>
    <xf numFmtId="0" fontId="0" fillId="36" borderId="37" xfId="0" applyFont="1" applyFill="1" applyBorder="1"/>
    <xf numFmtId="164" fontId="0" fillId="37" borderId="27" xfId="0" applyNumberFormat="1" applyFont="1" applyFill="1" applyBorder="1"/>
    <xf numFmtId="0" fontId="0" fillId="38" borderId="30" xfId="0" applyFont="1" applyFill="1" applyBorder="1"/>
    <xf numFmtId="0" fontId="16" fillId="0" borderId="19" xfId="0" applyFont="1" applyFill="1" applyBorder="1"/>
    <xf numFmtId="0" fontId="16" fillId="0" borderId="43" xfId="0" applyFont="1" applyBorder="1"/>
    <xf numFmtId="0" fontId="16" fillId="0" borderId="44" xfId="0" applyFont="1" applyBorder="1"/>
    <xf numFmtId="0" fontId="16" fillId="0" borderId="45" xfId="0" applyFont="1" applyBorder="1"/>
    <xf numFmtId="0" fontId="17" fillId="35" borderId="20" xfId="0" applyFont="1" applyFill="1" applyBorder="1" applyAlignment="1">
      <alignment horizontal="center"/>
    </xf>
    <xf numFmtId="14" fontId="0" fillId="0" borderId="32" xfId="0" applyNumberFormat="1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0" fillId="0" borderId="35" xfId="0" applyFont="1" applyFill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20" xfId="0" applyFont="1" applyBorder="1" applyAlignment="1">
      <alignment horizontal="center"/>
    </xf>
    <xf numFmtId="0" fontId="0" fillId="0" borderId="20" xfId="0" applyFont="1" applyFill="1" applyBorder="1" applyAlignment="1">
      <alignment horizontal="center"/>
    </xf>
    <xf numFmtId="0" fontId="0" fillId="0" borderId="33" xfId="0" applyFont="1" applyFill="1" applyBorder="1" applyAlignment="1">
      <alignment horizontal="center"/>
    </xf>
    <xf numFmtId="14" fontId="0" fillId="0" borderId="32" xfId="0" applyNumberFormat="1" applyFont="1" applyFill="1" applyBorder="1" applyAlignment="1">
      <alignment horizontal="center"/>
    </xf>
    <xf numFmtId="0" fontId="0" fillId="0" borderId="0" xfId="0" applyFont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0" fillId="33" borderId="27" xfId="0" applyFill="1" applyBorder="1"/>
    <xf numFmtId="0" fontId="0" fillId="33" borderId="37" xfId="0" applyFill="1" applyBorder="1"/>
    <xf numFmtId="0" fontId="25" fillId="39" borderId="26" xfId="0" applyFont="1" applyFill="1" applyBorder="1"/>
    <xf numFmtId="0" fontId="0" fillId="0" borderId="22" xfId="0" applyFont="1" applyFill="1" applyBorder="1" applyAlignment="1">
      <alignment horizontal="center"/>
    </xf>
    <xf numFmtId="0" fontId="0" fillId="39" borderId="20" xfId="0" applyFill="1" applyBorder="1" applyAlignment="1">
      <alignment horizontal="center"/>
    </xf>
    <xf numFmtId="0" fontId="27" fillId="35" borderId="0" xfId="0" applyFont="1" applyFill="1" applyAlignment="1">
      <alignment horizontal="center"/>
    </xf>
    <xf numFmtId="0" fontId="26" fillId="39" borderId="20" xfId="0" applyFont="1" applyFill="1" applyBorder="1" applyAlignment="1">
      <alignment horizontal="center"/>
    </xf>
    <xf numFmtId="0" fontId="0" fillId="0" borderId="46" xfId="0" applyBorder="1"/>
    <xf numFmtId="0" fontId="0" fillId="0" borderId="26" xfId="0" applyBorder="1"/>
    <xf numFmtId="0" fontId="0" fillId="0" borderId="0" xfId="0" applyBorder="1"/>
    <xf numFmtId="0" fontId="0" fillId="0" borderId="28" xfId="0" applyBorder="1"/>
    <xf numFmtId="0" fontId="0" fillId="0" borderId="37" xfId="0" applyBorder="1" applyAlignment="1">
      <alignment horizontal="center"/>
    </xf>
    <xf numFmtId="0" fontId="16" fillId="0" borderId="10" xfId="0" applyFont="1" applyBorder="1"/>
    <xf numFmtId="0" fontId="16" fillId="0" borderId="42" xfId="0" applyFont="1" applyFill="1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12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25" xfId="0" applyFont="1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0" xfId="0" applyFill="1" applyAlignment="1">
      <alignment horizontal="center"/>
    </xf>
    <xf numFmtId="0" fontId="0" fillId="36" borderId="36" xfId="0" applyFont="1" applyFill="1" applyBorder="1" applyAlignment="1">
      <alignment horizontal="center"/>
    </xf>
    <xf numFmtId="0" fontId="0" fillId="33" borderId="37" xfId="0" applyFill="1" applyBorder="1" applyAlignment="1">
      <alignment horizontal="center"/>
    </xf>
    <xf numFmtId="0" fontId="0" fillId="38" borderId="41" xfId="0" applyFont="1" applyFill="1" applyBorder="1" applyAlignment="1">
      <alignment horizontal="center"/>
    </xf>
    <xf numFmtId="0" fontId="0" fillId="0" borderId="39" xfId="0" applyFont="1" applyBorder="1" applyAlignment="1">
      <alignment horizontal="center"/>
    </xf>
    <xf numFmtId="0" fontId="0" fillId="0" borderId="38" xfId="0" applyFont="1" applyBorder="1" applyAlignment="1">
      <alignment horizontal="center"/>
    </xf>
    <xf numFmtId="164" fontId="0" fillId="37" borderId="27" xfId="0" applyNumberFormat="1" applyFont="1" applyFill="1" applyBorder="1" applyAlignment="1">
      <alignment horizontal="center"/>
    </xf>
    <xf numFmtId="0" fontId="0" fillId="0" borderId="16" xfId="0" applyFont="1" applyBorder="1" applyAlignment="1">
      <alignment horizontal="center"/>
    </xf>
    <xf numFmtId="0" fontId="0" fillId="0" borderId="40" xfId="0" applyFont="1" applyBorder="1" applyAlignment="1">
      <alignment horizontal="center"/>
    </xf>
    <xf numFmtId="10" fontId="0" fillId="0" borderId="24" xfId="379" applyNumberFormat="1" applyFont="1" applyBorder="1" applyAlignment="1">
      <alignment horizontal="center"/>
    </xf>
    <xf numFmtId="0" fontId="16" fillId="0" borderId="42" xfId="0" applyFont="1" applyBorder="1" applyAlignment="1">
      <alignment horizontal="center"/>
    </xf>
    <xf numFmtId="0" fontId="0" fillId="0" borderId="41" xfId="0" applyFont="1" applyFill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36" borderId="47" xfId="0" applyFont="1" applyFill="1" applyBorder="1" applyAlignment="1">
      <alignment horizontal="center"/>
    </xf>
    <xf numFmtId="0" fontId="0" fillId="33" borderId="48" xfId="0" applyFill="1" applyBorder="1" applyAlignment="1">
      <alignment horizontal="center"/>
    </xf>
    <xf numFmtId="0" fontId="0" fillId="0" borderId="49" xfId="0" applyFont="1" applyFill="1" applyBorder="1" applyAlignment="1">
      <alignment horizontal="center"/>
    </xf>
    <xf numFmtId="0" fontId="0" fillId="0" borderId="21" xfId="0" applyFont="1" applyBorder="1" applyAlignment="1">
      <alignment horizontal="center"/>
    </xf>
    <xf numFmtId="0" fontId="0" fillId="0" borderId="49" xfId="0" applyFont="1" applyBorder="1" applyAlignment="1">
      <alignment horizontal="center"/>
    </xf>
    <xf numFmtId="164" fontId="0" fillId="37" borderId="21" xfId="0" applyNumberFormat="1" applyFont="1" applyFill="1" applyBorder="1" applyAlignment="1">
      <alignment horizontal="center"/>
    </xf>
    <xf numFmtId="0" fontId="0" fillId="0" borderId="18" xfId="0" applyFon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36" borderId="37" xfId="0" applyFont="1" applyFill="1" applyBorder="1" applyAlignment="1">
      <alignment horizontal="center"/>
    </xf>
    <xf numFmtId="0" fontId="0" fillId="33" borderId="27" xfId="0" applyFill="1" applyBorder="1" applyAlignment="1">
      <alignment horizontal="center"/>
    </xf>
    <xf numFmtId="0" fontId="0" fillId="38" borderId="30" xfId="0" applyFont="1" applyFill="1" applyBorder="1" applyAlignment="1">
      <alignment horizontal="center"/>
    </xf>
    <xf numFmtId="0" fontId="0" fillId="0" borderId="36" xfId="0" applyFont="1" applyFill="1" applyBorder="1" applyAlignment="1">
      <alignment horizontal="center"/>
    </xf>
    <xf numFmtId="0" fontId="0" fillId="0" borderId="42" xfId="0" applyFont="1" applyBorder="1" applyAlignment="1">
      <alignment horizontal="center"/>
    </xf>
    <xf numFmtId="0" fontId="30" fillId="35" borderId="20" xfId="0" applyFont="1" applyFill="1" applyBorder="1" applyAlignment="1">
      <alignment horizontal="center"/>
    </xf>
    <xf numFmtId="0" fontId="0" fillId="0" borderId="0" xfId="0" applyAlignment="1">
      <alignment horizontal="left"/>
    </xf>
    <xf numFmtId="0" fontId="28" fillId="0" borderId="46" xfId="0" applyFont="1" applyFill="1" applyBorder="1" applyAlignment="1">
      <alignment horizontal="left"/>
    </xf>
    <xf numFmtId="165" fontId="0" fillId="0" borderId="37" xfId="0" applyNumberFormat="1" applyBorder="1" applyAlignment="1">
      <alignment horizontal="center"/>
    </xf>
    <xf numFmtId="0" fontId="28" fillId="0" borderId="26" xfId="0" applyFont="1" applyFill="1" applyBorder="1" applyAlignment="1">
      <alignment horizontal="left"/>
    </xf>
    <xf numFmtId="165" fontId="0" fillId="0" borderId="27" xfId="0" applyNumberFormat="1" applyBorder="1" applyAlignment="1">
      <alignment horizontal="center"/>
    </xf>
    <xf numFmtId="0" fontId="29" fillId="0" borderId="26" xfId="0" applyFont="1" applyFill="1" applyBorder="1" applyAlignment="1">
      <alignment horizontal="left"/>
    </xf>
    <xf numFmtId="0" fontId="29" fillId="0" borderId="0" xfId="0" applyFont="1" applyFill="1" applyBorder="1" applyAlignment="1"/>
    <xf numFmtId="0" fontId="28" fillId="0" borderId="20" xfId="0" applyFont="1" applyFill="1" applyBorder="1" applyAlignment="1">
      <alignment horizontal="left"/>
    </xf>
    <xf numFmtId="165" fontId="0" fillId="0" borderId="20" xfId="0" applyNumberFormat="1" applyBorder="1" applyAlignment="1">
      <alignment horizontal="center"/>
    </xf>
    <xf numFmtId="0" fontId="29" fillId="0" borderId="20" xfId="0" applyFont="1" applyFill="1" applyBorder="1" applyAlignment="1">
      <alignment horizontal="left"/>
    </xf>
    <xf numFmtId="0" fontId="30" fillId="34" borderId="20" xfId="0" applyFont="1" applyFill="1" applyBorder="1" applyAlignment="1">
      <alignment horizontal="center"/>
    </xf>
    <xf numFmtId="0" fontId="0" fillId="42" borderId="27" xfId="0" applyFill="1" applyBorder="1" applyAlignment="1">
      <alignment horizontal="center"/>
    </xf>
    <xf numFmtId="0" fontId="28" fillId="42" borderId="26" xfId="0" applyFont="1" applyFill="1" applyBorder="1" applyAlignment="1">
      <alignment horizontal="left"/>
    </xf>
    <xf numFmtId="0" fontId="28" fillId="42" borderId="28" xfId="0" applyFont="1" applyFill="1" applyBorder="1" applyAlignment="1">
      <alignment horizontal="left"/>
    </xf>
    <xf numFmtId="0" fontId="0" fillId="42" borderId="30" xfId="0" applyFill="1" applyBorder="1" applyAlignment="1">
      <alignment horizontal="center"/>
    </xf>
    <xf numFmtId="0" fontId="28" fillId="42" borderId="20" xfId="0" applyFont="1" applyFill="1" applyBorder="1" applyAlignment="1">
      <alignment horizontal="left"/>
    </xf>
    <xf numFmtId="0" fontId="0" fillId="42" borderId="20" xfId="0" applyFill="1" applyBorder="1" applyAlignment="1">
      <alignment horizontal="center"/>
    </xf>
    <xf numFmtId="0" fontId="16" fillId="0" borderId="46" xfId="0" applyFont="1" applyBorder="1" applyAlignment="1">
      <alignment horizontal="center"/>
    </xf>
    <xf numFmtId="0" fontId="16" fillId="0" borderId="37" xfId="0" applyFont="1" applyBorder="1" applyAlignment="1">
      <alignment horizontal="center"/>
    </xf>
    <xf numFmtId="0" fontId="16" fillId="0" borderId="46" xfId="0" applyFont="1" applyBorder="1"/>
    <xf numFmtId="0" fontId="16" fillId="0" borderId="26" xfId="0" applyFont="1" applyBorder="1"/>
    <xf numFmtId="0" fontId="16" fillId="0" borderId="28" xfId="0" applyFont="1" applyBorder="1"/>
    <xf numFmtId="0" fontId="13" fillId="35" borderId="0" xfId="0" applyFont="1" applyFill="1" applyAlignment="1">
      <alignment horizontal="center"/>
    </xf>
    <xf numFmtId="14" fontId="18" fillId="35" borderId="14" xfId="0" applyNumberFormat="1" applyFont="1" applyFill="1" applyBorder="1" applyAlignment="1">
      <alignment horizontal="center"/>
    </xf>
    <xf numFmtId="14" fontId="18" fillId="35" borderId="15" xfId="0" applyNumberFormat="1" applyFont="1" applyFill="1" applyBorder="1" applyAlignment="1">
      <alignment horizontal="center"/>
    </xf>
    <xf numFmtId="14" fontId="18" fillId="34" borderId="17" xfId="0" applyNumberFormat="1" applyFont="1" applyFill="1" applyBorder="1" applyAlignment="1">
      <alignment horizontal="center"/>
    </xf>
    <xf numFmtId="14" fontId="18" fillId="34" borderId="18" xfId="0" applyNumberFormat="1" applyFont="1" applyFill="1" applyBorder="1" applyAlignment="1">
      <alignment horizontal="center"/>
    </xf>
    <xf numFmtId="0" fontId="22" fillId="0" borderId="0" xfId="0" applyFont="1" applyAlignment="1"/>
    <xf numFmtId="0" fontId="16" fillId="0" borderId="42" xfId="0" applyFont="1" applyBorder="1" applyAlignment="1">
      <alignment horizontal="left"/>
    </xf>
    <xf numFmtId="0" fontId="16" fillId="0" borderId="0" xfId="0" applyFont="1" applyBorder="1" applyAlignment="1">
      <alignment horizontal="left"/>
    </xf>
    <xf numFmtId="14" fontId="0" fillId="0" borderId="0" xfId="0" applyNumberFormat="1" applyAlignment="1">
      <alignment horizontal="center"/>
    </xf>
    <xf numFmtId="0" fontId="17" fillId="43" borderId="0" xfId="0" applyFont="1" applyFill="1" applyAlignment="1">
      <alignment horizontal="center"/>
    </xf>
    <xf numFmtId="0" fontId="17" fillId="41" borderId="0" xfId="0" applyFont="1" applyFill="1" applyAlignment="1">
      <alignment horizontal="center"/>
    </xf>
    <xf numFmtId="0" fontId="17" fillId="0" borderId="0" xfId="0" applyFont="1" applyAlignment="1">
      <alignment horizontal="center"/>
    </xf>
    <xf numFmtId="0" fontId="26" fillId="34" borderId="0" xfId="0" applyFont="1" applyFill="1" applyAlignment="1">
      <alignment horizontal="center"/>
    </xf>
    <xf numFmtId="0" fontId="17" fillId="43" borderId="21" xfId="0" applyFont="1" applyFill="1" applyBorder="1" applyAlignment="1">
      <alignment horizontal="center"/>
    </xf>
    <xf numFmtId="0" fontId="0" fillId="35" borderId="21" xfId="0" applyFill="1" applyBorder="1" applyAlignment="1">
      <alignment horizontal="center"/>
    </xf>
    <xf numFmtId="0" fontId="17" fillId="41" borderId="22" xfId="0" applyFont="1" applyFill="1" applyBorder="1" applyAlignment="1">
      <alignment horizontal="center"/>
    </xf>
    <xf numFmtId="0" fontId="0" fillId="34" borderId="22" xfId="0" applyFill="1" applyBorder="1" applyAlignment="1">
      <alignment horizontal="center"/>
    </xf>
    <xf numFmtId="0" fontId="26" fillId="0" borderId="0" xfId="0" applyFont="1" applyFill="1" applyAlignment="1">
      <alignment horizontal="center"/>
    </xf>
    <xf numFmtId="0" fontId="0" fillId="0" borderId="46" xfId="0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28" xfId="0" applyBorder="1" applyAlignment="1">
      <alignment horizontal="center"/>
    </xf>
    <xf numFmtId="0" fontId="13" fillId="44" borderId="42" xfId="0" applyFont="1" applyFill="1" applyBorder="1" applyAlignment="1">
      <alignment horizontal="left"/>
    </xf>
    <xf numFmtId="0" fontId="13" fillId="44" borderId="28" xfId="0" applyFont="1" applyFill="1" applyBorder="1" applyAlignment="1">
      <alignment horizontal="left"/>
    </xf>
    <xf numFmtId="0" fontId="13" fillId="44" borderId="30" xfId="0" applyFont="1" applyFill="1" applyBorder="1" applyAlignment="1">
      <alignment horizontal="center"/>
    </xf>
    <xf numFmtId="0" fontId="13" fillId="44" borderId="24" xfId="0" applyFont="1" applyFill="1" applyBorder="1" applyAlignment="1">
      <alignment horizontal="center"/>
    </xf>
    <xf numFmtId="0" fontId="16" fillId="0" borderId="49" xfId="0" applyFont="1" applyBorder="1"/>
    <xf numFmtId="0" fontId="16" fillId="0" borderId="16" xfId="0" applyFont="1" applyBorder="1"/>
    <xf numFmtId="0" fontId="13" fillId="44" borderId="23" xfId="0" applyFont="1" applyFill="1" applyBorder="1" applyAlignment="1">
      <alignment horizontal="left"/>
    </xf>
    <xf numFmtId="0" fontId="13" fillId="44" borderId="51" xfId="0" applyFont="1" applyFill="1" applyBorder="1" applyAlignment="1">
      <alignment horizontal="center"/>
    </xf>
    <xf numFmtId="0" fontId="13" fillId="44" borderId="50" xfId="0" applyFont="1" applyFill="1" applyBorder="1"/>
    <xf numFmtId="0" fontId="13" fillId="44" borderId="53" xfId="0" applyFont="1" applyFill="1" applyBorder="1" applyAlignment="1">
      <alignment horizontal="center"/>
    </xf>
    <xf numFmtId="0" fontId="13" fillId="44" borderId="52" xfId="0" applyFont="1" applyFill="1" applyBorder="1"/>
    <xf numFmtId="0" fontId="17" fillId="35" borderId="0" xfId="0" applyFont="1" applyFill="1" applyAlignment="1">
      <alignment horizontal="center"/>
    </xf>
    <xf numFmtId="0" fontId="13" fillId="34" borderId="0" xfId="0" applyFont="1" applyFill="1" applyAlignment="1">
      <alignment horizontal="center"/>
    </xf>
    <xf numFmtId="0" fontId="18" fillId="0" borderId="0" xfId="0" applyFont="1" applyFill="1" applyBorder="1" applyAlignment="1"/>
    <xf numFmtId="0" fontId="24" fillId="34" borderId="0" xfId="0" applyFont="1" applyFill="1" applyBorder="1" applyAlignment="1"/>
    <xf numFmtId="0" fontId="24" fillId="34" borderId="29" xfId="0" applyFont="1" applyFill="1" applyBorder="1" applyAlignment="1"/>
    <xf numFmtId="0" fontId="25" fillId="0" borderId="0" xfId="0" applyFont="1" applyFill="1" applyBorder="1" applyAlignment="1"/>
    <xf numFmtId="0" fontId="18" fillId="0" borderId="29" xfId="0" applyFont="1" applyBorder="1" applyAlignment="1">
      <alignment horizontal="left"/>
    </xf>
    <xf numFmtId="0" fontId="18" fillId="0" borderId="31" xfId="0" applyFont="1" applyFill="1" applyBorder="1" applyAlignment="1">
      <alignment horizontal="left"/>
    </xf>
    <xf numFmtId="0" fontId="24" fillId="34" borderId="31" xfId="0" applyFont="1" applyFill="1" applyBorder="1" applyAlignment="1"/>
    <xf numFmtId="0" fontId="23" fillId="34" borderId="0" xfId="0" applyFont="1" applyFill="1" applyBorder="1" applyAlignment="1"/>
    <xf numFmtId="0" fontId="18" fillId="0" borderId="0" xfId="0" applyFont="1" applyBorder="1" applyAlignment="1"/>
    <xf numFmtId="0" fontId="18" fillId="0" borderId="27" xfId="0" applyFont="1" applyBorder="1" applyAlignment="1"/>
    <xf numFmtId="0" fontId="18" fillId="0" borderId="0" xfId="0" applyFont="1" applyBorder="1" applyAlignment="1">
      <alignment horizontal="left"/>
    </xf>
    <xf numFmtId="0" fontId="24" fillId="35" borderId="0" xfId="0" applyFont="1" applyFill="1" applyBorder="1" applyAlignment="1">
      <alignment horizontal="left"/>
    </xf>
    <xf numFmtId="0" fontId="18" fillId="0" borderId="0" xfId="0" applyFont="1" applyFill="1" applyBorder="1" applyAlignment="1">
      <alignment horizontal="left"/>
    </xf>
    <xf numFmtId="0" fontId="25" fillId="39" borderId="0" xfId="0" applyFont="1" applyFill="1" applyBorder="1" applyAlignment="1">
      <alignment horizontal="left"/>
    </xf>
    <xf numFmtId="0" fontId="23" fillId="35" borderId="0" xfId="0" applyFont="1" applyFill="1" applyBorder="1" applyAlignment="1">
      <alignment horizontal="left"/>
    </xf>
    <xf numFmtId="0" fontId="16" fillId="0" borderId="23" xfId="0" applyFont="1" applyFill="1" applyBorder="1" applyAlignment="1">
      <alignment horizontal="center"/>
    </xf>
    <xf numFmtId="0" fontId="16" fillId="0" borderId="24" xfId="0" applyFont="1" applyFill="1" applyBorder="1" applyAlignment="1">
      <alignment horizontal="center"/>
    </xf>
    <xf numFmtId="0" fontId="16" fillId="35" borderId="23" xfId="0" applyFont="1" applyFill="1" applyBorder="1" applyAlignment="1">
      <alignment horizontal="center" vertical="center"/>
    </xf>
    <xf numFmtId="0" fontId="16" fillId="35" borderId="25" xfId="0" applyFont="1" applyFill="1" applyBorder="1" applyAlignment="1">
      <alignment horizontal="center" vertical="center"/>
    </xf>
    <xf numFmtId="0" fontId="16" fillId="34" borderId="23" xfId="0" applyFont="1" applyFill="1" applyBorder="1" applyAlignment="1">
      <alignment horizontal="center" vertical="center"/>
    </xf>
    <xf numFmtId="0" fontId="16" fillId="34" borderId="25" xfId="0" applyFont="1" applyFill="1" applyBorder="1" applyAlignment="1">
      <alignment horizontal="center" vertical="center"/>
    </xf>
    <xf numFmtId="0" fontId="16" fillId="34" borderId="24" xfId="0" applyFont="1" applyFill="1" applyBorder="1" applyAlignment="1">
      <alignment horizontal="center" vertical="center"/>
    </xf>
    <xf numFmtId="0" fontId="13" fillId="35" borderId="23" xfId="0" applyFont="1" applyFill="1" applyBorder="1" applyAlignment="1">
      <alignment horizontal="center"/>
    </xf>
    <xf numFmtId="0" fontId="13" fillId="35" borderId="24" xfId="0" applyFont="1" applyFill="1" applyBorder="1" applyAlignment="1">
      <alignment horizontal="center"/>
    </xf>
    <xf numFmtId="0" fontId="13" fillId="40" borderId="23" xfId="0" applyFont="1" applyFill="1" applyBorder="1" applyAlignment="1">
      <alignment horizontal="center" vertical="center"/>
    </xf>
    <xf numFmtId="0" fontId="13" fillId="40" borderId="24" xfId="0" applyFont="1" applyFill="1" applyBorder="1" applyAlignment="1">
      <alignment horizontal="center" vertical="center"/>
    </xf>
    <xf numFmtId="0" fontId="13" fillId="41" borderId="23" xfId="0" applyFont="1" applyFill="1" applyBorder="1" applyAlignment="1">
      <alignment horizontal="center"/>
    </xf>
    <xf numFmtId="0" fontId="13" fillId="41" borderId="24" xfId="0" applyFont="1" applyFill="1" applyBorder="1" applyAlignment="1">
      <alignment horizontal="center"/>
    </xf>
    <xf numFmtId="0" fontId="13" fillId="41" borderId="23" xfId="0" applyFont="1" applyFill="1" applyBorder="1" applyAlignment="1">
      <alignment horizontal="center" vertical="center"/>
    </xf>
    <xf numFmtId="0" fontId="13" fillId="41" borderId="24" xfId="0" applyFont="1" applyFill="1" applyBorder="1" applyAlignment="1">
      <alignment horizontal="center" vertical="center"/>
    </xf>
    <xf numFmtId="0" fontId="30" fillId="40" borderId="23" xfId="0" applyFont="1" applyFill="1" applyBorder="1" applyAlignment="1">
      <alignment horizontal="center" vertical="center"/>
    </xf>
    <xf numFmtId="0" fontId="30" fillId="40" borderId="24" xfId="0" applyFont="1" applyFill="1" applyBorder="1" applyAlignment="1">
      <alignment horizontal="center" vertical="center"/>
    </xf>
    <xf numFmtId="0" fontId="13" fillId="40" borderId="23" xfId="0" applyFont="1" applyFill="1" applyBorder="1" applyAlignment="1">
      <alignment horizontal="center"/>
    </xf>
    <xf numFmtId="0" fontId="13" fillId="40" borderId="24" xfId="0" applyFont="1" applyFill="1" applyBorder="1" applyAlignment="1">
      <alignment horizontal="center"/>
    </xf>
    <xf numFmtId="0" fontId="13" fillId="40" borderId="0" xfId="0" applyFont="1" applyFill="1" applyBorder="1" applyAlignment="1">
      <alignment horizontal="center"/>
    </xf>
    <xf numFmtId="0" fontId="13" fillId="41" borderId="0" xfId="0" applyFont="1" applyFill="1" applyBorder="1" applyAlignment="1">
      <alignment horizontal="center"/>
    </xf>
    <xf numFmtId="0" fontId="13" fillId="34" borderId="23" xfId="0" applyFont="1" applyFill="1" applyBorder="1" applyAlignment="1">
      <alignment horizontal="center"/>
    </xf>
    <xf numFmtId="0" fontId="13" fillId="34" borderId="24" xfId="0" applyFont="1" applyFill="1" applyBorder="1" applyAlignment="1">
      <alignment horizontal="center"/>
    </xf>
    <xf numFmtId="0" fontId="16" fillId="41" borderId="0" xfId="0" applyFont="1" applyFill="1" applyBorder="1" applyAlignment="1">
      <alignment horizontal="center" vertical="center"/>
    </xf>
    <xf numFmtId="0" fontId="13" fillId="40" borderId="0" xfId="0" applyFont="1" applyFill="1" applyBorder="1" applyAlignment="1">
      <alignment horizontal="center" vertical="center"/>
    </xf>
    <xf numFmtId="0" fontId="0" fillId="45" borderId="0" xfId="0" applyFill="1"/>
    <xf numFmtId="0" fontId="0" fillId="45" borderId="0" xfId="0" applyFill="1" applyAlignment="1"/>
    <xf numFmtId="0" fontId="31" fillId="45" borderId="0" xfId="0" applyFont="1" applyFill="1" applyAlignment="1">
      <alignment horizontal="center"/>
    </xf>
    <xf numFmtId="0" fontId="33" fillId="0" borderId="0" xfId="0" applyFont="1"/>
    <xf numFmtId="0" fontId="33" fillId="45" borderId="0" xfId="0" applyFont="1" applyFill="1"/>
    <xf numFmtId="0" fontId="33" fillId="34" borderId="0" xfId="0" applyFont="1" applyFill="1"/>
    <xf numFmtId="0" fontId="32" fillId="40" borderId="42" xfId="0" applyFont="1" applyFill="1" applyBorder="1"/>
  </cellXfs>
  <cellStyles count="380">
    <cellStyle name="20 % - Accent1" xfId="19" builtinId="30" customBuiltin="1"/>
    <cellStyle name="20 % - Accent2" xfId="23" builtinId="34" customBuiltin="1"/>
    <cellStyle name="20 % - Accent3" xfId="27" builtinId="38" customBuiltin="1"/>
    <cellStyle name="20 % - Accent4" xfId="31" builtinId="42" customBuiltin="1"/>
    <cellStyle name="20 % - Accent5" xfId="35" builtinId="46" customBuiltin="1"/>
    <cellStyle name="20 % - Accent6" xfId="39" builtinId="50" customBuiltin="1"/>
    <cellStyle name="40 % - Accent1" xfId="20" builtinId="31" customBuiltin="1"/>
    <cellStyle name="40 % - Accent2" xfId="24" builtinId="35" customBuiltin="1"/>
    <cellStyle name="40 % - Accent3" xfId="28" builtinId="39" customBuiltin="1"/>
    <cellStyle name="40 % - Accent4" xfId="32" builtinId="43" customBuiltin="1"/>
    <cellStyle name="40 % - Accent5" xfId="36" builtinId="47" customBuiltin="1"/>
    <cellStyle name="40 % - Accent6" xfId="40" builtinId="51" customBuiltin="1"/>
    <cellStyle name="60 % - Accent1" xfId="21" builtinId="32" customBuiltin="1"/>
    <cellStyle name="60 % - Accent2" xfId="25" builtinId="36" customBuiltin="1"/>
    <cellStyle name="60 % - Accent3" xfId="29" builtinId="40" customBuiltin="1"/>
    <cellStyle name="60 % - Accent4" xfId="33" builtinId="44" customBuiltin="1"/>
    <cellStyle name="60 % - Accent5" xfId="37" builtinId="48" customBuiltin="1"/>
    <cellStyle name="60 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Avertissement" xfId="14" builtinId="11" customBuiltin="1"/>
    <cellStyle name="Calcul" xfId="11" builtinId="22" customBuiltin="1"/>
    <cellStyle name="Cellule liée" xfId="12" builtinId="24" customBuiltin="1"/>
    <cellStyle name="Entrée" xfId="9" builtinId="20" customBuiltin="1"/>
    <cellStyle name="Insatisfaisant" xfId="7" builtinId="27" customBuiltin="1"/>
    <cellStyle name="Neutre" xfId="8" builtinId="28" customBuiltin="1"/>
    <cellStyle name="Normal" xfId="0" builtinId="0"/>
    <cellStyle name="Normal 2" xfId="55" xr:uid="{00000000-0005-0000-0000-000020000000}"/>
    <cellStyle name="Normal 3" xfId="53" xr:uid="{00000000-0005-0000-0000-000021000000}"/>
    <cellStyle name="Normal 3 10" xfId="83" xr:uid="{00000000-0005-0000-0000-000022000000}"/>
    <cellStyle name="Normal 3 100" xfId="354" xr:uid="{00000000-0005-0000-0000-000023000000}"/>
    <cellStyle name="Normal 3 101" xfId="344" xr:uid="{00000000-0005-0000-0000-000024000000}"/>
    <cellStyle name="Normal 3 102" xfId="367" xr:uid="{00000000-0005-0000-0000-000025000000}"/>
    <cellStyle name="Normal 3 103" xfId="366" xr:uid="{00000000-0005-0000-0000-000026000000}"/>
    <cellStyle name="Normal 3 104" xfId="246" xr:uid="{00000000-0005-0000-0000-000027000000}"/>
    <cellStyle name="Normal 3 105" xfId="368" xr:uid="{00000000-0005-0000-0000-000028000000}"/>
    <cellStyle name="Normal 3 106" xfId="376" xr:uid="{00000000-0005-0000-0000-000029000000}"/>
    <cellStyle name="Normal 3 11" xfId="68" xr:uid="{00000000-0005-0000-0000-00002A000000}"/>
    <cellStyle name="Normal 3 12" xfId="85" xr:uid="{00000000-0005-0000-0000-00002B000000}"/>
    <cellStyle name="Normal 3 13" xfId="92" xr:uid="{00000000-0005-0000-0000-00002C000000}"/>
    <cellStyle name="Normal 3 14" xfId="82" xr:uid="{00000000-0005-0000-0000-00002D000000}"/>
    <cellStyle name="Normal 3 15" xfId="80" xr:uid="{00000000-0005-0000-0000-00002E000000}"/>
    <cellStyle name="Normal 3 16" xfId="62" xr:uid="{00000000-0005-0000-0000-00002F000000}"/>
    <cellStyle name="Normal 3 17" xfId="79" xr:uid="{00000000-0005-0000-0000-000030000000}"/>
    <cellStyle name="Normal 3 18" xfId="56" xr:uid="{00000000-0005-0000-0000-000031000000}"/>
    <cellStyle name="Normal 3 19" xfId="77" xr:uid="{00000000-0005-0000-0000-000032000000}"/>
    <cellStyle name="Normal 3 2" xfId="94" xr:uid="{00000000-0005-0000-0000-000033000000}"/>
    <cellStyle name="Normal 3 20" xfId="107" xr:uid="{00000000-0005-0000-0000-000034000000}"/>
    <cellStyle name="Normal 3 21" xfId="57" xr:uid="{00000000-0005-0000-0000-000035000000}"/>
    <cellStyle name="Normal 3 22" xfId="66" xr:uid="{00000000-0005-0000-0000-000036000000}"/>
    <cellStyle name="Normal 3 23" xfId="110" xr:uid="{00000000-0005-0000-0000-000037000000}"/>
    <cellStyle name="Normal 3 24" xfId="113" xr:uid="{00000000-0005-0000-0000-000038000000}"/>
    <cellStyle name="Normal 3 25" xfId="143" xr:uid="{00000000-0005-0000-0000-000039000000}"/>
    <cellStyle name="Normal 3 26" xfId="115" xr:uid="{00000000-0005-0000-0000-00003A000000}"/>
    <cellStyle name="Normal 3 27" xfId="154" xr:uid="{00000000-0005-0000-0000-00003B000000}"/>
    <cellStyle name="Normal 3 28" xfId="126" xr:uid="{00000000-0005-0000-0000-00003C000000}"/>
    <cellStyle name="Normal 3 29" xfId="129" xr:uid="{00000000-0005-0000-0000-00003D000000}"/>
    <cellStyle name="Normal 3 3" xfId="69" xr:uid="{00000000-0005-0000-0000-00003E000000}"/>
    <cellStyle name="Normal 3 30" xfId="146" xr:uid="{00000000-0005-0000-0000-00003F000000}"/>
    <cellStyle name="Normal 3 31" xfId="156" xr:uid="{00000000-0005-0000-0000-000040000000}"/>
    <cellStyle name="Normal 3 32" xfId="116" xr:uid="{00000000-0005-0000-0000-000041000000}"/>
    <cellStyle name="Normal 3 33" xfId="109" xr:uid="{00000000-0005-0000-0000-000042000000}"/>
    <cellStyle name="Normal 3 34" xfId="128" xr:uid="{00000000-0005-0000-0000-000043000000}"/>
    <cellStyle name="Normal 3 35" xfId="151" xr:uid="{00000000-0005-0000-0000-000044000000}"/>
    <cellStyle name="Normal 3 36" xfId="153" xr:uid="{00000000-0005-0000-0000-000045000000}"/>
    <cellStyle name="Normal 3 37" xfId="166" xr:uid="{00000000-0005-0000-0000-000046000000}"/>
    <cellStyle name="Normal 3 38" xfId="177" xr:uid="{00000000-0005-0000-0000-000047000000}"/>
    <cellStyle name="Normal 3 39" xfId="170" xr:uid="{00000000-0005-0000-0000-000048000000}"/>
    <cellStyle name="Normal 3 4" xfId="102" xr:uid="{00000000-0005-0000-0000-000049000000}"/>
    <cellStyle name="Normal 3 4 2" xfId="190" xr:uid="{00000000-0005-0000-0000-00004A000000}"/>
    <cellStyle name="Normal 3 4 3" xfId="202" xr:uid="{00000000-0005-0000-0000-00004B000000}"/>
    <cellStyle name="Normal 3 4 4" xfId="204" xr:uid="{00000000-0005-0000-0000-00004C000000}"/>
    <cellStyle name="Normal 3 4 5" xfId="311" xr:uid="{00000000-0005-0000-0000-00004D000000}"/>
    <cellStyle name="Normal 3 40" xfId="133" xr:uid="{00000000-0005-0000-0000-00004E000000}"/>
    <cellStyle name="Normal 3 41" xfId="162" xr:uid="{00000000-0005-0000-0000-00004F000000}"/>
    <cellStyle name="Normal 3 42" xfId="181" xr:uid="{00000000-0005-0000-0000-000050000000}"/>
    <cellStyle name="Normal 3 43" xfId="196" xr:uid="{00000000-0005-0000-0000-000051000000}"/>
    <cellStyle name="Normal 3 44" xfId="186" xr:uid="{00000000-0005-0000-0000-000052000000}"/>
    <cellStyle name="Normal 3 45" xfId="189" xr:uid="{00000000-0005-0000-0000-000053000000}"/>
    <cellStyle name="Normal 3 46" xfId="180" xr:uid="{00000000-0005-0000-0000-000054000000}"/>
    <cellStyle name="Normal 3 47" xfId="187" xr:uid="{00000000-0005-0000-0000-000055000000}"/>
    <cellStyle name="Normal 3 48" xfId="206" xr:uid="{00000000-0005-0000-0000-000056000000}"/>
    <cellStyle name="Normal 3 48 2" xfId="352" xr:uid="{00000000-0005-0000-0000-000057000000}"/>
    <cellStyle name="Normal 3 48 3" xfId="370" xr:uid="{00000000-0005-0000-0000-000058000000}"/>
    <cellStyle name="Normal 3 49" xfId="225" xr:uid="{00000000-0005-0000-0000-000059000000}"/>
    <cellStyle name="Normal 3 5" xfId="72" xr:uid="{00000000-0005-0000-0000-00005A000000}"/>
    <cellStyle name="Normal 3 50" xfId="220" xr:uid="{00000000-0005-0000-0000-00005B000000}"/>
    <cellStyle name="Normal 3 51" xfId="228" xr:uid="{00000000-0005-0000-0000-00005C000000}"/>
    <cellStyle name="Normal 3 52" xfId="229" xr:uid="{00000000-0005-0000-0000-00005D000000}"/>
    <cellStyle name="Normal 3 53" xfId="174" xr:uid="{00000000-0005-0000-0000-00005E000000}"/>
    <cellStyle name="Normal 3 54" xfId="234" xr:uid="{00000000-0005-0000-0000-00005F000000}"/>
    <cellStyle name="Normal 3 55" xfId="217" xr:uid="{00000000-0005-0000-0000-000060000000}"/>
    <cellStyle name="Normal 3 56" xfId="198" xr:uid="{00000000-0005-0000-0000-000061000000}"/>
    <cellStyle name="Normal 3 57" xfId="226" xr:uid="{00000000-0005-0000-0000-000062000000}"/>
    <cellStyle name="Normal 3 58" xfId="213" xr:uid="{00000000-0005-0000-0000-000063000000}"/>
    <cellStyle name="Normal 3 59" xfId="237" xr:uid="{00000000-0005-0000-0000-000064000000}"/>
    <cellStyle name="Normal 3 6" xfId="99" xr:uid="{00000000-0005-0000-0000-000065000000}"/>
    <cellStyle name="Normal 3 60" xfId="52" xr:uid="{00000000-0005-0000-0000-000066000000}"/>
    <cellStyle name="Normal 3 61" xfId="51" xr:uid="{00000000-0005-0000-0000-000067000000}"/>
    <cellStyle name="Normal 3 62" xfId="262" xr:uid="{00000000-0005-0000-0000-000068000000}"/>
    <cellStyle name="Normal 3 63" xfId="292" xr:uid="{00000000-0005-0000-0000-000069000000}"/>
    <cellStyle name="Normal 3 64" xfId="42" xr:uid="{00000000-0005-0000-0000-00006A000000}"/>
    <cellStyle name="Normal 3 65" xfId="282" xr:uid="{00000000-0005-0000-0000-00006B000000}"/>
    <cellStyle name="Normal 3 66" xfId="260" xr:uid="{00000000-0005-0000-0000-00006C000000}"/>
    <cellStyle name="Normal 3 67" xfId="279" xr:uid="{00000000-0005-0000-0000-00006D000000}"/>
    <cellStyle name="Normal 3 68" xfId="274" xr:uid="{00000000-0005-0000-0000-00006E000000}"/>
    <cellStyle name="Normal 3 69" xfId="266" xr:uid="{00000000-0005-0000-0000-00006F000000}"/>
    <cellStyle name="Normal 3 7" xfId="78" xr:uid="{00000000-0005-0000-0000-000070000000}"/>
    <cellStyle name="Normal 3 70" xfId="258" xr:uid="{00000000-0005-0000-0000-000071000000}"/>
    <cellStyle name="Normal 3 71" xfId="267" xr:uid="{00000000-0005-0000-0000-000072000000}"/>
    <cellStyle name="Normal 3 72" xfId="269" xr:uid="{00000000-0005-0000-0000-000073000000}"/>
    <cellStyle name="Normal 3 73" xfId="264" xr:uid="{00000000-0005-0000-0000-000074000000}"/>
    <cellStyle name="Normal 3 74" xfId="272" xr:uid="{00000000-0005-0000-0000-000075000000}"/>
    <cellStyle name="Normal 3 75" xfId="275" xr:uid="{00000000-0005-0000-0000-000076000000}"/>
    <cellStyle name="Normal 3 76" xfId="289" xr:uid="{00000000-0005-0000-0000-000077000000}"/>
    <cellStyle name="Normal 3 77" xfId="285" xr:uid="{00000000-0005-0000-0000-000078000000}"/>
    <cellStyle name="Normal 3 78" xfId="250" xr:uid="{00000000-0005-0000-0000-000079000000}"/>
    <cellStyle name="Normal 3 79" xfId="322" xr:uid="{00000000-0005-0000-0000-00007A000000}"/>
    <cellStyle name="Normal 3 8" xfId="104" xr:uid="{00000000-0005-0000-0000-00007B000000}"/>
    <cellStyle name="Normal 3 80" xfId="306" xr:uid="{00000000-0005-0000-0000-00007C000000}"/>
    <cellStyle name="Normal 3 81" xfId="328" xr:uid="{00000000-0005-0000-0000-00007D000000}"/>
    <cellStyle name="Normal 3 82" xfId="297" xr:uid="{00000000-0005-0000-0000-00007E000000}"/>
    <cellStyle name="Normal 3 83" xfId="305" xr:uid="{00000000-0005-0000-0000-00007F000000}"/>
    <cellStyle name="Normal 3 84" xfId="324" xr:uid="{00000000-0005-0000-0000-000080000000}"/>
    <cellStyle name="Normal 3 85" xfId="308" xr:uid="{00000000-0005-0000-0000-000081000000}"/>
    <cellStyle name="Normal 3 86" xfId="315" xr:uid="{00000000-0005-0000-0000-000082000000}"/>
    <cellStyle name="Normal 3 87" xfId="243" xr:uid="{00000000-0005-0000-0000-000083000000}"/>
    <cellStyle name="Normal 3 88" xfId="357" xr:uid="{00000000-0005-0000-0000-000084000000}"/>
    <cellStyle name="Normal 3 89" xfId="336" xr:uid="{00000000-0005-0000-0000-000085000000}"/>
    <cellStyle name="Normal 3 9" xfId="90" xr:uid="{00000000-0005-0000-0000-000086000000}"/>
    <cellStyle name="Normal 3 90" xfId="263" xr:uid="{00000000-0005-0000-0000-000087000000}"/>
    <cellStyle name="Normal 3 91" xfId="296" xr:uid="{00000000-0005-0000-0000-000088000000}"/>
    <cellStyle name="Normal 3 92" xfId="313" xr:uid="{00000000-0005-0000-0000-000089000000}"/>
    <cellStyle name="Normal 3 93" xfId="329" xr:uid="{00000000-0005-0000-0000-00008A000000}"/>
    <cellStyle name="Normal 3 94" xfId="291" xr:uid="{00000000-0005-0000-0000-00008B000000}"/>
    <cellStyle name="Normal 3 95" xfId="332" xr:uid="{00000000-0005-0000-0000-00008C000000}"/>
    <cellStyle name="Normal 3 96" xfId="375" xr:uid="{00000000-0005-0000-0000-00008D000000}"/>
    <cellStyle name="Normal 3 97" xfId="350" xr:uid="{00000000-0005-0000-0000-00008E000000}"/>
    <cellStyle name="Normal 3 98" xfId="299" xr:uid="{00000000-0005-0000-0000-00008F000000}"/>
    <cellStyle name="Normal 3 99" xfId="343" xr:uid="{00000000-0005-0000-0000-000090000000}"/>
    <cellStyle name="Normal 4" xfId="54" xr:uid="{00000000-0005-0000-0000-000091000000}"/>
    <cellStyle name="Normal 4 10" xfId="67" xr:uid="{00000000-0005-0000-0000-000092000000}"/>
    <cellStyle name="Normal 4 100" xfId="314" xr:uid="{00000000-0005-0000-0000-000093000000}"/>
    <cellStyle name="Normal 4 101" xfId="303" xr:uid="{00000000-0005-0000-0000-000094000000}"/>
    <cellStyle name="Normal 4 102" xfId="338" xr:uid="{00000000-0005-0000-0000-000095000000}"/>
    <cellStyle name="Normal 4 103" xfId="335" xr:uid="{00000000-0005-0000-0000-000096000000}"/>
    <cellStyle name="Normal 4 104" xfId="330" xr:uid="{00000000-0005-0000-0000-000097000000}"/>
    <cellStyle name="Normal 4 105" xfId="361" xr:uid="{00000000-0005-0000-0000-000098000000}"/>
    <cellStyle name="Normal 4 106" xfId="377" xr:uid="{00000000-0005-0000-0000-000099000000}"/>
    <cellStyle name="Normal 4 11" xfId="58" xr:uid="{00000000-0005-0000-0000-00009A000000}"/>
    <cellStyle name="Normal 4 12" xfId="87" xr:uid="{00000000-0005-0000-0000-00009B000000}"/>
    <cellStyle name="Normal 4 13" xfId="84" xr:uid="{00000000-0005-0000-0000-00009C000000}"/>
    <cellStyle name="Normal 4 14" xfId="75" xr:uid="{00000000-0005-0000-0000-00009D000000}"/>
    <cellStyle name="Normal 4 15" xfId="81" xr:uid="{00000000-0005-0000-0000-00009E000000}"/>
    <cellStyle name="Normal 4 16" xfId="73" xr:uid="{00000000-0005-0000-0000-00009F000000}"/>
    <cellStyle name="Normal 4 17" xfId="63" xr:uid="{00000000-0005-0000-0000-0000A0000000}"/>
    <cellStyle name="Normal 4 18" xfId="65" xr:uid="{00000000-0005-0000-0000-0000A1000000}"/>
    <cellStyle name="Normal 4 19" xfId="64" xr:uid="{00000000-0005-0000-0000-0000A2000000}"/>
    <cellStyle name="Normal 4 2" xfId="95" xr:uid="{00000000-0005-0000-0000-0000A3000000}"/>
    <cellStyle name="Normal 4 20" xfId="59" xr:uid="{00000000-0005-0000-0000-0000A4000000}"/>
    <cellStyle name="Normal 4 21" xfId="108" xr:uid="{00000000-0005-0000-0000-0000A5000000}"/>
    <cellStyle name="Normal 4 22" xfId="91" xr:uid="{00000000-0005-0000-0000-0000A6000000}"/>
    <cellStyle name="Normal 4 23" xfId="101" xr:uid="{00000000-0005-0000-0000-0000A7000000}"/>
    <cellStyle name="Normal 4 24" xfId="88" xr:uid="{00000000-0005-0000-0000-0000A8000000}"/>
    <cellStyle name="Normal 4 25" xfId="147" xr:uid="{00000000-0005-0000-0000-0000A9000000}"/>
    <cellStyle name="Normal 4 26" xfId="149" xr:uid="{00000000-0005-0000-0000-0000AA000000}"/>
    <cellStyle name="Normal 4 27" xfId="155" xr:uid="{00000000-0005-0000-0000-0000AB000000}"/>
    <cellStyle name="Normal 4 28" xfId="152" xr:uid="{00000000-0005-0000-0000-0000AC000000}"/>
    <cellStyle name="Normal 4 29" xfId="137" xr:uid="{00000000-0005-0000-0000-0000AD000000}"/>
    <cellStyle name="Normal 4 3" xfId="98" xr:uid="{00000000-0005-0000-0000-0000AE000000}"/>
    <cellStyle name="Normal 4 30" xfId="135" xr:uid="{00000000-0005-0000-0000-0000AF000000}"/>
    <cellStyle name="Normal 4 31" xfId="124" xr:uid="{00000000-0005-0000-0000-0000B0000000}"/>
    <cellStyle name="Normal 4 32" xfId="158" xr:uid="{00000000-0005-0000-0000-0000B1000000}"/>
    <cellStyle name="Normal 4 33" xfId="141" xr:uid="{00000000-0005-0000-0000-0000B2000000}"/>
    <cellStyle name="Normal 4 34" xfId="121" xr:uid="{00000000-0005-0000-0000-0000B3000000}"/>
    <cellStyle name="Normal 4 35" xfId="123" xr:uid="{00000000-0005-0000-0000-0000B4000000}"/>
    <cellStyle name="Normal 4 36" xfId="118" xr:uid="{00000000-0005-0000-0000-0000B5000000}"/>
    <cellStyle name="Normal 4 37" xfId="172" xr:uid="{00000000-0005-0000-0000-0000B6000000}"/>
    <cellStyle name="Normal 4 38" xfId="178" xr:uid="{00000000-0005-0000-0000-0000B7000000}"/>
    <cellStyle name="Normal 4 39" xfId="168" xr:uid="{00000000-0005-0000-0000-0000B8000000}"/>
    <cellStyle name="Normal 4 4" xfId="103" xr:uid="{00000000-0005-0000-0000-0000B9000000}"/>
    <cellStyle name="Normal 4 4 2" xfId="191" xr:uid="{00000000-0005-0000-0000-0000BA000000}"/>
    <cellStyle name="Normal 4 4 3" xfId="203" xr:uid="{00000000-0005-0000-0000-0000BB000000}"/>
    <cellStyle name="Normal 4 4 4" xfId="201" xr:uid="{00000000-0005-0000-0000-0000BC000000}"/>
    <cellStyle name="Normal 4 4 5" xfId="326" xr:uid="{00000000-0005-0000-0000-0000BD000000}"/>
    <cellStyle name="Normal 4 40" xfId="159" xr:uid="{00000000-0005-0000-0000-0000BE000000}"/>
    <cellStyle name="Normal 4 41" xfId="169" xr:uid="{00000000-0005-0000-0000-0000BF000000}"/>
    <cellStyle name="Normal 4 42" xfId="182" xr:uid="{00000000-0005-0000-0000-0000C0000000}"/>
    <cellStyle name="Normal 4 43" xfId="195" xr:uid="{00000000-0005-0000-0000-0000C1000000}"/>
    <cellStyle name="Normal 4 44" xfId="188" xr:uid="{00000000-0005-0000-0000-0000C2000000}"/>
    <cellStyle name="Normal 4 45" xfId="199" xr:uid="{00000000-0005-0000-0000-0000C3000000}"/>
    <cellStyle name="Normal 4 46" xfId="171" xr:uid="{00000000-0005-0000-0000-0000C4000000}"/>
    <cellStyle name="Normal 4 47" xfId="185" xr:uid="{00000000-0005-0000-0000-0000C5000000}"/>
    <cellStyle name="Normal 4 48" xfId="207" xr:uid="{00000000-0005-0000-0000-0000C6000000}"/>
    <cellStyle name="Normal 4 48 2" xfId="353" xr:uid="{00000000-0005-0000-0000-0000C7000000}"/>
    <cellStyle name="Normal 4 48 3" xfId="371" xr:uid="{00000000-0005-0000-0000-0000C8000000}"/>
    <cellStyle name="Normal 4 49" xfId="224" xr:uid="{00000000-0005-0000-0000-0000C9000000}"/>
    <cellStyle name="Normal 4 5" xfId="74" xr:uid="{00000000-0005-0000-0000-0000CA000000}"/>
    <cellStyle name="Normal 4 50" xfId="221" xr:uid="{00000000-0005-0000-0000-0000CB000000}"/>
    <cellStyle name="Normal 4 51" xfId="209" xr:uid="{00000000-0005-0000-0000-0000CC000000}"/>
    <cellStyle name="Normal 4 52" xfId="216" xr:uid="{00000000-0005-0000-0000-0000CD000000}"/>
    <cellStyle name="Normal 4 53" xfId="214" xr:uid="{00000000-0005-0000-0000-0000CE000000}"/>
    <cellStyle name="Normal 4 54" xfId="232" xr:uid="{00000000-0005-0000-0000-0000CF000000}"/>
    <cellStyle name="Normal 4 55" xfId="235" xr:uid="{00000000-0005-0000-0000-0000D0000000}"/>
    <cellStyle name="Normal 4 56" xfId="208" xr:uid="{00000000-0005-0000-0000-0000D1000000}"/>
    <cellStyle name="Normal 4 57" xfId="233" xr:uid="{00000000-0005-0000-0000-0000D2000000}"/>
    <cellStyle name="Normal 4 58" xfId="236" xr:uid="{00000000-0005-0000-0000-0000D3000000}"/>
    <cellStyle name="Normal 4 59" xfId="238" xr:uid="{00000000-0005-0000-0000-0000D4000000}"/>
    <cellStyle name="Normal 4 6" xfId="76" xr:uid="{00000000-0005-0000-0000-0000D5000000}"/>
    <cellStyle name="Normal 4 60" xfId="240" xr:uid="{00000000-0005-0000-0000-0000D6000000}"/>
    <cellStyle name="Normal 4 61" xfId="48" xr:uid="{00000000-0005-0000-0000-0000D7000000}"/>
    <cellStyle name="Normal 4 62" xfId="261" xr:uid="{00000000-0005-0000-0000-0000D8000000}"/>
    <cellStyle name="Normal 4 63" xfId="270" xr:uid="{00000000-0005-0000-0000-0000D9000000}"/>
    <cellStyle name="Normal 4 64" xfId="273" xr:uid="{00000000-0005-0000-0000-0000DA000000}"/>
    <cellStyle name="Normal 4 65" xfId="280" xr:uid="{00000000-0005-0000-0000-0000DB000000}"/>
    <cellStyle name="Normal 4 66" xfId="288" xr:uid="{00000000-0005-0000-0000-0000DC000000}"/>
    <cellStyle name="Normal 4 67" xfId="257" xr:uid="{00000000-0005-0000-0000-0000DD000000}"/>
    <cellStyle name="Normal 4 68" xfId="276" xr:uid="{00000000-0005-0000-0000-0000DE000000}"/>
    <cellStyle name="Normal 4 69" xfId="278" xr:uid="{00000000-0005-0000-0000-0000DF000000}"/>
    <cellStyle name="Normal 4 7" xfId="89" xr:uid="{00000000-0005-0000-0000-0000E0000000}"/>
    <cellStyle name="Normal 4 70" xfId="268" xr:uid="{00000000-0005-0000-0000-0000E1000000}"/>
    <cellStyle name="Normal 4 71" xfId="251" xr:uid="{00000000-0005-0000-0000-0000E2000000}"/>
    <cellStyle name="Normal 4 72" xfId="293" xr:uid="{00000000-0005-0000-0000-0000E3000000}"/>
    <cellStyle name="Normal 4 73" xfId="47" xr:uid="{00000000-0005-0000-0000-0000E4000000}"/>
    <cellStyle name="Normal 4 74" xfId="43" xr:uid="{00000000-0005-0000-0000-0000E5000000}"/>
    <cellStyle name="Normal 4 75" xfId="45" xr:uid="{00000000-0005-0000-0000-0000E6000000}"/>
    <cellStyle name="Normal 4 76" xfId="284" xr:uid="{00000000-0005-0000-0000-0000E7000000}"/>
    <cellStyle name="Normal 4 77" xfId="49" xr:uid="{00000000-0005-0000-0000-0000E8000000}"/>
    <cellStyle name="Normal 4 78" xfId="248" xr:uid="{00000000-0005-0000-0000-0000E9000000}"/>
    <cellStyle name="Normal 4 79" xfId="321" xr:uid="{00000000-0005-0000-0000-0000EA000000}"/>
    <cellStyle name="Normal 4 8" xfId="70" xr:uid="{00000000-0005-0000-0000-0000EB000000}"/>
    <cellStyle name="Normal 4 80" xfId="300" xr:uid="{00000000-0005-0000-0000-0000EC000000}"/>
    <cellStyle name="Normal 4 81" xfId="333" xr:uid="{00000000-0005-0000-0000-0000ED000000}"/>
    <cellStyle name="Normal 4 82" xfId="254" xr:uid="{00000000-0005-0000-0000-0000EE000000}"/>
    <cellStyle name="Normal 4 83" xfId="325" xr:uid="{00000000-0005-0000-0000-0000EF000000}"/>
    <cellStyle name="Normal 4 84" xfId="310" xr:uid="{00000000-0005-0000-0000-0000F0000000}"/>
    <cellStyle name="Normal 4 85" xfId="301" xr:uid="{00000000-0005-0000-0000-0000F1000000}"/>
    <cellStyle name="Normal 4 86" xfId="337" xr:uid="{00000000-0005-0000-0000-0000F2000000}"/>
    <cellStyle name="Normal 4 87" xfId="342" xr:uid="{00000000-0005-0000-0000-0000F3000000}"/>
    <cellStyle name="Normal 4 88" xfId="356" xr:uid="{00000000-0005-0000-0000-0000F4000000}"/>
    <cellStyle name="Normal 4 89" xfId="351" xr:uid="{00000000-0005-0000-0000-0000F5000000}"/>
    <cellStyle name="Normal 4 9" xfId="106" xr:uid="{00000000-0005-0000-0000-0000F6000000}"/>
    <cellStyle name="Normal 4 90" xfId="360" xr:uid="{00000000-0005-0000-0000-0000F7000000}"/>
    <cellStyle name="Normal 4 91" xfId="281" xr:uid="{00000000-0005-0000-0000-0000F8000000}"/>
    <cellStyle name="Normal 4 92" xfId="298" xr:uid="{00000000-0005-0000-0000-0000F9000000}"/>
    <cellStyle name="Normal 4 93" xfId="369" xr:uid="{00000000-0005-0000-0000-0000FA000000}"/>
    <cellStyle name="Normal 4 94" xfId="302" xr:uid="{00000000-0005-0000-0000-0000FB000000}"/>
    <cellStyle name="Normal 4 95" xfId="363" xr:uid="{00000000-0005-0000-0000-0000FC000000}"/>
    <cellStyle name="Normal 4 96" xfId="345" xr:uid="{00000000-0005-0000-0000-0000FD000000}"/>
    <cellStyle name="Normal 4 97" xfId="348" xr:uid="{00000000-0005-0000-0000-0000FE000000}"/>
    <cellStyle name="Normal 4 98" xfId="327" xr:uid="{00000000-0005-0000-0000-0000FF000000}"/>
    <cellStyle name="Normal 4 99" xfId="373" xr:uid="{00000000-0005-0000-0000-000000010000}"/>
    <cellStyle name="Normal 5" xfId="61" xr:uid="{00000000-0005-0000-0000-000001010000}"/>
    <cellStyle name="Normal 5 10" xfId="114" xr:uid="{00000000-0005-0000-0000-000002010000}"/>
    <cellStyle name="Normal 5 100" xfId="349" xr:uid="{00000000-0005-0000-0000-000003010000}"/>
    <cellStyle name="Normal 5 101" xfId="341" xr:uid="{00000000-0005-0000-0000-000004010000}"/>
    <cellStyle name="Normal 5 102" xfId="374" xr:uid="{00000000-0005-0000-0000-000005010000}"/>
    <cellStyle name="Normal 5 103" xfId="362" xr:uid="{00000000-0005-0000-0000-000006010000}"/>
    <cellStyle name="Normal 5 104" xfId="290" xr:uid="{00000000-0005-0000-0000-000007010000}"/>
    <cellStyle name="Normal 5 105" xfId="365" xr:uid="{00000000-0005-0000-0000-000008010000}"/>
    <cellStyle name="Normal 5 106" xfId="378" xr:uid="{00000000-0005-0000-0000-000009010000}"/>
    <cellStyle name="Normal 5 11" xfId="117" xr:uid="{00000000-0005-0000-0000-00000A010000}"/>
    <cellStyle name="Normal 5 12" xfId="119" xr:uid="{00000000-0005-0000-0000-00000B010000}"/>
    <cellStyle name="Normal 5 13" xfId="120" xr:uid="{00000000-0005-0000-0000-00000C010000}"/>
    <cellStyle name="Normal 5 14" xfId="122" xr:uid="{00000000-0005-0000-0000-00000D010000}"/>
    <cellStyle name="Normal 5 15" xfId="125" xr:uid="{00000000-0005-0000-0000-00000E010000}"/>
    <cellStyle name="Normal 5 16" xfId="127" xr:uid="{00000000-0005-0000-0000-00000F010000}"/>
    <cellStyle name="Normal 5 17" xfId="130" xr:uid="{00000000-0005-0000-0000-000010010000}"/>
    <cellStyle name="Normal 5 18" xfId="131" xr:uid="{00000000-0005-0000-0000-000011010000}"/>
    <cellStyle name="Normal 5 19" xfId="134" xr:uid="{00000000-0005-0000-0000-000012010000}"/>
    <cellStyle name="Normal 5 2" xfId="97" xr:uid="{00000000-0005-0000-0000-000013010000}"/>
    <cellStyle name="Normal 5 20" xfId="136" xr:uid="{00000000-0005-0000-0000-000014010000}"/>
    <cellStyle name="Normal 5 21" xfId="138" xr:uid="{00000000-0005-0000-0000-000015010000}"/>
    <cellStyle name="Normal 5 22" xfId="139" xr:uid="{00000000-0005-0000-0000-000016010000}"/>
    <cellStyle name="Normal 5 23" xfId="140" xr:uid="{00000000-0005-0000-0000-000017010000}"/>
    <cellStyle name="Normal 5 24" xfId="142" xr:uid="{00000000-0005-0000-0000-000018010000}"/>
    <cellStyle name="Normal 5 25" xfId="148" xr:uid="{00000000-0005-0000-0000-000019010000}"/>
    <cellStyle name="Normal 5 26" xfId="150" xr:uid="{00000000-0005-0000-0000-00001A010000}"/>
    <cellStyle name="Normal 5 27" xfId="157" xr:uid="{00000000-0005-0000-0000-00001B010000}"/>
    <cellStyle name="Normal 5 28" xfId="96" xr:uid="{00000000-0005-0000-0000-00001C010000}"/>
    <cellStyle name="Normal 5 29" xfId="112" xr:uid="{00000000-0005-0000-0000-00001D010000}"/>
    <cellStyle name="Normal 5 3" xfId="100" xr:uid="{00000000-0005-0000-0000-00001E010000}"/>
    <cellStyle name="Normal 5 30" xfId="144" xr:uid="{00000000-0005-0000-0000-00001F010000}"/>
    <cellStyle name="Normal 5 31" xfId="132" xr:uid="{00000000-0005-0000-0000-000020010000}"/>
    <cellStyle name="Normal 5 32" xfId="160" xr:uid="{00000000-0005-0000-0000-000021010000}"/>
    <cellStyle name="Normal 5 33" xfId="161" xr:uid="{00000000-0005-0000-0000-000022010000}"/>
    <cellStyle name="Normal 5 34" xfId="163" xr:uid="{00000000-0005-0000-0000-000023010000}"/>
    <cellStyle name="Normal 5 35" xfId="164" xr:uid="{00000000-0005-0000-0000-000024010000}"/>
    <cellStyle name="Normal 5 36" xfId="165" xr:uid="{00000000-0005-0000-0000-000025010000}"/>
    <cellStyle name="Normal 5 37" xfId="173" xr:uid="{00000000-0005-0000-0000-000026010000}"/>
    <cellStyle name="Normal 5 38" xfId="179" xr:uid="{00000000-0005-0000-0000-000027010000}"/>
    <cellStyle name="Normal 5 39" xfId="145" xr:uid="{00000000-0005-0000-0000-000028010000}"/>
    <cellStyle name="Normal 5 4" xfId="105" xr:uid="{00000000-0005-0000-0000-000029010000}"/>
    <cellStyle name="Normal 5 4 2" xfId="192" xr:uid="{00000000-0005-0000-0000-00002A010000}"/>
    <cellStyle name="Normal 5 4 3" xfId="205" xr:uid="{00000000-0005-0000-0000-00002B010000}"/>
    <cellStyle name="Normal 5 4 4" xfId="200" xr:uid="{00000000-0005-0000-0000-00002C010000}"/>
    <cellStyle name="Normal 5 4 5" xfId="287" xr:uid="{00000000-0005-0000-0000-00002D010000}"/>
    <cellStyle name="Normal 5 40" xfId="175" xr:uid="{00000000-0005-0000-0000-00002E010000}"/>
    <cellStyle name="Normal 5 41" xfId="176" xr:uid="{00000000-0005-0000-0000-00002F010000}"/>
    <cellStyle name="Normal 5 42" xfId="183" xr:uid="{00000000-0005-0000-0000-000030010000}"/>
    <cellStyle name="Normal 5 43" xfId="194" xr:uid="{00000000-0005-0000-0000-000031010000}"/>
    <cellStyle name="Normal 5 44" xfId="193" xr:uid="{00000000-0005-0000-0000-000032010000}"/>
    <cellStyle name="Normal 5 45" xfId="184" xr:uid="{00000000-0005-0000-0000-000033010000}"/>
    <cellStyle name="Normal 5 46" xfId="197" xr:uid="{00000000-0005-0000-0000-000034010000}"/>
    <cellStyle name="Normal 5 47" xfId="167" xr:uid="{00000000-0005-0000-0000-000035010000}"/>
    <cellStyle name="Normal 5 48" xfId="210" xr:uid="{00000000-0005-0000-0000-000036010000}"/>
    <cellStyle name="Normal 5 48 2" xfId="355" xr:uid="{00000000-0005-0000-0000-000037010000}"/>
    <cellStyle name="Normal 5 48 3" xfId="372" xr:uid="{00000000-0005-0000-0000-000038010000}"/>
    <cellStyle name="Normal 5 49" xfId="222" xr:uid="{00000000-0005-0000-0000-000039010000}"/>
    <cellStyle name="Normal 5 5" xfId="60" xr:uid="{00000000-0005-0000-0000-00003A010000}"/>
    <cellStyle name="Normal 5 50" xfId="227" xr:uid="{00000000-0005-0000-0000-00003B010000}"/>
    <cellStyle name="Normal 5 51" xfId="231" xr:uid="{00000000-0005-0000-0000-00003C010000}"/>
    <cellStyle name="Normal 5 52" xfId="230" xr:uid="{00000000-0005-0000-0000-00003D010000}"/>
    <cellStyle name="Normal 5 53" xfId="211" xr:uid="{00000000-0005-0000-0000-00003E010000}"/>
    <cellStyle name="Normal 5 54" xfId="215" xr:uid="{00000000-0005-0000-0000-00003F010000}"/>
    <cellStyle name="Normal 5 55" xfId="218" xr:uid="{00000000-0005-0000-0000-000040010000}"/>
    <cellStyle name="Normal 5 56" xfId="212" xr:uid="{00000000-0005-0000-0000-000041010000}"/>
    <cellStyle name="Normal 5 57" xfId="219" xr:uid="{00000000-0005-0000-0000-000042010000}"/>
    <cellStyle name="Normal 5 58" xfId="223" xr:uid="{00000000-0005-0000-0000-000043010000}"/>
    <cellStyle name="Normal 5 59" xfId="239" xr:uid="{00000000-0005-0000-0000-000044010000}"/>
    <cellStyle name="Normal 5 6" xfId="86" xr:uid="{00000000-0005-0000-0000-000045010000}"/>
    <cellStyle name="Normal 5 60" xfId="242" xr:uid="{00000000-0005-0000-0000-000046010000}"/>
    <cellStyle name="Normal 5 61" xfId="244" xr:uid="{00000000-0005-0000-0000-000047010000}"/>
    <cellStyle name="Normal 5 62" xfId="256" xr:uid="{00000000-0005-0000-0000-000048010000}"/>
    <cellStyle name="Normal 5 63" xfId="271" xr:uid="{00000000-0005-0000-0000-000049010000}"/>
    <cellStyle name="Normal 5 64" xfId="283" xr:uid="{00000000-0005-0000-0000-00004A010000}"/>
    <cellStyle name="Normal 5 65" xfId="241" xr:uid="{00000000-0005-0000-0000-00004B010000}"/>
    <cellStyle name="Normal 5 66" xfId="253" xr:uid="{00000000-0005-0000-0000-00004C010000}"/>
    <cellStyle name="Normal 5 67" xfId="259" xr:uid="{00000000-0005-0000-0000-00004D010000}"/>
    <cellStyle name="Normal 5 68" xfId="252" xr:uid="{00000000-0005-0000-0000-00004E010000}"/>
    <cellStyle name="Normal 5 69" xfId="277" xr:uid="{00000000-0005-0000-0000-00004F010000}"/>
    <cellStyle name="Normal 5 7" xfId="71" xr:uid="{00000000-0005-0000-0000-000050010000}"/>
    <cellStyle name="Normal 5 70" xfId="255" xr:uid="{00000000-0005-0000-0000-000051010000}"/>
    <cellStyle name="Normal 5 71" xfId="247" xr:uid="{00000000-0005-0000-0000-000052010000}"/>
    <cellStyle name="Normal 5 72" xfId="286" xr:uid="{00000000-0005-0000-0000-000053010000}"/>
    <cellStyle name="Normal 5 73" xfId="265" xr:uid="{00000000-0005-0000-0000-000054010000}"/>
    <cellStyle name="Normal 5 74" xfId="249" xr:uid="{00000000-0005-0000-0000-000055010000}"/>
    <cellStyle name="Normal 5 75" xfId="46" xr:uid="{00000000-0005-0000-0000-000056010000}"/>
    <cellStyle name="Normal 5 76" xfId="50" xr:uid="{00000000-0005-0000-0000-000057010000}"/>
    <cellStyle name="Normal 5 77" xfId="294" xr:uid="{00000000-0005-0000-0000-000058010000}"/>
    <cellStyle name="Normal 5 78" xfId="295" xr:uid="{00000000-0005-0000-0000-000059010000}"/>
    <cellStyle name="Normal 5 79" xfId="319" xr:uid="{00000000-0005-0000-0000-00005A010000}"/>
    <cellStyle name="Normal 5 8" xfId="93" xr:uid="{00000000-0005-0000-0000-00005B010000}"/>
    <cellStyle name="Normal 5 80" xfId="316" xr:uid="{00000000-0005-0000-0000-00005C010000}"/>
    <cellStyle name="Normal 5 81" xfId="317" xr:uid="{00000000-0005-0000-0000-00005D010000}"/>
    <cellStyle name="Normal 5 82" xfId="331" xr:uid="{00000000-0005-0000-0000-00005E010000}"/>
    <cellStyle name="Normal 5 83" xfId="44" xr:uid="{00000000-0005-0000-0000-00005F010000}"/>
    <cellStyle name="Normal 5 84" xfId="323" xr:uid="{00000000-0005-0000-0000-000060010000}"/>
    <cellStyle name="Normal 5 85" xfId="307" xr:uid="{00000000-0005-0000-0000-000061010000}"/>
    <cellStyle name="Normal 5 86" xfId="334" xr:uid="{00000000-0005-0000-0000-000062010000}"/>
    <cellStyle name="Normal 5 87" xfId="318" xr:uid="{00000000-0005-0000-0000-000063010000}"/>
    <cellStyle name="Normal 5 88" xfId="346" xr:uid="{00000000-0005-0000-0000-000064010000}"/>
    <cellStyle name="Normal 5 89" xfId="347" xr:uid="{00000000-0005-0000-0000-000065010000}"/>
    <cellStyle name="Normal 5 9" xfId="111" xr:uid="{00000000-0005-0000-0000-000066010000}"/>
    <cellStyle name="Normal 5 90" xfId="358" xr:uid="{00000000-0005-0000-0000-000067010000}"/>
    <cellStyle name="Normal 5 91" xfId="309" xr:uid="{00000000-0005-0000-0000-000068010000}"/>
    <cellStyle name="Normal 5 92" xfId="312" xr:uid="{00000000-0005-0000-0000-000069010000}"/>
    <cellStyle name="Normal 5 93" xfId="359" xr:uid="{00000000-0005-0000-0000-00006A010000}"/>
    <cellStyle name="Normal 5 94" xfId="245" xr:uid="{00000000-0005-0000-0000-00006B010000}"/>
    <cellStyle name="Normal 5 95" xfId="304" xr:uid="{00000000-0005-0000-0000-00006C010000}"/>
    <cellStyle name="Normal 5 96" xfId="340" xr:uid="{00000000-0005-0000-0000-00006D010000}"/>
    <cellStyle name="Normal 5 97" xfId="320" xr:uid="{00000000-0005-0000-0000-00006E010000}"/>
    <cellStyle name="Normal 5 98" xfId="339" xr:uid="{00000000-0005-0000-0000-00006F010000}"/>
    <cellStyle name="Normal 5 99" xfId="364" xr:uid="{00000000-0005-0000-0000-000070010000}"/>
    <cellStyle name="Note" xfId="15" builtinId="10" customBuiltin="1"/>
    <cellStyle name="Pourcentage" xfId="379" builtinId="5"/>
    <cellStyle name="Satisfaisant" xfId="6" builtinId="26" customBuiltin="1"/>
    <cellStyle name="Sortie" xfId="10" builtinId="21" customBuiltin="1"/>
    <cellStyle name="Texte explicatif" xfId="16" builtinId="53" customBuiltin="1"/>
    <cellStyle name="Titre" xfId="1" builtinId="15" customBuiltin="1"/>
    <cellStyle name="Titre 1" xfId="2" builtinId="16" customBuiltin="1"/>
    <cellStyle name="Titre 2" xfId="3" builtinId="17" customBuiltin="1"/>
    <cellStyle name="Titre 3" xfId="4" builtinId="18" customBuiltin="1"/>
    <cellStyle name="Titre 4" xfId="5" builtinId="19" customBuiltin="1"/>
    <cellStyle name="Total" xfId="17" builtinId="25" customBuiltin="1"/>
    <cellStyle name="Vérification" xfId="13" builtinId="23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SXPE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'NK.SXPE - Regression'!$D$2:$D$157</c:f>
              <c:numCache>
                <c:formatCode>General</c:formatCode>
                <c:ptCount val="156"/>
                <c:pt idx="0">
                  <c:v>-7.1456487754038553E-2</c:v>
                </c:pt>
                <c:pt idx="1">
                  <c:v>-7.6738032234784648E-2</c:v>
                </c:pt>
                <c:pt idx="2">
                  <c:v>1.3469860425428221E-2</c:v>
                </c:pt>
                <c:pt idx="3">
                  <c:v>2.5950475237618845E-2</c:v>
                </c:pt>
                <c:pt idx="4">
                  <c:v>-3.4824069044601426E-2</c:v>
                </c:pt>
                <c:pt idx="5">
                  <c:v>8.460133901399795E-3</c:v>
                </c:pt>
                <c:pt idx="6">
                  <c:v>-4.8455481526346635E-3</c:v>
                </c:pt>
                <c:pt idx="7">
                  <c:v>2.0521696130547613E-2</c:v>
                </c:pt>
                <c:pt idx="8">
                  <c:v>6.8039834230230502E-4</c:v>
                </c:pt>
                <c:pt idx="9">
                  <c:v>7.2082228116710709E-2</c:v>
                </c:pt>
                <c:pt idx="10">
                  <c:v>9.2357841361825413E-2</c:v>
                </c:pt>
                <c:pt idx="11">
                  <c:v>-9.4041212757579637E-2</c:v>
                </c:pt>
                <c:pt idx="12">
                  <c:v>-1.9181256436663349E-2</c:v>
                </c:pt>
                <c:pt idx="13">
                  <c:v>-3.5031055900621035E-2</c:v>
                </c:pt>
                <c:pt idx="14">
                  <c:v>-2.1871202916160355E-2</c:v>
                </c:pt>
                <c:pt idx="15">
                  <c:v>6.6338429644985611E-2</c:v>
                </c:pt>
                <c:pt idx="16">
                  <c:v>-0.14129951045838884</c:v>
                </c:pt>
                <c:pt idx="17">
                  <c:v>-5.3795136330140013E-2</c:v>
                </c:pt>
                <c:pt idx="18">
                  <c:v>3.4805817310310946E-2</c:v>
                </c:pt>
                <c:pt idx="19">
                  <c:v>4.2651067696501538E-2</c:v>
                </c:pt>
                <c:pt idx="20">
                  <c:v>-7.1063044051701385E-2</c:v>
                </c:pt>
                <c:pt idx="21">
                  <c:v>1.5809217577706414E-2</c:v>
                </c:pt>
                <c:pt idx="22">
                  <c:v>3.9728088259876275E-2</c:v>
                </c:pt>
                <c:pt idx="23">
                  <c:v>-5.691014188124021E-2</c:v>
                </c:pt>
                <c:pt idx="24">
                  <c:v>-2.5202335826247247E-2</c:v>
                </c:pt>
                <c:pt idx="25">
                  <c:v>1.7565806619755042E-2</c:v>
                </c:pt>
                <c:pt idx="26">
                  <c:v>-1.1744707154999234E-2</c:v>
                </c:pt>
                <c:pt idx="27">
                  <c:v>-1.5617869276405924E-2</c:v>
                </c:pt>
                <c:pt idx="28">
                  <c:v>-3.1432640832965007E-2</c:v>
                </c:pt>
                <c:pt idx="29">
                  <c:v>1.703296703296716E-2</c:v>
                </c:pt>
                <c:pt idx="30">
                  <c:v>2.0179372197309312E-2</c:v>
                </c:pt>
                <c:pt idx="31">
                  <c:v>-2.343866633490908E-2</c:v>
                </c:pt>
                <c:pt idx="32">
                  <c:v>-6.5000930578820018E-2</c:v>
                </c:pt>
                <c:pt idx="33">
                  <c:v>1.8385140257771018E-2</c:v>
                </c:pt>
                <c:pt idx="34">
                  <c:v>1.0292498444157239E-2</c:v>
                </c:pt>
                <c:pt idx="35">
                  <c:v>1.6793224299065365E-2</c:v>
                </c:pt>
                <c:pt idx="36">
                  <c:v>2.2242125690401546E-2</c:v>
                </c:pt>
                <c:pt idx="37">
                  <c:v>-1.4804647286631747E-2</c:v>
                </c:pt>
                <c:pt idx="38">
                  <c:v>1.2761988906887516E-3</c:v>
                </c:pt>
                <c:pt idx="39">
                  <c:v>-1.9106407995297609E-3</c:v>
                </c:pt>
                <c:pt idx="40">
                  <c:v>5.0270131206586112E-2</c:v>
                </c:pt>
                <c:pt idx="41">
                  <c:v>5.8482558741330889E-3</c:v>
                </c:pt>
                <c:pt idx="42">
                  <c:v>-1.5188583078491285E-2</c:v>
                </c:pt>
                <c:pt idx="43">
                  <c:v>4.8637092463923004E-2</c:v>
                </c:pt>
                <c:pt idx="44">
                  <c:v>3.8636615965360326E-2</c:v>
                </c:pt>
                <c:pt idx="45">
                  <c:v>-9.4578247003190754E-3</c:v>
                </c:pt>
                <c:pt idx="46">
                  <c:v>6.1770200840728706E-2</c:v>
                </c:pt>
                <c:pt idx="47">
                  <c:v>1.6076407427181635E-2</c:v>
                </c:pt>
                <c:pt idx="48">
                  <c:v>-2.4853541629683172E-3</c:v>
                </c:pt>
                <c:pt idx="49">
                  <c:v>-4.2495325514193438E-2</c:v>
                </c:pt>
                <c:pt idx="50">
                  <c:v>1.6823183729907334E-2</c:v>
                </c:pt>
                <c:pt idx="51">
                  <c:v>7.1419753086419707E-2</c:v>
                </c:pt>
                <c:pt idx="52">
                  <c:v>-9.4567404426559296E-2</c:v>
                </c:pt>
                <c:pt idx="53">
                  <c:v>3.8150807899460185E-3</c:v>
                </c:pt>
                <c:pt idx="54">
                  <c:v>-2.765806557198185E-2</c:v>
                </c:pt>
                <c:pt idx="55">
                  <c:v>3.7819170016418539E-2</c:v>
                </c:pt>
                <c:pt idx="56">
                  <c:v>2.2128915115750473E-3</c:v>
                </c:pt>
                <c:pt idx="57">
                  <c:v>-3.2498902064119387E-2</c:v>
                </c:pt>
                <c:pt idx="58">
                  <c:v>6.3087248322147668E-2</c:v>
                </c:pt>
                <c:pt idx="59">
                  <c:v>2.0244120273891074E-2</c:v>
                </c:pt>
                <c:pt idx="60">
                  <c:v>-2.2807936230872263E-2</c:v>
                </c:pt>
                <c:pt idx="61">
                  <c:v>-4.6438082556591237E-2</c:v>
                </c:pt>
                <c:pt idx="62">
                  <c:v>-3.7282341630167665E-2</c:v>
                </c:pt>
                <c:pt idx="63">
                  <c:v>-2.9193673839771821E-2</c:v>
                </c:pt>
                <c:pt idx="64">
                  <c:v>1.2176560121765566E-2</c:v>
                </c:pt>
                <c:pt idx="65">
                  <c:v>-1.7734701242460162E-2</c:v>
                </c:pt>
                <c:pt idx="66">
                  <c:v>3.1316461080391246E-2</c:v>
                </c:pt>
                <c:pt idx="67">
                  <c:v>1.7473627265350383E-2</c:v>
                </c:pt>
                <c:pt idx="68">
                  <c:v>1.9018743109150985E-2</c:v>
                </c:pt>
                <c:pt idx="69">
                  <c:v>2.019009054608854E-2</c:v>
                </c:pt>
                <c:pt idx="70">
                  <c:v>-4.9347733105218082E-2</c:v>
                </c:pt>
                <c:pt idx="71">
                  <c:v>-2.9623865110246474E-2</c:v>
                </c:pt>
                <c:pt idx="72">
                  <c:v>-4.596157818632444E-3</c:v>
                </c:pt>
                <c:pt idx="73">
                  <c:v>5.1668905652575345E-4</c:v>
                </c:pt>
                <c:pt idx="74">
                  <c:v>-1.8261134219336485E-2</c:v>
                </c:pt>
                <c:pt idx="75">
                  <c:v>1.5034496962207742E-2</c:v>
                </c:pt>
                <c:pt idx="76">
                  <c:v>-2.4706236818318711E-2</c:v>
                </c:pt>
                <c:pt idx="77">
                  <c:v>1.6227801592161556E-2</c:v>
                </c:pt>
                <c:pt idx="78">
                  <c:v>-3.2344081773739486E-2</c:v>
                </c:pt>
                <c:pt idx="79">
                  <c:v>2.5159461374911405E-2</c:v>
                </c:pt>
                <c:pt idx="80">
                  <c:v>-6.8875370770700543E-3</c:v>
                </c:pt>
                <c:pt idx="81">
                  <c:v>2.1990443405435961E-2</c:v>
                </c:pt>
                <c:pt idx="82">
                  <c:v>-1.9150330091216104E-2</c:v>
                </c:pt>
                <c:pt idx="83">
                  <c:v>1.131440803221038E-2</c:v>
                </c:pt>
                <c:pt idx="84">
                  <c:v>1.9908514398586197E-2</c:v>
                </c:pt>
                <c:pt idx="85">
                  <c:v>-1.4143691708516917E-2</c:v>
                </c:pt>
                <c:pt idx="86">
                  <c:v>-1.2283754734364269E-3</c:v>
                </c:pt>
                <c:pt idx="87">
                  <c:v>-2.1387427998998298E-2</c:v>
                </c:pt>
                <c:pt idx="88">
                  <c:v>1.448170731707314E-2</c:v>
                </c:pt>
                <c:pt idx="89">
                  <c:v>4.1214750542299457E-2</c:v>
                </c:pt>
                <c:pt idx="90">
                  <c:v>4.3572984749454978E-3</c:v>
                </c:pt>
                <c:pt idx="91">
                  <c:v>-1.3885977782435577E-2</c:v>
                </c:pt>
                <c:pt idx="92">
                  <c:v>-4.3823038397329062E-3</c:v>
                </c:pt>
                <c:pt idx="93">
                  <c:v>-4.3226514924628118E-2</c:v>
                </c:pt>
                <c:pt idx="94">
                  <c:v>-2.6672496720594709E-2</c:v>
                </c:pt>
                <c:pt idx="95">
                  <c:v>3.0283311642807145E-2</c:v>
                </c:pt>
                <c:pt idx="96">
                  <c:v>3.8249662197276865E-2</c:v>
                </c:pt>
                <c:pt idx="97">
                  <c:v>-1.6358245578161828E-2</c:v>
                </c:pt>
                <c:pt idx="98">
                  <c:v>-6.4600965906373986E-2</c:v>
                </c:pt>
                <c:pt idx="99">
                  <c:v>1.935075063365178E-2</c:v>
                </c:pt>
                <c:pt idx="100">
                  <c:v>1.7456853798849488E-2</c:v>
                </c:pt>
                <c:pt idx="101">
                  <c:v>-9.3834438712848186E-3</c:v>
                </c:pt>
                <c:pt idx="102">
                  <c:v>2.1222155328115683E-2</c:v>
                </c:pt>
                <c:pt idx="103">
                  <c:v>3.4300243889782499E-2</c:v>
                </c:pt>
                <c:pt idx="104">
                  <c:v>-2.9901837402466637E-2</c:v>
                </c:pt>
                <c:pt idx="105">
                  <c:v>-2.9460621457885486E-2</c:v>
                </c:pt>
                <c:pt idx="106">
                  <c:v>5.057697029216799E-3</c:v>
                </c:pt>
                <c:pt idx="107">
                  <c:v>-5.1780567632260383E-3</c:v>
                </c:pt>
                <c:pt idx="108">
                  <c:v>-1.4395763119884357E-2</c:v>
                </c:pt>
                <c:pt idx="109">
                  <c:v>3.2870853846536305E-2</c:v>
                </c:pt>
                <c:pt idx="110">
                  <c:v>3.9010023767696661E-2</c:v>
                </c:pt>
                <c:pt idx="111">
                  <c:v>-2.3265203128942789E-2</c:v>
                </c:pt>
                <c:pt idx="112">
                  <c:v>5.2645558861028452E-2</c:v>
                </c:pt>
                <c:pt idx="113">
                  <c:v>3.8164570924332758E-2</c:v>
                </c:pt>
                <c:pt idx="114">
                  <c:v>-3.51725653989896E-3</c:v>
                </c:pt>
                <c:pt idx="115">
                  <c:v>-2.3348183135634127E-2</c:v>
                </c:pt>
                <c:pt idx="116">
                  <c:v>-1.0935923979402252E-2</c:v>
                </c:pt>
                <c:pt idx="117">
                  <c:v>3.3296763576522177E-2</c:v>
                </c:pt>
                <c:pt idx="118">
                  <c:v>4.0050205385668704E-2</c:v>
                </c:pt>
                <c:pt idx="119">
                  <c:v>-1.5059563946954409E-2</c:v>
                </c:pt>
                <c:pt idx="120">
                  <c:v>-1.0665169800729594E-3</c:v>
                </c:pt>
                <c:pt idx="121">
                  <c:v>0</c:v>
                </c:pt>
                <c:pt idx="122">
                  <c:v>7.0227081581160616E-2</c:v>
                </c:pt>
                <c:pt idx="123">
                  <c:v>-2.8752845333652197E-3</c:v>
                </c:pt>
                <c:pt idx="124">
                  <c:v>5.5415010239729398E-3</c:v>
                </c:pt>
                <c:pt idx="125">
                  <c:v>2.8752013880282656E-2</c:v>
                </c:pt>
                <c:pt idx="126">
                  <c:v>2.8946697271104257E-2</c:v>
                </c:pt>
                <c:pt idx="127">
                  <c:v>2.2025283461488306E-2</c:v>
                </c:pt>
                <c:pt idx="128">
                  <c:v>4.1183255309044181E-2</c:v>
                </c:pt>
                <c:pt idx="129">
                  <c:v>-6.7800898108911684E-2</c:v>
                </c:pt>
                <c:pt idx="130">
                  <c:v>-1.5381741188192792E-2</c:v>
                </c:pt>
                <c:pt idx="131">
                  <c:v>-2.3295419986618722E-2</c:v>
                </c:pt>
                <c:pt idx="132">
                  <c:v>-1.7744055442705214E-2</c:v>
                </c:pt>
                <c:pt idx="133">
                  <c:v>-7.1771753959310042E-3</c:v>
                </c:pt>
                <c:pt idx="134">
                  <c:v>1.1877189856880875E-3</c:v>
                </c:pt>
                <c:pt idx="135">
                  <c:v>2.8901380911646034E-2</c:v>
                </c:pt>
                <c:pt idx="136">
                  <c:v>1.2810198650906574E-2</c:v>
                </c:pt>
                <c:pt idx="137">
                  <c:v>6.0998030203545578E-2</c:v>
                </c:pt>
                <c:pt idx="138">
                  <c:v>-6.1341686243800422E-3</c:v>
                </c:pt>
                <c:pt idx="139">
                  <c:v>-1.8447348193697127E-2</c:v>
                </c:pt>
                <c:pt idx="140">
                  <c:v>-4.1444096518695892E-2</c:v>
                </c:pt>
                <c:pt idx="141">
                  <c:v>-2.274090963638541E-2</c:v>
                </c:pt>
                <c:pt idx="142">
                  <c:v>-3.6090225563909825E-2</c:v>
                </c:pt>
                <c:pt idx="143">
                  <c:v>-2.0895860467750143E-2</c:v>
                </c:pt>
                <c:pt idx="144">
                  <c:v>3.3112970221728169E-2</c:v>
                </c:pt>
                <c:pt idx="145">
                  <c:v>-2.3201325790045156E-2</c:v>
                </c:pt>
                <c:pt idx="146">
                  <c:v>-2.7355103436484287E-3</c:v>
                </c:pt>
                <c:pt idx="147">
                  <c:v>-9.1100609235322317E-4</c:v>
                </c:pt>
                <c:pt idx="148">
                  <c:v>-9.2514243808879942E-3</c:v>
                </c:pt>
                <c:pt idx="149">
                  <c:v>-4.9439648238511442E-2</c:v>
                </c:pt>
                <c:pt idx="150">
                  <c:v>-9.9277978339350412E-3</c:v>
                </c:pt>
                <c:pt idx="151">
                  <c:v>3.7338913977310283E-2</c:v>
                </c:pt>
                <c:pt idx="152">
                  <c:v>-3.9818095288456458E-2</c:v>
                </c:pt>
                <c:pt idx="153">
                  <c:v>3.1865553554864423E-2</c:v>
                </c:pt>
                <c:pt idx="154">
                  <c:v>-5.7505560679216739E-3</c:v>
                </c:pt>
                <c:pt idx="155">
                  <c:v>1.4809513323056741E-2</c:v>
                </c:pt>
              </c:numCache>
            </c:numRef>
          </c:xVal>
          <c:yVal>
            <c:numRef>
              <c:f>'NK.SXPE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8C-47FB-BC57-E71DB74D3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429792"/>
        <c:axId val="-2107295488"/>
      </c:scatterChart>
      <c:valAx>
        <c:axId val="-21184297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SXPE</a:t>
                </a:r>
              </a:p>
            </c:rich>
          </c:tx>
          <c:layout>
            <c:manualLayout>
              <c:xMode val="edge"/>
              <c:yMode val="edge"/>
              <c:x val="0.74148777222170204"/>
              <c:y val="0.56143515185481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7295488"/>
        <c:crosses val="autoZero"/>
        <c:crossBetween val="midCat"/>
      </c:valAx>
      <c:valAx>
        <c:axId val="-2107295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50382529579290902"/>
              <c:y val="0.213761284589555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84297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legendEntry>
        <c:idx val="2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Résidus en fonctions du temps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'NK.SXPE - Regression'!$A$2:$A$158</c:f>
              <c:numCache>
                <c:formatCode>m/d/yyyy</c:formatCode>
                <c:ptCount val="157"/>
                <c:pt idx="0">
                  <c:v>42352</c:v>
                </c:pt>
                <c:pt idx="1">
                  <c:v>42345</c:v>
                </c:pt>
                <c:pt idx="2">
                  <c:v>42338</c:v>
                </c:pt>
                <c:pt idx="3">
                  <c:v>42331</c:v>
                </c:pt>
                <c:pt idx="4">
                  <c:v>42324</c:v>
                </c:pt>
                <c:pt idx="5">
                  <c:v>42317</c:v>
                </c:pt>
                <c:pt idx="6">
                  <c:v>42310</c:v>
                </c:pt>
                <c:pt idx="7">
                  <c:v>42303</c:v>
                </c:pt>
                <c:pt idx="8">
                  <c:v>42296</c:v>
                </c:pt>
                <c:pt idx="9">
                  <c:v>42289</c:v>
                </c:pt>
                <c:pt idx="10">
                  <c:v>42282</c:v>
                </c:pt>
                <c:pt idx="11">
                  <c:v>42275</c:v>
                </c:pt>
                <c:pt idx="12">
                  <c:v>42268</c:v>
                </c:pt>
                <c:pt idx="13">
                  <c:v>42261</c:v>
                </c:pt>
                <c:pt idx="14">
                  <c:v>42254</c:v>
                </c:pt>
                <c:pt idx="15">
                  <c:v>42247</c:v>
                </c:pt>
                <c:pt idx="16">
                  <c:v>42240</c:v>
                </c:pt>
                <c:pt idx="17">
                  <c:v>42233</c:v>
                </c:pt>
                <c:pt idx="18">
                  <c:v>42226</c:v>
                </c:pt>
                <c:pt idx="19">
                  <c:v>42219</c:v>
                </c:pt>
                <c:pt idx="20">
                  <c:v>42212</c:v>
                </c:pt>
                <c:pt idx="21">
                  <c:v>42205</c:v>
                </c:pt>
                <c:pt idx="22">
                  <c:v>42198</c:v>
                </c:pt>
                <c:pt idx="23">
                  <c:v>42191</c:v>
                </c:pt>
                <c:pt idx="24">
                  <c:v>42184</c:v>
                </c:pt>
                <c:pt idx="25">
                  <c:v>42177</c:v>
                </c:pt>
                <c:pt idx="26">
                  <c:v>42170</c:v>
                </c:pt>
                <c:pt idx="27">
                  <c:v>42163</c:v>
                </c:pt>
                <c:pt idx="28">
                  <c:v>42156</c:v>
                </c:pt>
                <c:pt idx="29">
                  <c:v>42149</c:v>
                </c:pt>
                <c:pt idx="30">
                  <c:v>42142</c:v>
                </c:pt>
                <c:pt idx="31">
                  <c:v>42135</c:v>
                </c:pt>
                <c:pt idx="32">
                  <c:v>42128</c:v>
                </c:pt>
                <c:pt idx="33">
                  <c:v>42121</c:v>
                </c:pt>
                <c:pt idx="34">
                  <c:v>42114</c:v>
                </c:pt>
                <c:pt idx="35">
                  <c:v>42107</c:v>
                </c:pt>
                <c:pt idx="36">
                  <c:v>42101</c:v>
                </c:pt>
                <c:pt idx="37">
                  <c:v>42093</c:v>
                </c:pt>
                <c:pt idx="38">
                  <c:v>42086</c:v>
                </c:pt>
                <c:pt idx="39">
                  <c:v>42079</c:v>
                </c:pt>
                <c:pt idx="40">
                  <c:v>42072</c:v>
                </c:pt>
                <c:pt idx="41">
                  <c:v>42065</c:v>
                </c:pt>
                <c:pt idx="42">
                  <c:v>42058</c:v>
                </c:pt>
                <c:pt idx="43">
                  <c:v>42051</c:v>
                </c:pt>
                <c:pt idx="44">
                  <c:v>42044</c:v>
                </c:pt>
                <c:pt idx="45">
                  <c:v>42037</c:v>
                </c:pt>
                <c:pt idx="46">
                  <c:v>42030</c:v>
                </c:pt>
                <c:pt idx="47">
                  <c:v>42023</c:v>
                </c:pt>
                <c:pt idx="48">
                  <c:v>42016</c:v>
                </c:pt>
                <c:pt idx="49">
                  <c:v>42009</c:v>
                </c:pt>
                <c:pt idx="50">
                  <c:v>42002</c:v>
                </c:pt>
                <c:pt idx="51">
                  <c:v>41995</c:v>
                </c:pt>
                <c:pt idx="52">
                  <c:v>41988</c:v>
                </c:pt>
                <c:pt idx="53">
                  <c:v>41981</c:v>
                </c:pt>
                <c:pt idx="54">
                  <c:v>41974</c:v>
                </c:pt>
                <c:pt idx="55">
                  <c:v>41967</c:v>
                </c:pt>
                <c:pt idx="56">
                  <c:v>41960</c:v>
                </c:pt>
                <c:pt idx="57">
                  <c:v>41953</c:v>
                </c:pt>
                <c:pt idx="58">
                  <c:v>41946</c:v>
                </c:pt>
                <c:pt idx="59">
                  <c:v>41939</c:v>
                </c:pt>
                <c:pt idx="60">
                  <c:v>41932</c:v>
                </c:pt>
                <c:pt idx="61">
                  <c:v>41925</c:v>
                </c:pt>
                <c:pt idx="62">
                  <c:v>41918</c:v>
                </c:pt>
                <c:pt idx="63">
                  <c:v>41911</c:v>
                </c:pt>
                <c:pt idx="64">
                  <c:v>41904</c:v>
                </c:pt>
                <c:pt idx="65">
                  <c:v>41897</c:v>
                </c:pt>
                <c:pt idx="66">
                  <c:v>41890</c:v>
                </c:pt>
                <c:pt idx="67">
                  <c:v>41883</c:v>
                </c:pt>
                <c:pt idx="68">
                  <c:v>41876</c:v>
                </c:pt>
                <c:pt idx="69">
                  <c:v>41869</c:v>
                </c:pt>
                <c:pt idx="70">
                  <c:v>41862</c:v>
                </c:pt>
                <c:pt idx="71">
                  <c:v>41855</c:v>
                </c:pt>
                <c:pt idx="72">
                  <c:v>41848</c:v>
                </c:pt>
                <c:pt idx="73">
                  <c:v>41841</c:v>
                </c:pt>
                <c:pt idx="74">
                  <c:v>41834</c:v>
                </c:pt>
                <c:pt idx="75">
                  <c:v>41827</c:v>
                </c:pt>
                <c:pt idx="76">
                  <c:v>41820</c:v>
                </c:pt>
                <c:pt idx="77">
                  <c:v>41813</c:v>
                </c:pt>
                <c:pt idx="78">
                  <c:v>41806</c:v>
                </c:pt>
                <c:pt idx="79">
                  <c:v>41799</c:v>
                </c:pt>
                <c:pt idx="80">
                  <c:v>41792</c:v>
                </c:pt>
                <c:pt idx="81">
                  <c:v>41785</c:v>
                </c:pt>
                <c:pt idx="82">
                  <c:v>41778</c:v>
                </c:pt>
                <c:pt idx="83">
                  <c:v>41771</c:v>
                </c:pt>
                <c:pt idx="84">
                  <c:v>41764</c:v>
                </c:pt>
                <c:pt idx="85">
                  <c:v>41757</c:v>
                </c:pt>
                <c:pt idx="86">
                  <c:v>41751</c:v>
                </c:pt>
                <c:pt idx="87">
                  <c:v>41743</c:v>
                </c:pt>
                <c:pt idx="88">
                  <c:v>41736</c:v>
                </c:pt>
                <c:pt idx="89">
                  <c:v>41729</c:v>
                </c:pt>
                <c:pt idx="90">
                  <c:v>41722</c:v>
                </c:pt>
                <c:pt idx="91">
                  <c:v>41715</c:v>
                </c:pt>
                <c:pt idx="92">
                  <c:v>41708</c:v>
                </c:pt>
                <c:pt idx="93">
                  <c:v>41701</c:v>
                </c:pt>
                <c:pt idx="94">
                  <c:v>41694</c:v>
                </c:pt>
                <c:pt idx="95">
                  <c:v>41687</c:v>
                </c:pt>
                <c:pt idx="96">
                  <c:v>41680</c:v>
                </c:pt>
                <c:pt idx="97">
                  <c:v>41673</c:v>
                </c:pt>
                <c:pt idx="98">
                  <c:v>41666</c:v>
                </c:pt>
                <c:pt idx="99">
                  <c:v>41659</c:v>
                </c:pt>
                <c:pt idx="100">
                  <c:v>41652</c:v>
                </c:pt>
                <c:pt idx="101">
                  <c:v>41645</c:v>
                </c:pt>
                <c:pt idx="102">
                  <c:v>41638</c:v>
                </c:pt>
                <c:pt idx="103">
                  <c:v>41631</c:v>
                </c:pt>
                <c:pt idx="104">
                  <c:v>41624</c:v>
                </c:pt>
                <c:pt idx="105">
                  <c:v>41617</c:v>
                </c:pt>
                <c:pt idx="106">
                  <c:v>41610</c:v>
                </c:pt>
                <c:pt idx="107">
                  <c:v>41603</c:v>
                </c:pt>
                <c:pt idx="108">
                  <c:v>41596</c:v>
                </c:pt>
                <c:pt idx="109">
                  <c:v>41589</c:v>
                </c:pt>
                <c:pt idx="110">
                  <c:v>41582</c:v>
                </c:pt>
                <c:pt idx="111">
                  <c:v>41575</c:v>
                </c:pt>
                <c:pt idx="112">
                  <c:v>41568</c:v>
                </c:pt>
                <c:pt idx="113">
                  <c:v>41561</c:v>
                </c:pt>
                <c:pt idx="114">
                  <c:v>41554</c:v>
                </c:pt>
                <c:pt idx="115">
                  <c:v>41547</c:v>
                </c:pt>
                <c:pt idx="116">
                  <c:v>41540</c:v>
                </c:pt>
                <c:pt idx="117">
                  <c:v>41533</c:v>
                </c:pt>
                <c:pt idx="118">
                  <c:v>41526</c:v>
                </c:pt>
                <c:pt idx="119">
                  <c:v>41519</c:v>
                </c:pt>
                <c:pt idx="120">
                  <c:v>41512</c:v>
                </c:pt>
                <c:pt idx="121">
                  <c:v>41505</c:v>
                </c:pt>
                <c:pt idx="122">
                  <c:v>41498</c:v>
                </c:pt>
                <c:pt idx="123">
                  <c:v>41491</c:v>
                </c:pt>
                <c:pt idx="124">
                  <c:v>41484</c:v>
                </c:pt>
                <c:pt idx="125">
                  <c:v>41477</c:v>
                </c:pt>
                <c:pt idx="126">
                  <c:v>41470</c:v>
                </c:pt>
                <c:pt idx="127">
                  <c:v>41463</c:v>
                </c:pt>
                <c:pt idx="128">
                  <c:v>41456</c:v>
                </c:pt>
                <c:pt idx="129">
                  <c:v>41449</c:v>
                </c:pt>
                <c:pt idx="130">
                  <c:v>41442</c:v>
                </c:pt>
                <c:pt idx="131">
                  <c:v>41435</c:v>
                </c:pt>
                <c:pt idx="132">
                  <c:v>41428</c:v>
                </c:pt>
                <c:pt idx="133">
                  <c:v>41421</c:v>
                </c:pt>
                <c:pt idx="134">
                  <c:v>41414</c:v>
                </c:pt>
                <c:pt idx="135">
                  <c:v>41407</c:v>
                </c:pt>
                <c:pt idx="136">
                  <c:v>41400</c:v>
                </c:pt>
                <c:pt idx="137">
                  <c:v>41393</c:v>
                </c:pt>
                <c:pt idx="138">
                  <c:v>41386</c:v>
                </c:pt>
                <c:pt idx="139">
                  <c:v>41379</c:v>
                </c:pt>
                <c:pt idx="140">
                  <c:v>41372</c:v>
                </c:pt>
                <c:pt idx="141">
                  <c:v>41366</c:v>
                </c:pt>
                <c:pt idx="142">
                  <c:v>41358</c:v>
                </c:pt>
                <c:pt idx="143">
                  <c:v>41351</c:v>
                </c:pt>
                <c:pt idx="144">
                  <c:v>41344</c:v>
                </c:pt>
                <c:pt idx="145">
                  <c:v>41337</c:v>
                </c:pt>
                <c:pt idx="146">
                  <c:v>41330</c:v>
                </c:pt>
                <c:pt idx="147">
                  <c:v>41323</c:v>
                </c:pt>
                <c:pt idx="148">
                  <c:v>41316</c:v>
                </c:pt>
                <c:pt idx="149">
                  <c:v>41309</c:v>
                </c:pt>
                <c:pt idx="150">
                  <c:v>41302</c:v>
                </c:pt>
                <c:pt idx="151">
                  <c:v>41295</c:v>
                </c:pt>
                <c:pt idx="152">
                  <c:v>41288</c:v>
                </c:pt>
                <c:pt idx="153">
                  <c:v>41281</c:v>
                </c:pt>
                <c:pt idx="154">
                  <c:v>41274</c:v>
                </c:pt>
                <c:pt idx="155">
                  <c:v>41267</c:v>
                </c:pt>
                <c:pt idx="156">
                  <c:v>41260</c:v>
                </c:pt>
              </c:numCache>
            </c:numRef>
          </c:xVal>
          <c:yVal>
            <c:numRef>
              <c:f>'NK.SXPE - Regression'!$K$2:$K$157</c:f>
              <c:numCache>
                <c:formatCode>General</c:formatCode>
                <c:ptCount val="156"/>
                <c:pt idx="0">
                  <c:v>-1.4608532792722666E-2</c:v>
                </c:pt>
                <c:pt idx="1">
                  <c:v>2.5485414685981807E-2</c:v>
                </c:pt>
                <c:pt idx="2">
                  <c:v>-7.7998031477091376E-4</c:v>
                </c:pt>
                <c:pt idx="3">
                  <c:v>6.3955270383740381E-3</c:v>
                </c:pt>
                <c:pt idx="4">
                  <c:v>1.7492525988869391E-2</c:v>
                </c:pt>
                <c:pt idx="5">
                  <c:v>-7.3117820398431671E-3</c:v>
                </c:pt>
                <c:pt idx="6">
                  <c:v>8.7980158122423838E-3</c:v>
                </c:pt>
                <c:pt idx="7">
                  <c:v>5.3048302084030136E-3</c:v>
                </c:pt>
                <c:pt idx="8">
                  <c:v>1.1993627528599858E-2</c:v>
                </c:pt>
                <c:pt idx="9">
                  <c:v>-4.6441314852431873E-2</c:v>
                </c:pt>
                <c:pt idx="10">
                  <c:v>-3.4215356032401147E-2</c:v>
                </c:pt>
                <c:pt idx="11">
                  <c:v>2.4052107694815875E-3</c:v>
                </c:pt>
                <c:pt idx="12">
                  <c:v>1.2552067160822265E-4</c:v>
                </c:pt>
                <c:pt idx="13">
                  <c:v>2.2511131134536393E-2</c:v>
                </c:pt>
                <c:pt idx="14">
                  <c:v>6.0010756032528936E-3</c:v>
                </c:pt>
                <c:pt idx="15">
                  <c:v>-2.1329526971891406E-2</c:v>
                </c:pt>
                <c:pt idx="16">
                  <c:v>-2.004041058303542E-2</c:v>
                </c:pt>
                <c:pt idx="17">
                  <c:v>1.1005581901120609E-2</c:v>
                </c:pt>
                <c:pt idx="18">
                  <c:v>-3.0015121189103777E-2</c:v>
                </c:pt>
                <c:pt idx="19">
                  <c:v>-2.4115590532603932E-3</c:v>
                </c:pt>
                <c:pt idx="20">
                  <c:v>-1.3271117293644191E-2</c:v>
                </c:pt>
                <c:pt idx="21">
                  <c:v>2.7524736793539673E-4</c:v>
                </c:pt>
                <c:pt idx="22">
                  <c:v>1.51606165461898E-2</c:v>
                </c:pt>
                <c:pt idx="23">
                  <c:v>-1.9486338646847734E-3</c:v>
                </c:pt>
                <c:pt idx="24">
                  <c:v>-1.409299526417658E-2</c:v>
                </c:pt>
                <c:pt idx="25">
                  <c:v>5.0056536281981173E-2</c:v>
                </c:pt>
                <c:pt idx="26">
                  <c:v>1.2033997919500002E-2</c:v>
                </c:pt>
                <c:pt idx="27">
                  <c:v>-1.8929246888958192E-2</c:v>
                </c:pt>
                <c:pt idx="28">
                  <c:v>1.5350362343411875E-2</c:v>
                </c:pt>
                <c:pt idx="29">
                  <c:v>-8.7892985149203989E-3</c:v>
                </c:pt>
                <c:pt idx="30">
                  <c:v>1.7861898180225669E-3</c:v>
                </c:pt>
                <c:pt idx="31">
                  <c:v>4.453009803668638E-2</c:v>
                </c:pt>
                <c:pt idx="32">
                  <c:v>-5.9591349047270904E-2</c:v>
                </c:pt>
                <c:pt idx="33">
                  <c:v>8.1049548620175139E-3</c:v>
                </c:pt>
                <c:pt idx="34">
                  <c:v>-1.766052326313312E-2</c:v>
                </c:pt>
                <c:pt idx="35">
                  <c:v>5.9337930222813917E-3</c:v>
                </c:pt>
                <c:pt idx="36">
                  <c:v>2.3576052107570869E-2</c:v>
                </c:pt>
                <c:pt idx="37">
                  <c:v>-6.7800010784117857E-3</c:v>
                </c:pt>
                <c:pt idx="38">
                  <c:v>4.7181556035558935E-3</c:v>
                </c:pt>
                <c:pt idx="39">
                  <c:v>1.9642396837524743E-2</c:v>
                </c:pt>
                <c:pt idx="40">
                  <c:v>-2.5685278306111368E-2</c:v>
                </c:pt>
                <c:pt idx="41">
                  <c:v>-1.2637641856633651E-2</c:v>
                </c:pt>
                <c:pt idx="42">
                  <c:v>1.1408979969432921E-2</c:v>
                </c:pt>
                <c:pt idx="43">
                  <c:v>3.3284569609334791E-4</c:v>
                </c:pt>
                <c:pt idx="44">
                  <c:v>-2.6999552426568457E-2</c:v>
                </c:pt>
                <c:pt idx="45">
                  <c:v>2.3826803469713095E-2</c:v>
                </c:pt>
                <c:pt idx="46">
                  <c:v>2.0535450446495587E-2</c:v>
                </c:pt>
                <c:pt idx="47">
                  <c:v>1.3829141479317422E-4</c:v>
                </c:pt>
                <c:pt idx="48">
                  <c:v>-2.3199479269452365E-2</c:v>
                </c:pt>
                <c:pt idx="49">
                  <c:v>-3.5394887299578966E-3</c:v>
                </c:pt>
                <c:pt idx="50">
                  <c:v>6.3979568588041318E-3</c:v>
                </c:pt>
                <c:pt idx="51">
                  <c:v>2.6908457171183231E-2</c:v>
                </c:pt>
                <c:pt idx="52">
                  <c:v>-2.0979379978420219E-2</c:v>
                </c:pt>
                <c:pt idx="53">
                  <c:v>3.1012496215401635E-4</c:v>
                </c:pt>
                <c:pt idx="54">
                  <c:v>3.0820097516090425E-2</c:v>
                </c:pt>
                <c:pt idx="55">
                  <c:v>-1.4189076349020811E-2</c:v>
                </c:pt>
                <c:pt idx="56">
                  <c:v>-1.4857377219351913E-2</c:v>
                </c:pt>
                <c:pt idx="57">
                  <c:v>6.7742437240060224E-2</c:v>
                </c:pt>
                <c:pt idx="58">
                  <c:v>-1.6011688086734688E-2</c:v>
                </c:pt>
                <c:pt idx="59">
                  <c:v>2.2912209171149302E-2</c:v>
                </c:pt>
                <c:pt idx="60">
                  <c:v>2.4204133562424918E-3</c:v>
                </c:pt>
                <c:pt idx="61">
                  <c:v>-2.3552974596074219E-2</c:v>
                </c:pt>
                <c:pt idx="62">
                  <c:v>5.6513766104861196E-4</c:v>
                </c:pt>
                <c:pt idx="63">
                  <c:v>-1.6693017573988604E-3</c:v>
                </c:pt>
                <c:pt idx="64">
                  <c:v>-2.2340711804682195E-2</c:v>
                </c:pt>
                <c:pt idx="65">
                  <c:v>-1.3713180191778741E-2</c:v>
                </c:pt>
                <c:pt idx="66">
                  <c:v>-2.3713432953396549E-2</c:v>
                </c:pt>
                <c:pt idx="67">
                  <c:v>-2.4840104808880367E-2</c:v>
                </c:pt>
                <c:pt idx="68">
                  <c:v>4.5801307853685427E-4</c:v>
                </c:pt>
                <c:pt idx="69">
                  <c:v>-3.2498309585476861E-3</c:v>
                </c:pt>
                <c:pt idx="70">
                  <c:v>7.0928739772020494E-2</c:v>
                </c:pt>
                <c:pt idx="71">
                  <c:v>1.7047898103423796E-2</c:v>
                </c:pt>
                <c:pt idx="72">
                  <c:v>-4.1838931381738546E-2</c:v>
                </c:pt>
                <c:pt idx="73">
                  <c:v>-4.0659743590710361E-2</c:v>
                </c:pt>
                <c:pt idx="74">
                  <c:v>-1.1557415025832997E-2</c:v>
                </c:pt>
                <c:pt idx="75">
                  <c:v>1.6468566553252077E-2</c:v>
                </c:pt>
                <c:pt idx="76">
                  <c:v>-1.2908133670602374E-2</c:v>
                </c:pt>
                <c:pt idx="77">
                  <c:v>-7.6039965772993073E-3</c:v>
                </c:pt>
                <c:pt idx="78">
                  <c:v>-1.5129973023578446E-2</c:v>
                </c:pt>
                <c:pt idx="79">
                  <c:v>1.2030746559309521E-2</c:v>
                </c:pt>
                <c:pt idx="80">
                  <c:v>-4.4369922902016594E-3</c:v>
                </c:pt>
                <c:pt idx="81">
                  <c:v>2.4051024675852101E-2</c:v>
                </c:pt>
                <c:pt idx="82">
                  <c:v>-1.1554966008051826E-2</c:v>
                </c:pt>
                <c:pt idx="83">
                  <c:v>-5.412333110211393E-3</c:v>
                </c:pt>
                <c:pt idx="84">
                  <c:v>2.9302456273248206E-2</c:v>
                </c:pt>
                <c:pt idx="85">
                  <c:v>-1.5571860464575291E-2</c:v>
                </c:pt>
                <c:pt idx="86">
                  <c:v>-5.9426066593792079E-4</c:v>
                </c:pt>
                <c:pt idx="87">
                  <c:v>-2.9691471074925393E-2</c:v>
                </c:pt>
                <c:pt idx="88">
                  <c:v>-1.1174545404447513E-2</c:v>
                </c:pt>
                <c:pt idx="89">
                  <c:v>9.5057455816142042E-3</c:v>
                </c:pt>
                <c:pt idx="90">
                  <c:v>-2.5466820809500787E-2</c:v>
                </c:pt>
                <c:pt idx="91">
                  <c:v>-1.6062420832460848E-2</c:v>
                </c:pt>
                <c:pt idx="92">
                  <c:v>-7.4722019662879858E-3</c:v>
                </c:pt>
                <c:pt idx="93">
                  <c:v>2.2966684439863893E-2</c:v>
                </c:pt>
                <c:pt idx="94">
                  <c:v>3.8574599419487487E-2</c:v>
                </c:pt>
                <c:pt idx="95">
                  <c:v>1.4468369212692046E-2</c:v>
                </c:pt>
                <c:pt idx="96">
                  <c:v>7.980631599426715E-3</c:v>
                </c:pt>
                <c:pt idx="97">
                  <c:v>-1.6277170328870057E-2</c:v>
                </c:pt>
                <c:pt idx="98">
                  <c:v>-1.0454608920307577E-2</c:v>
                </c:pt>
                <c:pt idx="99">
                  <c:v>-3.1859594151230353E-6</c:v>
                </c:pt>
                <c:pt idx="100">
                  <c:v>-8.5042780502542752E-3</c:v>
                </c:pt>
                <c:pt idx="101">
                  <c:v>-9.1588182955657221E-5</c:v>
                </c:pt>
                <c:pt idx="102">
                  <c:v>-2.614221028513419E-2</c:v>
                </c:pt>
                <c:pt idx="103">
                  <c:v>2.4821896312103627E-2</c:v>
                </c:pt>
                <c:pt idx="104">
                  <c:v>3.6714963604788889E-2</c:v>
                </c:pt>
                <c:pt idx="105">
                  <c:v>1.4183298479894843E-2</c:v>
                </c:pt>
                <c:pt idx="106">
                  <c:v>-4.5241413898171635E-3</c:v>
                </c:pt>
                <c:pt idx="107">
                  <c:v>1.6151992757157854E-2</c:v>
                </c:pt>
                <c:pt idx="108">
                  <c:v>1.221950516423341E-3</c:v>
                </c:pt>
                <c:pt idx="109">
                  <c:v>-1.8042502512506005E-2</c:v>
                </c:pt>
                <c:pt idx="110">
                  <c:v>2.2363285484715348E-2</c:v>
                </c:pt>
                <c:pt idx="111">
                  <c:v>3.0690943508100012E-2</c:v>
                </c:pt>
                <c:pt idx="112">
                  <c:v>-3.488713244118799E-4</c:v>
                </c:pt>
                <c:pt idx="113">
                  <c:v>-1.7052596025470389E-2</c:v>
                </c:pt>
                <c:pt idx="114">
                  <c:v>1.0624057891928045E-2</c:v>
                </c:pt>
                <c:pt idx="115">
                  <c:v>-6.4065397117435939E-3</c:v>
                </c:pt>
                <c:pt idx="116">
                  <c:v>-6.8259276577852281E-3</c:v>
                </c:pt>
                <c:pt idx="117">
                  <c:v>2.2149789529278922E-3</c:v>
                </c:pt>
                <c:pt idx="118">
                  <c:v>1.4766779905193192E-2</c:v>
                </c:pt>
                <c:pt idx="119">
                  <c:v>-2.9943387199147062E-2</c:v>
                </c:pt>
                <c:pt idx="120">
                  <c:v>-1.3999552935328698E-2</c:v>
                </c:pt>
                <c:pt idx="121">
                  <c:v>2.4019672943362016E-2</c:v>
                </c:pt>
                <c:pt idx="122">
                  <c:v>-6.7409519253398692E-3</c:v>
                </c:pt>
                <c:pt idx="123">
                  <c:v>-5.6842102570187132E-2</c:v>
                </c:pt>
                <c:pt idx="124">
                  <c:v>1.316203412002008E-2</c:v>
                </c:pt>
                <c:pt idx="125">
                  <c:v>-7.184985940469242E-4</c:v>
                </c:pt>
                <c:pt idx="126">
                  <c:v>3.425636656362073E-2</c:v>
                </c:pt>
                <c:pt idx="127">
                  <c:v>-1.3209228249816822E-2</c:v>
                </c:pt>
                <c:pt idx="128">
                  <c:v>1.0320142719674741E-4</c:v>
                </c:pt>
                <c:pt idx="129">
                  <c:v>-2.4164354438534187E-2</c:v>
                </c:pt>
                <c:pt idx="130">
                  <c:v>3.109865828992284E-2</c:v>
                </c:pt>
                <c:pt idx="131">
                  <c:v>-1.1809669011701E-2</c:v>
                </c:pt>
                <c:pt idx="132">
                  <c:v>-1.6143820119432366E-2</c:v>
                </c:pt>
                <c:pt idx="133">
                  <c:v>1.9254761456283381E-3</c:v>
                </c:pt>
                <c:pt idx="134">
                  <c:v>-1.5651382026678182E-2</c:v>
                </c:pt>
                <c:pt idx="135">
                  <c:v>-6.6300571466396466E-4</c:v>
                </c:pt>
                <c:pt idx="136">
                  <c:v>9.3975889177630584E-3</c:v>
                </c:pt>
                <c:pt idx="137">
                  <c:v>4.829423462531901E-2</c:v>
                </c:pt>
                <c:pt idx="138">
                  <c:v>-4.5646829702829482E-2</c:v>
                </c:pt>
                <c:pt idx="139">
                  <c:v>-4.2913054945554162E-4</c:v>
                </c:pt>
                <c:pt idx="140">
                  <c:v>-2.9764190609333569E-2</c:v>
                </c:pt>
                <c:pt idx="141">
                  <c:v>5.8844385323206317E-3</c:v>
                </c:pt>
                <c:pt idx="142">
                  <c:v>-1.7341144863512407E-2</c:v>
                </c:pt>
                <c:pt idx="143">
                  <c:v>1.599835033951609E-2</c:v>
                </c:pt>
                <c:pt idx="144">
                  <c:v>2.4472364134756053E-2</c:v>
                </c:pt>
                <c:pt idx="145">
                  <c:v>-8.8558681803635464E-3</c:v>
                </c:pt>
                <c:pt idx="146">
                  <c:v>-5.3208386116627036E-3</c:v>
                </c:pt>
                <c:pt idx="147">
                  <c:v>4.0164984475727999E-2</c:v>
                </c:pt>
                <c:pt idx="148">
                  <c:v>3.8479290823085308E-2</c:v>
                </c:pt>
                <c:pt idx="149">
                  <c:v>1.0891331001831619E-2</c:v>
                </c:pt>
                <c:pt idx="150">
                  <c:v>-1.4636551181969956E-2</c:v>
                </c:pt>
                <c:pt idx="151">
                  <c:v>5.7908520404172867E-3</c:v>
                </c:pt>
                <c:pt idx="152">
                  <c:v>1.2330871761066699E-2</c:v>
                </c:pt>
                <c:pt idx="153">
                  <c:v>-9.7465376549003557E-3</c:v>
                </c:pt>
                <c:pt idx="154">
                  <c:v>-2.7549711124206697E-3</c:v>
                </c:pt>
                <c:pt idx="155">
                  <c:v>-1.2264560118941063E-3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BEA-47CC-B66B-6F0CE08969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488272"/>
        <c:axId val="-2108796592"/>
      </c:scatterChart>
      <c:valAx>
        <c:axId val="-2110488272"/>
        <c:scaling>
          <c:orientation val="minMax"/>
          <c:max val="42352"/>
          <c:min val="412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solidFill>
            <a:srgbClr val="FFC000"/>
          </a:solidFill>
          <a:ln w="9525" cap="flat" cmpd="sng" algn="ctr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8796592"/>
        <c:crosses val="autoZero"/>
        <c:crossBetween val="midCat"/>
      </c:valAx>
      <c:valAx>
        <c:axId val="-210879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Résidus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0488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IMERYS et les rendements du SXPE</a:t>
            </a:r>
          </a:p>
        </c:rich>
      </c:tx>
      <c:layout>
        <c:manualLayout>
          <c:xMode val="edge"/>
          <c:yMode val="edge"/>
          <c:x val="0.1638417511990356"/>
          <c:y val="1.82598031634145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'NK.SXPE - Regression'!$D$2:$D$157</c:f>
              <c:numCache>
                <c:formatCode>General</c:formatCode>
                <c:ptCount val="156"/>
                <c:pt idx="0">
                  <c:v>-7.1456487754038553E-2</c:v>
                </c:pt>
                <c:pt idx="1">
                  <c:v>-7.6738032234784648E-2</c:v>
                </c:pt>
                <c:pt idx="2">
                  <c:v>1.3469860425428221E-2</c:v>
                </c:pt>
                <c:pt idx="3">
                  <c:v>2.5950475237618845E-2</c:v>
                </c:pt>
                <c:pt idx="4">
                  <c:v>-3.4824069044601426E-2</c:v>
                </c:pt>
                <c:pt idx="5">
                  <c:v>8.460133901399795E-3</c:v>
                </c:pt>
                <c:pt idx="6">
                  <c:v>-4.8455481526346635E-3</c:v>
                </c:pt>
                <c:pt idx="7">
                  <c:v>2.0521696130547613E-2</c:v>
                </c:pt>
                <c:pt idx="8">
                  <c:v>6.8039834230230502E-4</c:v>
                </c:pt>
                <c:pt idx="9">
                  <c:v>7.2082228116710709E-2</c:v>
                </c:pt>
                <c:pt idx="10">
                  <c:v>9.2357841361825413E-2</c:v>
                </c:pt>
                <c:pt idx="11">
                  <c:v>-9.4041212757579637E-2</c:v>
                </c:pt>
                <c:pt idx="12">
                  <c:v>-1.9181256436663349E-2</c:v>
                </c:pt>
                <c:pt idx="13">
                  <c:v>-3.5031055900621035E-2</c:v>
                </c:pt>
                <c:pt idx="14">
                  <c:v>-2.1871202916160355E-2</c:v>
                </c:pt>
                <c:pt idx="15">
                  <c:v>6.6338429644985611E-2</c:v>
                </c:pt>
                <c:pt idx="16">
                  <c:v>-0.14129951045838884</c:v>
                </c:pt>
                <c:pt idx="17">
                  <c:v>-5.3795136330140013E-2</c:v>
                </c:pt>
                <c:pt idx="18">
                  <c:v>3.4805817310310946E-2</c:v>
                </c:pt>
                <c:pt idx="19">
                  <c:v>4.2651067696501538E-2</c:v>
                </c:pt>
                <c:pt idx="20">
                  <c:v>-7.1063044051701385E-2</c:v>
                </c:pt>
                <c:pt idx="21">
                  <c:v>1.5809217577706414E-2</c:v>
                </c:pt>
                <c:pt idx="22">
                  <c:v>3.9728088259876275E-2</c:v>
                </c:pt>
                <c:pt idx="23">
                  <c:v>-5.691014188124021E-2</c:v>
                </c:pt>
                <c:pt idx="24">
                  <c:v>-2.5202335826247247E-2</c:v>
                </c:pt>
                <c:pt idx="25">
                  <c:v>1.7565806619755042E-2</c:v>
                </c:pt>
                <c:pt idx="26">
                  <c:v>-1.1744707154999234E-2</c:v>
                </c:pt>
                <c:pt idx="27">
                  <c:v>-1.5617869276405924E-2</c:v>
                </c:pt>
                <c:pt idx="28">
                  <c:v>-3.1432640832965007E-2</c:v>
                </c:pt>
                <c:pt idx="29">
                  <c:v>1.703296703296716E-2</c:v>
                </c:pt>
                <c:pt idx="30">
                  <c:v>2.0179372197309312E-2</c:v>
                </c:pt>
                <c:pt idx="31">
                  <c:v>-2.343866633490908E-2</c:v>
                </c:pt>
                <c:pt idx="32">
                  <c:v>-6.5000930578820018E-2</c:v>
                </c:pt>
                <c:pt idx="33">
                  <c:v>1.8385140257771018E-2</c:v>
                </c:pt>
                <c:pt idx="34">
                  <c:v>1.0292498444157239E-2</c:v>
                </c:pt>
                <c:pt idx="35">
                  <c:v>1.6793224299065365E-2</c:v>
                </c:pt>
                <c:pt idx="36">
                  <c:v>2.2242125690401546E-2</c:v>
                </c:pt>
                <c:pt idx="37">
                  <c:v>-1.4804647286631747E-2</c:v>
                </c:pt>
                <c:pt idx="38">
                  <c:v>1.2761988906887516E-3</c:v>
                </c:pt>
                <c:pt idx="39">
                  <c:v>-1.9106407995297609E-3</c:v>
                </c:pt>
                <c:pt idx="40">
                  <c:v>5.0270131206586112E-2</c:v>
                </c:pt>
                <c:pt idx="41">
                  <c:v>5.8482558741330889E-3</c:v>
                </c:pt>
                <c:pt idx="42">
                  <c:v>-1.5188583078491285E-2</c:v>
                </c:pt>
                <c:pt idx="43">
                  <c:v>4.8637092463923004E-2</c:v>
                </c:pt>
                <c:pt idx="44">
                  <c:v>3.8636615965360326E-2</c:v>
                </c:pt>
                <c:pt idx="45">
                  <c:v>-9.4578247003190754E-3</c:v>
                </c:pt>
                <c:pt idx="46">
                  <c:v>6.1770200840728706E-2</c:v>
                </c:pt>
                <c:pt idx="47">
                  <c:v>1.6076407427181635E-2</c:v>
                </c:pt>
                <c:pt idx="48">
                  <c:v>-2.4853541629683172E-3</c:v>
                </c:pt>
                <c:pt idx="49">
                  <c:v>-4.2495325514193438E-2</c:v>
                </c:pt>
                <c:pt idx="50">
                  <c:v>1.6823183729907334E-2</c:v>
                </c:pt>
                <c:pt idx="51">
                  <c:v>7.1419753086419707E-2</c:v>
                </c:pt>
                <c:pt idx="52">
                  <c:v>-9.4567404426559296E-2</c:v>
                </c:pt>
                <c:pt idx="53">
                  <c:v>3.8150807899460185E-3</c:v>
                </c:pt>
                <c:pt idx="54">
                  <c:v>-2.765806557198185E-2</c:v>
                </c:pt>
                <c:pt idx="55">
                  <c:v>3.7819170016418539E-2</c:v>
                </c:pt>
                <c:pt idx="56">
                  <c:v>2.2128915115750473E-3</c:v>
                </c:pt>
                <c:pt idx="57">
                  <c:v>-3.2498902064119387E-2</c:v>
                </c:pt>
                <c:pt idx="58">
                  <c:v>6.3087248322147668E-2</c:v>
                </c:pt>
                <c:pt idx="59">
                  <c:v>2.0244120273891074E-2</c:v>
                </c:pt>
                <c:pt idx="60">
                  <c:v>-2.2807936230872263E-2</c:v>
                </c:pt>
                <c:pt idx="61">
                  <c:v>-4.6438082556591237E-2</c:v>
                </c:pt>
                <c:pt idx="62">
                  <c:v>-3.7282341630167665E-2</c:v>
                </c:pt>
                <c:pt idx="63">
                  <c:v>-2.9193673839771821E-2</c:v>
                </c:pt>
                <c:pt idx="64">
                  <c:v>1.2176560121765566E-2</c:v>
                </c:pt>
                <c:pt idx="65">
                  <c:v>-1.7734701242460162E-2</c:v>
                </c:pt>
                <c:pt idx="66">
                  <c:v>3.1316461080391246E-2</c:v>
                </c:pt>
                <c:pt idx="67">
                  <c:v>1.7473627265350383E-2</c:v>
                </c:pt>
                <c:pt idx="68">
                  <c:v>1.9018743109150985E-2</c:v>
                </c:pt>
                <c:pt idx="69">
                  <c:v>2.019009054608854E-2</c:v>
                </c:pt>
                <c:pt idx="70">
                  <c:v>-4.9347733105218082E-2</c:v>
                </c:pt>
                <c:pt idx="71">
                  <c:v>-2.9623865110246474E-2</c:v>
                </c:pt>
                <c:pt idx="72">
                  <c:v>-4.596157818632444E-3</c:v>
                </c:pt>
                <c:pt idx="73">
                  <c:v>5.1668905652575345E-4</c:v>
                </c:pt>
                <c:pt idx="74">
                  <c:v>-1.8261134219336485E-2</c:v>
                </c:pt>
                <c:pt idx="75">
                  <c:v>1.5034496962207742E-2</c:v>
                </c:pt>
                <c:pt idx="76">
                  <c:v>-2.4706236818318711E-2</c:v>
                </c:pt>
                <c:pt idx="77">
                  <c:v>1.6227801592161556E-2</c:v>
                </c:pt>
                <c:pt idx="78">
                  <c:v>-3.2344081773739486E-2</c:v>
                </c:pt>
                <c:pt idx="79">
                  <c:v>2.5159461374911405E-2</c:v>
                </c:pt>
                <c:pt idx="80">
                  <c:v>-6.8875370770700543E-3</c:v>
                </c:pt>
                <c:pt idx="81">
                  <c:v>2.1990443405435961E-2</c:v>
                </c:pt>
                <c:pt idx="82">
                  <c:v>-1.9150330091216104E-2</c:v>
                </c:pt>
                <c:pt idx="83">
                  <c:v>1.131440803221038E-2</c:v>
                </c:pt>
                <c:pt idx="84">
                  <c:v>1.9908514398586197E-2</c:v>
                </c:pt>
                <c:pt idx="85">
                  <c:v>-1.4143691708516917E-2</c:v>
                </c:pt>
                <c:pt idx="86">
                  <c:v>-1.2283754734364269E-3</c:v>
                </c:pt>
                <c:pt idx="87">
                  <c:v>-2.1387427998998298E-2</c:v>
                </c:pt>
                <c:pt idx="88">
                  <c:v>1.448170731707314E-2</c:v>
                </c:pt>
                <c:pt idx="89">
                  <c:v>4.1214750542299457E-2</c:v>
                </c:pt>
                <c:pt idx="90">
                  <c:v>4.3572984749454978E-3</c:v>
                </c:pt>
                <c:pt idx="91">
                  <c:v>-1.3885977782435577E-2</c:v>
                </c:pt>
                <c:pt idx="92">
                  <c:v>-4.3823038397329062E-3</c:v>
                </c:pt>
                <c:pt idx="93">
                  <c:v>-4.3226514924628118E-2</c:v>
                </c:pt>
                <c:pt idx="94">
                  <c:v>-2.6672496720594709E-2</c:v>
                </c:pt>
                <c:pt idx="95">
                  <c:v>3.0283311642807145E-2</c:v>
                </c:pt>
                <c:pt idx="96">
                  <c:v>3.8249662197276865E-2</c:v>
                </c:pt>
                <c:pt idx="97">
                  <c:v>-1.6358245578161828E-2</c:v>
                </c:pt>
                <c:pt idx="98">
                  <c:v>-6.4600965906373986E-2</c:v>
                </c:pt>
                <c:pt idx="99">
                  <c:v>1.935075063365178E-2</c:v>
                </c:pt>
                <c:pt idx="100">
                  <c:v>1.7456853798849488E-2</c:v>
                </c:pt>
                <c:pt idx="101">
                  <c:v>-9.3834438712848186E-3</c:v>
                </c:pt>
                <c:pt idx="102">
                  <c:v>2.1222155328115683E-2</c:v>
                </c:pt>
                <c:pt idx="103">
                  <c:v>3.4300243889782499E-2</c:v>
                </c:pt>
                <c:pt idx="104">
                  <c:v>-2.9901837402466637E-2</c:v>
                </c:pt>
                <c:pt idx="105">
                  <c:v>-2.9460621457885486E-2</c:v>
                </c:pt>
                <c:pt idx="106">
                  <c:v>5.057697029216799E-3</c:v>
                </c:pt>
                <c:pt idx="107">
                  <c:v>-5.1780567632260383E-3</c:v>
                </c:pt>
                <c:pt idx="108">
                  <c:v>-1.4395763119884357E-2</c:v>
                </c:pt>
                <c:pt idx="109">
                  <c:v>3.2870853846536305E-2</c:v>
                </c:pt>
                <c:pt idx="110">
                  <c:v>3.9010023767696661E-2</c:v>
                </c:pt>
                <c:pt idx="111">
                  <c:v>-2.3265203128942789E-2</c:v>
                </c:pt>
                <c:pt idx="112">
                  <c:v>5.2645558861028452E-2</c:v>
                </c:pt>
                <c:pt idx="113">
                  <c:v>3.8164570924332758E-2</c:v>
                </c:pt>
                <c:pt idx="114">
                  <c:v>-3.51725653989896E-3</c:v>
                </c:pt>
                <c:pt idx="115">
                  <c:v>-2.3348183135634127E-2</c:v>
                </c:pt>
                <c:pt idx="116">
                  <c:v>-1.0935923979402252E-2</c:v>
                </c:pt>
                <c:pt idx="117">
                  <c:v>3.3296763576522177E-2</c:v>
                </c:pt>
                <c:pt idx="118">
                  <c:v>4.0050205385668704E-2</c:v>
                </c:pt>
                <c:pt idx="119">
                  <c:v>-1.5059563946954409E-2</c:v>
                </c:pt>
                <c:pt idx="120">
                  <c:v>-1.0665169800729594E-3</c:v>
                </c:pt>
                <c:pt idx="121">
                  <c:v>0</c:v>
                </c:pt>
                <c:pt idx="122">
                  <c:v>7.0227081581160616E-2</c:v>
                </c:pt>
                <c:pt idx="123">
                  <c:v>-2.8752845333652197E-3</c:v>
                </c:pt>
                <c:pt idx="124">
                  <c:v>5.5415010239729398E-3</c:v>
                </c:pt>
                <c:pt idx="125">
                  <c:v>2.8752013880282656E-2</c:v>
                </c:pt>
                <c:pt idx="126">
                  <c:v>2.8946697271104257E-2</c:v>
                </c:pt>
                <c:pt idx="127">
                  <c:v>2.2025283461488306E-2</c:v>
                </c:pt>
                <c:pt idx="128">
                  <c:v>4.1183255309044181E-2</c:v>
                </c:pt>
                <c:pt idx="129">
                  <c:v>-6.7800898108911684E-2</c:v>
                </c:pt>
                <c:pt idx="130">
                  <c:v>-1.5381741188192792E-2</c:v>
                </c:pt>
                <c:pt idx="131">
                  <c:v>-2.3295419986618722E-2</c:v>
                </c:pt>
                <c:pt idx="132">
                  <c:v>-1.7744055442705214E-2</c:v>
                </c:pt>
                <c:pt idx="133">
                  <c:v>-7.1771753959310042E-3</c:v>
                </c:pt>
                <c:pt idx="134">
                  <c:v>1.1877189856880875E-3</c:v>
                </c:pt>
                <c:pt idx="135">
                  <c:v>2.8901380911646034E-2</c:v>
                </c:pt>
                <c:pt idx="136">
                  <c:v>1.2810198650906574E-2</c:v>
                </c:pt>
                <c:pt idx="137">
                  <c:v>6.0998030203545578E-2</c:v>
                </c:pt>
                <c:pt idx="138">
                  <c:v>-6.1341686243800422E-3</c:v>
                </c:pt>
                <c:pt idx="139">
                  <c:v>-1.8447348193697127E-2</c:v>
                </c:pt>
                <c:pt idx="140">
                  <c:v>-4.1444096518695892E-2</c:v>
                </c:pt>
                <c:pt idx="141">
                  <c:v>-2.274090963638541E-2</c:v>
                </c:pt>
                <c:pt idx="142">
                  <c:v>-3.6090225563909825E-2</c:v>
                </c:pt>
                <c:pt idx="143">
                  <c:v>-2.0895860467750143E-2</c:v>
                </c:pt>
                <c:pt idx="144">
                  <c:v>3.3112970221728169E-2</c:v>
                </c:pt>
                <c:pt idx="145">
                  <c:v>-2.3201325790045156E-2</c:v>
                </c:pt>
                <c:pt idx="146">
                  <c:v>-2.7355103436484287E-3</c:v>
                </c:pt>
                <c:pt idx="147">
                  <c:v>-9.1100609235322317E-4</c:v>
                </c:pt>
                <c:pt idx="148">
                  <c:v>-9.2514243808879942E-3</c:v>
                </c:pt>
                <c:pt idx="149">
                  <c:v>-4.9439648238511442E-2</c:v>
                </c:pt>
                <c:pt idx="150">
                  <c:v>-9.9277978339350412E-3</c:v>
                </c:pt>
                <c:pt idx="151">
                  <c:v>3.7338913977310283E-2</c:v>
                </c:pt>
                <c:pt idx="152">
                  <c:v>-3.9818095288456458E-2</c:v>
                </c:pt>
                <c:pt idx="153">
                  <c:v>3.1865553554864423E-2</c:v>
                </c:pt>
                <c:pt idx="154">
                  <c:v>-5.7505560679216739E-3</c:v>
                </c:pt>
                <c:pt idx="155">
                  <c:v>1.4809513323056741E-2</c:v>
                </c:pt>
              </c:numCache>
            </c:numRef>
          </c:xVal>
          <c:yVal>
            <c:numRef>
              <c:f>'NK.SXPE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16F-4F47-AEAB-E52DA015D8D7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'NK.SXPE - Regression'!$D$2:$D$157</c:f>
              <c:numCache>
                <c:formatCode>General</c:formatCode>
                <c:ptCount val="156"/>
                <c:pt idx="0">
                  <c:v>-7.1456487754038553E-2</c:v>
                </c:pt>
                <c:pt idx="1">
                  <c:v>-7.6738032234784648E-2</c:v>
                </c:pt>
                <c:pt idx="2">
                  <c:v>1.3469860425428221E-2</c:v>
                </c:pt>
                <c:pt idx="3">
                  <c:v>2.5950475237618845E-2</c:v>
                </c:pt>
                <c:pt idx="4">
                  <c:v>-3.4824069044601426E-2</c:v>
                </c:pt>
                <c:pt idx="5">
                  <c:v>8.460133901399795E-3</c:v>
                </c:pt>
                <c:pt idx="6">
                  <c:v>-4.8455481526346635E-3</c:v>
                </c:pt>
                <c:pt idx="7">
                  <c:v>2.0521696130547613E-2</c:v>
                </c:pt>
                <c:pt idx="8">
                  <c:v>6.8039834230230502E-4</c:v>
                </c:pt>
                <c:pt idx="9">
                  <c:v>7.2082228116710709E-2</c:v>
                </c:pt>
                <c:pt idx="10">
                  <c:v>9.2357841361825413E-2</c:v>
                </c:pt>
                <c:pt idx="11">
                  <c:v>-9.4041212757579637E-2</c:v>
                </c:pt>
                <c:pt idx="12">
                  <c:v>-1.9181256436663349E-2</c:v>
                </c:pt>
                <c:pt idx="13">
                  <c:v>-3.5031055900621035E-2</c:v>
                </c:pt>
                <c:pt idx="14">
                  <c:v>-2.1871202916160355E-2</c:v>
                </c:pt>
                <c:pt idx="15">
                  <c:v>6.6338429644985611E-2</c:v>
                </c:pt>
                <c:pt idx="16">
                  <c:v>-0.14129951045838884</c:v>
                </c:pt>
                <c:pt idx="17">
                  <c:v>-5.3795136330140013E-2</c:v>
                </c:pt>
                <c:pt idx="18">
                  <c:v>3.4805817310310946E-2</c:v>
                </c:pt>
                <c:pt idx="19">
                  <c:v>4.2651067696501538E-2</c:v>
                </c:pt>
                <c:pt idx="20">
                  <c:v>-7.1063044051701385E-2</c:v>
                </c:pt>
                <c:pt idx="21">
                  <c:v>1.5809217577706414E-2</c:v>
                </c:pt>
                <c:pt idx="22">
                  <c:v>3.9728088259876275E-2</c:v>
                </c:pt>
                <c:pt idx="23">
                  <c:v>-5.691014188124021E-2</c:v>
                </c:pt>
                <c:pt idx="24">
                  <c:v>-2.5202335826247247E-2</c:v>
                </c:pt>
                <c:pt idx="25">
                  <c:v>1.7565806619755042E-2</c:v>
                </c:pt>
                <c:pt idx="26">
                  <c:v>-1.1744707154999234E-2</c:v>
                </c:pt>
                <c:pt idx="27">
                  <c:v>-1.5617869276405924E-2</c:v>
                </c:pt>
                <c:pt idx="28">
                  <c:v>-3.1432640832965007E-2</c:v>
                </c:pt>
                <c:pt idx="29">
                  <c:v>1.703296703296716E-2</c:v>
                </c:pt>
                <c:pt idx="30">
                  <c:v>2.0179372197309312E-2</c:v>
                </c:pt>
                <c:pt idx="31">
                  <c:v>-2.343866633490908E-2</c:v>
                </c:pt>
                <c:pt idx="32">
                  <c:v>-6.5000930578820018E-2</c:v>
                </c:pt>
                <c:pt idx="33">
                  <c:v>1.8385140257771018E-2</c:v>
                </c:pt>
                <c:pt idx="34">
                  <c:v>1.0292498444157239E-2</c:v>
                </c:pt>
                <c:pt idx="35">
                  <c:v>1.6793224299065365E-2</c:v>
                </c:pt>
                <c:pt idx="36">
                  <c:v>2.2242125690401546E-2</c:v>
                </c:pt>
                <c:pt idx="37">
                  <c:v>-1.4804647286631747E-2</c:v>
                </c:pt>
                <c:pt idx="38">
                  <c:v>1.2761988906887516E-3</c:v>
                </c:pt>
                <c:pt idx="39">
                  <c:v>-1.9106407995297609E-3</c:v>
                </c:pt>
                <c:pt idx="40">
                  <c:v>5.0270131206586112E-2</c:v>
                </c:pt>
                <c:pt idx="41">
                  <c:v>5.8482558741330889E-3</c:v>
                </c:pt>
                <c:pt idx="42">
                  <c:v>-1.5188583078491285E-2</c:v>
                </c:pt>
                <c:pt idx="43">
                  <c:v>4.8637092463923004E-2</c:v>
                </c:pt>
                <c:pt idx="44">
                  <c:v>3.8636615965360326E-2</c:v>
                </c:pt>
                <c:pt idx="45">
                  <c:v>-9.4578247003190754E-3</c:v>
                </c:pt>
                <c:pt idx="46">
                  <c:v>6.1770200840728706E-2</c:v>
                </c:pt>
                <c:pt idx="47">
                  <c:v>1.6076407427181635E-2</c:v>
                </c:pt>
                <c:pt idx="48">
                  <c:v>-2.4853541629683172E-3</c:v>
                </c:pt>
                <c:pt idx="49">
                  <c:v>-4.2495325514193438E-2</c:v>
                </c:pt>
                <c:pt idx="50">
                  <c:v>1.6823183729907334E-2</c:v>
                </c:pt>
                <c:pt idx="51">
                  <c:v>7.1419753086419707E-2</c:v>
                </c:pt>
                <c:pt idx="52">
                  <c:v>-9.4567404426559296E-2</c:v>
                </c:pt>
                <c:pt idx="53">
                  <c:v>3.8150807899460185E-3</c:v>
                </c:pt>
                <c:pt idx="54">
                  <c:v>-2.765806557198185E-2</c:v>
                </c:pt>
                <c:pt idx="55">
                  <c:v>3.7819170016418539E-2</c:v>
                </c:pt>
                <c:pt idx="56">
                  <c:v>2.2128915115750473E-3</c:v>
                </c:pt>
                <c:pt idx="57">
                  <c:v>-3.2498902064119387E-2</c:v>
                </c:pt>
                <c:pt idx="58">
                  <c:v>6.3087248322147668E-2</c:v>
                </c:pt>
                <c:pt idx="59">
                  <c:v>2.0244120273891074E-2</c:v>
                </c:pt>
                <c:pt idx="60">
                  <c:v>-2.2807936230872263E-2</c:v>
                </c:pt>
                <c:pt idx="61">
                  <c:v>-4.6438082556591237E-2</c:v>
                </c:pt>
                <c:pt idx="62">
                  <c:v>-3.7282341630167665E-2</c:v>
                </c:pt>
                <c:pt idx="63">
                  <c:v>-2.9193673839771821E-2</c:v>
                </c:pt>
                <c:pt idx="64">
                  <c:v>1.2176560121765566E-2</c:v>
                </c:pt>
                <c:pt idx="65">
                  <c:v>-1.7734701242460162E-2</c:v>
                </c:pt>
                <c:pt idx="66">
                  <c:v>3.1316461080391246E-2</c:v>
                </c:pt>
                <c:pt idx="67">
                  <c:v>1.7473627265350383E-2</c:v>
                </c:pt>
                <c:pt idx="68">
                  <c:v>1.9018743109150985E-2</c:v>
                </c:pt>
                <c:pt idx="69">
                  <c:v>2.019009054608854E-2</c:v>
                </c:pt>
                <c:pt idx="70">
                  <c:v>-4.9347733105218082E-2</c:v>
                </c:pt>
                <c:pt idx="71">
                  <c:v>-2.9623865110246474E-2</c:v>
                </c:pt>
                <c:pt idx="72">
                  <c:v>-4.596157818632444E-3</c:v>
                </c:pt>
                <c:pt idx="73">
                  <c:v>5.1668905652575345E-4</c:v>
                </c:pt>
                <c:pt idx="74">
                  <c:v>-1.8261134219336485E-2</c:v>
                </c:pt>
                <c:pt idx="75">
                  <c:v>1.5034496962207742E-2</c:v>
                </c:pt>
                <c:pt idx="76">
                  <c:v>-2.4706236818318711E-2</c:v>
                </c:pt>
                <c:pt idx="77">
                  <c:v>1.6227801592161556E-2</c:v>
                </c:pt>
                <c:pt idx="78">
                  <c:v>-3.2344081773739486E-2</c:v>
                </c:pt>
                <c:pt idx="79">
                  <c:v>2.5159461374911405E-2</c:v>
                </c:pt>
                <c:pt idx="80">
                  <c:v>-6.8875370770700543E-3</c:v>
                </c:pt>
                <c:pt idx="81">
                  <c:v>2.1990443405435961E-2</c:v>
                </c:pt>
                <c:pt idx="82">
                  <c:v>-1.9150330091216104E-2</c:v>
                </c:pt>
                <c:pt idx="83">
                  <c:v>1.131440803221038E-2</c:v>
                </c:pt>
                <c:pt idx="84">
                  <c:v>1.9908514398586197E-2</c:v>
                </c:pt>
                <c:pt idx="85">
                  <c:v>-1.4143691708516917E-2</c:v>
                </c:pt>
                <c:pt idx="86">
                  <c:v>-1.2283754734364269E-3</c:v>
                </c:pt>
                <c:pt idx="87">
                  <c:v>-2.1387427998998298E-2</c:v>
                </c:pt>
                <c:pt idx="88">
                  <c:v>1.448170731707314E-2</c:v>
                </c:pt>
                <c:pt idx="89">
                  <c:v>4.1214750542299457E-2</c:v>
                </c:pt>
                <c:pt idx="90">
                  <c:v>4.3572984749454978E-3</c:v>
                </c:pt>
                <c:pt idx="91">
                  <c:v>-1.3885977782435577E-2</c:v>
                </c:pt>
                <c:pt idx="92">
                  <c:v>-4.3823038397329062E-3</c:v>
                </c:pt>
                <c:pt idx="93">
                  <c:v>-4.3226514924628118E-2</c:v>
                </c:pt>
                <c:pt idx="94">
                  <c:v>-2.6672496720594709E-2</c:v>
                </c:pt>
                <c:pt idx="95">
                  <c:v>3.0283311642807145E-2</c:v>
                </c:pt>
                <c:pt idx="96">
                  <c:v>3.8249662197276865E-2</c:v>
                </c:pt>
                <c:pt idx="97">
                  <c:v>-1.6358245578161828E-2</c:v>
                </c:pt>
                <c:pt idx="98">
                  <c:v>-6.4600965906373986E-2</c:v>
                </c:pt>
                <c:pt idx="99">
                  <c:v>1.935075063365178E-2</c:v>
                </c:pt>
                <c:pt idx="100">
                  <c:v>1.7456853798849488E-2</c:v>
                </c:pt>
                <c:pt idx="101">
                  <c:v>-9.3834438712848186E-3</c:v>
                </c:pt>
                <c:pt idx="102">
                  <c:v>2.1222155328115683E-2</c:v>
                </c:pt>
                <c:pt idx="103">
                  <c:v>3.4300243889782499E-2</c:v>
                </c:pt>
                <c:pt idx="104">
                  <c:v>-2.9901837402466637E-2</c:v>
                </c:pt>
                <c:pt idx="105">
                  <c:v>-2.9460621457885486E-2</c:v>
                </c:pt>
                <c:pt idx="106">
                  <c:v>5.057697029216799E-3</c:v>
                </c:pt>
                <c:pt idx="107">
                  <c:v>-5.1780567632260383E-3</c:v>
                </c:pt>
                <c:pt idx="108">
                  <c:v>-1.4395763119884357E-2</c:v>
                </c:pt>
                <c:pt idx="109">
                  <c:v>3.2870853846536305E-2</c:v>
                </c:pt>
                <c:pt idx="110">
                  <c:v>3.9010023767696661E-2</c:v>
                </c:pt>
                <c:pt idx="111">
                  <c:v>-2.3265203128942789E-2</c:v>
                </c:pt>
                <c:pt idx="112">
                  <c:v>5.2645558861028452E-2</c:v>
                </c:pt>
                <c:pt idx="113">
                  <c:v>3.8164570924332758E-2</c:v>
                </c:pt>
                <c:pt idx="114">
                  <c:v>-3.51725653989896E-3</c:v>
                </c:pt>
                <c:pt idx="115">
                  <c:v>-2.3348183135634127E-2</c:v>
                </c:pt>
                <c:pt idx="116">
                  <c:v>-1.0935923979402252E-2</c:v>
                </c:pt>
                <c:pt idx="117">
                  <c:v>3.3296763576522177E-2</c:v>
                </c:pt>
                <c:pt idx="118">
                  <c:v>4.0050205385668704E-2</c:v>
                </c:pt>
                <c:pt idx="119">
                  <c:v>-1.5059563946954409E-2</c:v>
                </c:pt>
                <c:pt idx="120">
                  <c:v>-1.0665169800729594E-3</c:v>
                </c:pt>
                <c:pt idx="121">
                  <c:v>0</c:v>
                </c:pt>
                <c:pt idx="122">
                  <c:v>7.0227081581160616E-2</c:v>
                </c:pt>
                <c:pt idx="123">
                  <c:v>-2.8752845333652197E-3</c:v>
                </c:pt>
                <c:pt idx="124">
                  <c:v>5.5415010239729398E-3</c:v>
                </c:pt>
                <c:pt idx="125">
                  <c:v>2.8752013880282656E-2</c:v>
                </c:pt>
                <c:pt idx="126">
                  <c:v>2.8946697271104257E-2</c:v>
                </c:pt>
                <c:pt idx="127">
                  <c:v>2.2025283461488306E-2</c:v>
                </c:pt>
                <c:pt idx="128">
                  <c:v>4.1183255309044181E-2</c:v>
                </c:pt>
                <c:pt idx="129">
                  <c:v>-6.7800898108911684E-2</c:v>
                </c:pt>
                <c:pt idx="130">
                  <c:v>-1.5381741188192792E-2</c:v>
                </c:pt>
                <c:pt idx="131">
                  <c:v>-2.3295419986618722E-2</c:v>
                </c:pt>
                <c:pt idx="132">
                  <c:v>-1.7744055442705214E-2</c:v>
                </c:pt>
                <c:pt idx="133">
                  <c:v>-7.1771753959310042E-3</c:v>
                </c:pt>
                <c:pt idx="134">
                  <c:v>1.1877189856880875E-3</c:v>
                </c:pt>
                <c:pt idx="135">
                  <c:v>2.8901380911646034E-2</c:v>
                </c:pt>
                <c:pt idx="136">
                  <c:v>1.2810198650906574E-2</c:v>
                </c:pt>
                <c:pt idx="137">
                  <c:v>6.0998030203545578E-2</c:v>
                </c:pt>
                <c:pt idx="138">
                  <c:v>-6.1341686243800422E-3</c:v>
                </c:pt>
                <c:pt idx="139">
                  <c:v>-1.8447348193697127E-2</c:v>
                </c:pt>
                <c:pt idx="140">
                  <c:v>-4.1444096518695892E-2</c:v>
                </c:pt>
                <c:pt idx="141">
                  <c:v>-2.274090963638541E-2</c:v>
                </c:pt>
                <c:pt idx="142">
                  <c:v>-3.6090225563909825E-2</c:v>
                </c:pt>
                <c:pt idx="143">
                  <c:v>-2.0895860467750143E-2</c:v>
                </c:pt>
                <c:pt idx="144">
                  <c:v>3.3112970221728169E-2</c:v>
                </c:pt>
                <c:pt idx="145">
                  <c:v>-2.3201325790045156E-2</c:v>
                </c:pt>
                <c:pt idx="146">
                  <c:v>-2.7355103436484287E-3</c:v>
                </c:pt>
                <c:pt idx="147">
                  <c:v>-9.1100609235322317E-4</c:v>
                </c:pt>
                <c:pt idx="148">
                  <c:v>-9.2514243808879942E-3</c:v>
                </c:pt>
                <c:pt idx="149">
                  <c:v>-4.9439648238511442E-2</c:v>
                </c:pt>
                <c:pt idx="150">
                  <c:v>-9.9277978339350412E-3</c:v>
                </c:pt>
                <c:pt idx="151">
                  <c:v>3.7338913977310283E-2</c:v>
                </c:pt>
                <c:pt idx="152">
                  <c:v>-3.9818095288456458E-2</c:v>
                </c:pt>
                <c:pt idx="153">
                  <c:v>3.1865553554864423E-2</c:v>
                </c:pt>
                <c:pt idx="154">
                  <c:v>-5.7505560679216739E-3</c:v>
                </c:pt>
                <c:pt idx="155">
                  <c:v>1.4809513323056741E-2</c:v>
                </c:pt>
              </c:numCache>
            </c:numRef>
          </c:xVal>
          <c:yVal>
            <c:numRef>
              <c:f>'NK.SXPE - Regression'!$J$2:$J$157</c:f>
              <c:numCache>
                <c:formatCode>General</c:formatCode>
                <c:ptCount val="156"/>
                <c:pt idx="0">
                  <c:v>-4.0656457898784533E-2</c:v>
                </c:pt>
                <c:pt idx="1">
                  <c:v>-4.3879917863483019E-2</c:v>
                </c:pt>
                <c:pt idx="2">
                  <c:v>1.1176236931778216E-2</c:v>
                </c:pt>
                <c:pt idx="3">
                  <c:v>1.87934713086884E-2</c:v>
                </c:pt>
                <c:pt idx="4">
                  <c:v>-1.8298767728718707E-2</c:v>
                </c:pt>
                <c:pt idx="5">
                  <c:v>8.1186743299363207E-3</c:v>
                </c:pt>
                <c:pt idx="6">
                  <c:v>-2.1194190407435899E-6</c:v>
                </c:pt>
                <c:pt idx="7">
                  <c:v>1.5480150333615657E-2</c:v>
                </c:pt>
                <c:pt idx="8">
                  <c:v>3.370505266490438E-3</c:v>
                </c:pt>
                <c:pt idx="9">
                  <c:v>4.6948844997051271E-2</c:v>
                </c:pt>
                <c:pt idx="10">
                  <c:v>5.9323563754717569E-2</c:v>
                </c:pt>
                <c:pt idx="11">
                  <c:v>-5.4440485871669352E-2</c:v>
                </c:pt>
                <c:pt idx="12">
                  <c:v>-8.7515641861205043E-3</c:v>
                </c:pt>
                <c:pt idx="13">
                  <c:v>-1.8425097033722262E-2</c:v>
                </c:pt>
                <c:pt idx="14">
                  <c:v>-1.0393306448341372E-2</c:v>
                </c:pt>
                <c:pt idx="15">
                  <c:v>4.3443259748948485E-2</c:v>
                </c:pt>
                <c:pt idx="16">
                  <c:v>-8.328341831192429E-2</c:v>
                </c:pt>
                <c:pt idx="17">
                  <c:v>-2.9877289145222263E-2</c:v>
                </c:pt>
                <c:pt idx="18">
                  <c:v>2.4198110188298996E-2</c:v>
                </c:pt>
                <c:pt idx="19">
                  <c:v>2.8986264605082079E-2</c:v>
                </c:pt>
                <c:pt idx="20">
                  <c:v>-4.0416329272116705E-2</c:v>
                </c:pt>
                <c:pt idx="21">
                  <c:v>1.2604005674612808E-2</c:v>
                </c:pt>
                <c:pt idx="22">
                  <c:v>2.7202296444642112E-2</c:v>
                </c:pt>
                <c:pt idx="23">
                  <c:v>-3.1778455692316576E-2</c:v>
                </c:pt>
                <c:pt idx="24">
                  <c:v>-1.2426380980213494E-2</c:v>
                </c:pt>
                <c:pt idx="25">
                  <c:v>1.36760963238753E-2</c:v>
                </c:pt>
                <c:pt idx="26">
                  <c:v>-4.2128503738370834E-3</c:v>
                </c:pt>
                <c:pt idx="27">
                  <c:v>-6.5767390205492731E-3</c:v>
                </c:pt>
                <c:pt idx="28">
                  <c:v>-1.6228893451750645E-2</c:v>
                </c:pt>
                <c:pt idx="29">
                  <c:v>1.3350890868940916E-2</c:v>
                </c:pt>
                <c:pt idx="30">
                  <c:v>1.5271221392891127E-2</c:v>
                </c:pt>
                <c:pt idx="31">
                  <c:v>-1.1349968953956052E-2</c:v>
                </c:pt>
                <c:pt idx="32">
                  <c:v>-3.6716468340805962E-2</c:v>
                </c:pt>
                <c:pt idx="33">
                  <c:v>1.4176156332742662E-2</c:v>
                </c:pt>
                <c:pt idx="34">
                  <c:v>9.2370126807433707E-3</c:v>
                </c:pt>
                <c:pt idx="35">
                  <c:v>1.3204569824523501E-2</c:v>
                </c:pt>
                <c:pt idx="36">
                  <c:v>1.6530171937805496E-2</c:v>
                </c:pt>
                <c:pt idx="37">
                  <c:v>-6.0804091049335299E-3</c:v>
                </c:pt>
                <c:pt idx="38">
                  <c:v>3.7341373861611996E-3</c:v>
                </c:pt>
                <c:pt idx="39">
                  <c:v>1.7891286500271927E-3</c:v>
                </c:pt>
                <c:pt idx="40">
                  <c:v>3.363637145976927E-2</c:v>
                </c:pt>
                <c:pt idx="41">
                  <c:v>6.5245792154745479E-3</c:v>
                </c:pt>
                <c:pt idx="42">
                  <c:v>-6.314734813745739E-3</c:v>
                </c:pt>
                <c:pt idx="43">
                  <c:v>3.2639686678079718E-2</c:v>
                </c:pt>
                <c:pt idx="44">
                  <c:v>2.6536143341742795E-2</c:v>
                </c:pt>
                <c:pt idx="45">
                  <c:v>-2.817108264023112E-3</c:v>
                </c:pt>
                <c:pt idx="46">
                  <c:v>4.0655154354061349E-2</c:v>
                </c:pt>
                <c:pt idx="47">
                  <c:v>1.2767078386751646E-2</c:v>
                </c:pt>
                <c:pt idx="48">
                  <c:v>1.4383665718178853E-3</c:v>
                </c:pt>
                <c:pt idx="49">
                  <c:v>-2.2980729264555459E-2</c:v>
                </c:pt>
                <c:pt idx="50">
                  <c:v>1.3222854821693608E-2</c:v>
                </c:pt>
                <c:pt idx="51">
                  <c:v>4.6544519757428598E-2</c:v>
                </c:pt>
                <c:pt idx="52">
                  <c:v>-5.4761633934493993E-2</c:v>
                </c:pt>
                <c:pt idx="53">
                  <c:v>5.2836811204207941E-3</c:v>
                </c:pt>
                <c:pt idx="54">
                  <c:v>-1.3925174855443045E-2</c:v>
                </c:pt>
                <c:pt idx="55">
                  <c:v>2.6037235437184815E-2</c:v>
                </c:pt>
                <c:pt idx="56">
                  <c:v>4.3058245457908654E-3</c:v>
                </c:pt>
                <c:pt idx="57">
                  <c:v>-1.6879659606057602E-2</c:v>
                </c:pt>
                <c:pt idx="58">
                  <c:v>4.1458981689689749E-2</c:v>
                </c:pt>
                <c:pt idx="59">
                  <c:v>1.5310738779029481E-2</c:v>
                </c:pt>
                <c:pt idx="60">
                  <c:v>-1.0965018444440398E-2</c:v>
                </c:pt>
                <c:pt idx="61">
                  <c:v>-2.53870934489402E-2</c:v>
                </c:pt>
                <c:pt idx="62">
                  <c:v>-1.9799113563308594E-2</c:v>
                </c:pt>
                <c:pt idx="63">
                  <c:v>-1.4862395358030141E-2</c:v>
                </c:pt>
                <c:pt idx="64">
                  <c:v>1.0386903098391654E-2</c:v>
                </c:pt>
                <c:pt idx="65">
                  <c:v>-7.8686950230869822E-3</c:v>
                </c:pt>
                <c:pt idx="66">
                  <c:v>2.2068467968921441E-2</c:v>
                </c:pt>
                <c:pt idx="67">
                  <c:v>1.3619836936194597E-2</c:v>
                </c:pt>
                <c:pt idx="68">
                  <c:v>1.4562860152503659E-2</c:v>
                </c:pt>
                <c:pt idx="69">
                  <c:v>1.5277763071807865E-2</c:v>
                </c:pt>
                <c:pt idx="70">
                  <c:v>-2.7162926652457346E-2</c:v>
                </c:pt>
                <c:pt idx="71">
                  <c:v>-1.5124951953471695E-2</c:v>
                </c:pt>
                <c:pt idx="72">
                  <c:v>1.5008979933648714E-4</c:v>
                </c:pt>
                <c:pt idx="73">
                  <c:v>3.2705893554394435E-3</c:v>
                </c:pt>
                <c:pt idx="74">
                  <c:v>-8.189990362214402E-3</c:v>
                </c:pt>
                <c:pt idx="75">
                  <c:v>1.2131174119943449E-2</c:v>
                </c:pt>
                <c:pt idx="76">
                  <c:v>-1.2123599228319897E-2</c:v>
                </c:pt>
                <c:pt idx="77">
                  <c:v>1.2859478068602437E-2</c:v>
                </c:pt>
                <c:pt idx="78">
                  <c:v>-1.6785168873359634E-2</c:v>
                </c:pt>
                <c:pt idx="79">
                  <c:v>1.8310695573814963E-2</c:v>
                </c:pt>
                <c:pt idx="80">
                  <c:v>-1.2483968233627015E-3</c:v>
                </c:pt>
                <c:pt idx="81">
                  <c:v>1.6376563883879612E-2</c:v>
                </c:pt>
                <c:pt idx="82">
                  <c:v>-8.7326890565505369E-3</c:v>
                </c:pt>
                <c:pt idx="83">
                  <c:v>9.8607099073102257E-3</c:v>
                </c:pt>
                <c:pt idx="84">
                  <c:v>1.5105910038704255E-2</c:v>
                </c:pt>
                <c:pt idx="85">
                  <c:v>-5.6770112253427636E-3</c:v>
                </c:pt>
                <c:pt idx="86">
                  <c:v>2.2055324069170982E-3</c:v>
                </c:pt>
                <c:pt idx="87">
                  <c:v>-1.0098046400247081E-2</c:v>
                </c:pt>
                <c:pt idx="88">
                  <c:v>1.1793792640626712E-2</c:v>
                </c:pt>
                <c:pt idx="89">
                  <c:v>2.8109643976389383E-2</c:v>
                </c:pt>
                <c:pt idx="90">
                  <c:v>5.6146102655068569E-3</c:v>
                </c:pt>
                <c:pt idx="91">
                  <c:v>-5.5197219085346026E-3</c:v>
                </c:pt>
                <c:pt idx="92">
                  <c:v>2.8061028284034895E-4</c:v>
                </c:pt>
                <c:pt idx="93">
                  <c:v>-2.3426992625536321E-2</c:v>
                </c:pt>
                <c:pt idx="94">
                  <c:v>-1.3323657298129673E-2</c:v>
                </c:pt>
                <c:pt idx="95">
                  <c:v>2.143791077836027E-2</c:v>
                </c:pt>
                <c:pt idx="96">
                  <c:v>2.629997568583203E-2</c:v>
                </c:pt>
                <c:pt idx="97">
                  <c:v>-7.028609373288316E-3</c:v>
                </c:pt>
                <c:pt idx="98">
                  <c:v>-3.6472359801414958E-2</c:v>
                </c:pt>
                <c:pt idx="99">
                  <c:v>1.4765492728468596E-2</c:v>
                </c:pt>
                <c:pt idx="100">
                  <c:v>1.3609599666030169E-2</c:v>
                </c:pt>
                <c:pt idx="101">
                  <c:v>-2.7717117658194006E-3</c:v>
                </c:pt>
                <c:pt idx="102">
                  <c:v>1.59076582696932E-2</c:v>
                </c:pt>
                <c:pt idx="103">
                  <c:v>2.3889545963150429E-2</c:v>
                </c:pt>
                <c:pt idx="104">
                  <c:v>-1.5294605462693033E-2</c:v>
                </c:pt>
                <c:pt idx="105">
                  <c:v>-1.5025320230252267E-2</c:v>
                </c:pt>
                <c:pt idx="106">
                  <c:v>6.0420811894490341E-3</c:v>
                </c:pt>
                <c:pt idx="107">
                  <c:v>-2.0505782050004619E-4</c:v>
                </c:pt>
                <c:pt idx="108">
                  <c:v>-5.8308567729378107E-3</c:v>
                </c:pt>
                <c:pt idx="109">
                  <c:v>2.3017153125195599E-2</c:v>
                </c:pt>
                <c:pt idx="110">
                  <c:v>2.6764043552699117E-2</c:v>
                </c:pt>
                <c:pt idx="111">
                  <c:v>-1.1244099979109964E-2</c:v>
                </c:pt>
                <c:pt idx="112">
                  <c:v>3.5086154940916978E-2</c:v>
                </c:pt>
                <c:pt idx="113">
                  <c:v>2.6248042333252973E-2</c:v>
                </c:pt>
                <c:pt idx="114">
                  <c:v>8.0857049386395211E-4</c:v>
                </c:pt>
                <c:pt idx="115">
                  <c:v>-1.1294744772581848E-2</c:v>
                </c:pt>
                <c:pt idx="116">
                  <c:v>-3.71922957860139E-3</c:v>
                </c:pt>
                <c:pt idx="117">
                  <c:v>2.3277096588360576E-2</c:v>
                </c:pt>
                <c:pt idx="118">
                  <c:v>2.7398892660525719E-2</c:v>
                </c:pt>
                <c:pt idx="119">
                  <c:v>-6.2359911798133888E-3</c:v>
                </c:pt>
                <c:pt idx="120">
                  <c:v>2.3043187326226896E-3</c:v>
                </c:pt>
                <c:pt idx="121">
                  <c:v>2.9552409769527553E-3</c:v>
                </c:pt>
                <c:pt idx="122">
                  <c:v>4.5816602220758292E-2</c:v>
                </c:pt>
                <c:pt idx="123">
                  <c:v>1.2003822203508865E-3</c:v>
                </c:pt>
                <c:pt idx="124">
                  <c:v>6.3373589843332516E-3</c:v>
                </c:pt>
                <c:pt idx="125">
                  <c:v>2.0503321085984384E-2</c:v>
                </c:pt>
                <c:pt idx="126">
                  <c:v>2.0622141275493899E-2</c:v>
                </c:pt>
                <c:pt idx="127">
                  <c:v>1.6397827649859809E-2</c:v>
                </c:pt>
                <c:pt idx="128">
                  <c:v>2.8090421640224777E-2</c:v>
                </c:pt>
                <c:pt idx="129">
                  <c:v>-3.8425359228425861E-2</c:v>
                </c:pt>
                <c:pt idx="130">
                  <c:v>-6.4326240856716821E-3</c:v>
                </c:pt>
                <c:pt idx="131">
                  <c:v>-1.1262542090377314E-2</c:v>
                </c:pt>
                <c:pt idx="132">
                  <c:v>-7.8744041277062117E-3</c:v>
                </c:pt>
                <c:pt idx="133">
                  <c:v>-1.425170403230187E-3</c:v>
                </c:pt>
                <c:pt idx="134">
                  <c:v>3.6801358658692272E-3</c:v>
                </c:pt>
                <c:pt idx="135">
                  <c:v>2.059448355700038E-2</c:v>
                </c:pt>
                <c:pt idx="136">
                  <c:v>1.077362869319114E-2</c:v>
                </c:pt>
                <c:pt idx="137">
                  <c:v>4.0183879115549312E-2</c:v>
                </c:pt>
                <c:pt idx="138">
                  <c:v>-7.885970328343735E-4</c:v>
                </c:pt>
                <c:pt idx="139">
                  <c:v>-8.3036414529904339E-3</c:v>
                </c:pt>
                <c:pt idx="140">
                  <c:v>-2.2339137663259723E-2</c:v>
                </c:pt>
                <c:pt idx="141">
                  <c:v>-1.0924110421288061E-2</c:v>
                </c:pt>
                <c:pt idx="142">
                  <c:v>-1.9071535025086541E-2</c:v>
                </c:pt>
                <c:pt idx="143">
                  <c:v>-9.7980303229991163E-3</c:v>
                </c:pt>
                <c:pt idx="144">
                  <c:v>2.3164922862830877E-2</c:v>
                </c:pt>
                <c:pt idx="145">
                  <c:v>-1.1205114026167862E-2</c:v>
                </c:pt>
                <c:pt idx="146">
                  <c:v>1.2856899378741891E-3</c:v>
                </c:pt>
                <c:pt idx="147">
                  <c:v>2.3992309543159314E-3</c:v>
                </c:pt>
                <c:pt idx="148">
                  <c:v>-2.6911369371105942E-3</c:v>
                </c:pt>
                <c:pt idx="149">
                  <c:v>-2.7219024779321782E-2</c:v>
                </c:pt>
                <c:pt idx="150">
                  <c:v>-3.1039447351004033E-3</c:v>
                </c:pt>
                <c:pt idx="151">
                  <c:v>2.5744123049224493E-2</c:v>
                </c:pt>
                <c:pt idx="152">
                  <c:v>-2.1346748053111653E-2</c:v>
                </c:pt>
                <c:pt idx="153">
                  <c:v>2.240359297162358E-2</c:v>
                </c:pt>
                <c:pt idx="154">
                  <c:v>-5.5446860274975052E-4</c:v>
                </c:pt>
                <c:pt idx="155">
                  <c:v>1.199386092374502E-2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16F-4F47-AEAB-E52DA015D8D7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'NK.SXPE - Regression'!$D$2:$D$157</c:f>
              <c:numCache>
                <c:formatCode>General</c:formatCode>
                <c:ptCount val="156"/>
                <c:pt idx="0">
                  <c:v>-7.1456487754038553E-2</c:v>
                </c:pt>
                <c:pt idx="1">
                  <c:v>-7.6738032234784648E-2</c:v>
                </c:pt>
                <c:pt idx="2">
                  <c:v>1.3469860425428221E-2</c:v>
                </c:pt>
                <c:pt idx="3">
                  <c:v>2.5950475237618845E-2</c:v>
                </c:pt>
                <c:pt idx="4">
                  <c:v>-3.4824069044601426E-2</c:v>
                </c:pt>
                <c:pt idx="5">
                  <c:v>8.460133901399795E-3</c:v>
                </c:pt>
                <c:pt idx="6">
                  <c:v>-4.8455481526346635E-3</c:v>
                </c:pt>
                <c:pt idx="7">
                  <c:v>2.0521696130547613E-2</c:v>
                </c:pt>
                <c:pt idx="8">
                  <c:v>6.8039834230230502E-4</c:v>
                </c:pt>
                <c:pt idx="9">
                  <c:v>7.2082228116710709E-2</c:v>
                </c:pt>
                <c:pt idx="10">
                  <c:v>9.2357841361825413E-2</c:v>
                </c:pt>
                <c:pt idx="11">
                  <c:v>-9.4041212757579637E-2</c:v>
                </c:pt>
                <c:pt idx="12">
                  <c:v>-1.9181256436663349E-2</c:v>
                </c:pt>
                <c:pt idx="13">
                  <c:v>-3.5031055900621035E-2</c:v>
                </c:pt>
                <c:pt idx="14">
                  <c:v>-2.1871202916160355E-2</c:v>
                </c:pt>
                <c:pt idx="15">
                  <c:v>6.6338429644985611E-2</c:v>
                </c:pt>
                <c:pt idx="16">
                  <c:v>-0.14129951045838884</c:v>
                </c:pt>
                <c:pt idx="17">
                  <c:v>-5.3795136330140013E-2</c:v>
                </c:pt>
                <c:pt idx="18">
                  <c:v>3.4805817310310946E-2</c:v>
                </c:pt>
                <c:pt idx="19">
                  <c:v>4.2651067696501538E-2</c:v>
                </c:pt>
                <c:pt idx="20">
                  <c:v>-7.1063044051701385E-2</c:v>
                </c:pt>
                <c:pt idx="21">
                  <c:v>1.5809217577706414E-2</c:v>
                </c:pt>
                <c:pt idx="22">
                  <c:v>3.9728088259876275E-2</c:v>
                </c:pt>
                <c:pt idx="23">
                  <c:v>-5.691014188124021E-2</c:v>
                </c:pt>
                <c:pt idx="24">
                  <c:v>-2.5202335826247247E-2</c:v>
                </c:pt>
                <c:pt idx="25">
                  <c:v>1.7565806619755042E-2</c:v>
                </c:pt>
                <c:pt idx="26">
                  <c:v>-1.1744707154999234E-2</c:v>
                </c:pt>
                <c:pt idx="27">
                  <c:v>-1.5617869276405924E-2</c:v>
                </c:pt>
                <c:pt idx="28">
                  <c:v>-3.1432640832965007E-2</c:v>
                </c:pt>
                <c:pt idx="29">
                  <c:v>1.703296703296716E-2</c:v>
                </c:pt>
                <c:pt idx="30">
                  <c:v>2.0179372197309312E-2</c:v>
                </c:pt>
                <c:pt idx="31">
                  <c:v>-2.343866633490908E-2</c:v>
                </c:pt>
                <c:pt idx="32">
                  <c:v>-6.5000930578820018E-2</c:v>
                </c:pt>
                <c:pt idx="33">
                  <c:v>1.8385140257771018E-2</c:v>
                </c:pt>
                <c:pt idx="34">
                  <c:v>1.0292498444157239E-2</c:v>
                </c:pt>
                <c:pt idx="35">
                  <c:v>1.6793224299065365E-2</c:v>
                </c:pt>
                <c:pt idx="36">
                  <c:v>2.2242125690401546E-2</c:v>
                </c:pt>
                <c:pt idx="37">
                  <c:v>-1.4804647286631747E-2</c:v>
                </c:pt>
                <c:pt idx="38">
                  <c:v>1.2761988906887516E-3</c:v>
                </c:pt>
                <c:pt idx="39">
                  <c:v>-1.9106407995297609E-3</c:v>
                </c:pt>
                <c:pt idx="40">
                  <c:v>5.0270131206586112E-2</c:v>
                </c:pt>
                <c:pt idx="41">
                  <c:v>5.8482558741330889E-3</c:v>
                </c:pt>
                <c:pt idx="42">
                  <c:v>-1.5188583078491285E-2</c:v>
                </c:pt>
                <c:pt idx="43">
                  <c:v>4.8637092463923004E-2</c:v>
                </c:pt>
                <c:pt idx="44">
                  <c:v>3.8636615965360326E-2</c:v>
                </c:pt>
                <c:pt idx="45">
                  <c:v>-9.4578247003190754E-3</c:v>
                </c:pt>
                <c:pt idx="46">
                  <c:v>6.1770200840728706E-2</c:v>
                </c:pt>
                <c:pt idx="47">
                  <c:v>1.6076407427181635E-2</c:v>
                </c:pt>
                <c:pt idx="48">
                  <c:v>-2.4853541629683172E-3</c:v>
                </c:pt>
                <c:pt idx="49">
                  <c:v>-4.2495325514193438E-2</c:v>
                </c:pt>
                <c:pt idx="50">
                  <c:v>1.6823183729907334E-2</c:v>
                </c:pt>
                <c:pt idx="51">
                  <c:v>7.1419753086419707E-2</c:v>
                </c:pt>
                <c:pt idx="52">
                  <c:v>-9.4567404426559296E-2</c:v>
                </c:pt>
                <c:pt idx="53">
                  <c:v>3.8150807899460185E-3</c:v>
                </c:pt>
                <c:pt idx="54">
                  <c:v>-2.765806557198185E-2</c:v>
                </c:pt>
                <c:pt idx="55">
                  <c:v>3.7819170016418539E-2</c:v>
                </c:pt>
                <c:pt idx="56">
                  <c:v>2.2128915115750473E-3</c:v>
                </c:pt>
                <c:pt idx="57">
                  <c:v>-3.2498902064119387E-2</c:v>
                </c:pt>
                <c:pt idx="58">
                  <c:v>6.3087248322147668E-2</c:v>
                </c:pt>
                <c:pt idx="59">
                  <c:v>2.0244120273891074E-2</c:v>
                </c:pt>
                <c:pt idx="60">
                  <c:v>-2.2807936230872263E-2</c:v>
                </c:pt>
                <c:pt idx="61">
                  <c:v>-4.6438082556591237E-2</c:v>
                </c:pt>
                <c:pt idx="62">
                  <c:v>-3.7282341630167665E-2</c:v>
                </c:pt>
                <c:pt idx="63">
                  <c:v>-2.9193673839771821E-2</c:v>
                </c:pt>
                <c:pt idx="64">
                  <c:v>1.2176560121765566E-2</c:v>
                </c:pt>
                <c:pt idx="65">
                  <c:v>-1.7734701242460162E-2</c:v>
                </c:pt>
                <c:pt idx="66">
                  <c:v>3.1316461080391246E-2</c:v>
                </c:pt>
                <c:pt idx="67">
                  <c:v>1.7473627265350383E-2</c:v>
                </c:pt>
                <c:pt idx="68">
                  <c:v>1.9018743109150985E-2</c:v>
                </c:pt>
                <c:pt idx="69">
                  <c:v>2.019009054608854E-2</c:v>
                </c:pt>
                <c:pt idx="70">
                  <c:v>-4.9347733105218082E-2</c:v>
                </c:pt>
                <c:pt idx="71">
                  <c:v>-2.9623865110246474E-2</c:v>
                </c:pt>
                <c:pt idx="72">
                  <c:v>-4.596157818632444E-3</c:v>
                </c:pt>
                <c:pt idx="73">
                  <c:v>5.1668905652575345E-4</c:v>
                </c:pt>
                <c:pt idx="74">
                  <c:v>-1.8261134219336485E-2</c:v>
                </c:pt>
                <c:pt idx="75">
                  <c:v>1.5034496962207742E-2</c:v>
                </c:pt>
                <c:pt idx="76">
                  <c:v>-2.4706236818318711E-2</c:v>
                </c:pt>
                <c:pt idx="77">
                  <c:v>1.6227801592161556E-2</c:v>
                </c:pt>
                <c:pt idx="78">
                  <c:v>-3.2344081773739486E-2</c:v>
                </c:pt>
                <c:pt idx="79">
                  <c:v>2.5159461374911405E-2</c:v>
                </c:pt>
                <c:pt idx="80">
                  <c:v>-6.8875370770700543E-3</c:v>
                </c:pt>
                <c:pt idx="81">
                  <c:v>2.1990443405435961E-2</c:v>
                </c:pt>
                <c:pt idx="82">
                  <c:v>-1.9150330091216104E-2</c:v>
                </c:pt>
                <c:pt idx="83">
                  <c:v>1.131440803221038E-2</c:v>
                </c:pt>
                <c:pt idx="84">
                  <c:v>1.9908514398586197E-2</c:v>
                </c:pt>
                <c:pt idx="85">
                  <c:v>-1.4143691708516917E-2</c:v>
                </c:pt>
                <c:pt idx="86">
                  <c:v>-1.2283754734364269E-3</c:v>
                </c:pt>
                <c:pt idx="87">
                  <c:v>-2.1387427998998298E-2</c:v>
                </c:pt>
                <c:pt idx="88">
                  <c:v>1.448170731707314E-2</c:v>
                </c:pt>
                <c:pt idx="89">
                  <c:v>4.1214750542299457E-2</c:v>
                </c:pt>
                <c:pt idx="90">
                  <c:v>4.3572984749454978E-3</c:v>
                </c:pt>
                <c:pt idx="91">
                  <c:v>-1.3885977782435577E-2</c:v>
                </c:pt>
                <c:pt idx="92">
                  <c:v>-4.3823038397329062E-3</c:v>
                </c:pt>
                <c:pt idx="93">
                  <c:v>-4.3226514924628118E-2</c:v>
                </c:pt>
                <c:pt idx="94">
                  <c:v>-2.6672496720594709E-2</c:v>
                </c:pt>
                <c:pt idx="95">
                  <c:v>3.0283311642807145E-2</c:v>
                </c:pt>
                <c:pt idx="96">
                  <c:v>3.8249662197276865E-2</c:v>
                </c:pt>
                <c:pt idx="97">
                  <c:v>-1.6358245578161828E-2</c:v>
                </c:pt>
                <c:pt idx="98">
                  <c:v>-6.4600965906373986E-2</c:v>
                </c:pt>
                <c:pt idx="99">
                  <c:v>1.935075063365178E-2</c:v>
                </c:pt>
                <c:pt idx="100">
                  <c:v>1.7456853798849488E-2</c:v>
                </c:pt>
                <c:pt idx="101">
                  <c:v>-9.3834438712848186E-3</c:v>
                </c:pt>
                <c:pt idx="102">
                  <c:v>2.1222155328115683E-2</c:v>
                </c:pt>
                <c:pt idx="103">
                  <c:v>3.4300243889782499E-2</c:v>
                </c:pt>
                <c:pt idx="104">
                  <c:v>-2.9901837402466637E-2</c:v>
                </c:pt>
                <c:pt idx="105">
                  <c:v>-2.9460621457885486E-2</c:v>
                </c:pt>
                <c:pt idx="106">
                  <c:v>5.057697029216799E-3</c:v>
                </c:pt>
                <c:pt idx="107">
                  <c:v>-5.1780567632260383E-3</c:v>
                </c:pt>
                <c:pt idx="108">
                  <c:v>-1.4395763119884357E-2</c:v>
                </c:pt>
                <c:pt idx="109">
                  <c:v>3.2870853846536305E-2</c:v>
                </c:pt>
                <c:pt idx="110">
                  <c:v>3.9010023767696661E-2</c:v>
                </c:pt>
                <c:pt idx="111">
                  <c:v>-2.3265203128942789E-2</c:v>
                </c:pt>
                <c:pt idx="112">
                  <c:v>5.2645558861028452E-2</c:v>
                </c:pt>
                <c:pt idx="113">
                  <c:v>3.8164570924332758E-2</c:v>
                </c:pt>
                <c:pt idx="114">
                  <c:v>-3.51725653989896E-3</c:v>
                </c:pt>
                <c:pt idx="115">
                  <c:v>-2.3348183135634127E-2</c:v>
                </c:pt>
                <c:pt idx="116">
                  <c:v>-1.0935923979402252E-2</c:v>
                </c:pt>
                <c:pt idx="117">
                  <c:v>3.3296763576522177E-2</c:v>
                </c:pt>
                <c:pt idx="118">
                  <c:v>4.0050205385668704E-2</c:v>
                </c:pt>
                <c:pt idx="119">
                  <c:v>-1.5059563946954409E-2</c:v>
                </c:pt>
                <c:pt idx="120">
                  <c:v>-1.0665169800729594E-3</c:v>
                </c:pt>
                <c:pt idx="121">
                  <c:v>0</c:v>
                </c:pt>
                <c:pt idx="122">
                  <c:v>7.0227081581160616E-2</c:v>
                </c:pt>
                <c:pt idx="123">
                  <c:v>-2.8752845333652197E-3</c:v>
                </c:pt>
                <c:pt idx="124">
                  <c:v>5.5415010239729398E-3</c:v>
                </c:pt>
                <c:pt idx="125">
                  <c:v>2.8752013880282656E-2</c:v>
                </c:pt>
                <c:pt idx="126">
                  <c:v>2.8946697271104257E-2</c:v>
                </c:pt>
                <c:pt idx="127">
                  <c:v>2.2025283461488306E-2</c:v>
                </c:pt>
                <c:pt idx="128">
                  <c:v>4.1183255309044181E-2</c:v>
                </c:pt>
                <c:pt idx="129">
                  <c:v>-6.7800898108911684E-2</c:v>
                </c:pt>
                <c:pt idx="130">
                  <c:v>-1.5381741188192792E-2</c:v>
                </c:pt>
                <c:pt idx="131">
                  <c:v>-2.3295419986618722E-2</c:v>
                </c:pt>
                <c:pt idx="132">
                  <c:v>-1.7744055442705214E-2</c:v>
                </c:pt>
                <c:pt idx="133">
                  <c:v>-7.1771753959310042E-3</c:v>
                </c:pt>
                <c:pt idx="134">
                  <c:v>1.1877189856880875E-3</c:v>
                </c:pt>
                <c:pt idx="135">
                  <c:v>2.8901380911646034E-2</c:v>
                </c:pt>
                <c:pt idx="136">
                  <c:v>1.2810198650906574E-2</c:v>
                </c:pt>
                <c:pt idx="137">
                  <c:v>6.0998030203545578E-2</c:v>
                </c:pt>
                <c:pt idx="138">
                  <c:v>-6.1341686243800422E-3</c:v>
                </c:pt>
                <c:pt idx="139">
                  <c:v>-1.8447348193697127E-2</c:v>
                </c:pt>
                <c:pt idx="140">
                  <c:v>-4.1444096518695892E-2</c:v>
                </c:pt>
                <c:pt idx="141">
                  <c:v>-2.274090963638541E-2</c:v>
                </c:pt>
                <c:pt idx="142">
                  <c:v>-3.6090225563909825E-2</c:v>
                </c:pt>
                <c:pt idx="143">
                  <c:v>-2.0895860467750143E-2</c:v>
                </c:pt>
                <c:pt idx="144">
                  <c:v>3.3112970221728169E-2</c:v>
                </c:pt>
                <c:pt idx="145">
                  <c:v>-2.3201325790045156E-2</c:v>
                </c:pt>
                <c:pt idx="146">
                  <c:v>-2.7355103436484287E-3</c:v>
                </c:pt>
                <c:pt idx="147">
                  <c:v>-9.1100609235322317E-4</c:v>
                </c:pt>
                <c:pt idx="148">
                  <c:v>-9.2514243808879942E-3</c:v>
                </c:pt>
                <c:pt idx="149">
                  <c:v>-4.9439648238511442E-2</c:v>
                </c:pt>
                <c:pt idx="150">
                  <c:v>-9.9277978339350412E-3</c:v>
                </c:pt>
                <c:pt idx="151">
                  <c:v>3.7338913977310283E-2</c:v>
                </c:pt>
                <c:pt idx="152">
                  <c:v>-3.9818095288456458E-2</c:v>
                </c:pt>
                <c:pt idx="153">
                  <c:v>3.1865553554864423E-2</c:v>
                </c:pt>
                <c:pt idx="154">
                  <c:v>-5.7505560679216739E-3</c:v>
                </c:pt>
                <c:pt idx="155">
                  <c:v>1.4809513323056741E-2</c:v>
                </c:pt>
              </c:numCache>
            </c:numRef>
          </c:xVal>
          <c:yVal>
            <c:numRef>
              <c:f>'NK.SXPE - Regression'!$M$2:$M$157</c:f>
              <c:numCache>
                <c:formatCode>General</c:formatCode>
                <c:ptCount val="156"/>
                <c:pt idx="0">
                  <c:v>-8.3620260547897285E-2</c:v>
                </c:pt>
                <c:pt idx="1">
                  <c:v>-8.6843720512595785E-2</c:v>
                </c:pt>
                <c:pt idx="2">
                  <c:v>-3.178756571733455E-2</c:v>
                </c:pt>
                <c:pt idx="3">
                  <c:v>-2.4170331340424366E-2</c:v>
                </c:pt>
                <c:pt idx="4">
                  <c:v>-6.126257037783147E-2</c:v>
                </c:pt>
                <c:pt idx="5">
                  <c:v>-3.4845128319176445E-2</c:v>
                </c:pt>
                <c:pt idx="6">
                  <c:v>-4.2965922068153507E-2</c:v>
                </c:pt>
                <c:pt idx="7">
                  <c:v>-2.7483652315497108E-2</c:v>
                </c:pt>
                <c:pt idx="8">
                  <c:v>-3.9593297382622329E-2</c:v>
                </c:pt>
                <c:pt idx="9">
                  <c:v>3.9850423479384986E-3</c:v>
                </c:pt>
                <c:pt idx="10">
                  <c:v>1.6359761105604796E-2</c:v>
                </c:pt>
                <c:pt idx="11">
                  <c:v>-9.7404288520782104E-2</c:v>
                </c:pt>
                <c:pt idx="12">
                  <c:v>-5.171536683523327E-2</c:v>
                </c:pt>
                <c:pt idx="13">
                  <c:v>-6.1388899682835021E-2</c:v>
                </c:pt>
                <c:pt idx="14">
                  <c:v>-5.3357109097454135E-2</c:v>
                </c:pt>
                <c:pt idx="15">
                  <c:v>4.7945709983571172E-4</c:v>
                </c:pt>
                <c:pt idx="16">
                  <c:v>-0.12624722096103705</c:v>
                </c:pt>
                <c:pt idx="17">
                  <c:v>-7.2841091794335025E-2</c:v>
                </c:pt>
                <c:pt idx="18">
                  <c:v>-1.8765692460813773E-2</c:v>
                </c:pt>
                <c:pt idx="19">
                  <c:v>-1.3977538044030693E-2</c:v>
                </c:pt>
                <c:pt idx="20">
                  <c:v>-8.3380131921229464E-2</c:v>
                </c:pt>
                <c:pt idx="21">
                  <c:v>-3.0359796974499961E-2</c:v>
                </c:pt>
                <c:pt idx="22">
                  <c:v>-1.5761506204470661E-2</c:v>
                </c:pt>
                <c:pt idx="23">
                  <c:v>-7.4742258341429335E-2</c:v>
                </c:pt>
                <c:pt idx="24">
                  <c:v>-5.5390183629326253E-2</c:v>
                </c:pt>
                <c:pt idx="25">
                  <c:v>-2.9287706325237469E-2</c:v>
                </c:pt>
                <c:pt idx="26">
                  <c:v>-4.7176653022949849E-2</c:v>
                </c:pt>
                <c:pt idx="27">
                  <c:v>-4.9540541669662035E-2</c:v>
                </c:pt>
                <c:pt idx="28">
                  <c:v>-5.9192696100863404E-2</c:v>
                </c:pt>
                <c:pt idx="29">
                  <c:v>-2.9612911780171853E-2</c:v>
                </c:pt>
                <c:pt idx="30">
                  <c:v>-2.7692581256221642E-2</c:v>
                </c:pt>
                <c:pt idx="31">
                  <c:v>-5.4313771603068814E-2</c:v>
                </c:pt>
                <c:pt idx="32">
                  <c:v>-7.9680270989918714E-2</c:v>
                </c:pt>
                <c:pt idx="33">
                  <c:v>-2.8787646316370107E-2</c:v>
                </c:pt>
                <c:pt idx="34">
                  <c:v>-3.3726789968369392E-2</c:v>
                </c:pt>
                <c:pt idx="35">
                  <c:v>-2.9759232824589265E-2</c:v>
                </c:pt>
                <c:pt idx="36">
                  <c:v>-2.6433630711307273E-2</c:v>
                </c:pt>
                <c:pt idx="37">
                  <c:v>-4.9044211754046295E-2</c:v>
                </c:pt>
                <c:pt idx="38">
                  <c:v>-3.9229665262951567E-2</c:v>
                </c:pt>
                <c:pt idx="39">
                  <c:v>-4.1174673999085573E-2</c:v>
                </c:pt>
                <c:pt idx="40">
                  <c:v>-9.3274311893434964E-3</c:v>
                </c:pt>
                <c:pt idx="41">
                  <c:v>-3.6439223433638215E-2</c:v>
                </c:pt>
                <c:pt idx="42">
                  <c:v>-4.9278537462858506E-2</c:v>
                </c:pt>
                <c:pt idx="43">
                  <c:v>-1.0324115971033054E-2</c:v>
                </c:pt>
                <c:pt idx="44">
                  <c:v>-1.6427659307369974E-2</c:v>
                </c:pt>
                <c:pt idx="45">
                  <c:v>-4.5780910913135874E-2</c:v>
                </c:pt>
                <c:pt idx="46">
                  <c:v>-2.3086482950514242E-3</c:v>
                </c:pt>
                <c:pt idx="47">
                  <c:v>-3.019672426236112E-2</c:v>
                </c:pt>
                <c:pt idx="48">
                  <c:v>-4.1525436077294878E-2</c:v>
                </c:pt>
                <c:pt idx="49">
                  <c:v>-6.5944531913668225E-2</c:v>
                </c:pt>
                <c:pt idx="50">
                  <c:v>-2.9740947827419158E-2</c:v>
                </c:pt>
                <c:pt idx="51">
                  <c:v>3.5807171083158257E-3</c:v>
                </c:pt>
                <c:pt idx="52">
                  <c:v>-9.7725436583606745E-2</c:v>
                </c:pt>
                <c:pt idx="53">
                  <c:v>-3.7680121528691976E-2</c:v>
                </c:pt>
                <c:pt idx="54">
                  <c:v>-5.6888977504555807E-2</c:v>
                </c:pt>
                <c:pt idx="55">
                  <c:v>-1.6926567211927954E-2</c:v>
                </c:pt>
                <c:pt idx="56">
                  <c:v>-3.8657978103321902E-2</c:v>
                </c:pt>
                <c:pt idx="57">
                  <c:v>-5.9843462255170364E-2</c:v>
                </c:pt>
                <c:pt idx="58">
                  <c:v>-1.5048209594230241E-3</c:v>
                </c:pt>
                <c:pt idx="59">
                  <c:v>-2.7653063870083289E-2</c:v>
                </c:pt>
                <c:pt idx="60">
                  <c:v>-5.392882109355316E-2</c:v>
                </c:pt>
                <c:pt idx="61">
                  <c:v>-6.8350896098052963E-2</c:v>
                </c:pt>
                <c:pt idx="62">
                  <c:v>-6.276291621242136E-2</c:v>
                </c:pt>
                <c:pt idx="63">
                  <c:v>-5.7826198007142907E-2</c:v>
                </c:pt>
                <c:pt idx="64">
                  <c:v>-3.2576899550721114E-2</c:v>
                </c:pt>
                <c:pt idx="65">
                  <c:v>-5.0832497672199745E-2</c:v>
                </c:pt>
                <c:pt idx="66">
                  <c:v>-2.0895334680191328E-2</c:v>
                </c:pt>
                <c:pt idx="67">
                  <c:v>-2.9343965712918172E-2</c:v>
                </c:pt>
                <c:pt idx="68">
                  <c:v>-2.840094249660911E-2</c:v>
                </c:pt>
                <c:pt idx="69">
                  <c:v>-2.7686039577304904E-2</c:v>
                </c:pt>
                <c:pt idx="70">
                  <c:v>-7.0126729301570101E-2</c:v>
                </c:pt>
                <c:pt idx="71">
                  <c:v>-5.8088754602584461E-2</c:v>
                </c:pt>
                <c:pt idx="72">
                  <c:v>-4.2813712849776281E-2</c:v>
                </c:pt>
                <c:pt idx="73">
                  <c:v>-3.969321329367332E-2</c:v>
                </c:pt>
                <c:pt idx="74">
                  <c:v>-5.1153793011327164E-2</c:v>
                </c:pt>
                <c:pt idx="75">
                  <c:v>-3.0832628529169317E-2</c:v>
                </c:pt>
                <c:pt idx="76">
                  <c:v>-5.5087401877432662E-2</c:v>
                </c:pt>
                <c:pt idx="77">
                  <c:v>-3.0104324580510329E-2</c:v>
                </c:pt>
                <c:pt idx="78">
                  <c:v>-5.9748971522472397E-2</c:v>
                </c:pt>
                <c:pt idx="79">
                  <c:v>-2.4653107075297803E-2</c:v>
                </c:pt>
                <c:pt idx="80">
                  <c:v>-4.4212199472475469E-2</c:v>
                </c:pt>
                <c:pt idx="81">
                  <c:v>-2.6587238765233157E-2</c:v>
                </c:pt>
                <c:pt idx="82">
                  <c:v>-5.1696491705663303E-2</c:v>
                </c:pt>
                <c:pt idx="83">
                  <c:v>-3.3103092741802537E-2</c:v>
                </c:pt>
                <c:pt idx="84">
                  <c:v>-2.7857892610408511E-2</c:v>
                </c:pt>
                <c:pt idx="85">
                  <c:v>-4.8640813874455527E-2</c:v>
                </c:pt>
                <c:pt idx="86">
                  <c:v>-4.0758270242195666E-2</c:v>
                </c:pt>
                <c:pt idx="87">
                  <c:v>-5.3061849049359844E-2</c:v>
                </c:pt>
                <c:pt idx="88">
                  <c:v>-3.1170010008486057E-2</c:v>
                </c:pt>
                <c:pt idx="89">
                  <c:v>-1.4854158672723387E-2</c:v>
                </c:pt>
                <c:pt idx="90">
                  <c:v>-3.7349192383605907E-2</c:v>
                </c:pt>
                <c:pt idx="91">
                  <c:v>-4.8483524557647366E-2</c:v>
                </c:pt>
                <c:pt idx="92">
                  <c:v>-4.2683192366272417E-2</c:v>
                </c:pt>
                <c:pt idx="93">
                  <c:v>-6.6390795274649084E-2</c:v>
                </c:pt>
                <c:pt idx="94">
                  <c:v>-5.6287459947242435E-2</c:v>
                </c:pt>
                <c:pt idx="95">
                  <c:v>-2.1525891870752496E-2</c:v>
                </c:pt>
                <c:pt idx="96">
                  <c:v>-1.666382696328074E-2</c:v>
                </c:pt>
                <c:pt idx="97">
                  <c:v>-4.9992412022401081E-2</c:v>
                </c:pt>
                <c:pt idx="98">
                  <c:v>-7.9436162450527717E-2</c:v>
                </c:pt>
                <c:pt idx="99">
                  <c:v>-2.8198309920644173E-2</c:v>
                </c:pt>
                <c:pt idx="100">
                  <c:v>-2.9354202983082601E-2</c:v>
                </c:pt>
                <c:pt idx="101">
                  <c:v>-4.5735514414932163E-2</c:v>
                </c:pt>
                <c:pt idx="102">
                  <c:v>-2.7056144379419566E-2</c:v>
                </c:pt>
                <c:pt idx="103">
                  <c:v>-1.907425668596234E-2</c:v>
                </c:pt>
                <c:pt idx="104">
                  <c:v>-5.8258408111805798E-2</c:v>
                </c:pt>
                <c:pt idx="105">
                  <c:v>-5.7989122879365029E-2</c:v>
                </c:pt>
                <c:pt idx="106">
                  <c:v>-3.6921721459663735E-2</c:v>
                </c:pt>
                <c:pt idx="107">
                  <c:v>-4.316886046961281E-2</c:v>
                </c:pt>
                <c:pt idx="108">
                  <c:v>-4.8794659422050572E-2</c:v>
                </c:pt>
                <c:pt idx="109">
                  <c:v>-1.994664952391717E-2</c:v>
                </c:pt>
                <c:pt idx="110">
                  <c:v>-1.6199759096413652E-2</c:v>
                </c:pt>
                <c:pt idx="111">
                  <c:v>-5.4207902628222726E-2</c:v>
                </c:pt>
                <c:pt idx="112">
                  <c:v>-7.8776477081957952E-3</c:v>
                </c:pt>
                <c:pt idx="113">
                  <c:v>-1.67157603158598E-2</c:v>
                </c:pt>
                <c:pt idx="114">
                  <c:v>-4.2155232155248815E-2</c:v>
                </c:pt>
                <c:pt idx="115">
                  <c:v>-5.4258547421694614E-2</c:v>
                </c:pt>
                <c:pt idx="116">
                  <c:v>-4.6683032227714152E-2</c:v>
                </c:pt>
                <c:pt idx="117">
                  <c:v>-1.9686706060752193E-2</c:v>
                </c:pt>
                <c:pt idx="118">
                  <c:v>-1.5564909988587051E-2</c:v>
                </c:pt>
                <c:pt idx="119">
                  <c:v>-4.9199793828926155E-2</c:v>
                </c:pt>
                <c:pt idx="120">
                  <c:v>-4.0659483916490075E-2</c:v>
                </c:pt>
                <c:pt idx="121">
                  <c:v>-4.0008561672160013E-2</c:v>
                </c:pt>
                <c:pt idx="122">
                  <c:v>2.8527995716455187E-3</c:v>
                </c:pt>
                <c:pt idx="123">
                  <c:v>-4.1763420428761883E-2</c:v>
                </c:pt>
                <c:pt idx="124">
                  <c:v>-3.6626443664779518E-2</c:v>
                </c:pt>
                <c:pt idx="125">
                  <c:v>-2.2460481563128385E-2</c:v>
                </c:pt>
                <c:pt idx="126">
                  <c:v>-2.2341661373618871E-2</c:v>
                </c:pt>
                <c:pt idx="127">
                  <c:v>-2.6565974999252961E-2</c:v>
                </c:pt>
                <c:pt idx="128">
                  <c:v>-1.4873381008887993E-2</c:v>
                </c:pt>
                <c:pt idx="129">
                  <c:v>-8.1389161877538613E-2</c:v>
                </c:pt>
                <c:pt idx="130">
                  <c:v>-4.9396426734784449E-2</c:v>
                </c:pt>
                <c:pt idx="131">
                  <c:v>-5.4226344739490076E-2</c:v>
                </c:pt>
                <c:pt idx="132">
                  <c:v>-5.0838206776818981E-2</c:v>
                </c:pt>
                <c:pt idx="133">
                  <c:v>-4.4388973052342955E-2</c:v>
                </c:pt>
                <c:pt idx="134">
                  <c:v>-3.9283666783243541E-2</c:v>
                </c:pt>
                <c:pt idx="135">
                  <c:v>-2.2369319092112389E-2</c:v>
                </c:pt>
                <c:pt idx="136">
                  <c:v>-3.2190173955921629E-2</c:v>
                </c:pt>
                <c:pt idx="137">
                  <c:v>-2.7799235335634609E-3</c:v>
                </c:pt>
                <c:pt idx="138">
                  <c:v>-4.3752399681947135E-2</c:v>
                </c:pt>
                <c:pt idx="139">
                  <c:v>-5.1267444102103196E-2</c:v>
                </c:pt>
                <c:pt idx="140">
                  <c:v>-6.5302940312372479E-2</c:v>
                </c:pt>
                <c:pt idx="141">
                  <c:v>-5.3887913070400827E-2</c:v>
                </c:pt>
                <c:pt idx="142">
                  <c:v>-6.2035337674199303E-2</c:v>
                </c:pt>
                <c:pt idx="143">
                  <c:v>-5.2761832972111879E-2</c:v>
                </c:pt>
                <c:pt idx="144">
                  <c:v>-1.9798879786281892E-2</c:v>
                </c:pt>
                <c:pt idx="145">
                  <c:v>-5.4168916675280621E-2</c:v>
                </c:pt>
                <c:pt idx="146">
                  <c:v>-4.1678112711238578E-2</c:v>
                </c:pt>
                <c:pt idx="147">
                  <c:v>-4.0564571694796832E-2</c:v>
                </c:pt>
                <c:pt idx="148">
                  <c:v>-4.565493958622336E-2</c:v>
                </c:pt>
                <c:pt idx="149">
                  <c:v>-7.0182827428434541E-2</c:v>
                </c:pt>
                <c:pt idx="150">
                  <c:v>-4.6067747384213167E-2</c:v>
                </c:pt>
                <c:pt idx="151">
                  <c:v>-1.7219679599888276E-2</c:v>
                </c:pt>
                <c:pt idx="152">
                  <c:v>-6.4310550702224412E-2</c:v>
                </c:pt>
                <c:pt idx="153">
                  <c:v>-2.0560209677489189E-2</c:v>
                </c:pt>
                <c:pt idx="154">
                  <c:v>-4.3518271251862514E-2</c:v>
                </c:pt>
                <c:pt idx="155">
                  <c:v>-3.0969941725367746E-2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16F-4F47-AEAB-E52DA015D8D7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'NK.SXPE - Regression'!$D$2:$D$157</c:f>
              <c:numCache>
                <c:formatCode>General</c:formatCode>
                <c:ptCount val="156"/>
                <c:pt idx="0">
                  <c:v>-7.1456487754038553E-2</c:v>
                </c:pt>
                <c:pt idx="1">
                  <c:v>-7.6738032234784648E-2</c:v>
                </c:pt>
                <c:pt idx="2">
                  <c:v>1.3469860425428221E-2</c:v>
                </c:pt>
                <c:pt idx="3">
                  <c:v>2.5950475237618845E-2</c:v>
                </c:pt>
                <c:pt idx="4">
                  <c:v>-3.4824069044601426E-2</c:v>
                </c:pt>
                <c:pt idx="5">
                  <c:v>8.460133901399795E-3</c:v>
                </c:pt>
                <c:pt idx="6">
                  <c:v>-4.8455481526346635E-3</c:v>
                </c:pt>
                <c:pt idx="7">
                  <c:v>2.0521696130547613E-2</c:v>
                </c:pt>
                <c:pt idx="8">
                  <c:v>6.8039834230230502E-4</c:v>
                </c:pt>
                <c:pt idx="9">
                  <c:v>7.2082228116710709E-2</c:v>
                </c:pt>
                <c:pt idx="10">
                  <c:v>9.2357841361825413E-2</c:v>
                </c:pt>
                <c:pt idx="11">
                  <c:v>-9.4041212757579637E-2</c:v>
                </c:pt>
                <c:pt idx="12">
                  <c:v>-1.9181256436663349E-2</c:v>
                </c:pt>
                <c:pt idx="13">
                  <c:v>-3.5031055900621035E-2</c:v>
                </c:pt>
                <c:pt idx="14">
                  <c:v>-2.1871202916160355E-2</c:v>
                </c:pt>
                <c:pt idx="15">
                  <c:v>6.6338429644985611E-2</c:v>
                </c:pt>
                <c:pt idx="16">
                  <c:v>-0.14129951045838884</c:v>
                </c:pt>
                <c:pt idx="17">
                  <c:v>-5.3795136330140013E-2</c:v>
                </c:pt>
                <c:pt idx="18">
                  <c:v>3.4805817310310946E-2</c:v>
                </c:pt>
                <c:pt idx="19">
                  <c:v>4.2651067696501538E-2</c:v>
                </c:pt>
                <c:pt idx="20">
                  <c:v>-7.1063044051701385E-2</c:v>
                </c:pt>
                <c:pt idx="21">
                  <c:v>1.5809217577706414E-2</c:v>
                </c:pt>
                <c:pt idx="22">
                  <c:v>3.9728088259876275E-2</c:v>
                </c:pt>
                <c:pt idx="23">
                  <c:v>-5.691014188124021E-2</c:v>
                </c:pt>
                <c:pt idx="24">
                  <c:v>-2.5202335826247247E-2</c:v>
                </c:pt>
                <c:pt idx="25">
                  <c:v>1.7565806619755042E-2</c:v>
                </c:pt>
                <c:pt idx="26">
                  <c:v>-1.1744707154999234E-2</c:v>
                </c:pt>
                <c:pt idx="27">
                  <c:v>-1.5617869276405924E-2</c:v>
                </c:pt>
                <c:pt idx="28">
                  <c:v>-3.1432640832965007E-2</c:v>
                </c:pt>
                <c:pt idx="29">
                  <c:v>1.703296703296716E-2</c:v>
                </c:pt>
                <c:pt idx="30">
                  <c:v>2.0179372197309312E-2</c:v>
                </c:pt>
                <c:pt idx="31">
                  <c:v>-2.343866633490908E-2</c:v>
                </c:pt>
                <c:pt idx="32">
                  <c:v>-6.5000930578820018E-2</c:v>
                </c:pt>
                <c:pt idx="33">
                  <c:v>1.8385140257771018E-2</c:v>
                </c:pt>
                <c:pt idx="34">
                  <c:v>1.0292498444157239E-2</c:v>
                </c:pt>
                <c:pt idx="35">
                  <c:v>1.6793224299065365E-2</c:v>
                </c:pt>
                <c:pt idx="36">
                  <c:v>2.2242125690401546E-2</c:v>
                </c:pt>
                <c:pt idx="37">
                  <c:v>-1.4804647286631747E-2</c:v>
                </c:pt>
                <c:pt idx="38">
                  <c:v>1.2761988906887516E-3</c:v>
                </c:pt>
                <c:pt idx="39">
                  <c:v>-1.9106407995297609E-3</c:v>
                </c:pt>
                <c:pt idx="40">
                  <c:v>5.0270131206586112E-2</c:v>
                </c:pt>
                <c:pt idx="41">
                  <c:v>5.8482558741330889E-3</c:v>
                </c:pt>
                <c:pt idx="42">
                  <c:v>-1.5188583078491285E-2</c:v>
                </c:pt>
                <c:pt idx="43">
                  <c:v>4.8637092463923004E-2</c:v>
                </c:pt>
                <c:pt idx="44">
                  <c:v>3.8636615965360326E-2</c:v>
                </c:pt>
                <c:pt idx="45">
                  <c:v>-9.4578247003190754E-3</c:v>
                </c:pt>
                <c:pt idx="46">
                  <c:v>6.1770200840728706E-2</c:v>
                </c:pt>
                <c:pt idx="47">
                  <c:v>1.6076407427181635E-2</c:v>
                </c:pt>
                <c:pt idx="48">
                  <c:v>-2.4853541629683172E-3</c:v>
                </c:pt>
                <c:pt idx="49">
                  <c:v>-4.2495325514193438E-2</c:v>
                </c:pt>
                <c:pt idx="50">
                  <c:v>1.6823183729907334E-2</c:v>
                </c:pt>
                <c:pt idx="51">
                  <c:v>7.1419753086419707E-2</c:v>
                </c:pt>
                <c:pt idx="52">
                  <c:v>-9.4567404426559296E-2</c:v>
                </c:pt>
                <c:pt idx="53">
                  <c:v>3.8150807899460185E-3</c:v>
                </c:pt>
                <c:pt idx="54">
                  <c:v>-2.765806557198185E-2</c:v>
                </c:pt>
                <c:pt idx="55">
                  <c:v>3.7819170016418539E-2</c:v>
                </c:pt>
                <c:pt idx="56">
                  <c:v>2.2128915115750473E-3</c:v>
                </c:pt>
                <c:pt idx="57">
                  <c:v>-3.2498902064119387E-2</c:v>
                </c:pt>
                <c:pt idx="58">
                  <c:v>6.3087248322147668E-2</c:v>
                </c:pt>
                <c:pt idx="59">
                  <c:v>2.0244120273891074E-2</c:v>
                </c:pt>
                <c:pt idx="60">
                  <c:v>-2.2807936230872263E-2</c:v>
                </c:pt>
                <c:pt idx="61">
                  <c:v>-4.6438082556591237E-2</c:v>
                </c:pt>
                <c:pt idx="62">
                  <c:v>-3.7282341630167665E-2</c:v>
                </c:pt>
                <c:pt idx="63">
                  <c:v>-2.9193673839771821E-2</c:v>
                </c:pt>
                <c:pt idx="64">
                  <c:v>1.2176560121765566E-2</c:v>
                </c:pt>
                <c:pt idx="65">
                  <c:v>-1.7734701242460162E-2</c:v>
                </c:pt>
                <c:pt idx="66">
                  <c:v>3.1316461080391246E-2</c:v>
                </c:pt>
                <c:pt idx="67">
                  <c:v>1.7473627265350383E-2</c:v>
                </c:pt>
                <c:pt idx="68">
                  <c:v>1.9018743109150985E-2</c:v>
                </c:pt>
                <c:pt idx="69">
                  <c:v>2.019009054608854E-2</c:v>
                </c:pt>
                <c:pt idx="70">
                  <c:v>-4.9347733105218082E-2</c:v>
                </c:pt>
                <c:pt idx="71">
                  <c:v>-2.9623865110246474E-2</c:v>
                </c:pt>
                <c:pt idx="72">
                  <c:v>-4.596157818632444E-3</c:v>
                </c:pt>
                <c:pt idx="73">
                  <c:v>5.1668905652575345E-4</c:v>
                </c:pt>
                <c:pt idx="74">
                  <c:v>-1.8261134219336485E-2</c:v>
                </c:pt>
                <c:pt idx="75">
                  <c:v>1.5034496962207742E-2</c:v>
                </c:pt>
                <c:pt idx="76">
                  <c:v>-2.4706236818318711E-2</c:v>
                </c:pt>
                <c:pt idx="77">
                  <c:v>1.6227801592161556E-2</c:v>
                </c:pt>
                <c:pt idx="78">
                  <c:v>-3.2344081773739486E-2</c:v>
                </c:pt>
                <c:pt idx="79">
                  <c:v>2.5159461374911405E-2</c:v>
                </c:pt>
                <c:pt idx="80">
                  <c:v>-6.8875370770700543E-3</c:v>
                </c:pt>
                <c:pt idx="81">
                  <c:v>2.1990443405435961E-2</c:v>
                </c:pt>
                <c:pt idx="82">
                  <c:v>-1.9150330091216104E-2</c:v>
                </c:pt>
                <c:pt idx="83">
                  <c:v>1.131440803221038E-2</c:v>
                </c:pt>
                <c:pt idx="84">
                  <c:v>1.9908514398586197E-2</c:v>
                </c:pt>
                <c:pt idx="85">
                  <c:v>-1.4143691708516917E-2</c:v>
                </c:pt>
                <c:pt idx="86">
                  <c:v>-1.2283754734364269E-3</c:v>
                </c:pt>
                <c:pt idx="87">
                  <c:v>-2.1387427998998298E-2</c:v>
                </c:pt>
                <c:pt idx="88">
                  <c:v>1.448170731707314E-2</c:v>
                </c:pt>
                <c:pt idx="89">
                  <c:v>4.1214750542299457E-2</c:v>
                </c:pt>
                <c:pt idx="90">
                  <c:v>4.3572984749454978E-3</c:v>
                </c:pt>
                <c:pt idx="91">
                  <c:v>-1.3885977782435577E-2</c:v>
                </c:pt>
                <c:pt idx="92">
                  <c:v>-4.3823038397329062E-3</c:v>
                </c:pt>
                <c:pt idx="93">
                  <c:v>-4.3226514924628118E-2</c:v>
                </c:pt>
                <c:pt idx="94">
                  <c:v>-2.6672496720594709E-2</c:v>
                </c:pt>
                <c:pt idx="95">
                  <c:v>3.0283311642807145E-2</c:v>
                </c:pt>
                <c:pt idx="96">
                  <c:v>3.8249662197276865E-2</c:v>
                </c:pt>
                <c:pt idx="97">
                  <c:v>-1.6358245578161828E-2</c:v>
                </c:pt>
                <c:pt idx="98">
                  <c:v>-6.4600965906373986E-2</c:v>
                </c:pt>
                <c:pt idx="99">
                  <c:v>1.935075063365178E-2</c:v>
                </c:pt>
                <c:pt idx="100">
                  <c:v>1.7456853798849488E-2</c:v>
                </c:pt>
                <c:pt idx="101">
                  <c:v>-9.3834438712848186E-3</c:v>
                </c:pt>
                <c:pt idx="102">
                  <c:v>2.1222155328115683E-2</c:v>
                </c:pt>
                <c:pt idx="103">
                  <c:v>3.4300243889782499E-2</c:v>
                </c:pt>
                <c:pt idx="104">
                  <c:v>-2.9901837402466637E-2</c:v>
                </c:pt>
                <c:pt idx="105">
                  <c:v>-2.9460621457885486E-2</c:v>
                </c:pt>
                <c:pt idx="106">
                  <c:v>5.057697029216799E-3</c:v>
                </c:pt>
                <c:pt idx="107">
                  <c:v>-5.1780567632260383E-3</c:v>
                </c:pt>
                <c:pt idx="108">
                  <c:v>-1.4395763119884357E-2</c:v>
                </c:pt>
                <c:pt idx="109">
                  <c:v>3.2870853846536305E-2</c:v>
                </c:pt>
                <c:pt idx="110">
                  <c:v>3.9010023767696661E-2</c:v>
                </c:pt>
                <c:pt idx="111">
                  <c:v>-2.3265203128942789E-2</c:v>
                </c:pt>
                <c:pt idx="112">
                  <c:v>5.2645558861028452E-2</c:v>
                </c:pt>
                <c:pt idx="113">
                  <c:v>3.8164570924332758E-2</c:v>
                </c:pt>
                <c:pt idx="114">
                  <c:v>-3.51725653989896E-3</c:v>
                </c:pt>
                <c:pt idx="115">
                  <c:v>-2.3348183135634127E-2</c:v>
                </c:pt>
                <c:pt idx="116">
                  <c:v>-1.0935923979402252E-2</c:v>
                </c:pt>
                <c:pt idx="117">
                  <c:v>3.3296763576522177E-2</c:v>
                </c:pt>
                <c:pt idx="118">
                  <c:v>4.0050205385668704E-2</c:v>
                </c:pt>
                <c:pt idx="119">
                  <c:v>-1.5059563946954409E-2</c:v>
                </c:pt>
                <c:pt idx="120">
                  <c:v>-1.0665169800729594E-3</c:v>
                </c:pt>
                <c:pt idx="121">
                  <c:v>0</c:v>
                </c:pt>
                <c:pt idx="122">
                  <c:v>7.0227081581160616E-2</c:v>
                </c:pt>
                <c:pt idx="123">
                  <c:v>-2.8752845333652197E-3</c:v>
                </c:pt>
                <c:pt idx="124">
                  <c:v>5.5415010239729398E-3</c:v>
                </c:pt>
                <c:pt idx="125">
                  <c:v>2.8752013880282656E-2</c:v>
                </c:pt>
                <c:pt idx="126">
                  <c:v>2.8946697271104257E-2</c:v>
                </c:pt>
                <c:pt idx="127">
                  <c:v>2.2025283461488306E-2</c:v>
                </c:pt>
                <c:pt idx="128">
                  <c:v>4.1183255309044181E-2</c:v>
                </c:pt>
                <c:pt idx="129">
                  <c:v>-6.7800898108911684E-2</c:v>
                </c:pt>
                <c:pt idx="130">
                  <c:v>-1.5381741188192792E-2</c:v>
                </c:pt>
                <c:pt idx="131">
                  <c:v>-2.3295419986618722E-2</c:v>
                </c:pt>
                <c:pt idx="132">
                  <c:v>-1.7744055442705214E-2</c:v>
                </c:pt>
                <c:pt idx="133">
                  <c:v>-7.1771753959310042E-3</c:v>
                </c:pt>
                <c:pt idx="134">
                  <c:v>1.1877189856880875E-3</c:v>
                </c:pt>
                <c:pt idx="135">
                  <c:v>2.8901380911646034E-2</c:v>
                </c:pt>
                <c:pt idx="136">
                  <c:v>1.2810198650906574E-2</c:v>
                </c:pt>
                <c:pt idx="137">
                  <c:v>6.0998030203545578E-2</c:v>
                </c:pt>
                <c:pt idx="138">
                  <c:v>-6.1341686243800422E-3</c:v>
                </c:pt>
                <c:pt idx="139">
                  <c:v>-1.8447348193697127E-2</c:v>
                </c:pt>
                <c:pt idx="140">
                  <c:v>-4.1444096518695892E-2</c:v>
                </c:pt>
                <c:pt idx="141">
                  <c:v>-2.274090963638541E-2</c:v>
                </c:pt>
                <c:pt idx="142">
                  <c:v>-3.6090225563909825E-2</c:v>
                </c:pt>
                <c:pt idx="143">
                  <c:v>-2.0895860467750143E-2</c:v>
                </c:pt>
                <c:pt idx="144">
                  <c:v>3.3112970221728169E-2</c:v>
                </c:pt>
                <c:pt idx="145">
                  <c:v>-2.3201325790045156E-2</c:v>
                </c:pt>
                <c:pt idx="146">
                  <c:v>-2.7355103436484287E-3</c:v>
                </c:pt>
                <c:pt idx="147">
                  <c:v>-9.1100609235322317E-4</c:v>
                </c:pt>
                <c:pt idx="148">
                  <c:v>-9.2514243808879942E-3</c:v>
                </c:pt>
                <c:pt idx="149">
                  <c:v>-4.9439648238511442E-2</c:v>
                </c:pt>
                <c:pt idx="150">
                  <c:v>-9.9277978339350412E-3</c:v>
                </c:pt>
                <c:pt idx="151">
                  <c:v>3.7338913977310283E-2</c:v>
                </c:pt>
                <c:pt idx="152">
                  <c:v>-3.9818095288456458E-2</c:v>
                </c:pt>
                <c:pt idx="153">
                  <c:v>3.1865553554864423E-2</c:v>
                </c:pt>
                <c:pt idx="154">
                  <c:v>-5.7505560679216739E-3</c:v>
                </c:pt>
                <c:pt idx="155">
                  <c:v>1.4809513323056741E-2</c:v>
                </c:pt>
              </c:numCache>
            </c:numRef>
          </c:xVal>
          <c:yVal>
            <c:numRef>
              <c:f>'NK.SXPE - Regression'!$N$2:$N$157</c:f>
              <c:numCache>
                <c:formatCode>General</c:formatCode>
                <c:ptCount val="156"/>
                <c:pt idx="0">
                  <c:v>2.3073447503282399E-3</c:v>
                </c:pt>
                <c:pt idx="1">
                  <c:v>-9.1611521437024585E-4</c:v>
                </c:pt>
                <c:pt idx="2">
                  <c:v>5.4140039580890982E-2</c:v>
                </c:pt>
                <c:pt idx="3">
                  <c:v>6.1757273957801166E-2</c:v>
                </c:pt>
                <c:pt idx="4">
                  <c:v>2.4665034920394062E-2</c:v>
                </c:pt>
                <c:pt idx="5">
                  <c:v>5.1082476979049087E-2</c:v>
                </c:pt>
                <c:pt idx="6">
                  <c:v>4.2961683230072024E-2</c:v>
                </c:pt>
                <c:pt idx="7">
                  <c:v>5.844395298272842E-2</c:v>
                </c:pt>
                <c:pt idx="8">
                  <c:v>4.6334307915603203E-2</c:v>
                </c:pt>
                <c:pt idx="9">
                  <c:v>8.9912647646164023E-2</c:v>
                </c:pt>
                <c:pt idx="10">
                  <c:v>0.10228736640383032</c:v>
                </c:pt>
                <c:pt idx="11">
                  <c:v>-1.1476683222556572E-2</c:v>
                </c:pt>
                <c:pt idx="12">
                  <c:v>3.4212238462992262E-2</c:v>
                </c:pt>
                <c:pt idx="13">
                  <c:v>2.4538705615390507E-2</c:v>
                </c:pt>
                <c:pt idx="14">
                  <c:v>3.2570496200771397E-2</c:v>
                </c:pt>
                <c:pt idx="15">
                  <c:v>8.6407062398061243E-2</c:v>
                </c:pt>
                <c:pt idx="16">
                  <c:v>-4.031961566281151E-2</c:v>
                </c:pt>
                <c:pt idx="17">
                  <c:v>1.3086513503890503E-2</c:v>
                </c:pt>
                <c:pt idx="18">
                  <c:v>6.7161912837411755E-2</c:v>
                </c:pt>
                <c:pt idx="19">
                  <c:v>7.1950067254194838E-2</c:v>
                </c:pt>
                <c:pt idx="20">
                  <c:v>2.5474733769960678E-3</c:v>
                </c:pt>
                <c:pt idx="21">
                  <c:v>5.556780832372557E-2</c:v>
                </c:pt>
                <c:pt idx="22">
                  <c:v>7.0166099093754875E-2</c:v>
                </c:pt>
                <c:pt idx="23">
                  <c:v>1.1185346956796197E-2</c:v>
                </c:pt>
                <c:pt idx="24">
                  <c:v>3.0537421668899275E-2</c:v>
                </c:pt>
                <c:pt idx="25">
                  <c:v>5.6639898972988059E-2</c:v>
                </c:pt>
                <c:pt idx="26">
                  <c:v>3.8750952275275682E-2</c:v>
                </c:pt>
                <c:pt idx="27">
                  <c:v>3.6387063628563497E-2</c:v>
                </c:pt>
                <c:pt idx="28">
                  <c:v>2.6734909197362124E-2</c:v>
                </c:pt>
                <c:pt idx="29">
                  <c:v>5.6314693518053682E-2</c:v>
                </c:pt>
                <c:pt idx="30">
                  <c:v>5.823502404200389E-2</c:v>
                </c:pt>
                <c:pt idx="31">
                  <c:v>3.1613833695156718E-2</c:v>
                </c:pt>
                <c:pt idx="32">
                  <c:v>6.2473343083068178E-3</c:v>
                </c:pt>
                <c:pt idx="33">
                  <c:v>5.7139958981855421E-2</c:v>
                </c:pt>
                <c:pt idx="34">
                  <c:v>5.220081532985614E-2</c:v>
                </c:pt>
                <c:pt idx="35">
                  <c:v>5.6168372473636263E-2</c:v>
                </c:pt>
                <c:pt idx="36">
                  <c:v>5.9493974586918255E-2</c:v>
                </c:pt>
                <c:pt idx="37">
                  <c:v>3.6883393544179237E-2</c:v>
                </c:pt>
                <c:pt idx="38">
                  <c:v>4.6697940035273965E-2</c:v>
                </c:pt>
                <c:pt idx="39">
                  <c:v>4.4752931299139959E-2</c:v>
                </c:pt>
                <c:pt idx="40">
                  <c:v>7.6600174108882035E-2</c:v>
                </c:pt>
                <c:pt idx="41">
                  <c:v>4.9488381864587316E-2</c:v>
                </c:pt>
                <c:pt idx="42">
                  <c:v>3.6649067835367026E-2</c:v>
                </c:pt>
                <c:pt idx="43">
                  <c:v>7.5603489327192477E-2</c:v>
                </c:pt>
                <c:pt idx="44">
                  <c:v>6.9499945990855558E-2</c:v>
                </c:pt>
                <c:pt idx="45">
                  <c:v>4.0146694385089658E-2</c:v>
                </c:pt>
                <c:pt idx="46">
                  <c:v>8.3618957003174108E-2</c:v>
                </c:pt>
                <c:pt idx="47">
                  <c:v>5.5730881035864412E-2</c:v>
                </c:pt>
                <c:pt idx="48">
                  <c:v>4.4402169220930654E-2</c:v>
                </c:pt>
                <c:pt idx="49">
                  <c:v>1.9983073384557314E-2</c:v>
                </c:pt>
                <c:pt idx="50">
                  <c:v>5.6186657470806374E-2</c:v>
                </c:pt>
                <c:pt idx="51">
                  <c:v>8.9508322406541357E-2</c:v>
                </c:pt>
                <c:pt idx="52">
                  <c:v>-1.179783128538122E-2</c:v>
                </c:pt>
                <c:pt idx="53">
                  <c:v>4.8247483769533556E-2</c:v>
                </c:pt>
                <c:pt idx="54">
                  <c:v>2.9038627793669725E-2</c:v>
                </c:pt>
                <c:pt idx="55">
                  <c:v>6.9001038086297581E-2</c:v>
                </c:pt>
                <c:pt idx="56">
                  <c:v>4.726962719490363E-2</c:v>
                </c:pt>
                <c:pt idx="57">
                  <c:v>2.6084143043055168E-2</c:v>
                </c:pt>
                <c:pt idx="58">
                  <c:v>8.4422784338802515E-2</c:v>
                </c:pt>
                <c:pt idx="59">
                  <c:v>5.8274541428142243E-2</c:v>
                </c:pt>
                <c:pt idx="60">
                  <c:v>3.1998784204672372E-2</c:v>
                </c:pt>
                <c:pt idx="61">
                  <c:v>1.7576709200172569E-2</c:v>
                </c:pt>
                <c:pt idx="62">
                  <c:v>2.3164689085804178E-2</c:v>
                </c:pt>
                <c:pt idx="63">
                  <c:v>2.8101407291082629E-2</c:v>
                </c:pt>
                <c:pt idx="64">
                  <c:v>5.3350705747504418E-2</c:v>
                </c:pt>
                <c:pt idx="65">
                  <c:v>3.5095107626025787E-2</c:v>
                </c:pt>
                <c:pt idx="66">
                  <c:v>6.503227061803421E-2</c:v>
                </c:pt>
                <c:pt idx="67">
                  <c:v>5.6583639585307363E-2</c:v>
                </c:pt>
                <c:pt idx="68">
                  <c:v>5.7526662801616418E-2</c:v>
                </c:pt>
                <c:pt idx="69">
                  <c:v>5.8241565720920624E-2</c:v>
                </c:pt>
                <c:pt idx="70">
                  <c:v>1.5800875996655427E-2</c:v>
                </c:pt>
                <c:pt idx="71">
                  <c:v>2.7838850695641074E-2</c:v>
                </c:pt>
                <c:pt idx="72">
                  <c:v>4.3113892448449251E-2</c:v>
                </c:pt>
                <c:pt idx="73">
                  <c:v>4.6234392004552212E-2</c:v>
                </c:pt>
                <c:pt idx="74">
                  <c:v>3.4773812286898367E-2</c:v>
                </c:pt>
                <c:pt idx="75">
                  <c:v>5.5094976769056211E-2</c:v>
                </c:pt>
                <c:pt idx="76">
                  <c:v>3.0840203420792873E-2</c:v>
                </c:pt>
                <c:pt idx="77">
                  <c:v>5.5823280717715203E-2</c:v>
                </c:pt>
                <c:pt idx="78">
                  <c:v>2.6178633775753135E-2</c:v>
                </c:pt>
                <c:pt idx="79">
                  <c:v>6.1274498222927729E-2</c:v>
                </c:pt>
                <c:pt idx="80">
                  <c:v>4.1715405825750063E-2</c:v>
                </c:pt>
                <c:pt idx="81">
                  <c:v>5.9340366532992378E-2</c:v>
                </c:pt>
                <c:pt idx="82">
                  <c:v>3.4231113592562229E-2</c:v>
                </c:pt>
                <c:pt idx="83">
                  <c:v>5.2824512556422995E-2</c:v>
                </c:pt>
                <c:pt idx="84">
                  <c:v>5.8069712687817021E-2</c:v>
                </c:pt>
                <c:pt idx="85">
                  <c:v>3.7286791423770005E-2</c:v>
                </c:pt>
                <c:pt idx="86">
                  <c:v>4.5169335056029866E-2</c:v>
                </c:pt>
                <c:pt idx="87">
                  <c:v>3.2865756248865688E-2</c:v>
                </c:pt>
                <c:pt idx="88">
                  <c:v>5.4757595289739475E-2</c:v>
                </c:pt>
                <c:pt idx="89">
                  <c:v>7.1073446625502149E-2</c:v>
                </c:pt>
                <c:pt idx="90">
                  <c:v>4.8578412914619624E-2</c:v>
                </c:pt>
                <c:pt idx="91">
                  <c:v>3.7444080740578166E-2</c:v>
                </c:pt>
                <c:pt idx="92">
                  <c:v>4.3244412931953115E-2</c:v>
                </c:pt>
                <c:pt idx="93">
                  <c:v>1.9536810023576448E-2</c:v>
                </c:pt>
                <c:pt idx="94">
                  <c:v>2.9640145350983096E-2</c:v>
                </c:pt>
                <c:pt idx="95">
                  <c:v>6.4401713427473029E-2</c:v>
                </c:pt>
                <c:pt idx="96">
                  <c:v>6.9263778334944792E-2</c:v>
                </c:pt>
                <c:pt idx="97">
                  <c:v>3.5935193275824451E-2</c:v>
                </c:pt>
                <c:pt idx="98">
                  <c:v>6.4914428476978148E-3</c:v>
                </c:pt>
                <c:pt idx="99">
                  <c:v>5.7729295377581355E-2</c:v>
                </c:pt>
                <c:pt idx="100">
                  <c:v>5.6573402315142934E-2</c:v>
                </c:pt>
                <c:pt idx="101">
                  <c:v>4.0192090883293369E-2</c:v>
                </c:pt>
                <c:pt idx="102">
                  <c:v>5.8871460918805962E-2</c:v>
                </c:pt>
                <c:pt idx="103">
                  <c:v>6.6853348612263191E-2</c:v>
                </c:pt>
                <c:pt idx="104">
                  <c:v>2.7669197186419737E-2</c:v>
                </c:pt>
                <c:pt idx="105">
                  <c:v>2.7938482418860502E-2</c:v>
                </c:pt>
                <c:pt idx="106">
                  <c:v>4.9005883838561796E-2</c:v>
                </c:pt>
                <c:pt idx="107">
                  <c:v>4.2758744828612721E-2</c:v>
                </c:pt>
                <c:pt idx="108">
                  <c:v>3.713294587617496E-2</c:v>
                </c:pt>
                <c:pt idx="109">
                  <c:v>6.5980955774308361E-2</c:v>
                </c:pt>
                <c:pt idx="110">
                  <c:v>6.9727846201811883E-2</c:v>
                </c:pt>
                <c:pt idx="111">
                  <c:v>3.1719702670002806E-2</c:v>
                </c:pt>
                <c:pt idx="112">
                  <c:v>7.8049957590029737E-2</c:v>
                </c:pt>
                <c:pt idx="113">
                  <c:v>6.9211844982365739E-2</c:v>
                </c:pt>
                <c:pt idx="114">
                  <c:v>4.3772373142976717E-2</c:v>
                </c:pt>
                <c:pt idx="115">
                  <c:v>3.1669057876530918E-2</c:v>
                </c:pt>
                <c:pt idx="116">
                  <c:v>3.9244573070511379E-2</c:v>
                </c:pt>
                <c:pt idx="117">
                  <c:v>6.6240899237473339E-2</c:v>
                </c:pt>
                <c:pt idx="118">
                  <c:v>7.0362695309638484E-2</c:v>
                </c:pt>
                <c:pt idx="119">
                  <c:v>3.6727811469299376E-2</c:v>
                </c:pt>
                <c:pt idx="120">
                  <c:v>4.5268121381735457E-2</c:v>
                </c:pt>
                <c:pt idx="121">
                  <c:v>4.5919043626065519E-2</c:v>
                </c:pt>
                <c:pt idx="122">
                  <c:v>8.8780404869871044E-2</c:v>
                </c:pt>
                <c:pt idx="123">
                  <c:v>4.4164184869463649E-2</c:v>
                </c:pt>
                <c:pt idx="124">
                  <c:v>4.9301161633446014E-2</c:v>
                </c:pt>
                <c:pt idx="125">
                  <c:v>6.346712373509715E-2</c:v>
                </c:pt>
                <c:pt idx="126">
                  <c:v>6.3585943924606661E-2</c:v>
                </c:pt>
                <c:pt idx="127">
                  <c:v>5.9361630298972567E-2</c:v>
                </c:pt>
                <c:pt idx="128">
                  <c:v>7.1054224289337539E-2</c:v>
                </c:pt>
                <c:pt idx="129">
                  <c:v>4.538443420686912E-3</c:v>
                </c:pt>
                <c:pt idx="130">
                  <c:v>3.6531178563441083E-2</c:v>
                </c:pt>
                <c:pt idx="131">
                  <c:v>3.1701260558735456E-2</c:v>
                </c:pt>
                <c:pt idx="132">
                  <c:v>3.5089398521406551E-2</c:v>
                </c:pt>
                <c:pt idx="133">
                  <c:v>4.1538632245882577E-2</c:v>
                </c:pt>
                <c:pt idx="134">
                  <c:v>4.664393851498199E-2</c:v>
                </c:pt>
                <c:pt idx="135">
                  <c:v>6.3558286206113146E-2</c:v>
                </c:pt>
                <c:pt idx="136">
                  <c:v>5.3737431342303903E-2</c:v>
                </c:pt>
                <c:pt idx="137">
                  <c:v>8.3147681764662071E-2</c:v>
                </c:pt>
                <c:pt idx="138">
                  <c:v>4.2175205616278397E-2</c:v>
                </c:pt>
                <c:pt idx="139">
                  <c:v>3.4660161196122335E-2</c:v>
                </c:pt>
                <c:pt idx="140">
                  <c:v>2.0624664985853049E-2</c:v>
                </c:pt>
                <c:pt idx="141">
                  <c:v>3.2039692227824705E-2</c:v>
                </c:pt>
                <c:pt idx="142">
                  <c:v>2.3892267624026228E-2</c:v>
                </c:pt>
                <c:pt idx="143">
                  <c:v>3.3165772326113653E-2</c:v>
                </c:pt>
                <c:pt idx="144">
                  <c:v>6.612872551194364E-2</c:v>
                </c:pt>
                <c:pt idx="145">
                  <c:v>3.1758688622944911E-2</c:v>
                </c:pt>
                <c:pt idx="146">
                  <c:v>4.4249492586986953E-2</c:v>
                </c:pt>
                <c:pt idx="147">
                  <c:v>4.53630336034287E-2</c:v>
                </c:pt>
                <c:pt idx="148">
                  <c:v>4.0272665712002172E-2</c:v>
                </c:pt>
                <c:pt idx="149">
                  <c:v>1.5744777869790987E-2</c:v>
                </c:pt>
                <c:pt idx="150">
                  <c:v>3.9859857914012364E-2</c:v>
                </c:pt>
                <c:pt idx="151">
                  <c:v>6.8707925698337252E-2</c:v>
                </c:pt>
                <c:pt idx="152">
                  <c:v>2.1617054596001117E-2</c:v>
                </c:pt>
                <c:pt idx="153">
                  <c:v>6.5367395620736346E-2</c:v>
                </c:pt>
                <c:pt idx="154">
                  <c:v>4.2409334046363018E-2</c:v>
                </c:pt>
                <c:pt idx="155">
                  <c:v>5.4957663572857786E-2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16F-4F47-AEAB-E52DA015D8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4024528"/>
        <c:axId val="2144932592"/>
      </c:scatterChart>
      <c:valAx>
        <c:axId val="-2114024528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SXPE</a:t>
                </a:r>
              </a:p>
            </c:rich>
          </c:tx>
          <c:layout>
            <c:manualLayout>
              <c:xMode val="edge"/>
              <c:yMode val="edge"/>
              <c:x val="0.47699754273019601"/>
              <c:y val="0.945493555816550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44932592"/>
        <c:crosses val="autoZero"/>
        <c:crossBetween val="midCat"/>
      </c:valAx>
      <c:valAx>
        <c:axId val="21449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402452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de SX4E 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'2.NK.SX4E - Regression'!$D$2:$D$157</c:f>
              <c:numCache>
                <c:formatCode>General</c:formatCode>
                <c:ptCount val="156"/>
                <c:pt idx="0">
                  <c:v>-6.5036805526997574E-2</c:v>
                </c:pt>
                <c:pt idx="1">
                  <c:v>-6.6642357479393316E-2</c:v>
                </c:pt>
                <c:pt idx="2">
                  <c:v>7.482670946161514E-3</c:v>
                </c:pt>
                <c:pt idx="3">
                  <c:v>2.8721743194995684E-2</c:v>
                </c:pt>
                <c:pt idx="4">
                  <c:v>-8.4412318676226079E-3</c:v>
                </c:pt>
                <c:pt idx="5">
                  <c:v>-3.233860187151022E-3</c:v>
                </c:pt>
                <c:pt idx="6">
                  <c:v>1.8541508149453347E-2</c:v>
                </c:pt>
                <c:pt idx="7">
                  <c:v>5.8115638043178895E-2</c:v>
                </c:pt>
                <c:pt idx="8">
                  <c:v>-6.2531581606871537E-3</c:v>
                </c:pt>
                <c:pt idx="9">
                  <c:v>9.0181957235269845E-3</c:v>
                </c:pt>
                <c:pt idx="10">
                  <c:v>3.7399861155494762E-2</c:v>
                </c:pt>
                <c:pt idx="11">
                  <c:v>-4.1862871381210781E-2</c:v>
                </c:pt>
                <c:pt idx="12">
                  <c:v>-8.4380234505863263E-3</c:v>
                </c:pt>
                <c:pt idx="13">
                  <c:v>-5.3211983630285014E-3</c:v>
                </c:pt>
                <c:pt idx="14">
                  <c:v>-1.6458755812286251E-2</c:v>
                </c:pt>
                <c:pt idx="15">
                  <c:v>6.2217822213035325E-2</c:v>
                </c:pt>
                <c:pt idx="16">
                  <c:v>-0.1214264549859973</c:v>
                </c:pt>
                <c:pt idx="17">
                  <c:v>-5.5919509113878385E-2</c:v>
                </c:pt>
                <c:pt idx="18">
                  <c:v>1.4482139914681644E-2</c:v>
                </c:pt>
                <c:pt idx="19">
                  <c:v>4.1840325795652993E-2</c:v>
                </c:pt>
                <c:pt idx="20">
                  <c:v>-6.7228311152231102E-2</c:v>
                </c:pt>
                <c:pt idx="21">
                  <c:v>1.6944859094404505E-2</c:v>
                </c:pt>
                <c:pt idx="22">
                  <c:v>6.7001949919879386E-2</c:v>
                </c:pt>
                <c:pt idx="23">
                  <c:v>-2.3425937273164256E-2</c:v>
                </c:pt>
                <c:pt idx="24">
                  <c:v>-3.3924082911369349E-2</c:v>
                </c:pt>
                <c:pt idx="25">
                  <c:v>5.3205060571472451E-2</c:v>
                </c:pt>
                <c:pt idx="26">
                  <c:v>1.0081419463860075E-3</c:v>
                </c:pt>
                <c:pt idx="27">
                  <c:v>-4.1698870118876685E-2</c:v>
                </c:pt>
                <c:pt idx="28">
                  <c:v>-3.0516034075197394E-2</c:v>
                </c:pt>
                <c:pt idx="29">
                  <c:v>1.8108999100907318E-2</c:v>
                </c:pt>
                <c:pt idx="30">
                  <c:v>-5.3296718186828405E-3</c:v>
                </c:pt>
                <c:pt idx="31">
                  <c:v>1.9368794518813076E-3</c:v>
                </c:pt>
                <c:pt idx="32">
                  <c:v>-4.2656615544580209E-2</c:v>
                </c:pt>
                <c:pt idx="33">
                  <c:v>1.0303502490523739E-2</c:v>
                </c:pt>
                <c:pt idx="34">
                  <c:v>-4.1806118254946983E-2</c:v>
                </c:pt>
                <c:pt idx="35">
                  <c:v>1.8678811596927421E-2</c:v>
                </c:pt>
                <c:pt idx="36">
                  <c:v>1.6604329108074109E-3</c:v>
                </c:pt>
                <c:pt idx="37">
                  <c:v>1.5550031291287004E-2</c:v>
                </c:pt>
                <c:pt idx="38">
                  <c:v>-2.042623481229832E-2</c:v>
                </c:pt>
                <c:pt idx="39">
                  <c:v>4.9796202938968179E-2</c:v>
                </c:pt>
                <c:pt idx="40">
                  <c:v>2.5764216162690395E-2</c:v>
                </c:pt>
                <c:pt idx="41">
                  <c:v>2.7480240039943919E-2</c:v>
                </c:pt>
                <c:pt idx="42">
                  <c:v>8.8291199391750275E-3</c:v>
                </c:pt>
                <c:pt idx="43">
                  <c:v>2.8845213650141779E-2</c:v>
                </c:pt>
                <c:pt idx="44">
                  <c:v>-2.4010841142900634E-2</c:v>
                </c:pt>
                <c:pt idx="45">
                  <c:v>1.6353055286129875E-2</c:v>
                </c:pt>
                <c:pt idx="46">
                  <c:v>5.4084449442797236E-2</c:v>
                </c:pt>
                <c:pt idx="47">
                  <c:v>5.3169954345766213E-2</c:v>
                </c:pt>
                <c:pt idx="48">
                  <c:v>3.6379056376378185E-2</c:v>
                </c:pt>
                <c:pt idx="49">
                  <c:v>-4.7359860524944938E-2</c:v>
                </c:pt>
                <c:pt idx="50">
                  <c:v>6.1394970746473099E-3</c:v>
                </c:pt>
                <c:pt idx="51">
                  <c:v>5.6549401620540368E-2</c:v>
                </c:pt>
                <c:pt idx="52">
                  <c:v>-7.6064485142105398E-2</c:v>
                </c:pt>
                <c:pt idx="53">
                  <c:v>3.6047364560411344E-3</c:v>
                </c:pt>
                <c:pt idx="54">
                  <c:v>8.3687313764026702E-3</c:v>
                </c:pt>
                <c:pt idx="55">
                  <c:v>4.5619772619297484E-2</c:v>
                </c:pt>
                <c:pt idx="56">
                  <c:v>-3.3146129280916098E-3</c:v>
                </c:pt>
                <c:pt idx="57">
                  <c:v>1.1247216035634769E-2</c:v>
                </c:pt>
                <c:pt idx="58">
                  <c:v>3.7826343222346806E-2</c:v>
                </c:pt>
                <c:pt idx="59">
                  <c:v>1.6183396164370659E-2</c:v>
                </c:pt>
                <c:pt idx="60">
                  <c:v>-4.4080162757523817E-3</c:v>
                </c:pt>
                <c:pt idx="61">
                  <c:v>-4.0542966120708984E-2</c:v>
                </c:pt>
                <c:pt idx="62">
                  <c:v>-1.6223374903432342E-2</c:v>
                </c:pt>
                <c:pt idx="63">
                  <c:v>-3.8610489235960048E-2</c:v>
                </c:pt>
                <c:pt idx="64">
                  <c:v>2.1149116439320867E-2</c:v>
                </c:pt>
                <c:pt idx="65">
                  <c:v>-1.8061083232392705E-3</c:v>
                </c:pt>
                <c:pt idx="66">
                  <c:v>1.4482577020977718E-2</c:v>
                </c:pt>
                <c:pt idx="67">
                  <c:v>-1.1835357033269705E-3</c:v>
                </c:pt>
                <c:pt idx="68">
                  <c:v>2.8550817750425415E-2</c:v>
                </c:pt>
                <c:pt idx="69">
                  <c:v>2.5890379278446E-2</c:v>
                </c:pt>
                <c:pt idx="70">
                  <c:v>-3.330682617063813E-3</c:v>
                </c:pt>
                <c:pt idx="71">
                  <c:v>-5.7739504376343807E-2</c:v>
                </c:pt>
                <c:pt idx="72">
                  <c:v>6.6286335234991972E-4</c:v>
                </c:pt>
                <c:pt idx="73">
                  <c:v>-2.0718937555867734E-2</c:v>
                </c:pt>
                <c:pt idx="74">
                  <c:v>-1.7317103777136349E-2</c:v>
                </c:pt>
                <c:pt idx="75">
                  <c:v>8.4682309517532008E-3</c:v>
                </c:pt>
                <c:pt idx="76">
                  <c:v>-4.796288910812168E-3</c:v>
                </c:pt>
                <c:pt idx="77">
                  <c:v>6.5708852736108461E-3</c:v>
                </c:pt>
                <c:pt idx="78">
                  <c:v>-1.5629712051412677E-2</c:v>
                </c:pt>
                <c:pt idx="79">
                  <c:v>5.2792239018168412E-3</c:v>
                </c:pt>
                <c:pt idx="80">
                  <c:v>6.90511778699402E-3</c:v>
                </c:pt>
                <c:pt idx="81">
                  <c:v>1.1089825457641506E-2</c:v>
                </c:pt>
                <c:pt idx="82">
                  <c:v>7.8818993247130461E-4</c:v>
                </c:pt>
                <c:pt idx="83">
                  <c:v>2.3124536855411739E-2</c:v>
                </c:pt>
                <c:pt idx="84">
                  <c:v>2.8194872467379637E-3</c:v>
                </c:pt>
                <c:pt idx="85">
                  <c:v>7.5090284506297194E-3</c:v>
                </c:pt>
                <c:pt idx="86">
                  <c:v>3.1223743670095602E-2</c:v>
                </c:pt>
                <c:pt idx="87">
                  <c:v>-1.7119007231497223E-2</c:v>
                </c:pt>
                <c:pt idx="88">
                  <c:v>-1.4278485468505825E-2</c:v>
                </c:pt>
                <c:pt idx="89">
                  <c:v>3.8249368982491282E-2</c:v>
                </c:pt>
                <c:pt idx="90">
                  <c:v>-4.762662544330205E-3</c:v>
                </c:pt>
                <c:pt idx="91">
                  <c:v>-2.0540853475245261E-2</c:v>
                </c:pt>
                <c:pt idx="92">
                  <c:v>-1.0676512784011062E-3</c:v>
                </c:pt>
                <c:pt idx="93">
                  <c:v>-3.1526000603162393E-2</c:v>
                </c:pt>
                <c:pt idx="94">
                  <c:v>6.1445430605677181E-3</c:v>
                </c:pt>
                <c:pt idx="95">
                  <c:v>4.4188204408636168E-2</c:v>
                </c:pt>
                <c:pt idx="96">
                  <c:v>1.0994039651760091E-2</c:v>
                </c:pt>
                <c:pt idx="97">
                  <c:v>-5.6310149477850572E-3</c:v>
                </c:pt>
                <c:pt idx="98">
                  <c:v>-4.1603977235559711E-2</c:v>
                </c:pt>
                <c:pt idx="99">
                  <c:v>2.3397489539748986E-2</c:v>
                </c:pt>
                <c:pt idx="100">
                  <c:v>-8.3316736373896007E-3</c:v>
                </c:pt>
                <c:pt idx="101">
                  <c:v>-1.2327060520621569E-2</c:v>
                </c:pt>
                <c:pt idx="102">
                  <c:v>9.598834900039644E-3</c:v>
                </c:pt>
                <c:pt idx="103">
                  <c:v>2.9638633601054259E-2</c:v>
                </c:pt>
                <c:pt idx="104">
                  <c:v>-1.5992196715361223E-3</c:v>
                </c:pt>
                <c:pt idx="105">
                  <c:v>-2.7433677127571568E-2</c:v>
                </c:pt>
                <c:pt idx="106">
                  <c:v>1.6380025562257438E-2</c:v>
                </c:pt>
                <c:pt idx="107">
                  <c:v>2.8671336534029711E-3</c:v>
                </c:pt>
                <c:pt idx="108">
                  <c:v>1.1544060779764316E-2</c:v>
                </c:pt>
                <c:pt idx="109">
                  <c:v>7.4362646806072864E-3</c:v>
                </c:pt>
                <c:pt idx="110">
                  <c:v>4.5927528891753873E-3</c:v>
                </c:pt>
                <c:pt idx="111">
                  <c:v>1.7259548956698918E-2</c:v>
                </c:pt>
                <c:pt idx="112">
                  <c:v>2.4938793144832189E-2</c:v>
                </c:pt>
                <c:pt idx="113">
                  <c:v>9.1805343603905253E-3</c:v>
                </c:pt>
                <c:pt idx="114">
                  <c:v>-1.7071428571428609E-2</c:v>
                </c:pt>
                <c:pt idx="115">
                  <c:v>-1.1997177134791866E-2</c:v>
                </c:pt>
                <c:pt idx="116">
                  <c:v>3.4463223491644707E-3</c:v>
                </c:pt>
                <c:pt idx="117">
                  <c:v>4.5211748886668367E-2</c:v>
                </c:pt>
                <c:pt idx="118">
                  <c:v>-1.1125343092406226E-2</c:v>
                </c:pt>
                <c:pt idx="119">
                  <c:v>-2.9824249955618727E-2</c:v>
                </c:pt>
                <c:pt idx="120">
                  <c:v>1.7056260381809952E-2</c:v>
                </c:pt>
                <c:pt idx="121">
                  <c:v>1.725256829396701E-2</c:v>
                </c:pt>
                <c:pt idx="122">
                  <c:v>-7.124186979514802E-3</c:v>
                </c:pt>
                <c:pt idx="123">
                  <c:v>2.197897771040919E-2</c:v>
                </c:pt>
                <c:pt idx="124">
                  <c:v>-2.0565615264797481E-2</c:v>
                </c:pt>
                <c:pt idx="125">
                  <c:v>-6.6964825335428064E-3</c:v>
                </c:pt>
                <c:pt idx="126">
                  <c:v>2.8736990014797372E-2</c:v>
                </c:pt>
                <c:pt idx="127">
                  <c:v>4.6974751071300483E-3</c:v>
                </c:pt>
                <c:pt idx="128">
                  <c:v>2.8328065983195809E-2</c:v>
                </c:pt>
                <c:pt idx="129">
                  <c:v>-6.6108364927772736E-2</c:v>
                </c:pt>
                <c:pt idx="130">
                  <c:v>-5.4650025057870885E-3</c:v>
                </c:pt>
                <c:pt idx="131">
                  <c:v>-6.2961689412713981E-3</c:v>
                </c:pt>
                <c:pt idx="132">
                  <c:v>-4.7909561851715724E-3</c:v>
                </c:pt>
                <c:pt idx="133">
                  <c:v>1.796881464931236E-3</c:v>
                </c:pt>
                <c:pt idx="134">
                  <c:v>2.3342891674762584E-3</c:v>
                </c:pt>
                <c:pt idx="135">
                  <c:v>1.41803061984763E-2</c:v>
                </c:pt>
                <c:pt idx="136">
                  <c:v>2.4752475247524781E-2</c:v>
                </c:pt>
                <c:pt idx="137">
                  <c:v>4.1023537254499774E-2</c:v>
                </c:pt>
                <c:pt idx="138">
                  <c:v>-2.8399182900702591E-2</c:v>
                </c:pt>
                <c:pt idx="139">
                  <c:v>1.1643145161290334E-2</c:v>
                </c:pt>
                <c:pt idx="140">
                  <c:v>-3.3550508433294712E-2</c:v>
                </c:pt>
                <c:pt idx="141">
                  <c:v>1.8303798410198528E-2</c:v>
                </c:pt>
                <c:pt idx="142">
                  <c:v>-2.7613983045737894E-2</c:v>
                </c:pt>
                <c:pt idx="143">
                  <c:v>1.3096008893558173E-2</c:v>
                </c:pt>
                <c:pt idx="144">
                  <c:v>2.3186920326991912E-2</c:v>
                </c:pt>
                <c:pt idx="145">
                  <c:v>-8.2683558740037338E-3</c:v>
                </c:pt>
                <c:pt idx="146">
                  <c:v>3.8277881459553388E-2</c:v>
                </c:pt>
                <c:pt idx="147">
                  <c:v>-3.590894517473491E-3</c:v>
                </c:pt>
                <c:pt idx="148">
                  <c:v>-1.2899713902321764E-2</c:v>
                </c:pt>
                <c:pt idx="149">
                  <c:v>-2.887771535350294E-2</c:v>
                </c:pt>
                <c:pt idx="150">
                  <c:v>1.8276729717211306E-2</c:v>
                </c:pt>
                <c:pt idx="151">
                  <c:v>1.7514138686503287E-2</c:v>
                </c:pt>
                <c:pt idx="152">
                  <c:v>-1.8562310880564533E-3</c:v>
                </c:pt>
                <c:pt idx="153">
                  <c:v>4.9608853272274547E-4</c:v>
                </c:pt>
                <c:pt idx="154">
                  <c:v>-3.9025379167036741E-3</c:v>
                </c:pt>
                <c:pt idx="155">
                  <c:v>-5.5719477756523725E-4</c:v>
                </c:pt>
              </c:numCache>
            </c:numRef>
          </c:xVal>
          <c:yVal>
            <c:numRef>
              <c:f>'2.NK.SX4E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26-45BF-B86B-3832EE3C8D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42320"/>
        <c:axId val="87541008"/>
      </c:scatterChart>
      <c:valAx>
        <c:axId val="875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SX4E</a:t>
                </a:r>
              </a:p>
            </c:rich>
          </c:tx>
          <c:layout>
            <c:manualLayout>
              <c:xMode val="edge"/>
              <c:yMode val="edge"/>
              <c:x val="0.8006194441814527"/>
              <c:y val="0.63350694877024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1008"/>
        <c:crosses val="autoZero"/>
        <c:crossBetween val="midCat"/>
      </c:valAx>
      <c:valAx>
        <c:axId val="875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49320881233023006"/>
              <c:y val="0.2609809530993764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IMERYS</a:t>
            </a:r>
            <a:r>
              <a:rPr lang="en-US" baseline="0"/>
              <a:t> </a:t>
            </a:r>
            <a:r>
              <a:rPr lang="en-US"/>
              <a:t>et les rendements du SX4E</a:t>
            </a:r>
          </a:p>
        </c:rich>
      </c:tx>
      <c:layout>
        <c:manualLayout>
          <c:xMode val="edge"/>
          <c:yMode val="edge"/>
          <c:x val="0.14147101753678673"/>
          <c:y val="2.36315580175497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'2.NK.SX4E - Regression'!$D$2:$D$157</c:f>
              <c:numCache>
                <c:formatCode>General</c:formatCode>
                <c:ptCount val="156"/>
                <c:pt idx="0">
                  <c:v>-6.5036805526997574E-2</c:v>
                </c:pt>
                <c:pt idx="1">
                  <c:v>-6.6642357479393316E-2</c:v>
                </c:pt>
                <c:pt idx="2">
                  <c:v>7.482670946161514E-3</c:v>
                </c:pt>
                <c:pt idx="3">
                  <c:v>2.8721743194995684E-2</c:v>
                </c:pt>
                <c:pt idx="4">
                  <c:v>-8.4412318676226079E-3</c:v>
                </c:pt>
                <c:pt idx="5">
                  <c:v>-3.233860187151022E-3</c:v>
                </c:pt>
                <c:pt idx="6">
                  <c:v>1.8541508149453347E-2</c:v>
                </c:pt>
                <c:pt idx="7">
                  <c:v>5.8115638043178895E-2</c:v>
                </c:pt>
                <c:pt idx="8">
                  <c:v>-6.2531581606871537E-3</c:v>
                </c:pt>
                <c:pt idx="9">
                  <c:v>9.0181957235269845E-3</c:v>
                </c:pt>
                <c:pt idx="10">
                  <c:v>3.7399861155494762E-2</c:v>
                </c:pt>
                <c:pt idx="11">
                  <c:v>-4.1862871381210781E-2</c:v>
                </c:pt>
                <c:pt idx="12">
                  <c:v>-8.4380234505863263E-3</c:v>
                </c:pt>
                <c:pt idx="13">
                  <c:v>-5.3211983630285014E-3</c:v>
                </c:pt>
                <c:pt idx="14">
                  <c:v>-1.6458755812286251E-2</c:v>
                </c:pt>
                <c:pt idx="15">
                  <c:v>6.2217822213035325E-2</c:v>
                </c:pt>
                <c:pt idx="16">
                  <c:v>-0.1214264549859973</c:v>
                </c:pt>
                <c:pt idx="17">
                  <c:v>-5.5919509113878385E-2</c:v>
                </c:pt>
                <c:pt idx="18">
                  <c:v>1.4482139914681644E-2</c:v>
                </c:pt>
                <c:pt idx="19">
                  <c:v>4.1840325795652993E-2</c:v>
                </c:pt>
                <c:pt idx="20">
                  <c:v>-6.7228311152231102E-2</c:v>
                </c:pt>
                <c:pt idx="21">
                  <c:v>1.6944859094404505E-2</c:v>
                </c:pt>
                <c:pt idx="22">
                  <c:v>6.7001949919879386E-2</c:v>
                </c:pt>
                <c:pt idx="23">
                  <c:v>-2.3425937273164256E-2</c:v>
                </c:pt>
                <c:pt idx="24">
                  <c:v>-3.3924082911369349E-2</c:v>
                </c:pt>
                <c:pt idx="25">
                  <c:v>5.3205060571472451E-2</c:v>
                </c:pt>
                <c:pt idx="26">
                  <c:v>1.0081419463860075E-3</c:v>
                </c:pt>
                <c:pt idx="27">
                  <c:v>-4.1698870118876685E-2</c:v>
                </c:pt>
                <c:pt idx="28">
                  <c:v>-3.0516034075197394E-2</c:v>
                </c:pt>
                <c:pt idx="29">
                  <c:v>1.8108999100907318E-2</c:v>
                </c:pt>
                <c:pt idx="30">
                  <c:v>-5.3296718186828405E-3</c:v>
                </c:pt>
                <c:pt idx="31">
                  <c:v>1.9368794518813076E-3</c:v>
                </c:pt>
                <c:pt idx="32">
                  <c:v>-4.2656615544580209E-2</c:v>
                </c:pt>
                <c:pt idx="33">
                  <c:v>1.0303502490523739E-2</c:v>
                </c:pt>
                <c:pt idx="34">
                  <c:v>-4.1806118254946983E-2</c:v>
                </c:pt>
                <c:pt idx="35">
                  <c:v>1.8678811596927421E-2</c:v>
                </c:pt>
                <c:pt idx="36">
                  <c:v>1.6604329108074109E-3</c:v>
                </c:pt>
                <c:pt idx="37">
                  <c:v>1.5550031291287004E-2</c:v>
                </c:pt>
                <c:pt idx="38">
                  <c:v>-2.042623481229832E-2</c:v>
                </c:pt>
                <c:pt idx="39">
                  <c:v>4.9796202938968179E-2</c:v>
                </c:pt>
                <c:pt idx="40">
                  <c:v>2.5764216162690395E-2</c:v>
                </c:pt>
                <c:pt idx="41">
                  <c:v>2.7480240039943919E-2</c:v>
                </c:pt>
                <c:pt idx="42">
                  <c:v>8.8291199391750275E-3</c:v>
                </c:pt>
                <c:pt idx="43">
                  <c:v>2.8845213650141779E-2</c:v>
                </c:pt>
                <c:pt idx="44">
                  <c:v>-2.4010841142900634E-2</c:v>
                </c:pt>
                <c:pt idx="45">
                  <c:v>1.6353055286129875E-2</c:v>
                </c:pt>
                <c:pt idx="46">
                  <c:v>5.4084449442797236E-2</c:v>
                </c:pt>
                <c:pt idx="47">
                  <c:v>5.3169954345766213E-2</c:v>
                </c:pt>
                <c:pt idx="48">
                  <c:v>3.6379056376378185E-2</c:v>
                </c:pt>
                <c:pt idx="49">
                  <c:v>-4.7359860524944938E-2</c:v>
                </c:pt>
                <c:pt idx="50">
                  <c:v>6.1394970746473099E-3</c:v>
                </c:pt>
                <c:pt idx="51">
                  <c:v>5.6549401620540368E-2</c:v>
                </c:pt>
                <c:pt idx="52">
                  <c:v>-7.6064485142105398E-2</c:v>
                </c:pt>
                <c:pt idx="53">
                  <c:v>3.6047364560411344E-3</c:v>
                </c:pt>
                <c:pt idx="54">
                  <c:v>8.3687313764026702E-3</c:v>
                </c:pt>
                <c:pt idx="55">
                  <c:v>4.5619772619297484E-2</c:v>
                </c:pt>
                <c:pt idx="56">
                  <c:v>-3.3146129280916098E-3</c:v>
                </c:pt>
                <c:pt idx="57">
                  <c:v>1.1247216035634769E-2</c:v>
                </c:pt>
                <c:pt idx="58">
                  <c:v>3.7826343222346806E-2</c:v>
                </c:pt>
                <c:pt idx="59">
                  <c:v>1.6183396164370659E-2</c:v>
                </c:pt>
                <c:pt idx="60">
                  <c:v>-4.4080162757523817E-3</c:v>
                </c:pt>
                <c:pt idx="61">
                  <c:v>-4.0542966120708984E-2</c:v>
                </c:pt>
                <c:pt idx="62">
                  <c:v>-1.6223374903432342E-2</c:v>
                </c:pt>
                <c:pt idx="63">
                  <c:v>-3.8610489235960048E-2</c:v>
                </c:pt>
                <c:pt idx="64">
                  <c:v>2.1149116439320867E-2</c:v>
                </c:pt>
                <c:pt idx="65">
                  <c:v>-1.8061083232392705E-3</c:v>
                </c:pt>
                <c:pt idx="66">
                  <c:v>1.4482577020977718E-2</c:v>
                </c:pt>
                <c:pt idx="67">
                  <c:v>-1.1835357033269705E-3</c:v>
                </c:pt>
                <c:pt idx="68">
                  <c:v>2.8550817750425415E-2</c:v>
                </c:pt>
                <c:pt idx="69">
                  <c:v>2.5890379278446E-2</c:v>
                </c:pt>
                <c:pt idx="70">
                  <c:v>-3.330682617063813E-3</c:v>
                </c:pt>
                <c:pt idx="71">
                  <c:v>-5.7739504376343807E-2</c:v>
                </c:pt>
                <c:pt idx="72">
                  <c:v>6.6286335234991972E-4</c:v>
                </c:pt>
                <c:pt idx="73">
                  <c:v>-2.0718937555867734E-2</c:v>
                </c:pt>
                <c:pt idx="74">
                  <c:v>-1.7317103777136349E-2</c:v>
                </c:pt>
                <c:pt idx="75">
                  <c:v>8.4682309517532008E-3</c:v>
                </c:pt>
                <c:pt idx="76">
                  <c:v>-4.796288910812168E-3</c:v>
                </c:pt>
                <c:pt idx="77">
                  <c:v>6.5708852736108461E-3</c:v>
                </c:pt>
                <c:pt idx="78">
                  <c:v>-1.5629712051412677E-2</c:v>
                </c:pt>
                <c:pt idx="79">
                  <c:v>5.2792239018168412E-3</c:v>
                </c:pt>
                <c:pt idx="80">
                  <c:v>6.90511778699402E-3</c:v>
                </c:pt>
                <c:pt idx="81">
                  <c:v>1.1089825457641506E-2</c:v>
                </c:pt>
                <c:pt idx="82">
                  <c:v>7.8818993247130461E-4</c:v>
                </c:pt>
                <c:pt idx="83">
                  <c:v>2.3124536855411739E-2</c:v>
                </c:pt>
                <c:pt idx="84">
                  <c:v>2.8194872467379637E-3</c:v>
                </c:pt>
                <c:pt idx="85">
                  <c:v>7.5090284506297194E-3</c:v>
                </c:pt>
                <c:pt idx="86">
                  <c:v>3.1223743670095602E-2</c:v>
                </c:pt>
                <c:pt idx="87">
                  <c:v>-1.7119007231497223E-2</c:v>
                </c:pt>
                <c:pt idx="88">
                  <c:v>-1.4278485468505825E-2</c:v>
                </c:pt>
                <c:pt idx="89">
                  <c:v>3.8249368982491282E-2</c:v>
                </c:pt>
                <c:pt idx="90">
                  <c:v>-4.762662544330205E-3</c:v>
                </c:pt>
                <c:pt idx="91">
                  <c:v>-2.0540853475245261E-2</c:v>
                </c:pt>
                <c:pt idx="92">
                  <c:v>-1.0676512784011062E-3</c:v>
                </c:pt>
                <c:pt idx="93">
                  <c:v>-3.1526000603162393E-2</c:v>
                </c:pt>
                <c:pt idx="94">
                  <c:v>6.1445430605677181E-3</c:v>
                </c:pt>
                <c:pt idx="95">
                  <c:v>4.4188204408636168E-2</c:v>
                </c:pt>
                <c:pt idx="96">
                  <c:v>1.0994039651760091E-2</c:v>
                </c:pt>
                <c:pt idx="97">
                  <c:v>-5.6310149477850572E-3</c:v>
                </c:pt>
                <c:pt idx="98">
                  <c:v>-4.1603977235559711E-2</c:v>
                </c:pt>
                <c:pt idx="99">
                  <c:v>2.3397489539748986E-2</c:v>
                </c:pt>
                <c:pt idx="100">
                  <c:v>-8.3316736373896007E-3</c:v>
                </c:pt>
                <c:pt idx="101">
                  <c:v>-1.2327060520621569E-2</c:v>
                </c:pt>
                <c:pt idx="102">
                  <c:v>9.598834900039644E-3</c:v>
                </c:pt>
                <c:pt idx="103">
                  <c:v>2.9638633601054259E-2</c:v>
                </c:pt>
                <c:pt idx="104">
                  <c:v>-1.5992196715361223E-3</c:v>
                </c:pt>
                <c:pt idx="105">
                  <c:v>-2.7433677127571568E-2</c:v>
                </c:pt>
                <c:pt idx="106">
                  <c:v>1.6380025562257438E-2</c:v>
                </c:pt>
                <c:pt idx="107">
                  <c:v>2.8671336534029711E-3</c:v>
                </c:pt>
                <c:pt idx="108">
                  <c:v>1.1544060779764316E-2</c:v>
                </c:pt>
                <c:pt idx="109">
                  <c:v>7.4362646806072864E-3</c:v>
                </c:pt>
                <c:pt idx="110">
                  <c:v>4.5927528891753873E-3</c:v>
                </c:pt>
                <c:pt idx="111">
                  <c:v>1.7259548956698918E-2</c:v>
                </c:pt>
                <c:pt idx="112">
                  <c:v>2.4938793144832189E-2</c:v>
                </c:pt>
                <c:pt idx="113">
                  <c:v>9.1805343603905253E-3</c:v>
                </c:pt>
                <c:pt idx="114">
                  <c:v>-1.7071428571428609E-2</c:v>
                </c:pt>
                <c:pt idx="115">
                  <c:v>-1.1997177134791866E-2</c:v>
                </c:pt>
                <c:pt idx="116">
                  <c:v>3.4463223491644707E-3</c:v>
                </c:pt>
                <c:pt idx="117">
                  <c:v>4.5211748886668367E-2</c:v>
                </c:pt>
                <c:pt idx="118">
                  <c:v>-1.1125343092406226E-2</c:v>
                </c:pt>
                <c:pt idx="119">
                  <c:v>-2.9824249955618727E-2</c:v>
                </c:pt>
                <c:pt idx="120">
                  <c:v>1.7056260381809952E-2</c:v>
                </c:pt>
                <c:pt idx="121">
                  <c:v>1.725256829396701E-2</c:v>
                </c:pt>
                <c:pt idx="122">
                  <c:v>-7.124186979514802E-3</c:v>
                </c:pt>
                <c:pt idx="123">
                  <c:v>2.197897771040919E-2</c:v>
                </c:pt>
                <c:pt idx="124">
                  <c:v>-2.0565615264797481E-2</c:v>
                </c:pt>
                <c:pt idx="125">
                  <c:v>-6.6964825335428064E-3</c:v>
                </c:pt>
                <c:pt idx="126">
                  <c:v>2.8736990014797372E-2</c:v>
                </c:pt>
                <c:pt idx="127">
                  <c:v>4.6974751071300483E-3</c:v>
                </c:pt>
                <c:pt idx="128">
                  <c:v>2.8328065983195809E-2</c:v>
                </c:pt>
                <c:pt idx="129">
                  <c:v>-6.6108364927772736E-2</c:v>
                </c:pt>
                <c:pt idx="130">
                  <c:v>-5.4650025057870885E-3</c:v>
                </c:pt>
                <c:pt idx="131">
                  <c:v>-6.2961689412713981E-3</c:v>
                </c:pt>
                <c:pt idx="132">
                  <c:v>-4.7909561851715724E-3</c:v>
                </c:pt>
                <c:pt idx="133">
                  <c:v>1.796881464931236E-3</c:v>
                </c:pt>
                <c:pt idx="134">
                  <c:v>2.3342891674762584E-3</c:v>
                </c:pt>
                <c:pt idx="135">
                  <c:v>1.41803061984763E-2</c:v>
                </c:pt>
                <c:pt idx="136">
                  <c:v>2.4752475247524781E-2</c:v>
                </c:pt>
                <c:pt idx="137">
                  <c:v>4.1023537254499774E-2</c:v>
                </c:pt>
                <c:pt idx="138">
                  <c:v>-2.8399182900702591E-2</c:v>
                </c:pt>
                <c:pt idx="139">
                  <c:v>1.1643145161290334E-2</c:v>
                </c:pt>
                <c:pt idx="140">
                  <c:v>-3.3550508433294712E-2</c:v>
                </c:pt>
                <c:pt idx="141">
                  <c:v>1.8303798410198528E-2</c:v>
                </c:pt>
                <c:pt idx="142">
                  <c:v>-2.7613983045737894E-2</c:v>
                </c:pt>
                <c:pt idx="143">
                  <c:v>1.3096008893558173E-2</c:v>
                </c:pt>
                <c:pt idx="144">
                  <c:v>2.3186920326991912E-2</c:v>
                </c:pt>
                <c:pt idx="145">
                  <c:v>-8.2683558740037338E-3</c:v>
                </c:pt>
                <c:pt idx="146">
                  <c:v>3.8277881459553388E-2</c:v>
                </c:pt>
                <c:pt idx="147">
                  <c:v>-3.590894517473491E-3</c:v>
                </c:pt>
                <c:pt idx="148">
                  <c:v>-1.2899713902321764E-2</c:v>
                </c:pt>
                <c:pt idx="149">
                  <c:v>-2.887771535350294E-2</c:v>
                </c:pt>
                <c:pt idx="150">
                  <c:v>1.8276729717211306E-2</c:v>
                </c:pt>
                <c:pt idx="151">
                  <c:v>1.7514138686503287E-2</c:v>
                </c:pt>
                <c:pt idx="152">
                  <c:v>-1.8562310880564533E-3</c:v>
                </c:pt>
                <c:pt idx="153">
                  <c:v>4.9608853272274547E-4</c:v>
                </c:pt>
                <c:pt idx="154">
                  <c:v>-3.9025379167036741E-3</c:v>
                </c:pt>
                <c:pt idx="155">
                  <c:v>-5.5719477756523725E-4</c:v>
                </c:pt>
              </c:numCache>
            </c:numRef>
          </c:xVal>
          <c:yVal>
            <c:numRef>
              <c:f>'2.NK.SX4E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95-41FF-8C4A-90CED03E7EAF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'2.NK.SX4E - Regression'!$D$2:$D$157</c:f>
              <c:numCache>
                <c:formatCode>General</c:formatCode>
                <c:ptCount val="156"/>
                <c:pt idx="0">
                  <c:v>-6.5036805526997574E-2</c:v>
                </c:pt>
                <c:pt idx="1">
                  <c:v>-6.6642357479393316E-2</c:v>
                </c:pt>
                <c:pt idx="2">
                  <c:v>7.482670946161514E-3</c:v>
                </c:pt>
                <c:pt idx="3">
                  <c:v>2.8721743194995684E-2</c:v>
                </c:pt>
                <c:pt idx="4">
                  <c:v>-8.4412318676226079E-3</c:v>
                </c:pt>
                <c:pt idx="5">
                  <c:v>-3.233860187151022E-3</c:v>
                </c:pt>
                <c:pt idx="6">
                  <c:v>1.8541508149453347E-2</c:v>
                </c:pt>
                <c:pt idx="7">
                  <c:v>5.8115638043178895E-2</c:v>
                </c:pt>
                <c:pt idx="8">
                  <c:v>-6.2531581606871537E-3</c:v>
                </c:pt>
                <c:pt idx="9">
                  <c:v>9.0181957235269845E-3</c:v>
                </c:pt>
                <c:pt idx="10">
                  <c:v>3.7399861155494762E-2</c:v>
                </c:pt>
                <c:pt idx="11">
                  <c:v>-4.1862871381210781E-2</c:v>
                </c:pt>
                <c:pt idx="12">
                  <c:v>-8.4380234505863263E-3</c:v>
                </c:pt>
                <c:pt idx="13">
                  <c:v>-5.3211983630285014E-3</c:v>
                </c:pt>
                <c:pt idx="14">
                  <c:v>-1.6458755812286251E-2</c:v>
                </c:pt>
                <c:pt idx="15">
                  <c:v>6.2217822213035325E-2</c:v>
                </c:pt>
                <c:pt idx="16">
                  <c:v>-0.1214264549859973</c:v>
                </c:pt>
                <c:pt idx="17">
                  <c:v>-5.5919509113878385E-2</c:v>
                </c:pt>
                <c:pt idx="18">
                  <c:v>1.4482139914681644E-2</c:v>
                </c:pt>
                <c:pt idx="19">
                  <c:v>4.1840325795652993E-2</c:v>
                </c:pt>
                <c:pt idx="20">
                  <c:v>-6.7228311152231102E-2</c:v>
                </c:pt>
                <c:pt idx="21">
                  <c:v>1.6944859094404505E-2</c:v>
                </c:pt>
                <c:pt idx="22">
                  <c:v>6.7001949919879386E-2</c:v>
                </c:pt>
                <c:pt idx="23">
                  <c:v>-2.3425937273164256E-2</c:v>
                </c:pt>
                <c:pt idx="24">
                  <c:v>-3.3924082911369349E-2</c:v>
                </c:pt>
                <c:pt idx="25">
                  <c:v>5.3205060571472451E-2</c:v>
                </c:pt>
                <c:pt idx="26">
                  <c:v>1.0081419463860075E-3</c:v>
                </c:pt>
                <c:pt idx="27">
                  <c:v>-4.1698870118876685E-2</c:v>
                </c:pt>
                <c:pt idx="28">
                  <c:v>-3.0516034075197394E-2</c:v>
                </c:pt>
                <c:pt idx="29">
                  <c:v>1.8108999100907318E-2</c:v>
                </c:pt>
                <c:pt idx="30">
                  <c:v>-5.3296718186828405E-3</c:v>
                </c:pt>
                <c:pt idx="31">
                  <c:v>1.9368794518813076E-3</c:v>
                </c:pt>
                <c:pt idx="32">
                  <c:v>-4.2656615544580209E-2</c:v>
                </c:pt>
                <c:pt idx="33">
                  <c:v>1.0303502490523739E-2</c:v>
                </c:pt>
                <c:pt idx="34">
                  <c:v>-4.1806118254946983E-2</c:v>
                </c:pt>
                <c:pt idx="35">
                  <c:v>1.8678811596927421E-2</c:v>
                </c:pt>
                <c:pt idx="36">
                  <c:v>1.6604329108074109E-3</c:v>
                </c:pt>
                <c:pt idx="37">
                  <c:v>1.5550031291287004E-2</c:v>
                </c:pt>
                <c:pt idx="38">
                  <c:v>-2.042623481229832E-2</c:v>
                </c:pt>
                <c:pt idx="39">
                  <c:v>4.9796202938968179E-2</c:v>
                </c:pt>
                <c:pt idx="40">
                  <c:v>2.5764216162690395E-2</c:v>
                </c:pt>
                <c:pt idx="41">
                  <c:v>2.7480240039943919E-2</c:v>
                </c:pt>
                <c:pt idx="42">
                  <c:v>8.8291199391750275E-3</c:v>
                </c:pt>
                <c:pt idx="43">
                  <c:v>2.8845213650141779E-2</c:v>
                </c:pt>
                <c:pt idx="44">
                  <c:v>-2.4010841142900634E-2</c:v>
                </c:pt>
                <c:pt idx="45">
                  <c:v>1.6353055286129875E-2</c:v>
                </c:pt>
                <c:pt idx="46">
                  <c:v>5.4084449442797236E-2</c:v>
                </c:pt>
                <c:pt idx="47">
                  <c:v>5.3169954345766213E-2</c:v>
                </c:pt>
                <c:pt idx="48">
                  <c:v>3.6379056376378185E-2</c:v>
                </c:pt>
                <c:pt idx="49">
                  <c:v>-4.7359860524944938E-2</c:v>
                </c:pt>
                <c:pt idx="50">
                  <c:v>6.1394970746473099E-3</c:v>
                </c:pt>
                <c:pt idx="51">
                  <c:v>5.6549401620540368E-2</c:v>
                </c:pt>
                <c:pt idx="52">
                  <c:v>-7.6064485142105398E-2</c:v>
                </c:pt>
                <c:pt idx="53">
                  <c:v>3.6047364560411344E-3</c:v>
                </c:pt>
                <c:pt idx="54">
                  <c:v>8.3687313764026702E-3</c:v>
                </c:pt>
                <c:pt idx="55">
                  <c:v>4.5619772619297484E-2</c:v>
                </c:pt>
                <c:pt idx="56">
                  <c:v>-3.3146129280916098E-3</c:v>
                </c:pt>
                <c:pt idx="57">
                  <c:v>1.1247216035634769E-2</c:v>
                </c:pt>
                <c:pt idx="58">
                  <c:v>3.7826343222346806E-2</c:v>
                </c:pt>
                <c:pt idx="59">
                  <c:v>1.6183396164370659E-2</c:v>
                </c:pt>
                <c:pt idx="60">
                  <c:v>-4.4080162757523817E-3</c:v>
                </c:pt>
                <c:pt idx="61">
                  <c:v>-4.0542966120708984E-2</c:v>
                </c:pt>
                <c:pt idx="62">
                  <c:v>-1.6223374903432342E-2</c:v>
                </c:pt>
                <c:pt idx="63">
                  <c:v>-3.8610489235960048E-2</c:v>
                </c:pt>
                <c:pt idx="64">
                  <c:v>2.1149116439320867E-2</c:v>
                </c:pt>
                <c:pt idx="65">
                  <c:v>-1.8061083232392705E-3</c:v>
                </c:pt>
                <c:pt idx="66">
                  <c:v>1.4482577020977718E-2</c:v>
                </c:pt>
                <c:pt idx="67">
                  <c:v>-1.1835357033269705E-3</c:v>
                </c:pt>
                <c:pt idx="68">
                  <c:v>2.8550817750425415E-2</c:v>
                </c:pt>
                <c:pt idx="69">
                  <c:v>2.5890379278446E-2</c:v>
                </c:pt>
                <c:pt idx="70">
                  <c:v>-3.330682617063813E-3</c:v>
                </c:pt>
                <c:pt idx="71">
                  <c:v>-5.7739504376343807E-2</c:v>
                </c:pt>
                <c:pt idx="72">
                  <c:v>6.6286335234991972E-4</c:v>
                </c:pt>
                <c:pt idx="73">
                  <c:v>-2.0718937555867734E-2</c:v>
                </c:pt>
                <c:pt idx="74">
                  <c:v>-1.7317103777136349E-2</c:v>
                </c:pt>
                <c:pt idx="75">
                  <c:v>8.4682309517532008E-3</c:v>
                </c:pt>
                <c:pt idx="76">
                  <c:v>-4.796288910812168E-3</c:v>
                </c:pt>
                <c:pt idx="77">
                  <c:v>6.5708852736108461E-3</c:v>
                </c:pt>
                <c:pt idx="78">
                  <c:v>-1.5629712051412677E-2</c:v>
                </c:pt>
                <c:pt idx="79">
                  <c:v>5.2792239018168412E-3</c:v>
                </c:pt>
                <c:pt idx="80">
                  <c:v>6.90511778699402E-3</c:v>
                </c:pt>
                <c:pt idx="81">
                  <c:v>1.1089825457641506E-2</c:v>
                </c:pt>
                <c:pt idx="82">
                  <c:v>7.8818993247130461E-4</c:v>
                </c:pt>
                <c:pt idx="83">
                  <c:v>2.3124536855411739E-2</c:v>
                </c:pt>
                <c:pt idx="84">
                  <c:v>2.8194872467379637E-3</c:v>
                </c:pt>
                <c:pt idx="85">
                  <c:v>7.5090284506297194E-3</c:v>
                </c:pt>
                <c:pt idx="86">
                  <c:v>3.1223743670095602E-2</c:v>
                </c:pt>
                <c:pt idx="87">
                  <c:v>-1.7119007231497223E-2</c:v>
                </c:pt>
                <c:pt idx="88">
                  <c:v>-1.4278485468505825E-2</c:v>
                </c:pt>
                <c:pt idx="89">
                  <c:v>3.8249368982491282E-2</c:v>
                </c:pt>
                <c:pt idx="90">
                  <c:v>-4.762662544330205E-3</c:v>
                </c:pt>
                <c:pt idx="91">
                  <c:v>-2.0540853475245261E-2</c:v>
                </c:pt>
                <c:pt idx="92">
                  <c:v>-1.0676512784011062E-3</c:v>
                </c:pt>
                <c:pt idx="93">
                  <c:v>-3.1526000603162393E-2</c:v>
                </c:pt>
                <c:pt idx="94">
                  <c:v>6.1445430605677181E-3</c:v>
                </c:pt>
                <c:pt idx="95">
                  <c:v>4.4188204408636168E-2</c:v>
                </c:pt>
                <c:pt idx="96">
                  <c:v>1.0994039651760091E-2</c:v>
                </c:pt>
                <c:pt idx="97">
                  <c:v>-5.6310149477850572E-3</c:v>
                </c:pt>
                <c:pt idx="98">
                  <c:v>-4.1603977235559711E-2</c:v>
                </c:pt>
                <c:pt idx="99">
                  <c:v>2.3397489539748986E-2</c:v>
                </c:pt>
                <c:pt idx="100">
                  <c:v>-8.3316736373896007E-3</c:v>
                </c:pt>
                <c:pt idx="101">
                  <c:v>-1.2327060520621569E-2</c:v>
                </c:pt>
                <c:pt idx="102">
                  <c:v>9.598834900039644E-3</c:v>
                </c:pt>
                <c:pt idx="103">
                  <c:v>2.9638633601054259E-2</c:v>
                </c:pt>
                <c:pt idx="104">
                  <c:v>-1.5992196715361223E-3</c:v>
                </c:pt>
                <c:pt idx="105">
                  <c:v>-2.7433677127571568E-2</c:v>
                </c:pt>
                <c:pt idx="106">
                  <c:v>1.6380025562257438E-2</c:v>
                </c:pt>
                <c:pt idx="107">
                  <c:v>2.8671336534029711E-3</c:v>
                </c:pt>
                <c:pt idx="108">
                  <c:v>1.1544060779764316E-2</c:v>
                </c:pt>
                <c:pt idx="109">
                  <c:v>7.4362646806072864E-3</c:v>
                </c:pt>
                <c:pt idx="110">
                  <c:v>4.5927528891753873E-3</c:v>
                </c:pt>
                <c:pt idx="111">
                  <c:v>1.7259548956698918E-2</c:v>
                </c:pt>
                <c:pt idx="112">
                  <c:v>2.4938793144832189E-2</c:v>
                </c:pt>
                <c:pt idx="113">
                  <c:v>9.1805343603905253E-3</c:v>
                </c:pt>
                <c:pt idx="114">
                  <c:v>-1.7071428571428609E-2</c:v>
                </c:pt>
                <c:pt idx="115">
                  <c:v>-1.1997177134791866E-2</c:v>
                </c:pt>
                <c:pt idx="116">
                  <c:v>3.4463223491644707E-3</c:v>
                </c:pt>
                <c:pt idx="117">
                  <c:v>4.5211748886668367E-2</c:v>
                </c:pt>
                <c:pt idx="118">
                  <c:v>-1.1125343092406226E-2</c:v>
                </c:pt>
                <c:pt idx="119">
                  <c:v>-2.9824249955618727E-2</c:v>
                </c:pt>
                <c:pt idx="120">
                  <c:v>1.7056260381809952E-2</c:v>
                </c:pt>
                <c:pt idx="121">
                  <c:v>1.725256829396701E-2</c:v>
                </c:pt>
                <c:pt idx="122">
                  <c:v>-7.124186979514802E-3</c:v>
                </c:pt>
                <c:pt idx="123">
                  <c:v>2.197897771040919E-2</c:v>
                </c:pt>
                <c:pt idx="124">
                  <c:v>-2.0565615264797481E-2</c:v>
                </c:pt>
                <c:pt idx="125">
                  <c:v>-6.6964825335428064E-3</c:v>
                </c:pt>
                <c:pt idx="126">
                  <c:v>2.8736990014797372E-2</c:v>
                </c:pt>
                <c:pt idx="127">
                  <c:v>4.6974751071300483E-3</c:v>
                </c:pt>
                <c:pt idx="128">
                  <c:v>2.8328065983195809E-2</c:v>
                </c:pt>
                <c:pt idx="129">
                  <c:v>-6.6108364927772736E-2</c:v>
                </c:pt>
                <c:pt idx="130">
                  <c:v>-5.4650025057870885E-3</c:v>
                </c:pt>
                <c:pt idx="131">
                  <c:v>-6.2961689412713981E-3</c:v>
                </c:pt>
                <c:pt idx="132">
                  <c:v>-4.7909561851715724E-3</c:v>
                </c:pt>
                <c:pt idx="133">
                  <c:v>1.796881464931236E-3</c:v>
                </c:pt>
                <c:pt idx="134">
                  <c:v>2.3342891674762584E-3</c:v>
                </c:pt>
                <c:pt idx="135">
                  <c:v>1.41803061984763E-2</c:v>
                </c:pt>
                <c:pt idx="136">
                  <c:v>2.4752475247524781E-2</c:v>
                </c:pt>
                <c:pt idx="137">
                  <c:v>4.1023537254499774E-2</c:v>
                </c:pt>
                <c:pt idx="138">
                  <c:v>-2.8399182900702591E-2</c:v>
                </c:pt>
                <c:pt idx="139">
                  <c:v>1.1643145161290334E-2</c:v>
                </c:pt>
                <c:pt idx="140">
                  <c:v>-3.3550508433294712E-2</c:v>
                </c:pt>
                <c:pt idx="141">
                  <c:v>1.8303798410198528E-2</c:v>
                </c:pt>
                <c:pt idx="142">
                  <c:v>-2.7613983045737894E-2</c:v>
                </c:pt>
                <c:pt idx="143">
                  <c:v>1.3096008893558173E-2</c:v>
                </c:pt>
                <c:pt idx="144">
                  <c:v>2.3186920326991912E-2</c:v>
                </c:pt>
                <c:pt idx="145">
                  <c:v>-8.2683558740037338E-3</c:v>
                </c:pt>
                <c:pt idx="146">
                  <c:v>3.8277881459553388E-2</c:v>
                </c:pt>
                <c:pt idx="147">
                  <c:v>-3.590894517473491E-3</c:v>
                </c:pt>
                <c:pt idx="148">
                  <c:v>-1.2899713902321764E-2</c:v>
                </c:pt>
                <c:pt idx="149">
                  <c:v>-2.887771535350294E-2</c:v>
                </c:pt>
                <c:pt idx="150">
                  <c:v>1.8276729717211306E-2</c:v>
                </c:pt>
                <c:pt idx="151">
                  <c:v>1.7514138686503287E-2</c:v>
                </c:pt>
                <c:pt idx="152">
                  <c:v>-1.8562310880564533E-3</c:v>
                </c:pt>
                <c:pt idx="153">
                  <c:v>4.9608853272274547E-4</c:v>
                </c:pt>
                <c:pt idx="154">
                  <c:v>-3.9025379167036741E-3</c:v>
                </c:pt>
                <c:pt idx="155">
                  <c:v>-5.5719477756523725E-4</c:v>
                </c:pt>
              </c:numCache>
            </c:numRef>
          </c:xVal>
          <c:yVal>
            <c:numRef>
              <c:f>'2.NK.SX4E - Regression'!$J$2:$J$157</c:f>
              <c:numCache>
                <c:formatCode>General</c:formatCode>
                <c:ptCount val="156"/>
                <c:pt idx="0">
                  <c:v>-4.4897451804774446E-2</c:v>
                </c:pt>
                <c:pt idx="1">
                  <c:v>-4.6041486182173991E-2</c:v>
                </c:pt>
                <c:pt idx="2">
                  <c:v>6.7762258937359683E-3</c:v>
                </c:pt>
                <c:pt idx="3">
                  <c:v>2.1910104782227956E-2</c:v>
                </c:pt>
                <c:pt idx="4">
                  <c:v>-4.5703345300204794E-3</c:v>
                </c:pt>
                <c:pt idx="5">
                  <c:v>-8.5982724343474856E-4</c:v>
                </c:pt>
                <c:pt idx="6">
                  <c:v>1.4656188865817047E-2</c:v>
                </c:pt>
                <c:pt idx="7">
                  <c:v>4.2854694050617072E-2</c:v>
                </c:pt>
                <c:pt idx="8">
                  <c:v>-3.0112248809786041E-3</c:v>
                </c:pt>
                <c:pt idx="9">
                  <c:v>7.8703624802435659E-3</c:v>
                </c:pt>
                <c:pt idx="10">
                  <c:v>2.8093688728624163E-2</c:v>
                </c:pt>
                <c:pt idx="11">
                  <c:v>-2.8384889079654602E-2</c:v>
                </c:pt>
                <c:pt idx="12">
                  <c:v>-4.5680483757910484E-3</c:v>
                </c:pt>
                <c:pt idx="13">
                  <c:v>-2.3471578943669962E-3</c:v>
                </c:pt>
                <c:pt idx="14">
                  <c:v>-1.028321289601334E-2</c:v>
                </c:pt>
                <c:pt idx="15">
                  <c:v>4.5777701123503878E-2</c:v>
                </c:pt>
                <c:pt idx="16">
                  <c:v>-8.5077838004264064E-2</c:v>
                </c:pt>
                <c:pt idx="17">
                  <c:v>-3.8400931707753633E-2</c:v>
                </c:pt>
                <c:pt idx="18">
                  <c:v>1.176369024303946E-2</c:v>
                </c:pt>
                <c:pt idx="19">
                  <c:v>3.1257737199548989E-2</c:v>
                </c:pt>
                <c:pt idx="20">
                  <c:v>-4.6459006863637888E-2</c:v>
                </c:pt>
                <c:pt idx="21">
                  <c:v>1.3518498238682394E-2</c:v>
                </c:pt>
                <c:pt idx="22">
                  <c:v>4.9186626355933988E-2</c:v>
                </c:pt>
                <c:pt idx="23">
                  <c:v>-1.5247670815255181E-2</c:v>
                </c:pt>
                <c:pt idx="24">
                  <c:v>-2.2728113594532758E-2</c:v>
                </c:pt>
                <c:pt idx="25">
                  <c:v>3.9355667169466847E-2</c:v>
                </c:pt>
                <c:pt idx="26">
                  <c:v>2.1628069743662615E-3</c:v>
                </c:pt>
                <c:pt idx="27">
                  <c:v>-2.8268030150382855E-2</c:v>
                </c:pt>
                <c:pt idx="28">
                  <c:v>-2.0299711933272645E-2</c:v>
                </c:pt>
                <c:pt idx="29">
                  <c:v>1.4348004992143761E-2</c:v>
                </c:pt>
                <c:pt idx="30">
                  <c:v>-2.3531956463995413E-3</c:v>
                </c:pt>
                <c:pt idx="31">
                  <c:v>2.8245779200410446E-3</c:v>
                </c:pt>
                <c:pt idx="32">
                  <c:v>-2.8950470659496901E-2</c:v>
                </c:pt>
                <c:pt idx="33">
                  <c:v>8.7862064831451432E-3</c:v>
                </c:pt>
                <c:pt idx="34">
                  <c:v>-2.8344449698435078E-2</c:v>
                </c:pt>
                <c:pt idx="35">
                  <c:v>1.4754024294817911E-2</c:v>
                </c:pt>
                <c:pt idx="36">
                  <c:v>2.6275962241016412E-3</c:v>
                </c:pt>
                <c:pt idx="37">
                  <c:v>1.2524615135156517E-2</c:v>
                </c:pt>
                <c:pt idx="38">
                  <c:v>-1.3110235939927786E-2</c:v>
                </c:pt>
                <c:pt idx="39">
                  <c:v>3.6926689201219526E-2</c:v>
                </c:pt>
                <c:pt idx="40">
                  <c:v>1.9802721964750785E-2</c:v>
                </c:pt>
                <c:pt idx="41">
                  <c:v>2.1025472997557349E-2</c:v>
                </c:pt>
                <c:pt idx="42">
                  <c:v>7.7356367263309292E-3</c:v>
                </c:pt>
                <c:pt idx="43">
                  <c:v>2.1998083526901729E-2</c:v>
                </c:pt>
                <c:pt idx="44">
                  <c:v>-1.5664443460608676E-2</c:v>
                </c:pt>
                <c:pt idx="45">
                  <c:v>1.3096809049284387E-2</c:v>
                </c:pt>
                <c:pt idx="46">
                  <c:v>3.9982274797078617E-2</c:v>
                </c:pt>
                <c:pt idx="47">
                  <c:v>3.933065226477394E-2</c:v>
                </c:pt>
                <c:pt idx="48">
                  <c:v>2.7366315342680147E-2</c:v>
                </c:pt>
                <c:pt idx="49">
                  <c:v>-3.2301762989116183E-2</c:v>
                </c:pt>
                <c:pt idx="50">
                  <c:v>5.8191487455663427E-3</c:v>
                </c:pt>
                <c:pt idx="51">
                  <c:v>4.1738673913143433E-2</c:v>
                </c:pt>
                <c:pt idx="52">
                  <c:v>-5.275521346973109E-2</c:v>
                </c:pt>
                <c:pt idx="53">
                  <c:v>4.0130076974134246E-3</c:v>
                </c:pt>
                <c:pt idx="54">
                  <c:v>7.407587333729696E-3</c:v>
                </c:pt>
                <c:pt idx="55">
                  <c:v>3.3950778111336982E-2</c:v>
                </c:pt>
                <c:pt idx="56">
                  <c:v>-9.1736752518484753E-4</c:v>
                </c:pt>
                <c:pt idx="57">
                  <c:v>9.4586485903056239E-3</c:v>
                </c:pt>
                <c:pt idx="58">
                  <c:v>2.8397578082746344E-2</c:v>
                </c:pt>
                <c:pt idx="59">
                  <c:v>1.297591861815113E-2</c:v>
                </c:pt>
                <c:pt idx="60">
                  <c:v>-1.6964709458005068E-3</c:v>
                </c:pt>
                <c:pt idx="61">
                  <c:v>-2.7444391956113149E-2</c:v>
                </c:pt>
                <c:pt idx="62">
                  <c:v>-1.0115492473693401E-2</c:v>
                </c:pt>
                <c:pt idx="63">
                  <c:v>-2.6067407557455808E-2</c:v>
                </c:pt>
                <c:pt idx="64">
                  <c:v>1.6514237446524187E-2</c:v>
                </c:pt>
                <c:pt idx="65">
                  <c:v>1.575158654406961E-4</c:v>
                </c:pt>
                <c:pt idx="66">
                  <c:v>1.176400170267709E-2</c:v>
                </c:pt>
                <c:pt idx="67">
                  <c:v>6.011293396385194E-4</c:v>
                </c:pt>
                <c:pt idx="68">
                  <c:v>2.1788312034089905E-2</c:v>
                </c:pt>
                <c:pt idx="69">
                  <c:v>1.9892619361947354E-2</c:v>
                </c:pt>
                <c:pt idx="70">
                  <c:v>-9.2881796538448521E-4</c:v>
                </c:pt>
                <c:pt idx="71">
                  <c:v>-3.969776744318896E-2</c:v>
                </c:pt>
                <c:pt idx="72">
                  <c:v>1.9167790705241919E-3</c:v>
                </c:pt>
                <c:pt idx="73">
                  <c:v>-1.3318800976084295E-2</c:v>
                </c:pt>
                <c:pt idx="74">
                  <c:v>-1.0894827847553325E-2</c:v>
                </c:pt>
                <c:pt idx="75">
                  <c:v>7.4784856528826889E-3</c:v>
                </c:pt>
                <c:pt idx="76">
                  <c:v>-1.9731342089537732E-3</c:v>
                </c:pt>
                <c:pt idx="77">
                  <c:v>6.126533959032867E-3</c:v>
                </c:pt>
                <c:pt idx="78">
                  <c:v>-9.6924786246042269E-3</c:v>
                </c:pt>
                <c:pt idx="79">
                  <c:v>5.2061619890779705E-3</c:v>
                </c:pt>
                <c:pt idx="80">
                  <c:v>6.3646909895695887E-3</c:v>
                </c:pt>
                <c:pt idx="81">
                  <c:v>9.3465000973002137E-3</c:v>
                </c:pt>
                <c:pt idx="82">
                  <c:v>2.006080395122776E-3</c:v>
                </c:pt>
                <c:pt idx="83">
                  <c:v>1.7921821213871404E-2</c:v>
                </c:pt>
                <c:pt idx="84">
                  <c:v>3.453479188274774E-3</c:v>
                </c:pt>
                <c:pt idx="85">
                  <c:v>6.7950069061903425E-3</c:v>
                </c:pt>
                <c:pt idx="86">
                  <c:v>2.3692902624124747E-2</c:v>
                </c:pt>
                <c:pt idx="87">
                  <c:v>-1.075367435954748E-2</c:v>
                </c:pt>
                <c:pt idx="88">
                  <c:v>-8.7296635252890643E-3</c:v>
                </c:pt>
                <c:pt idx="89">
                  <c:v>2.8699004649111085E-2</c:v>
                </c:pt>
                <c:pt idx="90">
                  <c:v>-1.9491737764152943E-3</c:v>
                </c:pt>
                <c:pt idx="91">
                  <c:v>-1.3191907349256651E-2</c:v>
                </c:pt>
                <c:pt idx="92">
                  <c:v>6.8370266635182919E-4</c:v>
                </c:pt>
                <c:pt idx="93">
                  <c:v>-2.10193625346068E-2</c:v>
                </c:pt>
                <c:pt idx="94">
                  <c:v>5.8227442575970846E-3</c:v>
                </c:pt>
                <c:pt idx="95">
                  <c:v>3.2930715668545836E-2</c:v>
                </c:pt>
                <c:pt idx="96">
                  <c:v>9.2782480207281998E-3</c:v>
                </c:pt>
                <c:pt idx="97">
                  <c:v>-2.5679173803002525E-3</c:v>
                </c:pt>
                <c:pt idx="98">
                  <c:v>-2.820041432485744E-2</c:v>
                </c:pt>
                <c:pt idx="99">
                  <c:v>1.8116313365819113E-2</c:v>
                </c:pt>
                <c:pt idx="100">
                  <c:v>-4.4922689267700893E-3</c:v>
                </c:pt>
                <c:pt idx="101">
                  <c:v>-7.3391777039094061E-3</c:v>
                </c:pt>
                <c:pt idx="102">
                  <c:v>8.2840963228665021E-3</c:v>
                </c:pt>
                <c:pt idx="103">
                  <c:v>2.2563434089494301E-2</c:v>
                </c:pt>
                <c:pt idx="104">
                  <c:v>3.0493415949780643E-4</c:v>
                </c:pt>
                <c:pt idx="105">
                  <c:v>-1.810338168918528E-2</c:v>
                </c:pt>
                <c:pt idx="106">
                  <c:v>1.3116026691548686E-2</c:v>
                </c:pt>
                <c:pt idx="107">
                  <c:v>3.4874295858953498E-3</c:v>
                </c:pt>
                <c:pt idx="108">
                  <c:v>9.6701650046625912E-3</c:v>
                </c:pt>
                <c:pt idx="109">
                  <c:v>6.7431591573768306E-3</c:v>
                </c:pt>
                <c:pt idx="110">
                  <c:v>4.7170177814562612E-3</c:v>
                </c:pt>
                <c:pt idx="111">
                  <c:v>1.3742730173467645E-2</c:v>
                </c:pt>
                <c:pt idx="112">
                  <c:v>1.9214567650019578E-2</c:v>
                </c:pt>
                <c:pt idx="113">
                  <c:v>7.9860367074617786E-3</c:v>
                </c:pt>
                <c:pt idx="114">
                  <c:v>-1.0719772234693854E-2</c:v>
                </c:pt>
                <c:pt idx="115">
                  <c:v>-7.1041196396972829E-3</c:v>
                </c:pt>
                <c:pt idx="116">
                  <c:v>3.9001298899643895E-3</c:v>
                </c:pt>
                <c:pt idx="117">
                  <c:v>3.3660041224108851E-2</c:v>
                </c:pt>
                <c:pt idx="118">
                  <c:v>-6.4828951976055186E-3</c:v>
                </c:pt>
                <c:pt idx="119">
                  <c:v>-1.9806781876816892E-2</c:v>
                </c:pt>
                <c:pt idx="120">
                  <c:v>1.3597877110408236E-2</c:v>
                </c:pt>
                <c:pt idx="121">
                  <c:v>1.3737756109482722E-2</c:v>
                </c:pt>
                <c:pt idx="122">
                  <c:v>-3.6318755618598014E-3</c:v>
                </c:pt>
                <c:pt idx="123">
                  <c:v>1.710555423398839E-2</c:v>
                </c:pt>
                <c:pt idx="124">
                  <c:v>-1.320955133670371E-2</c:v>
                </c:pt>
                <c:pt idx="125">
                  <c:v>-3.3271152027643117E-3</c:v>
                </c:pt>
                <c:pt idx="126">
                  <c:v>2.1920968887854136E-2</c:v>
                </c:pt>
                <c:pt idx="127">
                  <c:v>4.791637489176645E-3</c:v>
                </c:pt>
                <c:pt idx="128">
                  <c:v>2.1629590493527539E-2</c:v>
                </c:pt>
                <c:pt idx="129">
                  <c:v>-4.5660990343706929E-2</c:v>
                </c:pt>
                <c:pt idx="130">
                  <c:v>-2.4496253870462644E-3</c:v>
                </c:pt>
                <c:pt idx="131">
                  <c:v>-3.0418721680462958E-3</c:v>
                </c:pt>
                <c:pt idx="132">
                  <c:v>-1.9693343808329963E-3</c:v>
                </c:pt>
                <c:pt idx="133">
                  <c:v>2.724822499733015E-3</c:v>
                </c:pt>
                <c:pt idx="134">
                  <c:v>3.1077518004469632E-3</c:v>
                </c:pt>
                <c:pt idx="135">
                  <c:v>1.1548618941807559E-2</c:v>
                </c:pt>
                <c:pt idx="136">
                  <c:v>1.9081807025658332E-2</c:v>
                </c:pt>
                <c:pt idx="137">
                  <c:v>3.0675735372232862E-2</c:v>
                </c:pt>
                <c:pt idx="138">
                  <c:v>-1.8791351825804915E-2</c:v>
                </c:pt>
                <c:pt idx="139">
                  <c:v>9.7407674778868247E-3</c:v>
                </c:pt>
                <c:pt idx="140">
                  <c:v>-2.2461923487885161E-2</c:v>
                </c:pt>
                <c:pt idx="141">
                  <c:v>1.4486809037811851E-2</c:v>
                </c:pt>
                <c:pt idx="142">
                  <c:v>-1.8231858484048923E-2</c:v>
                </c:pt>
                <c:pt idx="143">
                  <c:v>1.0776004022497704E-2</c:v>
                </c:pt>
                <c:pt idx="144">
                  <c:v>1.7966272491802805E-2</c:v>
                </c:pt>
                <c:pt idx="145">
                  <c:v>-4.4471519201821725E-3</c:v>
                </c:pt>
                <c:pt idx="146">
                  <c:v>2.8719321185050762E-2</c:v>
                </c:pt>
                <c:pt idx="147">
                  <c:v>-1.1142316849672962E-3</c:v>
                </c:pt>
                <c:pt idx="148">
                  <c:v>-7.7472212767265682E-3</c:v>
                </c:pt>
                <c:pt idx="149">
                  <c:v>-1.9132329628415434E-2</c:v>
                </c:pt>
                <c:pt idx="150">
                  <c:v>1.4467521268716341E-2</c:v>
                </c:pt>
                <c:pt idx="151">
                  <c:v>1.3924137821220466E-2</c:v>
                </c:pt>
                <c:pt idx="152">
                  <c:v>1.2180094138881112E-4</c:v>
                </c:pt>
                <c:pt idx="153">
                  <c:v>1.7979438458817268E-3</c:v>
                </c:pt>
                <c:pt idx="154">
                  <c:v>-1.3362928656578247E-3</c:v>
                </c:pt>
                <c:pt idx="155">
                  <c:v>1.047427916258519E-3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95-41FF-8C4A-90CED03E7EAF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'2.NK.SX4E - Regression'!$D$2:$D$157</c:f>
              <c:numCache>
                <c:formatCode>General</c:formatCode>
                <c:ptCount val="156"/>
                <c:pt idx="0">
                  <c:v>-6.5036805526997574E-2</c:v>
                </c:pt>
                <c:pt idx="1">
                  <c:v>-6.6642357479393316E-2</c:v>
                </c:pt>
                <c:pt idx="2">
                  <c:v>7.482670946161514E-3</c:v>
                </c:pt>
                <c:pt idx="3">
                  <c:v>2.8721743194995684E-2</c:v>
                </c:pt>
                <c:pt idx="4">
                  <c:v>-8.4412318676226079E-3</c:v>
                </c:pt>
                <c:pt idx="5">
                  <c:v>-3.233860187151022E-3</c:v>
                </c:pt>
                <c:pt idx="6">
                  <c:v>1.8541508149453347E-2</c:v>
                </c:pt>
                <c:pt idx="7">
                  <c:v>5.8115638043178895E-2</c:v>
                </c:pt>
                <c:pt idx="8">
                  <c:v>-6.2531581606871537E-3</c:v>
                </c:pt>
                <c:pt idx="9">
                  <c:v>9.0181957235269845E-3</c:v>
                </c:pt>
                <c:pt idx="10">
                  <c:v>3.7399861155494762E-2</c:v>
                </c:pt>
                <c:pt idx="11">
                  <c:v>-4.1862871381210781E-2</c:v>
                </c:pt>
                <c:pt idx="12">
                  <c:v>-8.4380234505863263E-3</c:v>
                </c:pt>
                <c:pt idx="13">
                  <c:v>-5.3211983630285014E-3</c:v>
                </c:pt>
                <c:pt idx="14">
                  <c:v>-1.6458755812286251E-2</c:v>
                </c:pt>
                <c:pt idx="15">
                  <c:v>6.2217822213035325E-2</c:v>
                </c:pt>
                <c:pt idx="16">
                  <c:v>-0.1214264549859973</c:v>
                </c:pt>
                <c:pt idx="17">
                  <c:v>-5.5919509113878385E-2</c:v>
                </c:pt>
                <c:pt idx="18">
                  <c:v>1.4482139914681644E-2</c:v>
                </c:pt>
                <c:pt idx="19">
                  <c:v>4.1840325795652993E-2</c:v>
                </c:pt>
                <c:pt idx="20">
                  <c:v>-6.7228311152231102E-2</c:v>
                </c:pt>
                <c:pt idx="21">
                  <c:v>1.6944859094404505E-2</c:v>
                </c:pt>
                <c:pt idx="22">
                  <c:v>6.7001949919879386E-2</c:v>
                </c:pt>
                <c:pt idx="23">
                  <c:v>-2.3425937273164256E-2</c:v>
                </c:pt>
                <c:pt idx="24">
                  <c:v>-3.3924082911369349E-2</c:v>
                </c:pt>
                <c:pt idx="25">
                  <c:v>5.3205060571472451E-2</c:v>
                </c:pt>
                <c:pt idx="26">
                  <c:v>1.0081419463860075E-3</c:v>
                </c:pt>
                <c:pt idx="27">
                  <c:v>-4.1698870118876685E-2</c:v>
                </c:pt>
                <c:pt idx="28">
                  <c:v>-3.0516034075197394E-2</c:v>
                </c:pt>
                <c:pt idx="29">
                  <c:v>1.8108999100907318E-2</c:v>
                </c:pt>
                <c:pt idx="30">
                  <c:v>-5.3296718186828405E-3</c:v>
                </c:pt>
                <c:pt idx="31">
                  <c:v>1.9368794518813076E-3</c:v>
                </c:pt>
                <c:pt idx="32">
                  <c:v>-4.2656615544580209E-2</c:v>
                </c:pt>
                <c:pt idx="33">
                  <c:v>1.0303502490523739E-2</c:v>
                </c:pt>
                <c:pt idx="34">
                  <c:v>-4.1806118254946983E-2</c:v>
                </c:pt>
                <c:pt idx="35">
                  <c:v>1.8678811596927421E-2</c:v>
                </c:pt>
                <c:pt idx="36">
                  <c:v>1.6604329108074109E-3</c:v>
                </c:pt>
                <c:pt idx="37">
                  <c:v>1.5550031291287004E-2</c:v>
                </c:pt>
                <c:pt idx="38">
                  <c:v>-2.042623481229832E-2</c:v>
                </c:pt>
                <c:pt idx="39">
                  <c:v>4.9796202938968179E-2</c:v>
                </c:pt>
                <c:pt idx="40">
                  <c:v>2.5764216162690395E-2</c:v>
                </c:pt>
                <c:pt idx="41">
                  <c:v>2.7480240039943919E-2</c:v>
                </c:pt>
                <c:pt idx="42">
                  <c:v>8.8291199391750275E-3</c:v>
                </c:pt>
                <c:pt idx="43">
                  <c:v>2.8845213650141779E-2</c:v>
                </c:pt>
                <c:pt idx="44">
                  <c:v>-2.4010841142900634E-2</c:v>
                </c:pt>
                <c:pt idx="45">
                  <c:v>1.6353055286129875E-2</c:v>
                </c:pt>
                <c:pt idx="46">
                  <c:v>5.4084449442797236E-2</c:v>
                </c:pt>
                <c:pt idx="47">
                  <c:v>5.3169954345766213E-2</c:v>
                </c:pt>
                <c:pt idx="48">
                  <c:v>3.6379056376378185E-2</c:v>
                </c:pt>
                <c:pt idx="49">
                  <c:v>-4.7359860524944938E-2</c:v>
                </c:pt>
                <c:pt idx="50">
                  <c:v>6.1394970746473099E-3</c:v>
                </c:pt>
                <c:pt idx="51">
                  <c:v>5.6549401620540368E-2</c:v>
                </c:pt>
                <c:pt idx="52">
                  <c:v>-7.6064485142105398E-2</c:v>
                </c:pt>
                <c:pt idx="53">
                  <c:v>3.6047364560411344E-3</c:v>
                </c:pt>
                <c:pt idx="54">
                  <c:v>8.3687313764026702E-3</c:v>
                </c:pt>
                <c:pt idx="55">
                  <c:v>4.5619772619297484E-2</c:v>
                </c:pt>
                <c:pt idx="56">
                  <c:v>-3.3146129280916098E-3</c:v>
                </c:pt>
                <c:pt idx="57">
                  <c:v>1.1247216035634769E-2</c:v>
                </c:pt>
                <c:pt idx="58">
                  <c:v>3.7826343222346806E-2</c:v>
                </c:pt>
                <c:pt idx="59">
                  <c:v>1.6183396164370659E-2</c:v>
                </c:pt>
                <c:pt idx="60">
                  <c:v>-4.4080162757523817E-3</c:v>
                </c:pt>
                <c:pt idx="61">
                  <c:v>-4.0542966120708984E-2</c:v>
                </c:pt>
                <c:pt idx="62">
                  <c:v>-1.6223374903432342E-2</c:v>
                </c:pt>
                <c:pt idx="63">
                  <c:v>-3.8610489235960048E-2</c:v>
                </c:pt>
                <c:pt idx="64">
                  <c:v>2.1149116439320867E-2</c:v>
                </c:pt>
                <c:pt idx="65">
                  <c:v>-1.8061083232392705E-3</c:v>
                </c:pt>
                <c:pt idx="66">
                  <c:v>1.4482577020977718E-2</c:v>
                </c:pt>
                <c:pt idx="67">
                  <c:v>-1.1835357033269705E-3</c:v>
                </c:pt>
                <c:pt idx="68">
                  <c:v>2.8550817750425415E-2</c:v>
                </c:pt>
                <c:pt idx="69">
                  <c:v>2.5890379278446E-2</c:v>
                </c:pt>
                <c:pt idx="70">
                  <c:v>-3.330682617063813E-3</c:v>
                </c:pt>
                <c:pt idx="71">
                  <c:v>-5.7739504376343807E-2</c:v>
                </c:pt>
                <c:pt idx="72">
                  <c:v>6.6286335234991972E-4</c:v>
                </c:pt>
                <c:pt idx="73">
                  <c:v>-2.0718937555867734E-2</c:v>
                </c:pt>
                <c:pt idx="74">
                  <c:v>-1.7317103777136349E-2</c:v>
                </c:pt>
                <c:pt idx="75">
                  <c:v>8.4682309517532008E-3</c:v>
                </c:pt>
                <c:pt idx="76">
                  <c:v>-4.796288910812168E-3</c:v>
                </c:pt>
                <c:pt idx="77">
                  <c:v>6.5708852736108461E-3</c:v>
                </c:pt>
                <c:pt idx="78">
                  <c:v>-1.5629712051412677E-2</c:v>
                </c:pt>
                <c:pt idx="79">
                  <c:v>5.2792239018168412E-3</c:v>
                </c:pt>
                <c:pt idx="80">
                  <c:v>6.90511778699402E-3</c:v>
                </c:pt>
                <c:pt idx="81">
                  <c:v>1.1089825457641506E-2</c:v>
                </c:pt>
                <c:pt idx="82">
                  <c:v>7.8818993247130461E-4</c:v>
                </c:pt>
                <c:pt idx="83">
                  <c:v>2.3124536855411739E-2</c:v>
                </c:pt>
                <c:pt idx="84">
                  <c:v>2.8194872467379637E-3</c:v>
                </c:pt>
                <c:pt idx="85">
                  <c:v>7.5090284506297194E-3</c:v>
                </c:pt>
                <c:pt idx="86">
                  <c:v>3.1223743670095602E-2</c:v>
                </c:pt>
                <c:pt idx="87">
                  <c:v>-1.7119007231497223E-2</c:v>
                </c:pt>
                <c:pt idx="88">
                  <c:v>-1.4278485468505825E-2</c:v>
                </c:pt>
                <c:pt idx="89">
                  <c:v>3.8249368982491282E-2</c:v>
                </c:pt>
                <c:pt idx="90">
                  <c:v>-4.762662544330205E-3</c:v>
                </c:pt>
                <c:pt idx="91">
                  <c:v>-2.0540853475245261E-2</c:v>
                </c:pt>
                <c:pt idx="92">
                  <c:v>-1.0676512784011062E-3</c:v>
                </c:pt>
                <c:pt idx="93">
                  <c:v>-3.1526000603162393E-2</c:v>
                </c:pt>
                <c:pt idx="94">
                  <c:v>6.1445430605677181E-3</c:v>
                </c:pt>
                <c:pt idx="95">
                  <c:v>4.4188204408636168E-2</c:v>
                </c:pt>
                <c:pt idx="96">
                  <c:v>1.0994039651760091E-2</c:v>
                </c:pt>
                <c:pt idx="97">
                  <c:v>-5.6310149477850572E-3</c:v>
                </c:pt>
                <c:pt idx="98">
                  <c:v>-4.1603977235559711E-2</c:v>
                </c:pt>
                <c:pt idx="99">
                  <c:v>2.3397489539748986E-2</c:v>
                </c:pt>
                <c:pt idx="100">
                  <c:v>-8.3316736373896007E-3</c:v>
                </c:pt>
                <c:pt idx="101">
                  <c:v>-1.2327060520621569E-2</c:v>
                </c:pt>
                <c:pt idx="102">
                  <c:v>9.598834900039644E-3</c:v>
                </c:pt>
                <c:pt idx="103">
                  <c:v>2.9638633601054259E-2</c:v>
                </c:pt>
                <c:pt idx="104">
                  <c:v>-1.5992196715361223E-3</c:v>
                </c:pt>
                <c:pt idx="105">
                  <c:v>-2.7433677127571568E-2</c:v>
                </c:pt>
                <c:pt idx="106">
                  <c:v>1.6380025562257438E-2</c:v>
                </c:pt>
                <c:pt idx="107">
                  <c:v>2.8671336534029711E-3</c:v>
                </c:pt>
                <c:pt idx="108">
                  <c:v>1.1544060779764316E-2</c:v>
                </c:pt>
                <c:pt idx="109">
                  <c:v>7.4362646806072864E-3</c:v>
                </c:pt>
                <c:pt idx="110">
                  <c:v>4.5927528891753873E-3</c:v>
                </c:pt>
                <c:pt idx="111">
                  <c:v>1.7259548956698918E-2</c:v>
                </c:pt>
                <c:pt idx="112">
                  <c:v>2.4938793144832189E-2</c:v>
                </c:pt>
                <c:pt idx="113">
                  <c:v>9.1805343603905253E-3</c:v>
                </c:pt>
                <c:pt idx="114">
                  <c:v>-1.7071428571428609E-2</c:v>
                </c:pt>
                <c:pt idx="115">
                  <c:v>-1.1997177134791866E-2</c:v>
                </c:pt>
                <c:pt idx="116">
                  <c:v>3.4463223491644707E-3</c:v>
                </c:pt>
                <c:pt idx="117">
                  <c:v>4.5211748886668367E-2</c:v>
                </c:pt>
                <c:pt idx="118">
                  <c:v>-1.1125343092406226E-2</c:v>
                </c:pt>
                <c:pt idx="119">
                  <c:v>-2.9824249955618727E-2</c:v>
                </c:pt>
                <c:pt idx="120">
                  <c:v>1.7056260381809952E-2</c:v>
                </c:pt>
                <c:pt idx="121">
                  <c:v>1.725256829396701E-2</c:v>
                </c:pt>
                <c:pt idx="122">
                  <c:v>-7.124186979514802E-3</c:v>
                </c:pt>
                <c:pt idx="123">
                  <c:v>2.197897771040919E-2</c:v>
                </c:pt>
                <c:pt idx="124">
                  <c:v>-2.0565615264797481E-2</c:v>
                </c:pt>
                <c:pt idx="125">
                  <c:v>-6.6964825335428064E-3</c:v>
                </c:pt>
                <c:pt idx="126">
                  <c:v>2.8736990014797372E-2</c:v>
                </c:pt>
                <c:pt idx="127">
                  <c:v>4.6974751071300483E-3</c:v>
                </c:pt>
                <c:pt idx="128">
                  <c:v>2.8328065983195809E-2</c:v>
                </c:pt>
                <c:pt idx="129">
                  <c:v>-6.6108364927772736E-2</c:v>
                </c:pt>
                <c:pt idx="130">
                  <c:v>-5.4650025057870885E-3</c:v>
                </c:pt>
                <c:pt idx="131">
                  <c:v>-6.2961689412713981E-3</c:v>
                </c:pt>
                <c:pt idx="132">
                  <c:v>-4.7909561851715724E-3</c:v>
                </c:pt>
                <c:pt idx="133">
                  <c:v>1.796881464931236E-3</c:v>
                </c:pt>
                <c:pt idx="134">
                  <c:v>2.3342891674762584E-3</c:v>
                </c:pt>
                <c:pt idx="135">
                  <c:v>1.41803061984763E-2</c:v>
                </c:pt>
                <c:pt idx="136">
                  <c:v>2.4752475247524781E-2</c:v>
                </c:pt>
                <c:pt idx="137">
                  <c:v>4.1023537254499774E-2</c:v>
                </c:pt>
                <c:pt idx="138">
                  <c:v>-2.8399182900702591E-2</c:v>
                </c:pt>
                <c:pt idx="139">
                  <c:v>1.1643145161290334E-2</c:v>
                </c:pt>
                <c:pt idx="140">
                  <c:v>-3.3550508433294712E-2</c:v>
                </c:pt>
                <c:pt idx="141">
                  <c:v>1.8303798410198528E-2</c:v>
                </c:pt>
                <c:pt idx="142">
                  <c:v>-2.7613983045737894E-2</c:v>
                </c:pt>
                <c:pt idx="143">
                  <c:v>1.3096008893558173E-2</c:v>
                </c:pt>
                <c:pt idx="144">
                  <c:v>2.3186920326991912E-2</c:v>
                </c:pt>
                <c:pt idx="145">
                  <c:v>-8.2683558740037338E-3</c:v>
                </c:pt>
                <c:pt idx="146">
                  <c:v>3.8277881459553388E-2</c:v>
                </c:pt>
                <c:pt idx="147">
                  <c:v>-3.590894517473491E-3</c:v>
                </c:pt>
                <c:pt idx="148">
                  <c:v>-1.2899713902321764E-2</c:v>
                </c:pt>
                <c:pt idx="149">
                  <c:v>-2.887771535350294E-2</c:v>
                </c:pt>
                <c:pt idx="150">
                  <c:v>1.8276729717211306E-2</c:v>
                </c:pt>
                <c:pt idx="151">
                  <c:v>1.7514138686503287E-2</c:v>
                </c:pt>
                <c:pt idx="152">
                  <c:v>-1.8562310880564533E-3</c:v>
                </c:pt>
                <c:pt idx="153">
                  <c:v>4.9608853272274547E-4</c:v>
                </c:pt>
                <c:pt idx="154">
                  <c:v>-3.9025379167036741E-3</c:v>
                </c:pt>
                <c:pt idx="155">
                  <c:v>-5.5719477756523725E-4</c:v>
                </c:pt>
              </c:numCache>
            </c:numRef>
          </c:xVal>
          <c:yVal>
            <c:numRef>
              <c:f>'2.NK.SX4E - Regression'!$M$2:$M$157</c:f>
              <c:numCache>
                <c:formatCode>General</c:formatCode>
                <c:ptCount val="156"/>
                <c:pt idx="0">
                  <c:v>-8.9482739216809715E-2</c:v>
                </c:pt>
                <c:pt idx="1">
                  <c:v>-9.0626773594209273E-2</c:v>
                </c:pt>
                <c:pt idx="2">
                  <c:v>-3.780906151829927E-2</c:v>
                </c:pt>
                <c:pt idx="3">
                  <c:v>-2.2675182629807267E-2</c:v>
                </c:pt>
                <c:pt idx="4">
                  <c:v>-4.9155621942055722E-2</c:v>
                </c:pt>
                <c:pt idx="5">
                  <c:v>-4.5445114655469993E-2</c:v>
                </c:pt>
                <c:pt idx="6">
                  <c:v>-2.9929098546218183E-2</c:v>
                </c:pt>
                <c:pt idx="7">
                  <c:v>-1.730593361418141E-3</c:v>
                </c:pt>
                <c:pt idx="8">
                  <c:v>-4.759651229301385E-2</c:v>
                </c:pt>
                <c:pt idx="9">
                  <c:v>-3.6714924931791668E-2</c:v>
                </c:pt>
                <c:pt idx="10">
                  <c:v>-1.6491598683411057E-2</c:v>
                </c:pt>
                <c:pt idx="11">
                  <c:v>-7.2970176491689867E-2</c:v>
                </c:pt>
                <c:pt idx="12">
                  <c:v>-4.9153335787826297E-2</c:v>
                </c:pt>
                <c:pt idx="13">
                  <c:v>-4.693244530640224E-2</c:v>
                </c:pt>
                <c:pt idx="14">
                  <c:v>-5.4868500308048587E-2</c:v>
                </c:pt>
                <c:pt idx="15">
                  <c:v>1.192413711468672E-3</c:v>
                </c:pt>
                <c:pt idx="16">
                  <c:v>-0.12966312541629937</c:v>
                </c:pt>
                <c:pt idx="17">
                  <c:v>-8.2986219119788901E-2</c:v>
                </c:pt>
                <c:pt idx="18">
                  <c:v>-3.282159716899577E-2</c:v>
                </c:pt>
                <c:pt idx="19">
                  <c:v>-1.3327550212486224E-2</c:v>
                </c:pt>
                <c:pt idx="20">
                  <c:v>-9.1044294275673163E-2</c:v>
                </c:pt>
                <c:pt idx="21">
                  <c:v>-3.106678917335284E-2</c:v>
                </c:pt>
                <c:pt idx="22">
                  <c:v>4.601338943898782E-3</c:v>
                </c:pt>
                <c:pt idx="23">
                  <c:v>-5.9832958227290435E-2</c:v>
                </c:pt>
                <c:pt idx="24">
                  <c:v>-6.7313401006568019E-2</c:v>
                </c:pt>
                <c:pt idx="25">
                  <c:v>-5.2296202425683655E-3</c:v>
                </c:pt>
                <c:pt idx="26">
                  <c:v>-4.2422480437668976E-2</c:v>
                </c:pt>
                <c:pt idx="27">
                  <c:v>-7.2853317562418113E-2</c:v>
                </c:pt>
                <c:pt idx="28">
                  <c:v>-6.4884999345307906E-2</c:v>
                </c:pt>
                <c:pt idx="29">
                  <c:v>-3.023728241989147E-2</c:v>
                </c:pt>
                <c:pt idx="30">
                  <c:v>-4.6938483058434788E-2</c:v>
                </c:pt>
                <c:pt idx="31">
                  <c:v>-4.1760709491994195E-2</c:v>
                </c:pt>
                <c:pt idx="32">
                  <c:v>-7.3535758071532162E-2</c:v>
                </c:pt>
                <c:pt idx="33">
                  <c:v>-3.5799080928890094E-2</c:v>
                </c:pt>
                <c:pt idx="34">
                  <c:v>-7.292973711047035E-2</c:v>
                </c:pt>
                <c:pt idx="35">
                  <c:v>-2.9831263117217319E-2</c:v>
                </c:pt>
                <c:pt idx="36">
                  <c:v>-4.1957691187933598E-2</c:v>
                </c:pt>
                <c:pt idx="37">
                  <c:v>-3.2060672276878713E-2</c:v>
                </c:pt>
                <c:pt idx="38">
                  <c:v>-5.7695523351963041E-2</c:v>
                </c:pt>
                <c:pt idx="39">
                  <c:v>-7.6585982108156869E-3</c:v>
                </c:pt>
                <c:pt idx="40">
                  <c:v>-2.4782565447284442E-2</c:v>
                </c:pt>
                <c:pt idx="41">
                  <c:v>-2.3559814414477874E-2</c:v>
                </c:pt>
                <c:pt idx="42">
                  <c:v>-3.684965068570431E-2</c:v>
                </c:pt>
                <c:pt idx="43">
                  <c:v>-2.2587203885133498E-2</c:v>
                </c:pt>
                <c:pt idx="44">
                  <c:v>-6.0249730872643931E-2</c:v>
                </c:pt>
                <c:pt idx="45">
                  <c:v>-3.1488478362750844E-2</c:v>
                </c:pt>
                <c:pt idx="46">
                  <c:v>-4.6030126149565961E-3</c:v>
                </c:pt>
                <c:pt idx="47">
                  <c:v>-5.2546351472612732E-3</c:v>
                </c:pt>
                <c:pt idx="48">
                  <c:v>-1.7218972069355073E-2</c:v>
                </c:pt>
                <c:pt idx="49">
                  <c:v>-7.6887050401151458E-2</c:v>
                </c:pt>
                <c:pt idx="50">
                  <c:v>-3.8766138666468893E-2</c:v>
                </c:pt>
                <c:pt idx="51">
                  <c:v>-2.8466134988917799E-3</c:v>
                </c:pt>
                <c:pt idx="52">
                  <c:v>-9.7340500881766379E-2</c:v>
                </c:pt>
                <c:pt idx="53">
                  <c:v>-4.0572279714621816E-2</c:v>
                </c:pt>
                <c:pt idx="54">
                  <c:v>-3.7177700078305537E-2</c:v>
                </c:pt>
                <c:pt idx="55">
                  <c:v>-1.0634509300698231E-2</c:v>
                </c:pt>
                <c:pt idx="56">
                  <c:v>-4.550265493722009E-2</c:v>
                </c:pt>
                <c:pt idx="57">
                  <c:v>-3.512663882172961E-2</c:v>
                </c:pt>
                <c:pt idx="58">
                  <c:v>-1.6187709329288875E-2</c:v>
                </c:pt>
                <c:pt idx="59">
                  <c:v>-3.1609368793884096E-2</c:v>
                </c:pt>
                <c:pt idx="60">
                  <c:v>-4.6281758357835746E-2</c:v>
                </c:pt>
                <c:pt idx="61">
                  <c:v>-7.2029679368148414E-2</c:v>
                </c:pt>
                <c:pt idx="62">
                  <c:v>-5.4700779885728648E-2</c:v>
                </c:pt>
                <c:pt idx="63">
                  <c:v>-7.0652694969491073E-2</c:v>
                </c:pt>
                <c:pt idx="64">
                  <c:v>-2.8071049965511043E-2</c:v>
                </c:pt>
                <c:pt idx="65">
                  <c:v>-4.4427771546594545E-2</c:v>
                </c:pt>
                <c:pt idx="66">
                  <c:v>-3.2821285709358147E-2</c:v>
                </c:pt>
                <c:pt idx="67">
                  <c:v>-4.3984158072396723E-2</c:v>
                </c:pt>
                <c:pt idx="68">
                  <c:v>-2.2796975377945318E-2</c:v>
                </c:pt>
                <c:pt idx="69">
                  <c:v>-2.4692668050087872E-2</c:v>
                </c:pt>
                <c:pt idx="70">
                  <c:v>-4.5514105377419727E-2</c:v>
                </c:pt>
                <c:pt idx="71">
                  <c:v>-8.4283054855224221E-2</c:v>
                </c:pt>
                <c:pt idx="72">
                  <c:v>-4.2668508341511049E-2</c:v>
                </c:pt>
                <c:pt idx="73">
                  <c:v>-5.7904088388119543E-2</c:v>
                </c:pt>
                <c:pt idx="74">
                  <c:v>-5.5480115259588576E-2</c:v>
                </c:pt>
                <c:pt idx="75">
                  <c:v>-3.7106801759152548E-2</c:v>
                </c:pt>
                <c:pt idx="76">
                  <c:v>-4.6558421620989013E-2</c:v>
                </c:pt>
                <c:pt idx="77">
                  <c:v>-3.845875345300237E-2</c:v>
                </c:pt>
                <c:pt idx="78">
                  <c:v>-5.4277766036639474E-2</c:v>
                </c:pt>
                <c:pt idx="79">
                  <c:v>-3.9379125422957267E-2</c:v>
                </c:pt>
                <c:pt idx="80">
                  <c:v>-3.8220596422465648E-2</c:v>
                </c:pt>
                <c:pt idx="81">
                  <c:v>-3.5238787314735023E-2</c:v>
                </c:pt>
                <c:pt idx="82">
                  <c:v>-4.2579207016912465E-2</c:v>
                </c:pt>
                <c:pt idx="83">
                  <c:v>-2.6663466198163826E-2</c:v>
                </c:pt>
                <c:pt idx="84">
                  <c:v>-4.1131808223760467E-2</c:v>
                </c:pt>
                <c:pt idx="85">
                  <c:v>-3.7790280505844896E-2</c:v>
                </c:pt>
                <c:pt idx="86">
                  <c:v>-2.0892384787910476E-2</c:v>
                </c:pt>
                <c:pt idx="87">
                  <c:v>-5.5338961771582727E-2</c:v>
                </c:pt>
                <c:pt idx="88">
                  <c:v>-5.3314950937324315E-2</c:v>
                </c:pt>
                <c:pt idx="89">
                  <c:v>-1.5886282762924135E-2</c:v>
                </c:pt>
                <c:pt idx="90">
                  <c:v>-4.6534461188450539E-2</c:v>
                </c:pt>
                <c:pt idx="91">
                  <c:v>-5.7777194761291902E-2</c:v>
                </c:pt>
                <c:pt idx="92">
                  <c:v>-4.3901584745683411E-2</c:v>
                </c:pt>
                <c:pt idx="93">
                  <c:v>-6.5604649946642057E-2</c:v>
                </c:pt>
                <c:pt idx="94">
                  <c:v>-3.8762543154438153E-2</c:v>
                </c:pt>
                <c:pt idx="95">
                  <c:v>-1.1654571743489384E-2</c:v>
                </c:pt>
                <c:pt idx="96">
                  <c:v>-3.5307039391307034E-2</c:v>
                </c:pt>
                <c:pt idx="97">
                  <c:v>-4.7153204792335493E-2</c:v>
                </c:pt>
                <c:pt idx="98">
                  <c:v>-7.2785701736892708E-2</c:v>
                </c:pt>
                <c:pt idx="99">
                  <c:v>-2.6468974046216114E-2</c:v>
                </c:pt>
                <c:pt idx="100">
                  <c:v>-4.9077556338805332E-2</c:v>
                </c:pt>
                <c:pt idx="101">
                  <c:v>-5.1924465115944653E-2</c:v>
                </c:pt>
                <c:pt idx="102">
                  <c:v>-3.6301191089168738E-2</c:v>
                </c:pt>
                <c:pt idx="103">
                  <c:v>-2.2021853322540922E-2</c:v>
                </c:pt>
                <c:pt idx="104">
                  <c:v>-4.4280353252537437E-2</c:v>
                </c:pt>
                <c:pt idx="105">
                  <c:v>-6.2688669101220534E-2</c:v>
                </c:pt>
                <c:pt idx="106">
                  <c:v>-3.1469260720486544E-2</c:v>
                </c:pt>
                <c:pt idx="107">
                  <c:v>-4.1097857826139887E-2</c:v>
                </c:pt>
                <c:pt idx="108">
                  <c:v>-3.4915122407372642E-2</c:v>
                </c:pt>
                <c:pt idx="109">
                  <c:v>-3.7842128254658408E-2</c:v>
                </c:pt>
                <c:pt idx="110">
                  <c:v>-3.9868269630578976E-2</c:v>
                </c:pt>
                <c:pt idx="111">
                  <c:v>-3.0842557238567585E-2</c:v>
                </c:pt>
                <c:pt idx="112">
                  <c:v>-2.5370719762015648E-2</c:v>
                </c:pt>
                <c:pt idx="113">
                  <c:v>-3.6599250704573455E-2</c:v>
                </c:pt>
                <c:pt idx="114">
                  <c:v>-5.5305059646729104E-2</c:v>
                </c:pt>
                <c:pt idx="115">
                  <c:v>-5.1689407051732528E-2</c:v>
                </c:pt>
                <c:pt idx="116">
                  <c:v>-4.0685157522070851E-2</c:v>
                </c:pt>
                <c:pt idx="117">
                  <c:v>-1.0925246187926362E-2</c:v>
                </c:pt>
                <c:pt idx="118">
                  <c:v>-5.1068182609640765E-2</c:v>
                </c:pt>
                <c:pt idx="119">
                  <c:v>-6.4392069288852147E-2</c:v>
                </c:pt>
                <c:pt idx="120">
                  <c:v>-3.0987410301626994E-2</c:v>
                </c:pt>
                <c:pt idx="121">
                  <c:v>-3.0847531302552508E-2</c:v>
                </c:pt>
                <c:pt idx="122">
                  <c:v>-4.8217162973895042E-2</c:v>
                </c:pt>
                <c:pt idx="123">
                  <c:v>-2.747973317804684E-2</c:v>
                </c:pt>
                <c:pt idx="124">
                  <c:v>-5.7794838748738961E-2</c:v>
                </c:pt>
                <c:pt idx="125">
                  <c:v>-4.7912402614799558E-2</c:v>
                </c:pt>
                <c:pt idx="126">
                  <c:v>-2.266431852418109E-2</c:v>
                </c:pt>
                <c:pt idx="127">
                  <c:v>-3.9793649922858595E-2</c:v>
                </c:pt>
                <c:pt idx="128">
                  <c:v>-2.2955696918507688E-2</c:v>
                </c:pt>
                <c:pt idx="129">
                  <c:v>-9.0246277755742205E-2</c:v>
                </c:pt>
                <c:pt idx="130">
                  <c:v>-4.7034912799081507E-2</c:v>
                </c:pt>
                <c:pt idx="131">
                  <c:v>-4.7627159580081541E-2</c:v>
                </c:pt>
                <c:pt idx="132">
                  <c:v>-4.6554621792868241E-2</c:v>
                </c:pt>
                <c:pt idx="133">
                  <c:v>-4.1860464912302227E-2</c:v>
                </c:pt>
                <c:pt idx="134">
                  <c:v>-4.1477535611588276E-2</c:v>
                </c:pt>
                <c:pt idx="135">
                  <c:v>-3.3036668470227674E-2</c:v>
                </c:pt>
                <c:pt idx="136">
                  <c:v>-2.5503480386376894E-2</c:v>
                </c:pt>
                <c:pt idx="137">
                  <c:v>-1.3909552039802358E-2</c:v>
                </c:pt>
                <c:pt idx="138">
                  <c:v>-6.3376639237840177E-2</c:v>
                </c:pt>
                <c:pt idx="139">
                  <c:v>-3.4844519934148409E-2</c:v>
                </c:pt>
                <c:pt idx="140">
                  <c:v>-6.7047210899920412E-2</c:v>
                </c:pt>
                <c:pt idx="141">
                  <c:v>-3.0098478374223379E-2</c:v>
                </c:pt>
                <c:pt idx="142">
                  <c:v>-6.281714589608417E-2</c:v>
                </c:pt>
                <c:pt idx="143">
                  <c:v>-3.380928338953753E-2</c:v>
                </c:pt>
                <c:pt idx="144">
                  <c:v>-2.6619014920232425E-2</c:v>
                </c:pt>
                <c:pt idx="145">
                  <c:v>-4.9032439332217417E-2</c:v>
                </c:pt>
                <c:pt idx="146">
                  <c:v>-1.5865966226984458E-2</c:v>
                </c:pt>
                <c:pt idx="147">
                  <c:v>-4.5699519097002539E-2</c:v>
                </c:pt>
                <c:pt idx="148">
                  <c:v>-5.2332508688761818E-2</c:v>
                </c:pt>
                <c:pt idx="149">
                  <c:v>-6.3717617040450689E-2</c:v>
                </c:pt>
                <c:pt idx="150">
                  <c:v>-3.0117766143318889E-2</c:v>
                </c:pt>
                <c:pt idx="151">
                  <c:v>-3.0661149590814764E-2</c:v>
                </c:pt>
                <c:pt idx="152">
                  <c:v>-4.4463486470646428E-2</c:v>
                </c:pt>
                <c:pt idx="153">
                  <c:v>-4.2787343566153511E-2</c:v>
                </c:pt>
                <c:pt idx="154">
                  <c:v>-4.5921580277693066E-2</c:v>
                </c:pt>
                <c:pt idx="155">
                  <c:v>-4.3537859495776723E-2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A95-41FF-8C4A-90CED03E7EAF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'2.NK.SX4E - Regression'!$D$2:$D$157</c:f>
              <c:numCache>
                <c:formatCode>General</c:formatCode>
                <c:ptCount val="156"/>
                <c:pt idx="0">
                  <c:v>-6.5036805526997574E-2</c:v>
                </c:pt>
                <c:pt idx="1">
                  <c:v>-6.6642357479393316E-2</c:v>
                </c:pt>
                <c:pt idx="2">
                  <c:v>7.482670946161514E-3</c:v>
                </c:pt>
                <c:pt idx="3">
                  <c:v>2.8721743194995684E-2</c:v>
                </c:pt>
                <c:pt idx="4">
                  <c:v>-8.4412318676226079E-3</c:v>
                </c:pt>
                <c:pt idx="5">
                  <c:v>-3.233860187151022E-3</c:v>
                </c:pt>
                <c:pt idx="6">
                  <c:v>1.8541508149453347E-2</c:v>
                </c:pt>
                <c:pt idx="7">
                  <c:v>5.8115638043178895E-2</c:v>
                </c:pt>
                <c:pt idx="8">
                  <c:v>-6.2531581606871537E-3</c:v>
                </c:pt>
                <c:pt idx="9">
                  <c:v>9.0181957235269845E-3</c:v>
                </c:pt>
                <c:pt idx="10">
                  <c:v>3.7399861155494762E-2</c:v>
                </c:pt>
                <c:pt idx="11">
                  <c:v>-4.1862871381210781E-2</c:v>
                </c:pt>
                <c:pt idx="12">
                  <c:v>-8.4380234505863263E-3</c:v>
                </c:pt>
                <c:pt idx="13">
                  <c:v>-5.3211983630285014E-3</c:v>
                </c:pt>
                <c:pt idx="14">
                  <c:v>-1.6458755812286251E-2</c:v>
                </c:pt>
                <c:pt idx="15">
                  <c:v>6.2217822213035325E-2</c:v>
                </c:pt>
                <c:pt idx="16">
                  <c:v>-0.1214264549859973</c:v>
                </c:pt>
                <c:pt idx="17">
                  <c:v>-5.5919509113878385E-2</c:v>
                </c:pt>
                <c:pt idx="18">
                  <c:v>1.4482139914681644E-2</c:v>
                </c:pt>
                <c:pt idx="19">
                  <c:v>4.1840325795652993E-2</c:v>
                </c:pt>
                <c:pt idx="20">
                  <c:v>-6.7228311152231102E-2</c:v>
                </c:pt>
                <c:pt idx="21">
                  <c:v>1.6944859094404505E-2</c:v>
                </c:pt>
                <c:pt idx="22">
                  <c:v>6.7001949919879386E-2</c:v>
                </c:pt>
                <c:pt idx="23">
                  <c:v>-2.3425937273164256E-2</c:v>
                </c:pt>
                <c:pt idx="24">
                  <c:v>-3.3924082911369349E-2</c:v>
                </c:pt>
                <c:pt idx="25">
                  <c:v>5.3205060571472451E-2</c:v>
                </c:pt>
                <c:pt idx="26">
                  <c:v>1.0081419463860075E-3</c:v>
                </c:pt>
                <c:pt idx="27">
                  <c:v>-4.1698870118876685E-2</c:v>
                </c:pt>
                <c:pt idx="28">
                  <c:v>-3.0516034075197394E-2</c:v>
                </c:pt>
                <c:pt idx="29">
                  <c:v>1.8108999100907318E-2</c:v>
                </c:pt>
                <c:pt idx="30">
                  <c:v>-5.3296718186828405E-3</c:v>
                </c:pt>
                <c:pt idx="31">
                  <c:v>1.9368794518813076E-3</c:v>
                </c:pt>
                <c:pt idx="32">
                  <c:v>-4.2656615544580209E-2</c:v>
                </c:pt>
                <c:pt idx="33">
                  <c:v>1.0303502490523739E-2</c:v>
                </c:pt>
                <c:pt idx="34">
                  <c:v>-4.1806118254946983E-2</c:v>
                </c:pt>
                <c:pt idx="35">
                  <c:v>1.8678811596927421E-2</c:v>
                </c:pt>
                <c:pt idx="36">
                  <c:v>1.6604329108074109E-3</c:v>
                </c:pt>
                <c:pt idx="37">
                  <c:v>1.5550031291287004E-2</c:v>
                </c:pt>
                <c:pt idx="38">
                  <c:v>-2.042623481229832E-2</c:v>
                </c:pt>
                <c:pt idx="39">
                  <c:v>4.9796202938968179E-2</c:v>
                </c:pt>
                <c:pt idx="40">
                  <c:v>2.5764216162690395E-2</c:v>
                </c:pt>
                <c:pt idx="41">
                  <c:v>2.7480240039943919E-2</c:v>
                </c:pt>
                <c:pt idx="42">
                  <c:v>8.8291199391750275E-3</c:v>
                </c:pt>
                <c:pt idx="43">
                  <c:v>2.8845213650141779E-2</c:v>
                </c:pt>
                <c:pt idx="44">
                  <c:v>-2.4010841142900634E-2</c:v>
                </c:pt>
                <c:pt idx="45">
                  <c:v>1.6353055286129875E-2</c:v>
                </c:pt>
                <c:pt idx="46">
                  <c:v>5.4084449442797236E-2</c:v>
                </c:pt>
                <c:pt idx="47">
                  <c:v>5.3169954345766213E-2</c:v>
                </c:pt>
                <c:pt idx="48">
                  <c:v>3.6379056376378185E-2</c:v>
                </c:pt>
                <c:pt idx="49">
                  <c:v>-4.7359860524944938E-2</c:v>
                </c:pt>
                <c:pt idx="50">
                  <c:v>6.1394970746473099E-3</c:v>
                </c:pt>
                <c:pt idx="51">
                  <c:v>5.6549401620540368E-2</c:v>
                </c:pt>
                <c:pt idx="52">
                  <c:v>-7.6064485142105398E-2</c:v>
                </c:pt>
                <c:pt idx="53">
                  <c:v>3.6047364560411344E-3</c:v>
                </c:pt>
                <c:pt idx="54">
                  <c:v>8.3687313764026702E-3</c:v>
                </c:pt>
                <c:pt idx="55">
                  <c:v>4.5619772619297484E-2</c:v>
                </c:pt>
                <c:pt idx="56">
                  <c:v>-3.3146129280916098E-3</c:v>
                </c:pt>
                <c:pt idx="57">
                  <c:v>1.1247216035634769E-2</c:v>
                </c:pt>
                <c:pt idx="58">
                  <c:v>3.7826343222346806E-2</c:v>
                </c:pt>
                <c:pt idx="59">
                  <c:v>1.6183396164370659E-2</c:v>
                </c:pt>
                <c:pt idx="60">
                  <c:v>-4.4080162757523817E-3</c:v>
                </c:pt>
                <c:pt idx="61">
                  <c:v>-4.0542966120708984E-2</c:v>
                </c:pt>
                <c:pt idx="62">
                  <c:v>-1.6223374903432342E-2</c:v>
                </c:pt>
                <c:pt idx="63">
                  <c:v>-3.8610489235960048E-2</c:v>
                </c:pt>
                <c:pt idx="64">
                  <c:v>2.1149116439320867E-2</c:v>
                </c:pt>
                <c:pt idx="65">
                  <c:v>-1.8061083232392705E-3</c:v>
                </c:pt>
                <c:pt idx="66">
                  <c:v>1.4482577020977718E-2</c:v>
                </c:pt>
                <c:pt idx="67">
                  <c:v>-1.1835357033269705E-3</c:v>
                </c:pt>
                <c:pt idx="68">
                  <c:v>2.8550817750425415E-2</c:v>
                </c:pt>
                <c:pt idx="69">
                  <c:v>2.5890379278446E-2</c:v>
                </c:pt>
                <c:pt idx="70">
                  <c:v>-3.330682617063813E-3</c:v>
                </c:pt>
                <c:pt idx="71">
                  <c:v>-5.7739504376343807E-2</c:v>
                </c:pt>
                <c:pt idx="72">
                  <c:v>6.6286335234991972E-4</c:v>
                </c:pt>
                <c:pt idx="73">
                  <c:v>-2.0718937555867734E-2</c:v>
                </c:pt>
                <c:pt idx="74">
                  <c:v>-1.7317103777136349E-2</c:v>
                </c:pt>
                <c:pt idx="75">
                  <c:v>8.4682309517532008E-3</c:v>
                </c:pt>
                <c:pt idx="76">
                  <c:v>-4.796288910812168E-3</c:v>
                </c:pt>
                <c:pt idx="77">
                  <c:v>6.5708852736108461E-3</c:v>
                </c:pt>
                <c:pt idx="78">
                  <c:v>-1.5629712051412677E-2</c:v>
                </c:pt>
                <c:pt idx="79">
                  <c:v>5.2792239018168412E-3</c:v>
                </c:pt>
                <c:pt idx="80">
                  <c:v>6.90511778699402E-3</c:v>
                </c:pt>
                <c:pt idx="81">
                  <c:v>1.1089825457641506E-2</c:v>
                </c:pt>
                <c:pt idx="82">
                  <c:v>7.8818993247130461E-4</c:v>
                </c:pt>
                <c:pt idx="83">
                  <c:v>2.3124536855411739E-2</c:v>
                </c:pt>
                <c:pt idx="84">
                  <c:v>2.8194872467379637E-3</c:v>
                </c:pt>
                <c:pt idx="85">
                  <c:v>7.5090284506297194E-3</c:v>
                </c:pt>
                <c:pt idx="86">
                  <c:v>3.1223743670095602E-2</c:v>
                </c:pt>
                <c:pt idx="87">
                  <c:v>-1.7119007231497223E-2</c:v>
                </c:pt>
                <c:pt idx="88">
                  <c:v>-1.4278485468505825E-2</c:v>
                </c:pt>
                <c:pt idx="89">
                  <c:v>3.8249368982491282E-2</c:v>
                </c:pt>
                <c:pt idx="90">
                  <c:v>-4.762662544330205E-3</c:v>
                </c:pt>
                <c:pt idx="91">
                  <c:v>-2.0540853475245261E-2</c:v>
                </c:pt>
                <c:pt idx="92">
                  <c:v>-1.0676512784011062E-3</c:v>
                </c:pt>
                <c:pt idx="93">
                  <c:v>-3.1526000603162393E-2</c:v>
                </c:pt>
                <c:pt idx="94">
                  <c:v>6.1445430605677181E-3</c:v>
                </c:pt>
                <c:pt idx="95">
                  <c:v>4.4188204408636168E-2</c:v>
                </c:pt>
                <c:pt idx="96">
                  <c:v>1.0994039651760091E-2</c:v>
                </c:pt>
                <c:pt idx="97">
                  <c:v>-5.6310149477850572E-3</c:v>
                </c:pt>
                <c:pt idx="98">
                  <c:v>-4.1603977235559711E-2</c:v>
                </c:pt>
                <c:pt idx="99">
                  <c:v>2.3397489539748986E-2</c:v>
                </c:pt>
                <c:pt idx="100">
                  <c:v>-8.3316736373896007E-3</c:v>
                </c:pt>
                <c:pt idx="101">
                  <c:v>-1.2327060520621569E-2</c:v>
                </c:pt>
                <c:pt idx="102">
                  <c:v>9.598834900039644E-3</c:v>
                </c:pt>
                <c:pt idx="103">
                  <c:v>2.9638633601054259E-2</c:v>
                </c:pt>
                <c:pt idx="104">
                  <c:v>-1.5992196715361223E-3</c:v>
                </c:pt>
                <c:pt idx="105">
                  <c:v>-2.7433677127571568E-2</c:v>
                </c:pt>
                <c:pt idx="106">
                  <c:v>1.6380025562257438E-2</c:v>
                </c:pt>
                <c:pt idx="107">
                  <c:v>2.8671336534029711E-3</c:v>
                </c:pt>
                <c:pt idx="108">
                  <c:v>1.1544060779764316E-2</c:v>
                </c:pt>
                <c:pt idx="109">
                  <c:v>7.4362646806072864E-3</c:v>
                </c:pt>
                <c:pt idx="110">
                  <c:v>4.5927528891753873E-3</c:v>
                </c:pt>
                <c:pt idx="111">
                  <c:v>1.7259548956698918E-2</c:v>
                </c:pt>
                <c:pt idx="112">
                  <c:v>2.4938793144832189E-2</c:v>
                </c:pt>
                <c:pt idx="113">
                  <c:v>9.1805343603905253E-3</c:v>
                </c:pt>
                <c:pt idx="114">
                  <c:v>-1.7071428571428609E-2</c:v>
                </c:pt>
                <c:pt idx="115">
                  <c:v>-1.1997177134791866E-2</c:v>
                </c:pt>
                <c:pt idx="116">
                  <c:v>3.4463223491644707E-3</c:v>
                </c:pt>
                <c:pt idx="117">
                  <c:v>4.5211748886668367E-2</c:v>
                </c:pt>
                <c:pt idx="118">
                  <c:v>-1.1125343092406226E-2</c:v>
                </c:pt>
                <c:pt idx="119">
                  <c:v>-2.9824249955618727E-2</c:v>
                </c:pt>
                <c:pt idx="120">
                  <c:v>1.7056260381809952E-2</c:v>
                </c:pt>
                <c:pt idx="121">
                  <c:v>1.725256829396701E-2</c:v>
                </c:pt>
                <c:pt idx="122">
                  <c:v>-7.124186979514802E-3</c:v>
                </c:pt>
                <c:pt idx="123">
                  <c:v>2.197897771040919E-2</c:v>
                </c:pt>
                <c:pt idx="124">
                  <c:v>-2.0565615264797481E-2</c:v>
                </c:pt>
                <c:pt idx="125">
                  <c:v>-6.6964825335428064E-3</c:v>
                </c:pt>
                <c:pt idx="126">
                  <c:v>2.8736990014797372E-2</c:v>
                </c:pt>
                <c:pt idx="127">
                  <c:v>4.6974751071300483E-3</c:v>
                </c:pt>
                <c:pt idx="128">
                  <c:v>2.8328065983195809E-2</c:v>
                </c:pt>
                <c:pt idx="129">
                  <c:v>-6.6108364927772736E-2</c:v>
                </c:pt>
                <c:pt idx="130">
                  <c:v>-5.4650025057870885E-3</c:v>
                </c:pt>
                <c:pt idx="131">
                  <c:v>-6.2961689412713981E-3</c:v>
                </c:pt>
                <c:pt idx="132">
                  <c:v>-4.7909561851715724E-3</c:v>
                </c:pt>
                <c:pt idx="133">
                  <c:v>1.796881464931236E-3</c:v>
                </c:pt>
                <c:pt idx="134">
                  <c:v>2.3342891674762584E-3</c:v>
                </c:pt>
                <c:pt idx="135">
                  <c:v>1.41803061984763E-2</c:v>
                </c:pt>
                <c:pt idx="136">
                  <c:v>2.4752475247524781E-2</c:v>
                </c:pt>
                <c:pt idx="137">
                  <c:v>4.1023537254499774E-2</c:v>
                </c:pt>
                <c:pt idx="138">
                  <c:v>-2.8399182900702591E-2</c:v>
                </c:pt>
                <c:pt idx="139">
                  <c:v>1.1643145161290334E-2</c:v>
                </c:pt>
                <c:pt idx="140">
                  <c:v>-3.3550508433294712E-2</c:v>
                </c:pt>
                <c:pt idx="141">
                  <c:v>1.8303798410198528E-2</c:v>
                </c:pt>
                <c:pt idx="142">
                  <c:v>-2.7613983045737894E-2</c:v>
                </c:pt>
                <c:pt idx="143">
                  <c:v>1.3096008893558173E-2</c:v>
                </c:pt>
                <c:pt idx="144">
                  <c:v>2.3186920326991912E-2</c:v>
                </c:pt>
                <c:pt idx="145">
                  <c:v>-8.2683558740037338E-3</c:v>
                </c:pt>
                <c:pt idx="146">
                  <c:v>3.8277881459553388E-2</c:v>
                </c:pt>
                <c:pt idx="147">
                  <c:v>-3.590894517473491E-3</c:v>
                </c:pt>
                <c:pt idx="148">
                  <c:v>-1.2899713902321764E-2</c:v>
                </c:pt>
                <c:pt idx="149">
                  <c:v>-2.887771535350294E-2</c:v>
                </c:pt>
                <c:pt idx="150">
                  <c:v>1.8276729717211306E-2</c:v>
                </c:pt>
                <c:pt idx="151">
                  <c:v>1.7514138686503287E-2</c:v>
                </c:pt>
                <c:pt idx="152">
                  <c:v>-1.8562310880564533E-3</c:v>
                </c:pt>
                <c:pt idx="153">
                  <c:v>4.9608853272274547E-4</c:v>
                </c:pt>
                <c:pt idx="154">
                  <c:v>-3.9025379167036741E-3</c:v>
                </c:pt>
                <c:pt idx="155">
                  <c:v>-5.5719477756523725E-4</c:v>
                </c:pt>
              </c:numCache>
            </c:numRef>
          </c:xVal>
          <c:yVal>
            <c:numRef>
              <c:f>'2.NK.SX4E - Regression'!$N$2:$N$157</c:f>
              <c:numCache>
                <c:formatCode>General</c:formatCode>
                <c:ptCount val="156"/>
                <c:pt idx="0">
                  <c:v>-3.1216439273924063E-4</c:v>
                </c:pt>
                <c:pt idx="1">
                  <c:v>-1.4561987701387918E-3</c:v>
                </c:pt>
                <c:pt idx="2">
                  <c:v>5.1361513305771211E-2</c:v>
                </c:pt>
                <c:pt idx="3">
                  <c:v>6.6495392194263217E-2</c:v>
                </c:pt>
                <c:pt idx="4">
                  <c:v>4.0014952882014759E-2</c:v>
                </c:pt>
                <c:pt idx="5">
                  <c:v>4.3725460168600488E-2</c:v>
                </c:pt>
                <c:pt idx="6">
                  <c:v>5.9241476277852298E-2</c:v>
                </c:pt>
                <c:pt idx="7">
                  <c:v>8.7439981462652333E-2</c:v>
                </c:pt>
                <c:pt idx="8">
                  <c:v>4.1574062531056631E-2</c:v>
                </c:pt>
                <c:pt idx="9">
                  <c:v>5.2455649892278813E-2</c:v>
                </c:pt>
                <c:pt idx="10">
                  <c:v>7.2678976140659421E-2</c:v>
                </c:pt>
                <c:pt idx="11">
                  <c:v>1.6200398332380617E-2</c:v>
                </c:pt>
                <c:pt idx="12">
                  <c:v>4.0017239036244184E-2</c:v>
                </c:pt>
                <c:pt idx="13">
                  <c:v>4.2238129517668241E-2</c:v>
                </c:pt>
                <c:pt idx="14">
                  <c:v>3.4302074516021894E-2</c:v>
                </c:pt>
                <c:pt idx="15">
                  <c:v>9.0362988535539146E-2</c:v>
                </c:pt>
                <c:pt idx="16">
                  <c:v>-4.0492550592228893E-2</c:v>
                </c:pt>
                <c:pt idx="17">
                  <c:v>6.18435570428158E-3</c:v>
                </c:pt>
                <c:pt idx="18">
                  <c:v>5.6348977655074711E-2</c:v>
                </c:pt>
                <c:pt idx="19">
                  <c:v>7.5843024611584264E-2</c:v>
                </c:pt>
                <c:pt idx="20">
                  <c:v>-1.8737194516026817E-3</c:v>
                </c:pt>
                <c:pt idx="21">
                  <c:v>5.8103785650717638E-2</c:v>
                </c:pt>
                <c:pt idx="22">
                  <c:v>9.3771913767969256E-2</c:v>
                </c:pt>
                <c:pt idx="23">
                  <c:v>2.9337616596780046E-2</c:v>
                </c:pt>
                <c:pt idx="24">
                  <c:v>2.1857173817502466E-2</c:v>
                </c:pt>
                <c:pt idx="25">
                  <c:v>8.3940954581502109E-2</c:v>
                </c:pt>
                <c:pt idx="26">
                  <c:v>4.6748094386401505E-2</c:v>
                </c:pt>
                <c:pt idx="27">
                  <c:v>1.6317257261652361E-2</c:v>
                </c:pt>
                <c:pt idx="28">
                  <c:v>2.4285575478762578E-2</c:v>
                </c:pt>
                <c:pt idx="29">
                  <c:v>5.8933292404179008E-2</c:v>
                </c:pt>
                <c:pt idx="30">
                  <c:v>4.2232091765635693E-2</c:v>
                </c:pt>
                <c:pt idx="31">
                  <c:v>4.7409865332076286E-2</c:v>
                </c:pt>
                <c:pt idx="32">
                  <c:v>1.5634816752538319E-2</c:v>
                </c:pt>
                <c:pt idx="33">
                  <c:v>5.3371493895180387E-2</c:v>
                </c:pt>
                <c:pt idx="34">
                  <c:v>1.6240837713600138E-2</c:v>
                </c:pt>
                <c:pt idx="35">
                  <c:v>5.9339311706853165E-2</c:v>
                </c:pt>
                <c:pt idx="36">
                  <c:v>4.7212883636136883E-2</c:v>
                </c:pt>
                <c:pt idx="37">
                  <c:v>5.7109902547191768E-2</c:v>
                </c:pt>
                <c:pt idx="38">
                  <c:v>3.147505147210744E-2</c:v>
                </c:pt>
                <c:pt idx="39">
                  <c:v>8.1511976613254794E-2</c:v>
                </c:pt>
                <c:pt idx="40">
                  <c:v>6.4388009376786043E-2</c:v>
                </c:pt>
                <c:pt idx="41">
                  <c:v>6.56107604095926E-2</c:v>
                </c:pt>
                <c:pt idx="42">
                  <c:v>5.2320924138366171E-2</c:v>
                </c:pt>
                <c:pt idx="43">
                  <c:v>6.6583370938936987E-2</c:v>
                </c:pt>
                <c:pt idx="44">
                  <c:v>2.892084395142655E-2</c:v>
                </c:pt>
                <c:pt idx="45">
                  <c:v>5.7682096461319637E-2</c:v>
                </c:pt>
                <c:pt idx="46">
                  <c:v>8.4567562209113878E-2</c:v>
                </c:pt>
                <c:pt idx="47">
                  <c:v>8.3915939676809215E-2</c:v>
                </c:pt>
                <c:pt idx="48">
                  <c:v>7.1951602754715405E-2</c:v>
                </c:pt>
                <c:pt idx="49">
                  <c:v>1.228352442291903E-2</c:v>
                </c:pt>
                <c:pt idx="50">
                  <c:v>5.0404436157601588E-2</c:v>
                </c:pt>
                <c:pt idx="51">
                  <c:v>8.6323961325178694E-2</c:v>
                </c:pt>
                <c:pt idx="52">
                  <c:v>-8.1699260576958976E-3</c:v>
                </c:pt>
                <c:pt idx="53">
                  <c:v>4.8598295109448665E-2</c:v>
                </c:pt>
                <c:pt idx="54">
                  <c:v>5.1992874745764944E-2</c:v>
                </c:pt>
                <c:pt idx="55">
                  <c:v>7.853606552337225E-2</c:v>
                </c:pt>
                <c:pt idx="56">
                  <c:v>4.3667919886850391E-2</c:v>
                </c:pt>
                <c:pt idx="57">
                  <c:v>5.4043936002340871E-2</c:v>
                </c:pt>
                <c:pt idx="58">
                  <c:v>7.2982865494781612E-2</c:v>
                </c:pt>
                <c:pt idx="59">
                  <c:v>5.7561206030186385E-2</c:v>
                </c:pt>
                <c:pt idx="60">
                  <c:v>4.2888816466234735E-2</c:v>
                </c:pt>
                <c:pt idx="61">
                  <c:v>1.7140895455922071E-2</c:v>
                </c:pt>
                <c:pt idx="62">
                  <c:v>3.4469794938341833E-2</c:v>
                </c:pt>
                <c:pt idx="63">
                  <c:v>1.8517879854579412E-2</c:v>
                </c:pt>
                <c:pt idx="64">
                  <c:v>6.1099524858559434E-2</c:v>
                </c:pt>
                <c:pt idx="65">
                  <c:v>4.4742803277475936E-2</c:v>
                </c:pt>
                <c:pt idx="66">
                  <c:v>5.6349289114712334E-2</c:v>
                </c:pt>
                <c:pt idx="67">
                  <c:v>4.5186416751673758E-2</c:v>
                </c:pt>
                <c:pt idx="68">
                  <c:v>6.637359944612517E-2</c:v>
                </c:pt>
                <c:pt idx="69">
                  <c:v>6.4477906773982602E-2</c:v>
                </c:pt>
                <c:pt idx="70">
                  <c:v>4.3656469446650754E-2</c:v>
                </c:pt>
                <c:pt idx="71">
                  <c:v>4.8875199688462531E-3</c:v>
                </c:pt>
                <c:pt idx="72">
                  <c:v>4.6502066482559432E-2</c:v>
                </c:pt>
                <c:pt idx="73">
                  <c:v>3.1266486435950938E-2</c:v>
                </c:pt>
                <c:pt idx="74">
                  <c:v>3.3690459564481905E-2</c:v>
                </c:pt>
                <c:pt idx="75">
                  <c:v>5.2063773064917933E-2</c:v>
                </c:pt>
                <c:pt idx="76">
                  <c:v>4.2612153203081468E-2</c:v>
                </c:pt>
                <c:pt idx="77">
                  <c:v>5.0711821371068111E-2</c:v>
                </c:pt>
                <c:pt idx="78">
                  <c:v>3.4892808787431007E-2</c:v>
                </c:pt>
                <c:pt idx="79">
                  <c:v>4.9791449401113214E-2</c:v>
                </c:pt>
                <c:pt idx="80">
                  <c:v>5.0949978401604833E-2</c:v>
                </c:pt>
                <c:pt idx="81">
                  <c:v>5.3931787509335458E-2</c:v>
                </c:pt>
                <c:pt idx="82">
                  <c:v>4.6591367807158016E-2</c:v>
                </c:pt>
                <c:pt idx="83">
                  <c:v>6.2507108625906652E-2</c:v>
                </c:pt>
                <c:pt idx="84">
                  <c:v>4.8038766600310014E-2</c:v>
                </c:pt>
                <c:pt idx="85">
                  <c:v>5.1380294318225585E-2</c:v>
                </c:pt>
                <c:pt idx="86">
                  <c:v>6.8278190036160008E-2</c:v>
                </c:pt>
                <c:pt idx="87">
                  <c:v>3.3831613052487754E-2</c:v>
                </c:pt>
                <c:pt idx="88">
                  <c:v>3.5855623886746166E-2</c:v>
                </c:pt>
                <c:pt idx="89">
                  <c:v>7.3284292061146339E-2</c:v>
                </c:pt>
                <c:pt idx="90">
                  <c:v>4.2636113635619942E-2</c:v>
                </c:pt>
                <c:pt idx="91">
                  <c:v>3.1393380062778579E-2</c:v>
                </c:pt>
                <c:pt idx="92">
                  <c:v>4.526899007838707E-2</c:v>
                </c:pt>
                <c:pt idx="93">
                  <c:v>2.3565924877428424E-2</c:v>
                </c:pt>
                <c:pt idx="94">
                  <c:v>5.0408031669632328E-2</c:v>
                </c:pt>
                <c:pt idx="95">
                  <c:v>7.7516003080581097E-2</c:v>
                </c:pt>
                <c:pt idx="96">
                  <c:v>5.3863535432763447E-2</c:v>
                </c:pt>
                <c:pt idx="97">
                  <c:v>4.2017370031734988E-2</c:v>
                </c:pt>
                <c:pt idx="98">
                  <c:v>1.6384873087177777E-2</c:v>
                </c:pt>
                <c:pt idx="99">
                  <c:v>6.270160077785436E-2</c:v>
                </c:pt>
                <c:pt idx="100">
                  <c:v>4.0093018485265149E-2</c:v>
                </c:pt>
                <c:pt idx="101">
                  <c:v>3.7246109708125828E-2</c:v>
                </c:pt>
                <c:pt idx="102">
                  <c:v>5.2869383734901743E-2</c:v>
                </c:pt>
                <c:pt idx="103">
                  <c:v>6.7148721501529562E-2</c:v>
                </c:pt>
                <c:pt idx="104">
                  <c:v>4.4890221571533044E-2</c:v>
                </c:pt>
                <c:pt idx="105">
                  <c:v>2.6481905722849943E-2</c:v>
                </c:pt>
                <c:pt idx="106">
                  <c:v>5.7701314103583937E-2</c:v>
                </c:pt>
                <c:pt idx="107">
                  <c:v>4.8072716997930594E-2</c:v>
                </c:pt>
                <c:pt idx="108">
                  <c:v>5.4255452416697839E-2</c:v>
                </c:pt>
                <c:pt idx="109">
                  <c:v>5.1328446569412073E-2</c:v>
                </c:pt>
                <c:pt idx="110">
                  <c:v>4.9302305193491505E-2</c:v>
                </c:pt>
                <c:pt idx="111">
                  <c:v>5.8328017585502892E-2</c:v>
                </c:pt>
                <c:pt idx="112">
                  <c:v>6.3799855062054836E-2</c:v>
                </c:pt>
                <c:pt idx="113">
                  <c:v>5.2571324119497026E-2</c:v>
                </c:pt>
                <c:pt idx="114">
                  <c:v>3.3865515177341377E-2</c:v>
                </c:pt>
                <c:pt idx="115">
                  <c:v>3.7481167772337953E-2</c:v>
                </c:pt>
                <c:pt idx="116">
                  <c:v>4.848541730199963E-2</c:v>
                </c:pt>
                <c:pt idx="117">
                  <c:v>7.8245328636144112E-2</c:v>
                </c:pt>
                <c:pt idx="118">
                  <c:v>3.8102392214429716E-2</c:v>
                </c:pt>
                <c:pt idx="119">
                  <c:v>2.4778505535218331E-2</c:v>
                </c:pt>
                <c:pt idx="120">
                  <c:v>5.8183164522443487E-2</c:v>
                </c:pt>
                <c:pt idx="121">
                  <c:v>5.8323043521517973E-2</c:v>
                </c:pt>
                <c:pt idx="122">
                  <c:v>4.0953411850175439E-2</c:v>
                </c:pt>
                <c:pt idx="123">
                  <c:v>6.1690841646023641E-2</c:v>
                </c:pt>
                <c:pt idx="124">
                  <c:v>3.137573607533152E-2</c:v>
                </c:pt>
                <c:pt idx="125">
                  <c:v>4.1258172209270923E-2</c:v>
                </c:pt>
                <c:pt idx="126">
                  <c:v>6.6506256299889391E-2</c:v>
                </c:pt>
                <c:pt idx="127">
                  <c:v>4.9376924901211885E-2</c:v>
                </c:pt>
                <c:pt idx="128">
                  <c:v>6.6214877905562797E-2</c:v>
                </c:pt>
                <c:pt idx="129">
                  <c:v>-1.0757029316717237E-3</c:v>
                </c:pt>
                <c:pt idx="130">
                  <c:v>4.2135662024988974E-2</c:v>
                </c:pt>
                <c:pt idx="131">
                  <c:v>4.154341524398894E-2</c:v>
                </c:pt>
                <c:pt idx="132">
                  <c:v>4.261595303120224E-2</c:v>
                </c:pt>
                <c:pt idx="133">
                  <c:v>4.7310109911768254E-2</c:v>
                </c:pt>
                <c:pt idx="134">
                  <c:v>4.7693039212482205E-2</c:v>
                </c:pt>
                <c:pt idx="135">
                  <c:v>5.6133906353842807E-2</c:v>
                </c:pt>
                <c:pt idx="136">
                  <c:v>6.3667094437693583E-2</c:v>
                </c:pt>
                <c:pt idx="137">
                  <c:v>7.526102278426812E-2</c:v>
                </c:pt>
                <c:pt idx="138">
                  <c:v>2.5793935586230311E-2</c:v>
                </c:pt>
                <c:pt idx="139">
                  <c:v>5.4326054889922072E-2</c:v>
                </c:pt>
                <c:pt idx="140">
                  <c:v>2.2123363924150062E-2</c:v>
                </c:pt>
                <c:pt idx="141">
                  <c:v>5.9072096449847102E-2</c:v>
                </c:pt>
                <c:pt idx="142">
                  <c:v>2.6353428927986304E-2</c:v>
                </c:pt>
                <c:pt idx="143">
                  <c:v>5.5361291434532951E-2</c:v>
                </c:pt>
                <c:pt idx="144">
                  <c:v>6.2551559903838053E-2</c:v>
                </c:pt>
                <c:pt idx="145">
                  <c:v>4.0138135491853064E-2</c:v>
                </c:pt>
                <c:pt idx="146">
                  <c:v>7.3304608597086027E-2</c:v>
                </c:pt>
                <c:pt idx="147">
                  <c:v>4.3471055727067942E-2</c:v>
                </c:pt>
                <c:pt idx="148">
                  <c:v>3.6838066135308663E-2</c:v>
                </c:pt>
                <c:pt idx="149">
                  <c:v>2.5452957783619792E-2</c:v>
                </c:pt>
                <c:pt idx="150">
                  <c:v>5.9052808680751592E-2</c:v>
                </c:pt>
                <c:pt idx="151">
                  <c:v>5.8509425233255717E-2</c:v>
                </c:pt>
                <c:pt idx="152">
                  <c:v>4.4707088353424053E-2</c:v>
                </c:pt>
                <c:pt idx="153">
                  <c:v>4.6383231257916969E-2</c:v>
                </c:pt>
                <c:pt idx="154">
                  <c:v>4.3248994546377414E-2</c:v>
                </c:pt>
                <c:pt idx="155">
                  <c:v>4.5632715328293758E-2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A95-41FF-8C4A-90CED03E7E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SX4E</a:t>
                </a:r>
              </a:p>
            </c:rich>
          </c:tx>
          <c:layout>
            <c:manualLayout>
              <c:xMode val="edge"/>
              <c:yMode val="edge"/>
              <c:x val="0.46893043484747071"/>
              <c:y val="0.9351935981902522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SX6E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'NK.SX6E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xVal>
          <c:yVal>
            <c:numRef>
              <c:f>'NK.SX6E - Regression'!$D$2:$D$157</c:f>
              <c:numCache>
                <c:formatCode>General</c:formatCode>
                <c:ptCount val="156"/>
                <c:pt idx="0">
                  <c:v>-4.9232378319823612E-2</c:v>
                </c:pt>
                <c:pt idx="1">
                  <c:v>-1.3850517552584254E-2</c:v>
                </c:pt>
                <c:pt idx="2">
                  <c:v>8.2451253481895161E-3</c:v>
                </c:pt>
                <c:pt idx="3">
                  <c:v>1.2294157455447709E-2</c:v>
                </c:pt>
                <c:pt idx="4">
                  <c:v>-1.1557471477944023E-2</c:v>
                </c:pt>
                <c:pt idx="5">
                  <c:v>-2.0208272647829928E-2</c:v>
                </c:pt>
                <c:pt idx="6">
                  <c:v>2.4455232324705587E-3</c:v>
                </c:pt>
                <c:pt idx="7">
                  <c:v>3.7647237056395319E-2</c:v>
                </c:pt>
                <c:pt idx="8">
                  <c:v>4.6039114222661123E-3</c:v>
                </c:pt>
                <c:pt idx="9">
                  <c:v>3.0585836404987778E-2</c:v>
                </c:pt>
                <c:pt idx="10">
                  <c:v>5.2496904663640105E-2</c:v>
                </c:pt>
                <c:pt idx="11">
                  <c:v>-3.3043339452470274E-2</c:v>
                </c:pt>
                <c:pt idx="12">
                  <c:v>-2.8651014723438074E-3</c:v>
                </c:pt>
                <c:pt idx="13">
                  <c:v>-9.108473640629321E-3</c:v>
                </c:pt>
                <c:pt idx="14">
                  <c:v>-2.8127993868557102E-2</c:v>
                </c:pt>
                <c:pt idx="15">
                  <c:v>5.3662278930792187E-2</c:v>
                </c:pt>
                <c:pt idx="16">
                  <c:v>-0.11830253836021215</c:v>
                </c:pt>
                <c:pt idx="17">
                  <c:v>-2.8196789371713375E-2</c:v>
                </c:pt>
                <c:pt idx="18">
                  <c:v>9.6761798302303376E-3</c:v>
                </c:pt>
                <c:pt idx="19">
                  <c:v>1.9153405247605809E-2</c:v>
                </c:pt>
                <c:pt idx="20">
                  <c:v>-3.2814544452861472E-2</c:v>
                </c:pt>
                <c:pt idx="21">
                  <c:v>2.0342198643853497E-2</c:v>
                </c:pt>
                <c:pt idx="22">
                  <c:v>6.3838534853298393E-2</c:v>
                </c:pt>
                <c:pt idx="23">
                  <c:v>-3.1843676497195626E-2</c:v>
                </c:pt>
                <c:pt idx="24">
                  <c:v>-3.5865052506715879E-2</c:v>
                </c:pt>
                <c:pt idx="25">
                  <c:v>3.746199507745774E-2</c:v>
                </c:pt>
                <c:pt idx="26">
                  <c:v>-1.5114786824468877E-2</c:v>
                </c:pt>
                <c:pt idx="27">
                  <c:v>-4.2365070153279026E-2</c:v>
                </c:pt>
                <c:pt idx="28">
                  <c:v>-9.2670883079108771E-3</c:v>
                </c:pt>
                <c:pt idx="29">
                  <c:v>1.1840799425071135E-2</c:v>
                </c:pt>
                <c:pt idx="30">
                  <c:v>-8.6511059845298249E-3</c:v>
                </c:pt>
                <c:pt idx="31">
                  <c:v>2.1078398041748984E-3</c:v>
                </c:pt>
                <c:pt idx="32">
                  <c:v>-3.1350852927616538E-2</c:v>
                </c:pt>
                <c:pt idx="33">
                  <c:v>1.031408038328461E-2</c:v>
                </c:pt>
                <c:pt idx="34">
                  <c:v>-1.3328080887663326E-2</c:v>
                </c:pt>
                <c:pt idx="35">
                  <c:v>1.4622123039003385E-2</c:v>
                </c:pt>
                <c:pt idx="36">
                  <c:v>1.9976218787158127E-2</c:v>
                </c:pt>
                <c:pt idx="37">
                  <c:v>-7.8870201220127903E-3</c:v>
                </c:pt>
                <c:pt idx="38">
                  <c:v>2.2892604723323516E-2</c:v>
                </c:pt>
                <c:pt idx="39">
                  <c:v>-1.2396267346166234E-3</c:v>
                </c:pt>
                <c:pt idx="40">
                  <c:v>-2.1364785172704213E-2</c:v>
                </c:pt>
                <c:pt idx="41">
                  <c:v>3.3108202200250632E-2</c:v>
                </c:pt>
                <c:pt idx="42">
                  <c:v>1.7823606534141348E-2</c:v>
                </c:pt>
                <c:pt idx="43">
                  <c:v>1.2594187298170044E-2</c:v>
                </c:pt>
                <c:pt idx="44">
                  <c:v>-4.137859869982468E-2</c:v>
                </c:pt>
                <c:pt idx="45">
                  <c:v>-8.1536572052401286E-3</c:v>
                </c:pt>
                <c:pt idx="46">
                  <c:v>6.045367389023544E-2</c:v>
                </c:pt>
                <c:pt idx="47">
                  <c:v>3.6135997301046011E-2</c:v>
                </c:pt>
                <c:pt idx="48">
                  <c:v>-6.1470829297371058E-3</c:v>
                </c:pt>
                <c:pt idx="49">
                  <c:v>-5.6752292933197376E-2</c:v>
                </c:pt>
                <c:pt idx="50">
                  <c:v>1.0834043762432551E-2</c:v>
                </c:pt>
                <c:pt idx="51">
                  <c:v>4.9899306332512855E-2</c:v>
                </c:pt>
                <c:pt idx="52">
                  <c:v>-9.5435684647302968E-2</c:v>
                </c:pt>
                <c:pt idx="53">
                  <c:v>1.0361634684208802E-2</c:v>
                </c:pt>
                <c:pt idx="54">
                  <c:v>3.8364891169704388E-2</c:v>
                </c:pt>
                <c:pt idx="55">
                  <c:v>3.0677755891150599E-2</c:v>
                </c:pt>
                <c:pt idx="56">
                  <c:v>-2.3370146063412905E-2</c:v>
                </c:pt>
                <c:pt idx="57">
                  <c:v>8.4063802270440257E-3</c:v>
                </c:pt>
                <c:pt idx="58">
                  <c:v>2.0605705067096886E-2</c:v>
                </c:pt>
                <c:pt idx="59">
                  <c:v>2.5762533378464864E-2</c:v>
                </c:pt>
                <c:pt idx="60">
                  <c:v>-3.1119046751448529E-2</c:v>
                </c:pt>
                <c:pt idx="61">
                  <c:v>-4.2663782878671654E-2</c:v>
                </c:pt>
                <c:pt idx="62">
                  <c:v>-1.325255585005668E-2</c:v>
                </c:pt>
                <c:pt idx="63">
                  <c:v>-1.1029787234042585E-2</c:v>
                </c:pt>
                <c:pt idx="64">
                  <c:v>7.3731138545952571E-3</c:v>
                </c:pt>
                <c:pt idx="65">
                  <c:v>-1.5829086368085311E-2</c:v>
                </c:pt>
                <c:pt idx="66">
                  <c:v>2.7072933998890745E-2</c:v>
                </c:pt>
                <c:pt idx="67">
                  <c:v>4.5967404931048653E-3</c:v>
                </c:pt>
                <c:pt idx="68">
                  <c:v>2.1049637320438117E-2</c:v>
                </c:pt>
                <c:pt idx="69">
                  <c:v>3.4997975931991276E-2</c:v>
                </c:pt>
                <c:pt idx="70">
                  <c:v>-4.3103144698383659E-2</c:v>
                </c:pt>
                <c:pt idx="71">
                  <c:v>-3.4575372271707212E-2</c:v>
                </c:pt>
                <c:pt idx="72">
                  <c:v>1.820825256161725E-2</c:v>
                </c:pt>
                <c:pt idx="73">
                  <c:v>2.3594725884802459E-3</c:v>
                </c:pt>
                <c:pt idx="74">
                  <c:v>-1.4094143404488248E-2</c:v>
                </c:pt>
                <c:pt idx="75">
                  <c:v>-1.2165450121654577E-2</c:v>
                </c:pt>
                <c:pt idx="76">
                  <c:v>-8.2112812950363261E-3</c:v>
                </c:pt>
                <c:pt idx="77">
                  <c:v>1.2212911761712599E-2</c:v>
                </c:pt>
                <c:pt idx="78">
                  <c:v>-1.3213172516602627E-3</c:v>
                </c:pt>
                <c:pt idx="79">
                  <c:v>2.2624120846758928E-2</c:v>
                </c:pt>
                <c:pt idx="80">
                  <c:v>4.6642765150195793E-3</c:v>
                </c:pt>
                <c:pt idx="81">
                  <c:v>3.4421920570338105E-2</c:v>
                </c:pt>
                <c:pt idx="82">
                  <c:v>-2.0007057163020325E-2</c:v>
                </c:pt>
                <c:pt idx="83">
                  <c:v>3.0358116706053321E-2</c:v>
                </c:pt>
                <c:pt idx="84">
                  <c:v>-3.3336956915607343E-3</c:v>
                </c:pt>
                <c:pt idx="85">
                  <c:v>-1.7095843573031146E-2</c:v>
                </c:pt>
                <c:pt idx="86">
                  <c:v>1.9906280649496753E-2</c:v>
                </c:pt>
                <c:pt idx="87">
                  <c:v>-2.4555311459145371E-2</c:v>
                </c:pt>
                <c:pt idx="88">
                  <c:v>-2.6152106304776373E-3</c:v>
                </c:pt>
                <c:pt idx="89">
                  <c:v>3.0857226128456303E-2</c:v>
                </c:pt>
                <c:pt idx="90">
                  <c:v>-2.2899098575167036E-3</c:v>
                </c:pt>
                <c:pt idx="91">
                  <c:v>1.4229890142298952E-2</c:v>
                </c:pt>
                <c:pt idx="92">
                  <c:v>2.4705349048050631E-2</c:v>
                </c:pt>
                <c:pt idx="93">
                  <c:v>-2.3425683402810957E-2</c:v>
                </c:pt>
                <c:pt idx="94">
                  <c:v>3.3671446003660704E-2</c:v>
                </c:pt>
                <c:pt idx="95">
                  <c:v>2.5135843008482886E-2</c:v>
                </c:pt>
                <c:pt idx="96">
                  <c:v>2.8216568190039835E-2</c:v>
                </c:pt>
                <c:pt idx="97">
                  <c:v>-3.4049030604069636E-3</c:v>
                </c:pt>
                <c:pt idx="98">
                  <c:v>-2.4958012732882815E-2</c:v>
                </c:pt>
                <c:pt idx="99">
                  <c:v>2.473484090454264E-2</c:v>
                </c:pt>
                <c:pt idx="100">
                  <c:v>1.3055994810039325E-2</c:v>
                </c:pt>
                <c:pt idx="101">
                  <c:v>-1.0352714578066741E-2</c:v>
                </c:pt>
                <c:pt idx="102">
                  <c:v>1.3172338090011015E-2</c:v>
                </c:pt>
                <c:pt idx="103">
                  <c:v>1.3348164627363775E-2</c:v>
                </c:pt>
                <c:pt idx="104">
                  <c:v>-1.1041395045632367E-2</c:v>
                </c:pt>
                <c:pt idx="105">
                  <c:v>-2.6147680831647039E-2</c:v>
                </c:pt>
                <c:pt idx="106">
                  <c:v>-1.1181732580037643E-2</c:v>
                </c:pt>
                <c:pt idx="107">
                  <c:v>-4.569420035149447E-3</c:v>
                </c:pt>
                <c:pt idx="108">
                  <c:v>6.9608305804625221E-3</c:v>
                </c:pt>
                <c:pt idx="109">
                  <c:v>8.0475718533201228E-3</c:v>
                </c:pt>
                <c:pt idx="110">
                  <c:v>7.0262285919597224E-3</c:v>
                </c:pt>
                <c:pt idx="111">
                  <c:v>-6.2286757121320048E-3</c:v>
                </c:pt>
                <c:pt idx="112">
                  <c:v>-7.9283279156421407E-4</c:v>
                </c:pt>
                <c:pt idx="113">
                  <c:v>2.1957543347917628E-2</c:v>
                </c:pt>
                <c:pt idx="114">
                  <c:v>3.0948502693897994E-2</c:v>
                </c:pt>
                <c:pt idx="115">
                  <c:v>4.868426574894013E-3</c:v>
                </c:pt>
                <c:pt idx="116">
                  <c:v>-5.8722369028139075E-4</c:v>
                </c:pt>
                <c:pt idx="117">
                  <c:v>5.5191643799238729E-2</c:v>
                </c:pt>
                <c:pt idx="118">
                  <c:v>2.5461807289066333E-2</c:v>
                </c:pt>
                <c:pt idx="119">
                  <c:v>-1.1973094170403532E-2</c:v>
                </c:pt>
                <c:pt idx="120">
                  <c:v>-5.7514824557492183E-3</c:v>
                </c:pt>
                <c:pt idx="121">
                  <c:v>-4.2177233173504572E-3</c:v>
                </c:pt>
                <c:pt idx="122">
                  <c:v>-1.8612071257643689E-3</c:v>
                </c:pt>
                <c:pt idx="123">
                  <c:v>2.8063781321184495E-2</c:v>
                </c:pt>
                <c:pt idx="124">
                  <c:v>1.4184724853301266E-2</c:v>
                </c:pt>
                <c:pt idx="125">
                  <c:v>2.6561684769719651E-2</c:v>
                </c:pt>
                <c:pt idx="126">
                  <c:v>-9.5367847411444197E-3</c:v>
                </c:pt>
                <c:pt idx="127">
                  <c:v>-5.6523567057503599E-3</c:v>
                </c:pt>
                <c:pt idx="128">
                  <c:v>2.2399465087400889E-2</c:v>
                </c:pt>
                <c:pt idx="129">
                  <c:v>-7.5299209468710021E-2</c:v>
                </c:pt>
                <c:pt idx="130">
                  <c:v>1.1796773761115398E-2</c:v>
                </c:pt>
                <c:pt idx="131">
                  <c:v>-4.4043064329567089E-3</c:v>
                </c:pt>
                <c:pt idx="132">
                  <c:v>-2.5703263837718378E-2</c:v>
                </c:pt>
                <c:pt idx="133">
                  <c:v>-5.8603007713189346E-3</c:v>
                </c:pt>
                <c:pt idx="134">
                  <c:v>-5.6983718937446979E-3</c:v>
                </c:pt>
                <c:pt idx="135">
                  <c:v>3.1374908668931026E-3</c:v>
                </c:pt>
                <c:pt idx="136">
                  <c:v>2.8879310344827047E-3</c:v>
                </c:pt>
                <c:pt idx="137">
                  <c:v>4.5987376014427359E-2</c:v>
                </c:pt>
                <c:pt idx="138">
                  <c:v>-3.0297730949153931E-2</c:v>
                </c:pt>
                <c:pt idx="139">
                  <c:v>3.7889100644341568E-2</c:v>
                </c:pt>
                <c:pt idx="140">
                  <c:v>-1.2767101196075771E-2</c:v>
                </c:pt>
                <c:pt idx="141">
                  <c:v>8.4933363451547127E-3</c:v>
                </c:pt>
                <c:pt idx="142">
                  <c:v>3.6728031196154999E-3</c:v>
                </c:pt>
                <c:pt idx="143">
                  <c:v>-9.9658825641946447E-3</c:v>
                </c:pt>
                <c:pt idx="144">
                  <c:v>2.1694262257487454E-2</c:v>
                </c:pt>
                <c:pt idx="145">
                  <c:v>-8.7743226041098691E-3</c:v>
                </c:pt>
                <c:pt idx="146">
                  <c:v>-6.8147744309665929E-4</c:v>
                </c:pt>
                <c:pt idx="147">
                  <c:v>4.090537223888892E-4</c:v>
                </c:pt>
                <c:pt idx="148">
                  <c:v>1.8139750115687255E-2</c:v>
                </c:pt>
                <c:pt idx="149">
                  <c:v>-4.1982533138271931E-2</c:v>
                </c:pt>
                <c:pt idx="150">
                  <c:v>-1.6181088625261724E-2</c:v>
                </c:pt>
                <c:pt idx="151">
                  <c:v>3.2379452174674415E-3</c:v>
                </c:pt>
                <c:pt idx="152">
                  <c:v>-6.2614140360031214E-3</c:v>
                </c:pt>
                <c:pt idx="153">
                  <c:v>5.860741777466775E-3</c:v>
                </c:pt>
                <c:pt idx="154">
                  <c:v>-8.7397308162916036E-4</c:v>
                </c:pt>
                <c:pt idx="155">
                  <c:v>1.1536931441453449E-2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DCE-4B2D-A96F-2F67CA84EC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42320"/>
        <c:axId val="87541008"/>
      </c:scatterChart>
      <c:valAx>
        <c:axId val="875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SX6E</a:t>
                </a:r>
              </a:p>
            </c:rich>
          </c:tx>
          <c:layout>
            <c:manualLayout>
              <c:xMode val="edge"/>
              <c:yMode val="edge"/>
              <c:x val="0.8006194441814527"/>
              <c:y val="0.63350694877024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1008"/>
        <c:crosses val="autoZero"/>
        <c:crossBetween val="midCat"/>
      </c:valAx>
      <c:valAx>
        <c:axId val="875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50958231250910091"/>
              <c:y val="0.2680157449085516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lMERYS</a:t>
            </a:r>
          </a:p>
          <a:p>
            <a:pPr>
              <a:defRPr/>
            </a:pPr>
            <a:r>
              <a:rPr lang="en-US"/>
              <a:t> et les rendements du SX6E</a:t>
            </a:r>
          </a:p>
        </c:rich>
      </c:tx>
      <c:layout>
        <c:manualLayout>
          <c:xMode val="edge"/>
          <c:yMode val="edge"/>
          <c:x val="0.16499135802201628"/>
          <c:y val="1.676496809321448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'NK.SX6E - Regression'!$D$2:$D$157</c:f>
              <c:numCache>
                <c:formatCode>General</c:formatCode>
                <c:ptCount val="156"/>
                <c:pt idx="0">
                  <c:v>-4.9232378319823612E-2</c:v>
                </c:pt>
                <c:pt idx="1">
                  <c:v>-1.3850517552584254E-2</c:v>
                </c:pt>
                <c:pt idx="2">
                  <c:v>8.2451253481895161E-3</c:v>
                </c:pt>
                <c:pt idx="3">
                  <c:v>1.2294157455447709E-2</c:v>
                </c:pt>
                <c:pt idx="4">
                  <c:v>-1.1557471477944023E-2</c:v>
                </c:pt>
                <c:pt idx="5">
                  <c:v>-2.0208272647829928E-2</c:v>
                </c:pt>
                <c:pt idx="6">
                  <c:v>2.4455232324705587E-3</c:v>
                </c:pt>
                <c:pt idx="7">
                  <c:v>3.7647237056395319E-2</c:v>
                </c:pt>
                <c:pt idx="8">
                  <c:v>4.6039114222661123E-3</c:v>
                </c:pt>
                <c:pt idx="9">
                  <c:v>3.0585836404987778E-2</c:v>
                </c:pt>
                <c:pt idx="10">
                  <c:v>5.2496904663640105E-2</c:v>
                </c:pt>
                <c:pt idx="11">
                  <c:v>-3.3043339452470274E-2</c:v>
                </c:pt>
                <c:pt idx="12">
                  <c:v>-2.8651014723438074E-3</c:v>
                </c:pt>
                <c:pt idx="13">
                  <c:v>-9.108473640629321E-3</c:v>
                </c:pt>
                <c:pt idx="14">
                  <c:v>-2.8127993868557102E-2</c:v>
                </c:pt>
                <c:pt idx="15">
                  <c:v>5.3662278930792187E-2</c:v>
                </c:pt>
                <c:pt idx="16">
                  <c:v>-0.11830253836021215</c:v>
                </c:pt>
                <c:pt idx="17">
                  <c:v>-2.8196789371713375E-2</c:v>
                </c:pt>
                <c:pt idx="18">
                  <c:v>9.6761798302303376E-3</c:v>
                </c:pt>
                <c:pt idx="19">
                  <c:v>1.9153405247605809E-2</c:v>
                </c:pt>
                <c:pt idx="20">
                  <c:v>-3.2814544452861472E-2</c:v>
                </c:pt>
                <c:pt idx="21">
                  <c:v>2.0342198643853497E-2</c:v>
                </c:pt>
                <c:pt idx="22">
                  <c:v>6.3838534853298393E-2</c:v>
                </c:pt>
                <c:pt idx="23">
                  <c:v>-3.1843676497195626E-2</c:v>
                </c:pt>
                <c:pt idx="24">
                  <c:v>-3.5865052506715879E-2</c:v>
                </c:pt>
                <c:pt idx="25">
                  <c:v>3.746199507745774E-2</c:v>
                </c:pt>
                <c:pt idx="26">
                  <c:v>-1.5114786824468877E-2</c:v>
                </c:pt>
                <c:pt idx="27">
                  <c:v>-4.2365070153279026E-2</c:v>
                </c:pt>
                <c:pt idx="28">
                  <c:v>-9.2670883079108771E-3</c:v>
                </c:pt>
                <c:pt idx="29">
                  <c:v>1.1840799425071135E-2</c:v>
                </c:pt>
                <c:pt idx="30">
                  <c:v>-8.6511059845298249E-3</c:v>
                </c:pt>
                <c:pt idx="31">
                  <c:v>2.1078398041748984E-3</c:v>
                </c:pt>
                <c:pt idx="32">
                  <c:v>-3.1350852927616538E-2</c:v>
                </c:pt>
                <c:pt idx="33">
                  <c:v>1.031408038328461E-2</c:v>
                </c:pt>
                <c:pt idx="34">
                  <c:v>-1.3328080887663326E-2</c:v>
                </c:pt>
                <c:pt idx="35">
                  <c:v>1.4622123039003385E-2</c:v>
                </c:pt>
                <c:pt idx="36">
                  <c:v>1.9976218787158127E-2</c:v>
                </c:pt>
                <c:pt idx="37">
                  <c:v>-7.8870201220127903E-3</c:v>
                </c:pt>
                <c:pt idx="38">
                  <c:v>2.2892604723323516E-2</c:v>
                </c:pt>
                <c:pt idx="39">
                  <c:v>-1.2396267346166234E-3</c:v>
                </c:pt>
                <c:pt idx="40">
                  <c:v>-2.1364785172704213E-2</c:v>
                </c:pt>
                <c:pt idx="41">
                  <c:v>3.3108202200250632E-2</c:v>
                </c:pt>
                <c:pt idx="42">
                  <c:v>1.7823606534141348E-2</c:v>
                </c:pt>
                <c:pt idx="43">
                  <c:v>1.2594187298170044E-2</c:v>
                </c:pt>
                <c:pt idx="44">
                  <c:v>-4.137859869982468E-2</c:v>
                </c:pt>
                <c:pt idx="45">
                  <c:v>-8.1536572052401286E-3</c:v>
                </c:pt>
                <c:pt idx="46">
                  <c:v>6.045367389023544E-2</c:v>
                </c:pt>
                <c:pt idx="47">
                  <c:v>3.6135997301046011E-2</c:v>
                </c:pt>
                <c:pt idx="48">
                  <c:v>-6.1470829297371058E-3</c:v>
                </c:pt>
                <c:pt idx="49">
                  <c:v>-5.6752292933197376E-2</c:v>
                </c:pt>
                <c:pt idx="50">
                  <c:v>1.0834043762432551E-2</c:v>
                </c:pt>
                <c:pt idx="51">
                  <c:v>4.9899306332512855E-2</c:v>
                </c:pt>
                <c:pt idx="52">
                  <c:v>-9.5435684647302968E-2</c:v>
                </c:pt>
                <c:pt idx="53">
                  <c:v>1.0361634684208802E-2</c:v>
                </c:pt>
                <c:pt idx="54">
                  <c:v>3.8364891169704388E-2</c:v>
                </c:pt>
                <c:pt idx="55">
                  <c:v>3.0677755891150599E-2</c:v>
                </c:pt>
                <c:pt idx="56">
                  <c:v>-2.3370146063412905E-2</c:v>
                </c:pt>
                <c:pt idx="57">
                  <c:v>8.4063802270440257E-3</c:v>
                </c:pt>
                <c:pt idx="58">
                  <c:v>2.0605705067096886E-2</c:v>
                </c:pt>
                <c:pt idx="59">
                  <c:v>2.5762533378464864E-2</c:v>
                </c:pt>
                <c:pt idx="60">
                  <c:v>-3.1119046751448529E-2</c:v>
                </c:pt>
                <c:pt idx="61">
                  <c:v>-4.2663782878671654E-2</c:v>
                </c:pt>
                <c:pt idx="62">
                  <c:v>-1.325255585005668E-2</c:v>
                </c:pt>
                <c:pt idx="63">
                  <c:v>-1.1029787234042585E-2</c:v>
                </c:pt>
                <c:pt idx="64">
                  <c:v>7.3731138545952571E-3</c:v>
                </c:pt>
                <c:pt idx="65">
                  <c:v>-1.5829086368085311E-2</c:v>
                </c:pt>
                <c:pt idx="66">
                  <c:v>2.7072933998890745E-2</c:v>
                </c:pt>
                <c:pt idx="67">
                  <c:v>4.5967404931048653E-3</c:v>
                </c:pt>
                <c:pt idx="68">
                  <c:v>2.1049637320438117E-2</c:v>
                </c:pt>
                <c:pt idx="69">
                  <c:v>3.4997975931991276E-2</c:v>
                </c:pt>
                <c:pt idx="70">
                  <c:v>-4.3103144698383659E-2</c:v>
                </c:pt>
                <c:pt idx="71">
                  <c:v>-3.4575372271707212E-2</c:v>
                </c:pt>
                <c:pt idx="72">
                  <c:v>1.820825256161725E-2</c:v>
                </c:pt>
                <c:pt idx="73">
                  <c:v>2.3594725884802459E-3</c:v>
                </c:pt>
                <c:pt idx="74">
                  <c:v>-1.4094143404488248E-2</c:v>
                </c:pt>
                <c:pt idx="75">
                  <c:v>-1.2165450121654577E-2</c:v>
                </c:pt>
                <c:pt idx="76">
                  <c:v>-8.2112812950363261E-3</c:v>
                </c:pt>
                <c:pt idx="77">
                  <c:v>1.2212911761712599E-2</c:v>
                </c:pt>
                <c:pt idx="78">
                  <c:v>-1.3213172516602627E-3</c:v>
                </c:pt>
                <c:pt idx="79">
                  <c:v>2.2624120846758928E-2</c:v>
                </c:pt>
                <c:pt idx="80">
                  <c:v>4.6642765150195793E-3</c:v>
                </c:pt>
                <c:pt idx="81">
                  <c:v>3.4421920570338105E-2</c:v>
                </c:pt>
                <c:pt idx="82">
                  <c:v>-2.0007057163020325E-2</c:v>
                </c:pt>
                <c:pt idx="83">
                  <c:v>3.0358116706053321E-2</c:v>
                </c:pt>
                <c:pt idx="84">
                  <c:v>-3.3336956915607343E-3</c:v>
                </c:pt>
                <c:pt idx="85">
                  <c:v>-1.7095843573031146E-2</c:v>
                </c:pt>
                <c:pt idx="86">
                  <c:v>1.9906280649496753E-2</c:v>
                </c:pt>
                <c:pt idx="87">
                  <c:v>-2.4555311459145371E-2</c:v>
                </c:pt>
                <c:pt idx="88">
                  <c:v>-2.6152106304776373E-3</c:v>
                </c:pt>
                <c:pt idx="89">
                  <c:v>3.0857226128456303E-2</c:v>
                </c:pt>
                <c:pt idx="90">
                  <c:v>-2.2899098575167036E-3</c:v>
                </c:pt>
                <c:pt idx="91">
                  <c:v>1.4229890142298952E-2</c:v>
                </c:pt>
                <c:pt idx="92">
                  <c:v>2.4705349048050631E-2</c:v>
                </c:pt>
                <c:pt idx="93">
                  <c:v>-2.3425683402810957E-2</c:v>
                </c:pt>
                <c:pt idx="94">
                  <c:v>3.3671446003660704E-2</c:v>
                </c:pt>
                <c:pt idx="95">
                  <c:v>2.5135843008482886E-2</c:v>
                </c:pt>
                <c:pt idx="96">
                  <c:v>2.8216568190039835E-2</c:v>
                </c:pt>
                <c:pt idx="97">
                  <c:v>-3.4049030604069636E-3</c:v>
                </c:pt>
                <c:pt idx="98">
                  <c:v>-2.4958012732882815E-2</c:v>
                </c:pt>
                <c:pt idx="99">
                  <c:v>2.473484090454264E-2</c:v>
                </c:pt>
                <c:pt idx="100">
                  <c:v>1.3055994810039325E-2</c:v>
                </c:pt>
                <c:pt idx="101">
                  <c:v>-1.0352714578066741E-2</c:v>
                </c:pt>
                <c:pt idx="102">
                  <c:v>1.3172338090011015E-2</c:v>
                </c:pt>
                <c:pt idx="103">
                  <c:v>1.3348164627363775E-2</c:v>
                </c:pt>
                <c:pt idx="104">
                  <c:v>-1.1041395045632367E-2</c:v>
                </c:pt>
                <c:pt idx="105">
                  <c:v>-2.6147680831647039E-2</c:v>
                </c:pt>
                <c:pt idx="106">
                  <c:v>-1.1181732580037643E-2</c:v>
                </c:pt>
                <c:pt idx="107">
                  <c:v>-4.569420035149447E-3</c:v>
                </c:pt>
                <c:pt idx="108">
                  <c:v>6.9608305804625221E-3</c:v>
                </c:pt>
                <c:pt idx="109">
                  <c:v>8.0475718533201228E-3</c:v>
                </c:pt>
                <c:pt idx="110">
                  <c:v>7.0262285919597224E-3</c:v>
                </c:pt>
                <c:pt idx="111">
                  <c:v>-6.2286757121320048E-3</c:v>
                </c:pt>
                <c:pt idx="112">
                  <c:v>-7.9283279156421407E-4</c:v>
                </c:pt>
                <c:pt idx="113">
                  <c:v>2.1957543347917628E-2</c:v>
                </c:pt>
                <c:pt idx="114">
                  <c:v>3.0948502693897994E-2</c:v>
                </c:pt>
                <c:pt idx="115">
                  <c:v>4.868426574894013E-3</c:v>
                </c:pt>
                <c:pt idx="116">
                  <c:v>-5.8722369028139075E-4</c:v>
                </c:pt>
                <c:pt idx="117">
                  <c:v>5.5191643799238729E-2</c:v>
                </c:pt>
                <c:pt idx="118">
                  <c:v>2.5461807289066333E-2</c:v>
                </c:pt>
                <c:pt idx="119">
                  <c:v>-1.1973094170403532E-2</c:v>
                </c:pt>
                <c:pt idx="120">
                  <c:v>-5.7514824557492183E-3</c:v>
                </c:pt>
                <c:pt idx="121">
                  <c:v>-4.2177233173504572E-3</c:v>
                </c:pt>
                <c:pt idx="122">
                  <c:v>-1.8612071257643689E-3</c:v>
                </c:pt>
                <c:pt idx="123">
                  <c:v>2.8063781321184495E-2</c:v>
                </c:pt>
                <c:pt idx="124">
                  <c:v>1.4184724853301266E-2</c:v>
                </c:pt>
                <c:pt idx="125">
                  <c:v>2.6561684769719651E-2</c:v>
                </c:pt>
                <c:pt idx="126">
                  <c:v>-9.5367847411444197E-3</c:v>
                </c:pt>
                <c:pt idx="127">
                  <c:v>-5.6523567057503599E-3</c:v>
                </c:pt>
                <c:pt idx="128">
                  <c:v>2.2399465087400889E-2</c:v>
                </c:pt>
                <c:pt idx="129">
                  <c:v>-7.5299209468710021E-2</c:v>
                </c:pt>
                <c:pt idx="130">
                  <c:v>1.1796773761115398E-2</c:v>
                </c:pt>
                <c:pt idx="131">
                  <c:v>-4.4043064329567089E-3</c:v>
                </c:pt>
                <c:pt idx="132">
                  <c:v>-2.5703263837718378E-2</c:v>
                </c:pt>
                <c:pt idx="133">
                  <c:v>-5.8603007713189346E-3</c:v>
                </c:pt>
                <c:pt idx="134">
                  <c:v>-5.6983718937446979E-3</c:v>
                </c:pt>
                <c:pt idx="135">
                  <c:v>3.1374908668931026E-3</c:v>
                </c:pt>
                <c:pt idx="136">
                  <c:v>2.8879310344827047E-3</c:v>
                </c:pt>
                <c:pt idx="137">
                  <c:v>4.5987376014427359E-2</c:v>
                </c:pt>
                <c:pt idx="138">
                  <c:v>-3.0297730949153931E-2</c:v>
                </c:pt>
                <c:pt idx="139">
                  <c:v>3.7889100644341568E-2</c:v>
                </c:pt>
                <c:pt idx="140">
                  <c:v>-1.2767101196075771E-2</c:v>
                </c:pt>
                <c:pt idx="141">
                  <c:v>8.4933363451547127E-3</c:v>
                </c:pt>
                <c:pt idx="142">
                  <c:v>3.6728031196154999E-3</c:v>
                </c:pt>
                <c:pt idx="143">
                  <c:v>-9.9658825641946447E-3</c:v>
                </c:pt>
                <c:pt idx="144">
                  <c:v>2.1694262257487454E-2</c:v>
                </c:pt>
                <c:pt idx="145">
                  <c:v>-8.7743226041098691E-3</c:v>
                </c:pt>
                <c:pt idx="146">
                  <c:v>-6.8147744309665929E-4</c:v>
                </c:pt>
                <c:pt idx="147">
                  <c:v>4.090537223888892E-4</c:v>
                </c:pt>
                <c:pt idx="148">
                  <c:v>1.8139750115687255E-2</c:v>
                </c:pt>
                <c:pt idx="149">
                  <c:v>-4.1982533138271931E-2</c:v>
                </c:pt>
                <c:pt idx="150">
                  <c:v>-1.6181088625261724E-2</c:v>
                </c:pt>
                <c:pt idx="151">
                  <c:v>3.2379452174674415E-3</c:v>
                </c:pt>
                <c:pt idx="152">
                  <c:v>-6.2614140360031214E-3</c:v>
                </c:pt>
                <c:pt idx="153">
                  <c:v>5.860741777466775E-3</c:v>
                </c:pt>
                <c:pt idx="154">
                  <c:v>-8.7397308162916036E-4</c:v>
                </c:pt>
                <c:pt idx="155">
                  <c:v>1.1536931441453449E-2</c:v>
                </c:pt>
              </c:numCache>
            </c:numRef>
          </c:xVal>
          <c:yVal>
            <c:numRef>
              <c:f>'NK.SX6E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62A-4B77-AB8A-44382181BAFD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'NK.SX6E - Regression'!$D$2:$D$157</c:f>
              <c:numCache>
                <c:formatCode>General</c:formatCode>
                <c:ptCount val="156"/>
                <c:pt idx="0">
                  <c:v>-4.9232378319823612E-2</c:v>
                </c:pt>
                <c:pt idx="1">
                  <c:v>-1.3850517552584254E-2</c:v>
                </c:pt>
                <c:pt idx="2">
                  <c:v>8.2451253481895161E-3</c:v>
                </c:pt>
                <c:pt idx="3">
                  <c:v>1.2294157455447709E-2</c:v>
                </c:pt>
                <c:pt idx="4">
                  <c:v>-1.1557471477944023E-2</c:v>
                </c:pt>
                <c:pt idx="5">
                  <c:v>-2.0208272647829928E-2</c:v>
                </c:pt>
                <c:pt idx="6">
                  <c:v>2.4455232324705587E-3</c:v>
                </c:pt>
                <c:pt idx="7">
                  <c:v>3.7647237056395319E-2</c:v>
                </c:pt>
                <c:pt idx="8">
                  <c:v>4.6039114222661123E-3</c:v>
                </c:pt>
                <c:pt idx="9">
                  <c:v>3.0585836404987778E-2</c:v>
                </c:pt>
                <c:pt idx="10">
                  <c:v>5.2496904663640105E-2</c:v>
                </c:pt>
                <c:pt idx="11">
                  <c:v>-3.3043339452470274E-2</c:v>
                </c:pt>
                <c:pt idx="12">
                  <c:v>-2.8651014723438074E-3</c:v>
                </c:pt>
                <c:pt idx="13">
                  <c:v>-9.108473640629321E-3</c:v>
                </c:pt>
                <c:pt idx="14">
                  <c:v>-2.8127993868557102E-2</c:v>
                </c:pt>
                <c:pt idx="15">
                  <c:v>5.3662278930792187E-2</c:v>
                </c:pt>
                <c:pt idx="16">
                  <c:v>-0.11830253836021215</c:v>
                </c:pt>
                <c:pt idx="17">
                  <c:v>-2.8196789371713375E-2</c:v>
                </c:pt>
                <c:pt idx="18">
                  <c:v>9.6761798302303376E-3</c:v>
                </c:pt>
                <c:pt idx="19">
                  <c:v>1.9153405247605809E-2</c:v>
                </c:pt>
                <c:pt idx="20">
                  <c:v>-3.2814544452861472E-2</c:v>
                </c:pt>
                <c:pt idx="21">
                  <c:v>2.0342198643853497E-2</c:v>
                </c:pt>
                <c:pt idx="22">
                  <c:v>6.3838534853298393E-2</c:v>
                </c:pt>
                <c:pt idx="23">
                  <c:v>-3.1843676497195626E-2</c:v>
                </c:pt>
                <c:pt idx="24">
                  <c:v>-3.5865052506715879E-2</c:v>
                </c:pt>
                <c:pt idx="25">
                  <c:v>3.746199507745774E-2</c:v>
                </c:pt>
                <c:pt idx="26">
                  <c:v>-1.5114786824468877E-2</c:v>
                </c:pt>
                <c:pt idx="27">
                  <c:v>-4.2365070153279026E-2</c:v>
                </c:pt>
                <c:pt idx="28">
                  <c:v>-9.2670883079108771E-3</c:v>
                </c:pt>
                <c:pt idx="29">
                  <c:v>1.1840799425071135E-2</c:v>
                </c:pt>
                <c:pt idx="30">
                  <c:v>-8.6511059845298249E-3</c:v>
                </c:pt>
                <c:pt idx="31">
                  <c:v>2.1078398041748984E-3</c:v>
                </c:pt>
                <c:pt idx="32">
                  <c:v>-3.1350852927616538E-2</c:v>
                </c:pt>
                <c:pt idx="33">
                  <c:v>1.031408038328461E-2</c:v>
                </c:pt>
                <c:pt idx="34">
                  <c:v>-1.3328080887663326E-2</c:v>
                </c:pt>
                <c:pt idx="35">
                  <c:v>1.4622123039003385E-2</c:v>
                </c:pt>
                <c:pt idx="36">
                  <c:v>1.9976218787158127E-2</c:v>
                </c:pt>
                <c:pt idx="37">
                  <c:v>-7.8870201220127903E-3</c:v>
                </c:pt>
                <c:pt idx="38">
                  <c:v>2.2892604723323516E-2</c:v>
                </c:pt>
                <c:pt idx="39">
                  <c:v>-1.2396267346166234E-3</c:v>
                </c:pt>
                <c:pt idx="40">
                  <c:v>-2.1364785172704213E-2</c:v>
                </c:pt>
                <c:pt idx="41">
                  <c:v>3.3108202200250632E-2</c:v>
                </c:pt>
                <c:pt idx="42">
                  <c:v>1.7823606534141348E-2</c:v>
                </c:pt>
                <c:pt idx="43">
                  <c:v>1.2594187298170044E-2</c:v>
                </c:pt>
                <c:pt idx="44">
                  <c:v>-4.137859869982468E-2</c:v>
                </c:pt>
                <c:pt idx="45">
                  <c:v>-8.1536572052401286E-3</c:v>
                </c:pt>
                <c:pt idx="46">
                  <c:v>6.045367389023544E-2</c:v>
                </c:pt>
                <c:pt idx="47">
                  <c:v>3.6135997301046011E-2</c:v>
                </c:pt>
                <c:pt idx="48">
                  <c:v>-6.1470829297371058E-3</c:v>
                </c:pt>
                <c:pt idx="49">
                  <c:v>-5.6752292933197376E-2</c:v>
                </c:pt>
                <c:pt idx="50">
                  <c:v>1.0834043762432551E-2</c:v>
                </c:pt>
                <c:pt idx="51">
                  <c:v>4.9899306332512855E-2</c:v>
                </c:pt>
                <c:pt idx="52">
                  <c:v>-9.5435684647302968E-2</c:v>
                </c:pt>
                <c:pt idx="53">
                  <c:v>1.0361634684208802E-2</c:v>
                </c:pt>
                <c:pt idx="54">
                  <c:v>3.8364891169704388E-2</c:v>
                </c:pt>
                <c:pt idx="55">
                  <c:v>3.0677755891150599E-2</c:v>
                </c:pt>
                <c:pt idx="56">
                  <c:v>-2.3370146063412905E-2</c:v>
                </c:pt>
                <c:pt idx="57">
                  <c:v>8.4063802270440257E-3</c:v>
                </c:pt>
                <c:pt idx="58">
                  <c:v>2.0605705067096886E-2</c:v>
                </c:pt>
                <c:pt idx="59">
                  <c:v>2.5762533378464864E-2</c:v>
                </c:pt>
                <c:pt idx="60">
                  <c:v>-3.1119046751448529E-2</c:v>
                </c:pt>
                <c:pt idx="61">
                  <c:v>-4.2663782878671654E-2</c:v>
                </c:pt>
                <c:pt idx="62">
                  <c:v>-1.325255585005668E-2</c:v>
                </c:pt>
                <c:pt idx="63">
                  <c:v>-1.1029787234042585E-2</c:v>
                </c:pt>
                <c:pt idx="64">
                  <c:v>7.3731138545952571E-3</c:v>
                </c:pt>
                <c:pt idx="65">
                  <c:v>-1.5829086368085311E-2</c:v>
                </c:pt>
                <c:pt idx="66">
                  <c:v>2.7072933998890745E-2</c:v>
                </c:pt>
                <c:pt idx="67">
                  <c:v>4.5967404931048653E-3</c:v>
                </c:pt>
                <c:pt idx="68">
                  <c:v>2.1049637320438117E-2</c:v>
                </c:pt>
                <c:pt idx="69">
                  <c:v>3.4997975931991276E-2</c:v>
                </c:pt>
                <c:pt idx="70">
                  <c:v>-4.3103144698383659E-2</c:v>
                </c:pt>
                <c:pt idx="71">
                  <c:v>-3.4575372271707212E-2</c:v>
                </c:pt>
                <c:pt idx="72">
                  <c:v>1.820825256161725E-2</c:v>
                </c:pt>
                <c:pt idx="73">
                  <c:v>2.3594725884802459E-3</c:v>
                </c:pt>
                <c:pt idx="74">
                  <c:v>-1.4094143404488248E-2</c:v>
                </c:pt>
                <c:pt idx="75">
                  <c:v>-1.2165450121654577E-2</c:v>
                </c:pt>
                <c:pt idx="76">
                  <c:v>-8.2112812950363261E-3</c:v>
                </c:pt>
                <c:pt idx="77">
                  <c:v>1.2212911761712599E-2</c:v>
                </c:pt>
                <c:pt idx="78">
                  <c:v>-1.3213172516602627E-3</c:v>
                </c:pt>
                <c:pt idx="79">
                  <c:v>2.2624120846758928E-2</c:v>
                </c:pt>
                <c:pt idx="80">
                  <c:v>4.6642765150195793E-3</c:v>
                </c:pt>
                <c:pt idx="81">
                  <c:v>3.4421920570338105E-2</c:v>
                </c:pt>
                <c:pt idx="82">
                  <c:v>-2.0007057163020325E-2</c:v>
                </c:pt>
                <c:pt idx="83">
                  <c:v>3.0358116706053321E-2</c:v>
                </c:pt>
                <c:pt idx="84">
                  <c:v>-3.3336956915607343E-3</c:v>
                </c:pt>
                <c:pt idx="85">
                  <c:v>-1.7095843573031146E-2</c:v>
                </c:pt>
                <c:pt idx="86">
                  <c:v>1.9906280649496753E-2</c:v>
                </c:pt>
                <c:pt idx="87">
                  <c:v>-2.4555311459145371E-2</c:v>
                </c:pt>
                <c:pt idx="88">
                  <c:v>-2.6152106304776373E-3</c:v>
                </c:pt>
                <c:pt idx="89">
                  <c:v>3.0857226128456303E-2</c:v>
                </c:pt>
                <c:pt idx="90">
                  <c:v>-2.2899098575167036E-3</c:v>
                </c:pt>
                <c:pt idx="91">
                  <c:v>1.4229890142298952E-2</c:v>
                </c:pt>
                <c:pt idx="92">
                  <c:v>2.4705349048050631E-2</c:v>
                </c:pt>
                <c:pt idx="93">
                  <c:v>-2.3425683402810957E-2</c:v>
                </c:pt>
                <c:pt idx="94">
                  <c:v>3.3671446003660704E-2</c:v>
                </c:pt>
                <c:pt idx="95">
                  <c:v>2.5135843008482886E-2</c:v>
                </c:pt>
                <c:pt idx="96">
                  <c:v>2.8216568190039835E-2</c:v>
                </c:pt>
                <c:pt idx="97">
                  <c:v>-3.4049030604069636E-3</c:v>
                </c:pt>
                <c:pt idx="98">
                  <c:v>-2.4958012732882815E-2</c:v>
                </c:pt>
                <c:pt idx="99">
                  <c:v>2.473484090454264E-2</c:v>
                </c:pt>
                <c:pt idx="100">
                  <c:v>1.3055994810039325E-2</c:v>
                </c:pt>
                <c:pt idx="101">
                  <c:v>-1.0352714578066741E-2</c:v>
                </c:pt>
                <c:pt idx="102">
                  <c:v>1.3172338090011015E-2</c:v>
                </c:pt>
                <c:pt idx="103">
                  <c:v>1.3348164627363775E-2</c:v>
                </c:pt>
                <c:pt idx="104">
                  <c:v>-1.1041395045632367E-2</c:v>
                </c:pt>
                <c:pt idx="105">
                  <c:v>-2.6147680831647039E-2</c:v>
                </c:pt>
                <c:pt idx="106">
                  <c:v>-1.1181732580037643E-2</c:v>
                </c:pt>
                <c:pt idx="107">
                  <c:v>-4.569420035149447E-3</c:v>
                </c:pt>
                <c:pt idx="108">
                  <c:v>6.9608305804625221E-3</c:v>
                </c:pt>
                <c:pt idx="109">
                  <c:v>8.0475718533201228E-3</c:v>
                </c:pt>
                <c:pt idx="110">
                  <c:v>7.0262285919597224E-3</c:v>
                </c:pt>
                <c:pt idx="111">
                  <c:v>-6.2286757121320048E-3</c:v>
                </c:pt>
                <c:pt idx="112">
                  <c:v>-7.9283279156421407E-4</c:v>
                </c:pt>
                <c:pt idx="113">
                  <c:v>2.1957543347917628E-2</c:v>
                </c:pt>
                <c:pt idx="114">
                  <c:v>3.0948502693897994E-2</c:v>
                </c:pt>
                <c:pt idx="115">
                  <c:v>4.868426574894013E-3</c:v>
                </c:pt>
                <c:pt idx="116">
                  <c:v>-5.8722369028139075E-4</c:v>
                </c:pt>
                <c:pt idx="117">
                  <c:v>5.5191643799238729E-2</c:v>
                </c:pt>
                <c:pt idx="118">
                  <c:v>2.5461807289066333E-2</c:v>
                </c:pt>
                <c:pt idx="119">
                  <c:v>-1.1973094170403532E-2</c:v>
                </c:pt>
                <c:pt idx="120">
                  <c:v>-5.7514824557492183E-3</c:v>
                </c:pt>
                <c:pt idx="121">
                  <c:v>-4.2177233173504572E-3</c:v>
                </c:pt>
                <c:pt idx="122">
                  <c:v>-1.8612071257643689E-3</c:v>
                </c:pt>
                <c:pt idx="123">
                  <c:v>2.8063781321184495E-2</c:v>
                </c:pt>
                <c:pt idx="124">
                  <c:v>1.4184724853301266E-2</c:v>
                </c:pt>
                <c:pt idx="125">
                  <c:v>2.6561684769719651E-2</c:v>
                </c:pt>
                <c:pt idx="126">
                  <c:v>-9.5367847411444197E-3</c:v>
                </c:pt>
                <c:pt idx="127">
                  <c:v>-5.6523567057503599E-3</c:v>
                </c:pt>
                <c:pt idx="128">
                  <c:v>2.2399465087400889E-2</c:v>
                </c:pt>
                <c:pt idx="129">
                  <c:v>-7.5299209468710021E-2</c:v>
                </c:pt>
                <c:pt idx="130">
                  <c:v>1.1796773761115398E-2</c:v>
                </c:pt>
                <c:pt idx="131">
                  <c:v>-4.4043064329567089E-3</c:v>
                </c:pt>
                <c:pt idx="132">
                  <c:v>-2.5703263837718378E-2</c:v>
                </c:pt>
                <c:pt idx="133">
                  <c:v>-5.8603007713189346E-3</c:v>
                </c:pt>
                <c:pt idx="134">
                  <c:v>-5.6983718937446979E-3</c:v>
                </c:pt>
                <c:pt idx="135">
                  <c:v>3.1374908668931026E-3</c:v>
                </c:pt>
                <c:pt idx="136">
                  <c:v>2.8879310344827047E-3</c:v>
                </c:pt>
                <c:pt idx="137">
                  <c:v>4.5987376014427359E-2</c:v>
                </c:pt>
                <c:pt idx="138">
                  <c:v>-3.0297730949153931E-2</c:v>
                </c:pt>
                <c:pt idx="139">
                  <c:v>3.7889100644341568E-2</c:v>
                </c:pt>
                <c:pt idx="140">
                  <c:v>-1.2767101196075771E-2</c:v>
                </c:pt>
                <c:pt idx="141">
                  <c:v>8.4933363451547127E-3</c:v>
                </c:pt>
                <c:pt idx="142">
                  <c:v>3.6728031196154999E-3</c:v>
                </c:pt>
                <c:pt idx="143">
                  <c:v>-9.9658825641946447E-3</c:v>
                </c:pt>
                <c:pt idx="144">
                  <c:v>2.1694262257487454E-2</c:v>
                </c:pt>
                <c:pt idx="145">
                  <c:v>-8.7743226041098691E-3</c:v>
                </c:pt>
                <c:pt idx="146">
                  <c:v>-6.8147744309665929E-4</c:v>
                </c:pt>
                <c:pt idx="147">
                  <c:v>4.090537223888892E-4</c:v>
                </c:pt>
                <c:pt idx="148">
                  <c:v>1.8139750115687255E-2</c:v>
                </c:pt>
                <c:pt idx="149">
                  <c:v>-4.1982533138271931E-2</c:v>
                </c:pt>
                <c:pt idx="150">
                  <c:v>-1.6181088625261724E-2</c:v>
                </c:pt>
                <c:pt idx="151">
                  <c:v>3.2379452174674415E-3</c:v>
                </c:pt>
                <c:pt idx="152">
                  <c:v>-6.2614140360031214E-3</c:v>
                </c:pt>
                <c:pt idx="153">
                  <c:v>5.860741777466775E-3</c:v>
                </c:pt>
                <c:pt idx="154">
                  <c:v>-8.7397308162916036E-4</c:v>
                </c:pt>
                <c:pt idx="155">
                  <c:v>1.1536931441453449E-2</c:v>
                </c:pt>
              </c:numCache>
            </c:numRef>
          </c:xVal>
          <c:yVal>
            <c:numRef>
              <c:f>'NK.SX6E - Regression'!$J$2:$J$157</c:f>
              <c:numCache>
                <c:formatCode>General</c:formatCode>
                <c:ptCount val="156"/>
                <c:pt idx="0">
                  <c:v>-3.4552662855871115E-2</c:v>
                </c:pt>
                <c:pt idx="1">
                  <c:v>-8.5915810651350372E-3</c:v>
                </c:pt>
                <c:pt idx="2">
                  <c:v>7.6208730039006786E-3</c:v>
                </c:pt>
                <c:pt idx="3">
                  <c:v>1.0591809281146339E-2</c:v>
                </c:pt>
                <c:pt idx="4">
                  <c:v>-6.9090817447832612E-3</c:v>
                </c:pt>
                <c:pt idx="5">
                  <c:v>-1.3256519439036739E-2</c:v>
                </c:pt>
                <c:pt idx="6">
                  <c:v>3.3654737226024075E-3</c:v>
                </c:pt>
                <c:pt idx="7">
                  <c:v>2.9194374519226619E-2</c:v>
                </c:pt>
                <c:pt idx="8">
                  <c:v>4.9491691845246367E-3</c:v>
                </c:pt>
                <c:pt idx="9">
                  <c:v>2.4013143348985605E-2</c:v>
                </c:pt>
                <c:pt idx="10">
                  <c:v>4.0090167644778664E-2</c:v>
                </c:pt>
                <c:pt idx="11">
                  <c:v>-2.2674119640927654E-2</c:v>
                </c:pt>
                <c:pt idx="12">
                  <c:v>-5.3114333856824417E-4</c:v>
                </c:pt>
                <c:pt idx="13">
                  <c:v>-5.112154398928934E-3</c:v>
                </c:pt>
                <c:pt idx="14">
                  <c:v>-1.906753462909986E-2</c:v>
                </c:pt>
                <c:pt idx="15">
                  <c:v>4.0945249203812081E-2</c:v>
                </c:pt>
                <c:pt idx="16">
                  <c:v>-8.5232192853006025E-2</c:v>
                </c:pt>
                <c:pt idx="17">
                  <c:v>-1.9118012632391553E-2</c:v>
                </c:pt>
                <c:pt idx="18">
                  <c:v>8.6708947282996569E-3</c:v>
                </c:pt>
                <c:pt idx="19">
                  <c:v>1.5624712839458443E-2</c:v>
                </c:pt>
                <c:pt idx="20">
                  <c:v>-2.2506243628492059E-2</c:v>
                </c:pt>
                <c:pt idx="21">
                  <c:v>1.6496977947144612E-2</c:v>
                </c:pt>
                <c:pt idx="22">
                  <c:v>4.8411973864383374E-2</c:v>
                </c:pt>
                <c:pt idx="23">
                  <c:v>-2.1793879104453705E-2</c:v>
                </c:pt>
                <c:pt idx="24">
                  <c:v>-2.4744523000241235E-2</c:v>
                </c:pt>
                <c:pt idx="25">
                  <c:v>2.9058455094357671E-2</c:v>
                </c:pt>
                <c:pt idx="26">
                  <c:v>-9.5192258317240569E-3</c:v>
                </c:pt>
                <c:pt idx="27">
                  <c:v>-2.9513845079533904E-2</c:v>
                </c:pt>
                <c:pt idx="28">
                  <c:v>-5.2285363037020043E-3</c:v>
                </c:pt>
                <c:pt idx="29">
                  <c:v>1.0259162420526987E-2</c:v>
                </c:pt>
                <c:pt idx="30">
                  <c:v>-4.7765655160675116E-3</c:v>
                </c:pt>
                <c:pt idx="31">
                  <c:v>3.1177019290545404E-3</c:v>
                </c:pt>
                <c:pt idx="32">
                  <c:v>-2.143227480437428E-2</c:v>
                </c:pt>
                <c:pt idx="33">
                  <c:v>9.1389477948453108E-3</c:v>
                </c:pt>
                <c:pt idx="34">
                  <c:v>-8.2082484564371394E-3</c:v>
                </c:pt>
                <c:pt idx="35">
                  <c:v>1.2299930437302906E-2</c:v>
                </c:pt>
                <c:pt idx="36">
                  <c:v>1.6228443936004425E-2</c:v>
                </c:pt>
                <c:pt idx="37">
                  <c:v>-4.215925257420719E-3</c:v>
                </c:pt>
                <c:pt idx="38">
                  <c:v>1.8368312563045251E-2</c:v>
                </c:pt>
                <c:pt idx="39">
                  <c:v>6.6153227825469928E-4</c:v>
                </c:pt>
                <c:pt idx="40">
                  <c:v>-1.4105098784475575E-2</c:v>
                </c:pt>
                <c:pt idx="41">
                  <c:v>2.5863903690499526E-2</c:v>
                </c:pt>
                <c:pt idx="42">
                  <c:v>1.4648986509162326E-2</c:v>
                </c:pt>
                <c:pt idx="43">
                  <c:v>1.0811953137847857E-2</c:v>
                </c:pt>
                <c:pt idx="44">
                  <c:v>-2.8790031647113551E-2</c:v>
                </c:pt>
                <c:pt idx="45">
                  <c:v>-4.4115675152331633E-3</c:v>
                </c:pt>
                <c:pt idx="46">
                  <c:v>4.59283664337162E-2</c:v>
                </c:pt>
                <c:pt idx="47">
                  <c:v>2.8085517663106654E-2</c:v>
                </c:pt>
                <c:pt idx="48">
                  <c:v>-2.9392639744947237E-3</c:v>
                </c:pt>
                <c:pt idx="49">
                  <c:v>-4.0070323999287005E-2</c:v>
                </c:pt>
                <c:pt idx="50">
                  <c:v>9.5204656551706769E-3</c:v>
                </c:pt>
                <c:pt idx="51">
                  <c:v>3.8184206192454065E-2</c:v>
                </c:pt>
                <c:pt idx="52">
                  <c:v>-6.8453870665742739E-2</c:v>
                </c:pt>
                <c:pt idx="53">
                  <c:v>9.1738402812500206E-3</c:v>
                </c:pt>
                <c:pt idx="54">
                  <c:v>2.9720945952414941E-2</c:v>
                </c:pt>
                <c:pt idx="55">
                  <c:v>2.4080588340478108E-2</c:v>
                </c:pt>
                <c:pt idx="56">
                  <c:v>-1.5576512016417184E-2</c:v>
                </c:pt>
                <c:pt idx="57">
                  <c:v>7.7391921371604356E-3</c:v>
                </c:pt>
                <c:pt idx="58">
                  <c:v>1.6690323114918831E-2</c:v>
                </c:pt>
                <c:pt idx="59">
                  <c:v>2.047409363091629E-2</c:v>
                </c:pt>
                <c:pt idx="60">
                  <c:v>-2.1262189371652564E-2</c:v>
                </c:pt>
                <c:pt idx="61">
                  <c:v>-2.9733022514741952E-2</c:v>
                </c:pt>
                <c:pt idx="62">
                  <c:v>-8.1528327254372021E-3</c:v>
                </c:pt>
                <c:pt idx="63">
                  <c:v>-6.5218987781855203E-3</c:v>
                </c:pt>
                <c:pt idx="64">
                  <c:v>6.9810434071310339E-3</c:v>
                </c:pt>
                <c:pt idx="65">
                  <c:v>-1.0043335883394431E-2</c:v>
                </c:pt>
                <c:pt idx="66">
                  <c:v>2.1435586807018736E-2</c:v>
                </c:pt>
                <c:pt idx="67">
                  <c:v>4.9439075879202246E-3</c:v>
                </c:pt>
                <c:pt idx="68">
                  <c:v>1.7016053907155982E-2</c:v>
                </c:pt>
                <c:pt idx="69">
                  <c:v>2.72505060158676E-2</c:v>
                </c:pt>
                <c:pt idx="70">
                  <c:v>-3.0055399797618811E-2</c:v>
                </c:pt>
                <c:pt idx="71">
                  <c:v>-2.3798233196965633E-2</c:v>
                </c:pt>
                <c:pt idx="72">
                  <c:v>1.4931216633956378E-2</c:v>
                </c:pt>
                <c:pt idx="73">
                  <c:v>3.3023349345812168E-3</c:v>
                </c:pt>
                <c:pt idx="74">
                  <c:v>-8.7703390651516326E-3</c:v>
                </c:pt>
                <c:pt idx="75">
                  <c:v>-7.3551799135659754E-3</c:v>
                </c:pt>
                <c:pt idx="76">
                  <c:v>-4.4538486071790387E-3</c:v>
                </c:pt>
                <c:pt idx="77">
                  <c:v>1.0532196076683244E-2</c:v>
                </c:pt>
                <c:pt idx="78">
                  <c:v>6.0159268919665002E-4</c:v>
                </c:pt>
                <c:pt idx="79">
                  <c:v>1.8171315239336346E-2</c:v>
                </c:pt>
                <c:pt idx="80">
                  <c:v>4.993461459614058E-3</c:v>
                </c:pt>
                <c:pt idx="81">
                  <c:v>2.682783123179527E-2</c:v>
                </c:pt>
                <c:pt idx="82">
                  <c:v>-1.3108879616104036E-2</c:v>
                </c:pt>
                <c:pt idx="83">
                  <c:v>2.3846056327523096E-2</c:v>
                </c:pt>
                <c:pt idx="84">
                  <c:v>-8.7496959835107373E-4</c:v>
                </c:pt>
                <c:pt idx="85">
                  <c:v>-1.0972806145655285E-2</c:v>
                </c:pt>
                <c:pt idx="86">
                  <c:v>1.6177127536223669E-2</c:v>
                </c:pt>
                <c:pt idx="87">
                  <c:v>-1.6446115115490181E-2</c:v>
                </c:pt>
                <c:pt idx="88">
                  <c:v>-3.4778846565408791E-4</c:v>
                </c:pt>
                <c:pt idx="89">
                  <c:v>2.4212272808413447E-2</c:v>
                </c:pt>
                <c:pt idx="90">
                  <c:v>-1.0910231997664026E-4</c:v>
                </c:pt>
                <c:pt idx="91">
                  <c:v>1.2012133524095064E-2</c:v>
                </c:pt>
                <c:pt idx="92">
                  <c:v>1.9698395341605827E-2</c:v>
                </c:pt>
                <c:pt idx="93">
                  <c:v>-1.5617261976404808E-2</c:v>
                </c:pt>
                <c:pt idx="94">
                  <c:v>2.6277178123538768E-2</c:v>
                </c:pt>
                <c:pt idx="95">
                  <c:v>2.0014265922599913E-2</c:v>
                </c:pt>
                <c:pt idx="96">
                  <c:v>2.2274716805591177E-2</c:v>
                </c:pt>
                <c:pt idx="97">
                  <c:v>-9.2721728365177843E-4</c:v>
                </c:pt>
                <c:pt idx="98">
                  <c:v>-1.6741593094263176E-2</c:v>
                </c:pt>
                <c:pt idx="99">
                  <c:v>1.9720034692446826E-2</c:v>
                </c:pt>
                <c:pt idx="100">
                  <c:v>1.1150799719888436E-2</c:v>
                </c:pt>
                <c:pt idx="101">
                  <c:v>-6.0251035780773581E-3</c:v>
                </c:pt>
                <c:pt idx="102">
                  <c:v>1.1236165422586136E-2</c:v>
                </c:pt>
                <c:pt idx="103">
                  <c:v>1.1365176362604968E-2</c:v>
                </c:pt>
                <c:pt idx="104">
                  <c:v>-6.5304158923100769E-3</c:v>
                </c:pt>
                <c:pt idx="105">
                  <c:v>-1.7614500006056931E-2</c:v>
                </c:pt>
                <c:pt idx="106">
                  <c:v>-6.6333871360491582E-3</c:v>
                </c:pt>
                <c:pt idx="107">
                  <c:v>-1.7816698130671497E-3</c:v>
                </c:pt>
                <c:pt idx="108">
                  <c:v>6.678534732668588E-3</c:v>
                </c:pt>
                <c:pt idx="109">
                  <c:v>7.4759201289772989E-3</c:v>
                </c:pt>
                <c:pt idx="110">
                  <c:v>6.7265198608844091E-3</c:v>
                </c:pt>
                <c:pt idx="111">
                  <c:v>-2.9991318517446682E-3</c:v>
                </c:pt>
                <c:pt idx="112">
                  <c:v>9.893628063180795E-4</c:v>
                </c:pt>
                <c:pt idx="113">
                  <c:v>1.7682220754421458E-2</c:v>
                </c:pt>
                <c:pt idx="114">
                  <c:v>2.4279246063341954E-2</c:v>
                </c:pt>
                <c:pt idx="115">
                  <c:v>5.1432544972626355E-3</c:v>
                </c:pt>
                <c:pt idx="116">
                  <c:v>1.1402264008146556E-3</c:v>
                </c:pt>
                <c:pt idx="117">
                  <c:v>4.2067405177993671E-2</c:v>
                </c:pt>
                <c:pt idx="118">
                  <c:v>2.0253438910271628E-2</c:v>
                </c:pt>
                <c:pt idx="119">
                  <c:v>-7.2140406836024963E-3</c:v>
                </c:pt>
                <c:pt idx="120">
                  <c:v>-2.6489961355809812E-3</c:v>
                </c:pt>
                <c:pt idx="121">
                  <c:v>-1.5236159103519196E-3</c:v>
                </c:pt>
                <c:pt idx="122">
                  <c:v>2.0545396512522797E-4</c:v>
                </c:pt>
                <c:pt idx="123">
                  <c:v>2.2162610988856503E-2</c:v>
                </c:pt>
                <c:pt idx="124">
                  <c:v>1.197899395098203E-2</c:v>
                </c:pt>
                <c:pt idx="125">
                  <c:v>2.1060462865932779E-2</c:v>
                </c:pt>
                <c:pt idx="126">
                  <c:v>-5.4264233285791323E-3</c:v>
                </c:pt>
                <c:pt idx="127">
                  <c:v>-2.5762636210245058E-3</c:v>
                </c:pt>
                <c:pt idx="128">
                  <c:v>1.8006476352489156E-2</c:v>
                </c:pt>
                <c:pt idx="129">
                  <c:v>-5.367893605934649E-2</c:v>
                </c:pt>
                <c:pt idx="130">
                  <c:v>1.0226859035739926E-2</c:v>
                </c:pt>
                <c:pt idx="131">
                  <c:v>-1.6605193806609009E-3</c:v>
                </c:pt>
                <c:pt idx="132">
                  <c:v>-1.7288413540325939E-2</c:v>
                </c:pt>
                <c:pt idx="133">
                  <c:v>-2.7288404719040529E-3</c:v>
                </c:pt>
                <c:pt idx="134">
                  <c:v>-2.6100267989137595E-3</c:v>
                </c:pt>
                <c:pt idx="135">
                  <c:v>3.8731979622054075E-3</c:v>
                </c:pt>
                <c:pt idx="136">
                  <c:v>3.6900859641250919E-3</c:v>
                </c:pt>
                <c:pt idx="137">
                  <c:v>3.5313866963672974E-2</c:v>
                </c:pt>
                <c:pt idx="138">
                  <c:v>-2.0659557224641894E-2</c:v>
                </c:pt>
                <c:pt idx="139">
                  <c:v>2.9371839475922375E-2</c:v>
                </c:pt>
                <c:pt idx="140">
                  <c:v>-7.796635292503966E-3</c:v>
                </c:pt>
                <c:pt idx="141">
                  <c:v>7.8029953076416978E-3</c:v>
                </c:pt>
                <c:pt idx="142">
                  <c:v>4.2659779029759915E-3</c:v>
                </c:pt>
                <c:pt idx="143">
                  <c:v>-5.7412695079171131E-3</c:v>
                </c:pt>
                <c:pt idx="144">
                  <c:v>1.7489040922315492E-2</c:v>
                </c:pt>
                <c:pt idx="145">
                  <c:v>-4.8669744620508555E-3</c:v>
                </c:pt>
                <c:pt idx="146">
                  <c:v>1.0710686648205481E-3</c:v>
                </c:pt>
                <c:pt idx="147">
                  <c:v>1.8712348564395888E-3</c:v>
                </c:pt>
                <c:pt idx="148">
                  <c:v>1.4880953658434729E-2</c:v>
                </c:pt>
                <c:pt idx="149">
                  <c:v>-2.9233162421266858E-2</c:v>
                </c:pt>
                <c:pt idx="150">
                  <c:v>-1.0301613972531615E-2</c:v>
                </c:pt>
                <c:pt idx="151">
                  <c:v>3.9469053239705749E-3</c:v>
                </c:pt>
                <c:pt idx="152">
                  <c:v>-3.0231532651265394E-3</c:v>
                </c:pt>
                <c:pt idx="153">
                  <c:v>5.8713557213801466E-3</c:v>
                </c:pt>
                <c:pt idx="154">
                  <c:v>9.2982694072984138E-4</c:v>
                </c:pt>
                <c:pt idx="155">
                  <c:v>1.0036202366837863E-2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62A-4B77-AB8A-44382181BAFD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'NK.SX6E - Regression'!$D$2:$D$157</c:f>
              <c:numCache>
                <c:formatCode>General</c:formatCode>
                <c:ptCount val="156"/>
                <c:pt idx="0">
                  <c:v>-4.9232378319823612E-2</c:v>
                </c:pt>
                <c:pt idx="1">
                  <c:v>-1.3850517552584254E-2</c:v>
                </c:pt>
                <c:pt idx="2">
                  <c:v>8.2451253481895161E-3</c:v>
                </c:pt>
                <c:pt idx="3">
                  <c:v>1.2294157455447709E-2</c:v>
                </c:pt>
                <c:pt idx="4">
                  <c:v>-1.1557471477944023E-2</c:v>
                </c:pt>
                <c:pt idx="5">
                  <c:v>-2.0208272647829928E-2</c:v>
                </c:pt>
                <c:pt idx="6">
                  <c:v>2.4455232324705587E-3</c:v>
                </c:pt>
                <c:pt idx="7">
                  <c:v>3.7647237056395319E-2</c:v>
                </c:pt>
                <c:pt idx="8">
                  <c:v>4.6039114222661123E-3</c:v>
                </c:pt>
                <c:pt idx="9">
                  <c:v>3.0585836404987778E-2</c:v>
                </c:pt>
                <c:pt idx="10">
                  <c:v>5.2496904663640105E-2</c:v>
                </c:pt>
                <c:pt idx="11">
                  <c:v>-3.3043339452470274E-2</c:v>
                </c:pt>
                <c:pt idx="12">
                  <c:v>-2.8651014723438074E-3</c:v>
                </c:pt>
                <c:pt idx="13">
                  <c:v>-9.108473640629321E-3</c:v>
                </c:pt>
                <c:pt idx="14">
                  <c:v>-2.8127993868557102E-2</c:v>
                </c:pt>
                <c:pt idx="15">
                  <c:v>5.3662278930792187E-2</c:v>
                </c:pt>
                <c:pt idx="16">
                  <c:v>-0.11830253836021215</c:v>
                </c:pt>
                <c:pt idx="17">
                  <c:v>-2.8196789371713375E-2</c:v>
                </c:pt>
                <c:pt idx="18">
                  <c:v>9.6761798302303376E-3</c:v>
                </c:pt>
                <c:pt idx="19">
                  <c:v>1.9153405247605809E-2</c:v>
                </c:pt>
                <c:pt idx="20">
                  <c:v>-3.2814544452861472E-2</c:v>
                </c:pt>
                <c:pt idx="21">
                  <c:v>2.0342198643853497E-2</c:v>
                </c:pt>
                <c:pt idx="22">
                  <c:v>6.3838534853298393E-2</c:v>
                </c:pt>
                <c:pt idx="23">
                  <c:v>-3.1843676497195626E-2</c:v>
                </c:pt>
                <c:pt idx="24">
                  <c:v>-3.5865052506715879E-2</c:v>
                </c:pt>
                <c:pt idx="25">
                  <c:v>3.746199507745774E-2</c:v>
                </c:pt>
                <c:pt idx="26">
                  <c:v>-1.5114786824468877E-2</c:v>
                </c:pt>
                <c:pt idx="27">
                  <c:v>-4.2365070153279026E-2</c:v>
                </c:pt>
                <c:pt idx="28">
                  <c:v>-9.2670883079108771E-3</c:v>
                </c:pt>
                <c:pt idx="29">
                  <c:v>1.1840799425071135E-2</c:v>
                </c:pt>
                <c:pt idx="30">
                  <c:v>-8.6511059845298249E-3</c:v>
                </c:pt>
                <c:pt idx="31">
                  <c:v>2.1078398041748984E-3</c:v>
                </c:pt>
                <c:pt idx="32">
                  <c:v>-3.1350852927616538E-2</c:v>
                </c:pt>
                <c:pt idx="33">
                  <c:v>1.031408038328461E-2</c:v>
                </c:pt>
                <c:pt idx="34">
                  <c:v>-1.3328080887663326E-2</c:v>
                </c:pt>
                <c:pt idx="35">
                  <c:v>1.4622123039003385E-2</c:v>
                </c:pt>
                <c:pt idx="36">
                  <c:v>1.9976218787158127E-2</c:v>
                </c:pt>
                <c:pt idx="37">
                  <c:v>-7.8870201220127903E-3</c:v>
                </c:pt>
                <c:pt idx="38">
                  <c:v>2.2892604723323516E-2</c:v>
                </c:pt>
                <c:pt idx="39">
                  <c:v>-1.2396267346166234E-3</c:v>
                </c:pt>
                <c:pt idx="40">
                  <c:v>-2.1364785172704213E-2</c:v>
                </c:pt>
                <c:pt idx="41">
                  <c:v>3.3108202200250632E-2</c:v>
                </c:pt>
                <c:pt idx="42">
                  <c:v>1.7823606534141348E-2</c:v>
                </c:pt>
                <c:pt idx="43">
                  <c:v>1.2594187298170044E-2</c:v>
                </c:pt>
                <c:pt idx="44">
                  <c:v>-4.137859869982468E-2</c:v>
                </c:pt>
                <c:pt idx="45">
                  <c:v>-8.1536572052401286E-3</c:v>
                </c:pt>
                <c:pt idx="46">
                  <c:v>6.045367389023544E-2</c:v>
                </c:pt>
                <c:pt idx="47">
                  <c:v>3.6135997301046011E-2</c:v>
                </c:pt>
                <c:pt idx="48">
                  <c:v>-6.1470829297371058E-3</c:v>
                </c:pt>
                <c:pt idx="49">
                  <c:v>-5.6752292933197376E-2</c:v>
                </c:pt>
                <c:pt idx="50">
                  <c:v>1.0834043762432551E-2</c:v>
                </c:pt>
                <c:pt idx="51">
                  <c:v>4.9899306332512855E-2</c:v>
                </c:pt>
                <c:pt idx="52">
                  <c:v>-9.5435684647302968E-2</c:v>
                </c:pt>
                <c:pt idx="53">
                  <c:v>1.0361634684208802E-2</c:v>
                </c:pt>
                <c:pt idx="54">
                  <c:v>3.8364891169704388E-2</c:v>
                </c:pt>
                <c:pt idx="55">
                  <c:v>3.0677755891150599E-2</c:v>
                </c:pt>
                <c:pt idx="56">
                  <c:v>-2.3370146063412905E-2</c:v>
                </c:pt>
                <c:pt idx="57">
                  <c:v>8.4063802270440257E-3</c:v>
                </c:pt>
                <c:pt idx="58">
                  <c:v>2.0605705067096886E-2</c:v>
                </c:pt>
                <c:pt idx="59">
                  <c:v>2.5762533378464864E-2</c:v>
                </c:pt>
                <c:pt idx="60">
                  <c:v>-3.1119046751448529E-2</c:v>
                </c:pt>
                <c:pt idx="61">
                  <c:v>-4.2663782878671654E-2</c:v>
                </c:pt>
                <c:pt idx="62">
                  <c:v>-1.325255585005668E-2</c:v>
                </c:pt>
                <c:pt idx="63">
                  <c:v>-1.1029787234042585E-2</c:v>
                </c:pt>
                <c:pt idx="64">
                  <c:v>7.3731138545952571E-3</c:v>
                </c:pt>
                <c:pt idx="65">
                  <c:v>-1.5829086368085311E-2</c:v>
                </c:pt>
                <c:pt idx="66">
                  <c:v>2.7072933998890745E-2</c:v>
                </c:pt>
                <c:pt idx="67">
                  <c:v>4.5967404931048653E-3</c:v>
                </c:pt>
                <c:pt idx="68">
                  <c:v>2.1049637320438117E-2</c:v>
                </c:pt>
                <c:pt idx="69">
                  <c:v>3.4997975931991276E-2</c:v>
                </c:pt>
                <c:pt idx="70">
                  <c:v>-4.3103144698383659E-2</c:v>
                </c:pt>
                <c:pt idx="71">
                  <c:v>-3.4575372271707212E-2</c:v>
                </c:pt>
                <c:pt idx="72">
                  <c:v>1.820825256161725E-2</c:v>
                </c:pt>
                <c:pt idx="73">
                  <c:v>2.3594725884802459E-3</c:v>
                </c:pt>
                <c:pt idx="74">
                  <c:v>-1.4094143404488248E-2</c:v>
                </c:pt>
                <c:pt idx="75">
                  <c:v>-1.2165450121654577E-2</c:v>
                </c:pt>
                <c:pt idx="76">
                  <c:v>-8.2112812950363261E-3</c:v>
                </c:pt>
                <c:pt idx="77">
                  <c:v>1.2212911761712599E-2</c:v>
                </c:pt>
                <c:pt idx="78">
                  <c:v>-1.3213172516602627E-3</c:v>
                </c:pt>
                <c:pt idx="79">
                  <c:v>2.2624120846758928E-2</c:v>
                </c:pt>
                <c:pt idx="80">
                  <c:v>4.6642765150195793E-3</c:v>
                </c:pt>
                <c:pt idx="81">
                  <c:v>3.4421920570338105E-2</c:v>
                </c:pt>
                <c:pt idx="82">
                  <c:v>-2.0007057163020325E-2</c:v>
                </c:pt>
                <c:pt idx="83">
                  <c:v>3.0358116706053321E-2</c:v>
                </c:pt>
                <c:pt idx="84">
                  <c:v>-3.3336956915607343E-3</c:v>
                </c:pt>
                <c:pt idx="85">
                  <c:v>-1.7095843573031146E-2</c:v>
                </c:pt>
                <c:pt idx="86">
                  <c:v>1.9906280649496753E-2</c:v>
                </c:pt>
                <c:pt idx="87">
                  <c:v>-2.4555311459145371E-2</c:v>
                </c:pt>
                <c:pt idx="88">
                  <c:v>-2.6152106304776373E-3</c:v>
                </c:pt>
                <c:pt idx="89">
                  <c:v>3.0857226128456303E-2</c:v>
                </c:pt>
                <c:pt idx="90">
                  <c:v>-2.2899098575167036E-3</c:v>
                </c:pt>
                <c:pt idx="91">
                  <c:v>1.4229890142298952E-2</c:v>
                </c:pt>
                <c:pt idx="92">
                  <c:v>2.4705349048050631E-2</c:v>
                </c:pt>
                <c:pt idx="93">
                  <c:v>-2.3425683402810957E-2</c:v>
                </c:pt>
                <c:pt idx="94">
                  <c:v>3.3671446003660704E-2</c:v>
                </c:pt>
                <c:pt idx="95">
                  <c:v>2.5135843008482886E-2</c:v>
                </c:pt>
                <c:pt idx="96">
                  <c:v>2.8216568190039835E-2</c:v>
                </c:pt>
                <c:pt idx="97">
                  <c:v>-3.4049030604069636E-3</c:v>
                </c:pt>
                <c:pt idx="98">
                  <c:v>-2.4958012732882815E-2</c:v>
                </c:pt>
                <c:pt idx="99">
                  <c:v>2.473484090454264E-2</c:v>
                </c:pt>
                <c:pt idx="100">
                  <c:v>1.3055994810039325E-2</c:v>
                </c:pt>
                <c:pt idx="101">
                  <c:v>-1.0352714578066741E-2</c:v>
                </c:pt>
                <c:pt idx="102">
                  <c:v>1.3172338090011015E-2</c:v>
                </c:pt>
                <c:pt idx="103">
                  <c:v>1.3348164627363775E-2</c:v>
                </c:pt>
                <c:pt idx="104">
                  <c:v>-1.1041395045632367E-2</c:v>
                </c:pt>
                <c:pt idx="105">
                  <c:v>-2.6147680831647039E-2</c:v>
                </c:pt>
                <c:pt idx="106">
                  <c:v>-1.1181732580037643E-2</c:v>
                </c:pt>
                <c:pt idx="107">
                  <c:v>-4.569420035149447E-3</c:v>
                </c:pt>
                <c:pt idx="108">
                  <c:v>6.9608305804625221E-3</c:v>
                </c:pt>
                <c:pt idx="109">
                  <c:v>8.0475718533201228E-3</c:v>
                </c:pt>
                <c:pt idx="110">
                  <c:v>7.0262285919597224E-3</c:v>
                </c:pt>
                <c:pt idx="111">
                  <c:v>-6.2286757121320048E-3</c:v>
                </c:pt>
                <c:pt idx="112">
                  <c:v>-7.9283279156421407E-4</c:v>
                </c:pt>
                <c:pt idx="113">
                  <c:v>2.1957543347917628E-2</c:v>
                </c:pt>
                <c:pt idx="114">
                  <c:v>3.0948502693897994E-2</c:v>
                </c:pt>
                <c:pt idx="115">
                  <c:v>4.868426574894013E-3</c:v>
                </c:pt>
                <c:pt idx="116">
                  <c:v>-5.8722369028139075E-4</c:v>
                </c:pt>
                <c:pt idx="117">
                  <c:v>5.5191643799238729E-2</c:v>
                </c:pt>
                <c:pt idx="118">
                  <c:v>2.5461807289066333E-2</c:v>
                </c:pt>
                <c:pt idx="119">
                  <c:v>-1.1973094170403532E-2</c:v>
                </c:pt>
                <c:pt idx="120">
                  <c:v>-5.7514824557492183E-3</c:v>
                </c:pt>
                <c:pt idx="121">
                  <c:v>-4.2177233173504572E-3</c:v>
                </c:pt>
                <c:pt idx="122">
                  <c:v>-1.8612071257643689E-3</c:v>
                </c:pt>
                <c:pt idx="123">
                  <c:v>2.8063781321184495E-2</c:v>
                </c:pt>
                <c:pt idx="124">
                  <c:v>1.4184724853301266E-2</c:v>
                </c:pt>
                <c:pt idx="125">
                  <c:v>2.6561684769719651E-2</c:v>
                </c:pt>
                <c:pt idx="126">
                  <c:v>-9.5367847411444197E-3</c:v>
                </c:pt>
                <c:pt idx="127">
                  <c:v>-5.6523567057503599E-3</c:v>
                </c:pt>
                <c:pt idx="128">
                  <c:v>2.2399465087400889E-2</c:v>
                </c:pt>
                <c:pt idx="129">
                  <c:v>-7.5299209468710021E-2</c:v>
                </c:pt>
                <c:pt idx="130">
                  <c:v>1.1796773761115398E-2</c:v>
                </c:pt>
                <c:pt idx="131">
                  <c:v>-4.4043064329567089E-3</c:v>
                </c:pt>
                <c:pt idx="132">
                  <c:v>-2.5703263837718378E-2</c:v>
                </c:pt>
                <c:pt idx="133">
                  <c:v>-5.8603007713189346E-3</c:v>
                </c:pt>
                <c:pt idx="134">
                  <c:v>-5.6983718937446979E-3</c:v>
                </c:pt>
                <c:pt idx="135">
                  <c:v>3.1374908668931026E-3</c:v>
                </c:pt>
                <c:pt idx="136">
                  <c:v>2.8879310344827047E-3</c:v>
                </c:pt>
                <c:pt idx="137">
                  <c:v>4.5987376014427359E-2</c:v>
                </c:pt>
                <c:pt idx="138">
                  <c:v>-3.0297730949153931E-2</c:v>
                </c:pt>
                <c:pt idx="139">
                  <c:v>3.7889100644341568E-2</c:v>
                </c:pt>
                <c:pt idx="140">
                  <c:v>-1.2767101196075771E-2</c:v>
                </c:pt>
                <c:pt idx="141">
                  <c:v>8.4933363451547127E-3</c:v>
                </c:pt>
                <c:pt idx="142">
                  <c:v>3.6728031196154999E-3</c:v>
                </c:pt>
                <c:pt idx="143">
                  <c:v>-9.9658825641946447E-3</c:v>
                </c:pt>
                <c:pt idx="144">
                  <c:v>2.1694262257487454E-2</c:v>
                </c:pt>
                <c:pt idx="145">
                  <c:v>-8.7743226041098691E-3</c:v>
                </c:pt>
                <c:pt idx="146">
                  <c:v>-6.8147744309665929E-4</c:v>
                </c:pt>
                <c:pt idx="147">
                  <c:v>4.090537223888892E-4</c:v>
                </c:pt>
                <c:pt idx="148">
                  <c:v>1.8139750115687255E-2</c:v>
                </c:pt>
                <c:pt idx="149">
                  <c:v>-4.1982533138271931E-2</c:v>
                </c:pt>
                <c:pt idx="150">
                  <c:v>-1.6181088625261724E-2</c:v>
                </c:pt>
                <c:pt idx="151">
                  <c:v>3.2379452174674415E-3</c:v>
                </c:pt>
                <c:pt idx="152">
                  <c:v>-6.2614140360031214E-3</c:v>
                </c:pt>
                <c:pt idx="153">
                  <c:v>5.860741777466775E-3</c:v>
                </c:pt>
                <c:pt idx="154">
                  <c:v>-8.7397308162916036E-4</c:v>
                </c:pt>
                <c:pt idx="155">
                  <c:v>1.1536931441453449E-2</c:v>
                </c:pt>
              </c:numCache>
            </c:numRef>
          </c:xVal>
          <c:yVal>
            <c:numRef>
              <c:f>'NK.SX6E - Regression'!$M$2:$M$157</c:f>
              <c:numCache>
                <c:formatCode>General</c:formatCode>
                <c:ptCount val="156"/>
                <c:pt idx="0">
                  <c:v>-8.0866006207423083E-2</c:v>
                </c:pt>
                <c:pt idx="1">
                  <c:v>-5.4904924416686984E-2</c:v>
                </c:pt>
                <c:pt idx="2">
                  <c:v>-3.8692470347651255E-2</c:v>
                </c:pt>
                <c:pt idx="3">
                  <c:v>-3.5721534070405597E-2</c:v>
                </c:pt>
                <c:pt idx="4">
                  <c:v>-5.3222425096335207E-2</c:v>
                </c:pt>
                <c:pt idx="5">
                  <c:v>-5.9569862790588693E-2</c:v>
                </c:pt>
                <c:pt idx="6">
                  <c:v>-4.2947869628949531E-2</c:v>
                </c:pt>
                <c:pt idx="7">
                  <c:v>-1.7118968832325297E-2</c:v>
                </c:pt>
                <c:pt idx="8">
                  <c:v>-4.1364174167027298E-2</c:v>
                </c:pt>
                <c:pt idx="9">
                  <c:v>-2.2300200002566314E-2</c:v>
                </c:pt>
                <c:pt idx="10">
                  <c:v>-6.2231757067732416E-3</c:v>
                </c:pt>
                <c:pt idx="11">
                  <c:v>-6.8987462992479612E-2</c:v>
                </c:pt>
                <c:pt idx="12">
                  <c:v>-4.6844486690120188E-2</c:v>
                </c:pt>
                <c:pt idx="13">
                  <c:v>-5.1425497750480879E-2</c:v>
                </c:pt>
                <c:pt idx="14">
                  <c:v>-6.5380877980651814E-2</c:v>
                </c:pt>
                <c:pt idx="15">
                  <c:v>-5.3680941477398242E-3</c:v>
                </c:pt>
                <c:pt idx="16">
                  <c:v>-0.13154553620455806</c:v>
                </c:pt>
                <c:pt idx="17">
                  <c:v>-6.5431355983943507E-2</c:v>
                </c:pt>
                <c:pt idx="18">
                  <c:v>-3.7642448623252278E-2</c:v>
                </c:pt>
                <c:pt idx="19">
                  <c:v>-3.0688630512093487E-2</c:v>
                </c:pt>
                <c:pt idx="20">
                  <c:v>-6.881958698004402E-2</c:v>
                </c:pt>
                <c:pt idx="21">
                  <c:v>-2.9816365404407314E-2</c:v>
                </c:pt>
                <c:pt idx="22">
                  <c:v>2.0986305128314758E-3</c:v>
                </c:pt>
                <c:pt idx="23">
                  <c:v>-6.8107222456005673E-2</c:v>
                </c:pt>
                <c:pt idx="24">
                  <c:v>-7.1057866351793203E-2</c:v>
                </c:pt>
                <c:pt idx="25">
                  <c:v>-1.7254888257194245E-2</c:v>
                </c:pt>
                <c:pt idx="26">
                  <c:v>-5.5832569183276004E-2</c:v>
                </c:pt>
                <c:pt idx="27">
                  <c:v>-7.5827188431085879E-2</c:v>
                </c:pt>
                <c:pt idx="28">
                  <c:v>-5.1541879655253947E-2</c:v>
                </c:pt>
                <c:pt idx="29">
                  <c:v>-3.6054180931024943E-2</c:v>
                </c:pt>
                <c:pt idx="30">
                  <c:v>-5.1089908867619459E-2</c:v>
                </c:pt>
                <c:pt idx="31">
                  <c:v>-4.3195641422497398E-2</c:v>
                </c:pt>
                <c:pt idx="32">
                  <c:v>-6.7745618155926238E-2</c:v>
                </c:pt>
                <c:pt idx="33">
                  <c:v>-3.7174395556706624E-2</c:v>
                </c:pt>
                <c:pt idx="34">
                  <c:v>-5.4521591807989087E-2</c:v>
                </c:pt>
                <c:pt idx="35">
                  <c:v>-3.4013412914249024E-2</c:v>
                </c:pt>
                <c:pt idx="36">
                  <c:v>-3.0084899415547501E-2</c:v>
                </c:pt>
                <c:pt idx="37">
                  <c:v>-5.0529268608972666E-2</c:v>
                </c:pt>
                <c:pt idx="38">
                  <c:v>-2.7945030788506676E-2</c:v>
                </c:pt>
                <c:pt idx="39">
                  <c:v>-4.5651811073297244E-2</c:v>
                </c:pt>
                <c:pt idx="40">
                  <c:v>-6.0418442136027525E-2</c:v>
                </c:pt>
                <c:pt idx="41">
                  <c:v>-2.044943966105239E-2</c:v>
                </c:pt>
                <c:pt idx="42">
                  <c:v>-3.16643568423896E-2</c:v>
                </c:pt>
                <c:pt idx="43">
                  <c:v>-3.5501390213704076E-2</c:v>
                </c:pt>
                <c:pt idx="44">
                  <c:v>-7.5103374998665512E-2</c:v>
                </c:pt>
                <c:pt idx="45">
                  <c:v>-5.0724910866785107E-2</c:v>
                </c:pt>
                <c:pt idx="46">
                  <c:v>-3.8497691783569848E-4</c:v>
                </c:pt>
                <c:pt idx="47">
                  <c:v>-1.8227825688445262E-2</c:v>
                </c:pt>
                <c:pt idx="48">
                  <c:v>-4.9252607326046666E-2</c:v>
                </c:pt>
                <c:pt idx="49">
                  <c:v>-8.638366735083898E-2</c:v>
                </c:pt>
                <c:pt idx="50">
                  <c:v>-3.679287769638126E-2</c:v>
                </c:pt>
                <c:pt idx="51">
                  <c:v>-8.1291371590978406E-3</c:v>
                </c:pt>
                <c:pt idx="52">
                  <c:v>-0.11476721401729476</c:v>
                </c:pt>
                <c:pt idx="53">
                  <c:v>-3.7139503070301914E-2</c:v>
                </c:pt>
                <c:pt idx="54">
                  <c:v>-1.6592397399136975E-2</c:v>
                </c:pt>
                <c:pt idx="55">
                  <c:v>-2.2232755011073812E-2</c:v>
                </c:pt>
                <c:pt idx="56">
                  <c:v>-6.1889855367969135E-2</c:v>
                </c:pt>
                <c:pt idx="57">
                  <c:v>-3.8574151214391499E-2</c:v>
                </c:pt>
                <c:pt idx="58">
                  <c:v>-2.9623020236633095E-2</c:v>
                </c:pt>
                <c:pt idx="59">
                  <c:v>-2.5839249720635633E-2</c:v>
                </c:pt>
                <c:pt idx="60">
                  <c:v>-6.7575532723204518E-2</c:v>
                </c:pt>
                <c:pt idx="61">
                  <c:v>-7.6046365866293916E-2</c:v>
                </c:pt>
                <c:pt idx="62">
                  <c:v>-5.4466176076989156E-2</c:v>
                </c:pt>
                <c:pt idx="63">
                  <c:v>-5.2835242129737468E-2</c:v>
                </c:pt>
                <c:pt idx="64">
                  <c:v>-3.9332299944420904E-2</c:v>
                </c:pt>
                <c:pt idx="65">
                  <c:v>-5.6356679234946382E-2</c:v>
                </c:pt>
                <c:pt idx="66">
                  <c:v>-2.4877756544533183E-2</c:v>
                </c:pt>
                <c:pt idx="67">
                  <c:v>-4.1369435763631709E-2</c:v>
                </c:pt>
                <c:pt idx="68">
                  <c:v>-2.9297289444395944E-2</c:v>
                </c:pt>
                <c:pt idx="69">
                  <c:v>-1.9062837335684316E-2</c:v>
                </c:pt>
                <c:pt idx="70">
                  <c:v>-7.6368743149170776E-2</c:v>
                </c:pt>
                <c:pt idx="71">
                  <c:v>-7.0111576548517601E-2</c:v>
                </c:pt>
                <c:pt idx="72">
                  <c:v>-3.1382126717595549E-2</c:v>
                </c:pt>
                <c:pt idx="73">
                  <c:v>-4.3011008416970725E-2</c:v>
                </c:pt>
                <c:pt idx="74">
                  <c:v>-5.5083682416703583E-2</c:v>
                </c:pt>
                <c:pt idx="75">
                  <c:v>-5.3668523265117923E-2</c:v>
                </c:pt>
                <c:pt idx="76">
                  <c:v>-5.0767191958730987E-2</c:v>
                </c:pt>
                <c:pt idx="77">
                  <c:v>-3.578114727486869E-2</c:v>
                </c:pt>
                <c:pt idx="78">
                  <c:v>-4.5711750662355291E-2</c:v>
                </c:pt>
                <c:pt idx="79">
                  <c:v>-2.814202811221558E-2</c:v>
                </c:pt>
                <c:pt idx="80">
                  <c:v>-4.131988189193788E-2</c:v>
                </c:pt>
                <c:pt idx="81">
                  <c:v>-1.9485512119756646E-2</c:v>
                </c:pt>
                <c:pt idx="82">
                  <c:v>-5.9422222967655994E-2</c:v>
                </c:pt>
                <c:pt idx="83">
                  <c:v>-2.2467287024028823E-2</c:v>
                </c:pt>
                <c:pt idx="84">
                  <c:v>-4.7188312949903014E-2</c:v>
                </c:pt>
                <c:pt idx="85">
                  <c:v>-5.7286149497207235E-2</c:v>
                </c:pt>
                <c:pt idx="86">
                  <c:v>-3.0136215815328257E-2</c:v>
                </c:pt>
                <c:pt idx="87">
                  <c:v>-6.2759458467042145E-2</c:v>
                </c:pt>
                <c:pt idx="88">
                  <c:v>-4.6661131817206034E-2</c:v>
                </c:pt>
                <c:pt idx="89">
                  <c:v>-2.2101070543138472E-2</c:v>
                </c:pt>
                <c:pt idx="90">
                  <c:v>-4.6422445671528582E-2</c:v>
                </c:pt>
                <c:pt idx="91">
                  <c:v>-3.4301209827456866E-2</c:v>
                </c:pt>
                <c:pt idx="92">
                  <c:v>-2.6614948009946095E-2</c:v>
                </c:pt>
                <c:pt idx="93">
                  <c:v>-6.1930605327956766E-2</c:v>
                </c:pt>
                <c:pt idx="94">
                  <c:v>-2.0036165228013152E-2</c:v>
                </c:pt>
                <c:pt idx="95">
                  <c:v>-2.629907742895201E-2</c:v>
                </c:pt>
                <c:pt idx="96">
                  <c:v>-2.4038626545960742E-2</c:v>
                </c:pt>
                <c:pt idx="97">
                  <c:v>-4.7240560635203724E-2</c:v>
                </c:pt>
                <c:pt idx="98">
                  <c:v>-6.3054936445815141E-2</c:v>
                </c:pt>
                <c:pt idx="99">
                  <c:v>-2.6593308659105096E-2</c:v>
                </c:pt>
                <c:pt idx="100">
                  <c:v>-3.516254363166349E-2</c:v>
                </c:pt>
                <c:pt idx="101">
                  <c:v>-5.2338446929629308E-2</c:v>
                </c:pt>
                <c:pt idx="102">
                  <c:v>-3.5077177928965794E-2</c:v>
                </c:pt>
                <c:pt idx="103">
                  <c:v>-3.4948166988946969E-2</c:v>
                </c:pt>
                <c:pt idx="104">
                  <c:v>-5.2843759243862025E-2</c:v>
                </c:pt>
                <c:pt idx="105">
                  <c:v>-6.3927843357608885E-2</c:v>
                </c:pt>
                <c:pt idx="106">
                  <c:v>-5.2946730487601103E-2</c:v>
                </c:pt>
                <c:pt idx="107">
                  <c:v>-4.8095013164619095E-2</c:v>
                </c:pt>
                <c:pt idx="108">
                  <c:v>-3.9634808618883348E-2</c:v>
                </c:pt>
                <c:pt idx="109">
                  <c:v>-3.8837423222574635E-2</c:v>
                </c:pt>
                <c:pt idx="110">
                  <c:v>-3.9586823490667528E-2</c:v>
                </c:pt>
                <c:pt idx="111">
                  <c:v>-4.931247520329661E-2</c:v>
                </c:pt>
                <c:pt idx="112">
                  <c:v>-4.5323980545233858E-2</c:v>
                </c:pt>
                <c:pt idx="113">
                  <c:v>-2.8631122597130469E-2</c:v>
                </c:pt>
                <c:pt idx="114">
                  <c:v>-2.2034097288209965E-2</c:v>
                </c:pt>
                <c:pt idx="115">
                  <c:v>-4.11700888542893E-2</c:v>
                </c:pt>
                <c:pt idx="116">
                  <c:v>-4.5173116950737287E-2</c:v>
                </c:pt>
                <c:pt idx="117">
                  <c:v>-4.245938173558228E-3</c:v>
                </c:pt>
                <c:pt idx="118">
                  <c:v>-2.6059904441280295E-2</c:v>
                </c:pt>
                <c:pt idx="119">
                  <c:v>-5.3527384035154446E-2</c:v>
                </c:pt>
                <c:pt idx="120">
                  <c:v>-4.8962339487132925E-2</c:v>
                </c:pt>
                <c:pt idx="121">
                  <c:v>-4.7836959261903865E-2</c:v>
                </c:pt>
                <c:pt idx="122">
                  <c:v>-4.6107889386426716E-2</c:v>
                </c:pt>
                <c:pt idx="123">
                  <c:v>-2.415073236269542E-2</c:v>
                </c:pt>
                <c:pt idx="124">
                  <c:v>-3.4334349400569897E-2</c:v>
                </c:pt>
                <c:pt idx="125">
                  <c:v>-2.5252880485619144E-2</c:v>
                </c:pt>
                <c:pt idx="126">
                  <c:v>-5.1739766680131083E-2</c:v>
                </c:pt>
                <c:pt idx="127">
                  <c:v>-4.8889606972576452E-2</c:v>
                </c:pt>
                <c:pt idx="128">
                  <c:v>-2.8306866999062767E-2</c:v>
                </c:pt>
                <c:pt idx="129">
                  <c:v>-9.9992279410898485E-2</c:v>
                </c:pt>
                <c:pt idx="130">
                  <c:v>-3.6086484315812004E-2</c:v>
                </c:pt>
                <c:pt idx="131">
                  <c:v>-4.7973862732212845E-2</c:v>
                </c:pt>
                <c:pt idx="132">
                  <c:v>-6.36017568918779E-2</c:v>
                </c:pt>
                <c:pt idx="133">
                  <c:v>-4.9042183823455994E-2</c:v>
                </c:pt>
                <c:pt idx="134">
                  <c:v>-4.8923370150465703E-2</c:v>
                </c:pt>
                <c:pt idx="135">
                  <c:v>-4.2440145389346533E-2</c:v>
                </c:pt>
                <c:pt idx="136">
                  <c:v>-4.2623257387426845E-2</c:v>
                </c:pt>
                <c:pt idx="137">
                  <c:v>-1.0999476387878931E-2</c:v>
                </c:pt>
                <c:pt idx="138">
                  <c:v>-6.6972900576193858E-2</c:v>
                </c:pt>
                <c:pt idx="139">
                  <c:v>-1.6941503875629538E-2</c:v>
                </c:pt>
                <c:pt idx="140">
                  <c:v>-5.4109978644055916E-2</c:v>
                </c:pt>
                <c:pt idx="141">
                  <c:v>-3.8510348043910236E-2</c:v>
                </c:pt>
                <c:pt idx="142">
                  <c:v>-4.2047365448575943E-2</c:v>
                </c:pt>
                <c:pt idx="143">
                  <c:v>-5.2054612859469059E-2</c:v>
                </c:pt>
                <c:pt idx="144">
                  <c:v>-2.8824302429236434E-2</c:v>
                </c:pt>
                <c:pt idx="145">
                  <c:v>-5.1180317813602799E-2</c:v>
                </c:pt>
                <c:pt idx="146">
                  <c:v>-4.5242274686731393E-2</c:v>
                </c:pt>
                <c:pt idx="147">
                  <c:v>-4.4442108495112348E-2</c:v>
                </c:pt>
                <c:pt idx="148">
                  <c:v>-3.1432389693117201E-2</c:v>
                </c:pt>
                <c:pt idx="149">
                  <c:v>-7.5546505772818823E-2</c:v>
                </c:pt>
                <c:pt idx="150">
                  <c:v>-5.6614957324083566E-2</c:v>
                </c:pt>
                <c:pt idx="151">
                  <c:v>-4.236643802758136E-2</c:v>
                </c:pt>
                <c:pt idx="152">
                  <c:v>-4.9336496616678487E-2</c:v>
                </c:pt>
                <c:pt idx="153">
                  <c:v>-4.0441987630171788E-2</c:v>
                </c:pt>
                <c:pt idx="154">
                  <c:v>-4.5383516410822097E-2</c:v>
                </c:pt>
                <c:pt idx="155">
                  <c:v>-3.6277140984714074E-2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62A-4B77-AB8A-44382181BAFD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'NK.SX6E - Regression'!$D$2:$D$157</c:f>
              <c:numCache>
                <c:formatCode>General</c:formatCode>
                <c:ptCount val="156"/>
                <c:pt idx="0">
                  <c:v>-4.9232378319823612E-2</c:v>
                </c:pt>
                <c:pt idx="1">
                  <c:v>-1.3850517552584254E-2</c:v>
                </c:pt>
                <c:pt idx="2">
                  <c:v>8.2451253481895161E-3</c:v>
                </c:pt>
                <c:pt idx="3">
                  <c:v>1.2294157455447709E-2</c:v>
                </c:pt>
                <c:pt idx="4">
                  <c:v>-1.1557471477944023E-2</c:v>
                </c:pt>
                <c:pt idx="5">
                  <c:v>-2.0208272647829928E-2</c:v>
                </c:pt>
                <c:pt idx="6">
                  <c:v>2.4455232324705587E-3</c:v>
                </c:pt>
                <c:pt idx="7">
                  <c:v>3.7647237056395319E-2</c:v>
                </c:pt>
                <c:pt idx="8">
                  <c:v>4.6039114222661123E-3</c:v>
                </c:pt>
                <c:pt idx="9">
                  <c:v>3.0585836404987778E-2</c:v>
                </c:pt>
                <c:pt idx="10">
                  <c:v>5.2496904663640105E-2</c:v>
                </c:pt>
                <c:pt idx="11">
                  <c:v>-3.3043339452470274E-2</c:v>
                </c:pt>
                <c:pt idx="12">
                  <c:v>-2.8651014723438074E-3</c:v>
                </c:pt>
                <c:pt idx="13">
                  <c:v>-9.108473640629321E-3</c:v>
                </c:pt>
                <c:pt idx="14">
                  <c:v>-2.8127993868557102E-2</c:v>
                </c:pt>
                <c:pt idx="15">
                  <c:v>5.3662278930792187E-2</c:v>
                </c:pt>
                <c:pt idx="16">
                  <c:v>-0.11830253836021215</c:v>
                </c:pt>
                <c:pt idx="17">
                  <c:v>-2.8196789371713375E-2</c:v>
                </c:pt>
                <c:pt idx="18">
                  <c:v>9.6761798302303376E-3</c:v>
                </c:pt>
                <c:pt idx="19">
                  <c:v>1.9153405247605809E-2</c:v>
                </c:pt>
                <c:pt idx="20">
                  <c:v>-3.2814544452861472E-2</c:v>
                </c:pt>
                <c:pt idx="21">
                  <c:v>2.0342198643853497E-2</c:v>
                </c:pt>
                <c:pt idx="22">
                  <c:v>6.3838534853298393E-2</c:v>
                </c:pt>
                <c:pt idx="23">
                  <c:v>-3.1843676497195626E-2</c:v>
                </c:pt>
                <c:pt idx="24">
                  <c:v>-3.5865052506715879E-2</c:v>
                </c:pt>
                <c:pt idx="25">
                  <c:v>3.746199507745774E-2</c:v>
                </c:pt>
                <c:pt idx="26">
                  <c:v>-1.5114786824468877E-2</c:v>
                </c:pt>
                <c:pt idx="27">
                  <c:v>-4.2365070153279026E-2</c:v>
                </c:pt>
                <c:pt idx="28">
                  <c:v>-9.2670883079108771E-3</c:v>
                </c:pt>
                <c:pt idx="29">
                  <c:v>1.1840799425071135E-2</c:v>
                </c:pt>
                <c:pt idx="30">
                  <c:v>-8.6511059845298249E-3</c:v>
                </c:pt>
                <c:pt idx="31">
                  <c:v>2.1078398041748984E-3</c:v>
                </c:pt>
                <c:pt idx="32">
                  <c:v>-3.1350852927616538E-2</c:v>
                </c:pt>
                <c:pt idx="33">
                  <c:v>1.031408038328461E-2</c:v>
                </c:pt>
                <c:pt idx="34">
                  <c:v>-1.3328080887663326E-2</c:v>
                </c:pt>
                <c:pt idx="35">
                  <c:v>1.4622123039003385E-2</c:v>
                </c:pt>
                <c:pt idx="36">
                  <c:v>1.9976218787158127E-2</c:v>
                </c:pt>
                <c:pt idx="37">
                  <c:v>-7.8870201220127903E-3</c:v>
                </c:pt>
                <c:pt idx="38">
                  <c:v>2.2892604723323516E-2</c:v>
                </c:pt>
                <c:pt idx="39">
                  <c:v>-1.2396267346166234E-3</c:v>
                </c:pt>
                <c:pt idx="40">
                  <c:v>-2.1364785172704213E-2</c:v>
                </c:pt>
                <c:pt idx="41">
                  <c:v>3.3108202200250632E-2</c:v>
                </c:pt>
                <c:pt idx="42">
                  <c:v>1.7823606534141348E-2</c:v>
                </c:pt>
                <c:pt idx="43">
                  <c:v>1.2594187298170044E-2</c:v>
                </c:pt>
                <c:pt idx="44">
                  <c:v>-4.137859869982468E-2</c:v>
                </c:pt>
                <c:pt idx="45">
                  <c:v>-8.1536572052401286E-3</c:v>
                </c:pt>
                <c:pt idx="46">
                  <c:v>6.045367389023544E-2</c:v>
                </c:pt>
                <c:pt idx="47">
                  <c:v>3.6135997301046011E-2</c:v>
                </c:pt>
                <c:pt idx="48">
                  <c:v>-6.1470829297371058E-3</c:v>
                </c:pt>
                <c:pt idx="49">
                  <c:v>-5.6752292933197376E-2</c:v>
                </c:pt>
                <c:pt idx="50">
                  <c:v>1.0834043762432551E-2</c:v>
                </c:pt>
                <c:pt idx="51">
                  <c:v>4.9899306332512855E-2</c:v>
                </c:pt>
                <c:pt idx="52">
                  <c:v>-9.5435684647302968E-2</c:v>
                </c:pt>
                <c:pt idx="53">
                  <c:v>1.0361634684208802E-2</c:v>
                </c:pt>
                <c:pt idx="54">
                  <c:v>3.8364891169704388E-2</c:v>
                </c:pt>
                <c:pt idx="55">
                  <c:v>3.0677755891150599E-2</c:v>
                </c:pt>
                <c:pt idx="56">
                  <c:v>-2.3370146063412905E-2</c:v>
                </c:pt>
                <c:pt idx="57">
                  <c:v>8.4063802270440257E-3</c:v>
                </c:pt>
                <c:pt idx="58">
                  <c:v>2.0605705067096886E-2</c:v>
                </c:pt>
                <c:pt idx="59">
                  <c:v>2.5762533378464864E-2</c:v>
                </c:pt>
                <c:pt idx="60">
                  <c:v>-3.1119046751448529E-2</c:v>
                </c:pt>
                <c:pt idx="61">
                  <c:v>-4.2663782878671654E-2</c:v>
                </c:pt>
                <c:pt idx="62">
                  <c:v>-1.325255585005668E-2</c:v>
                </c:pt>
                <c:pt idx="63">
                  <c:v>-1.1029787234042585E-2</c:v>
                </c:pt>
                <c:pt idx="64">
                  <c:v>7.3731138545952571E-3</c:v>
                </c:pt>
                <c:pt idx="65">
                  <c:v>-1.5829086368085311E-2</c:v>
                </c:pt>
                <c:pt idx="66">
                  <c:v>2.7072933998890745E-2</c:v>
                </c:pt>
                <c:pt idx="67">
                  <c:v>4.5967404931048653E-3</c:v>
                </c:pt>
                <c:pt idx="68">
                  <c:v>2.1049637320438117E-2</c:v>
                </c:pt>
                <c:pt idx="69">
                  <c:v>3.4997975931991276E-2</c:v>
                </c:pt>
                <c:pt idx="70">
                  <c:v>-4.3103144698383659E-2</c:v>
                </c:pt>
                <c:pt idx="71">
                  <c:v>-3.4575372271707212E-2</c:v>
                </c:pt>
                <c:pt idx="72">
                  <c:v>1.820825256161725E-2</c:v>
                </c:pt>
                <c:pt idx="73">
                  <c:v>2.3594725884802459E-3</c:v>
                </c:pt>
                <c:pt idx="74">
                  <c:v>-1.4094143404488248E-2</c:v>
                </c:pt>
                <c:pt idx="75">
                  <c:v>-1.2165450121654577E-2</c:v>
                </c:pt>
                <c:pt idx="76">
                  <c:v>-8.2112812950363261E-3</c:v>
                </c:pt>
                <c:pt idx="77">
                  <c:v>1.2212911761712599E-2</c:v>
                </c:pt>
                <c:pt idx="78">
                  <c:v>-1.3213172516602627E-3</c:v>
                </c:pt>
                <c:pt idx="79">
                  <c:v>2.2624120846758928E-2</c:v>
                </c:pt>
                <c:pt idx="80">
                  <c:v>4.6642765150195793E-3</c:v>
                </c:pt>
                <c:pt idx="81">
                  <c:v>3.4421920570338105E-2</c:v>
                </c:pt>
                <c:pt idx="82">
                  <c:v>-2.0007057163020325E-2</c:v>
                </c:pt>
                <c:pt idx="83">
                  <c:v>3.0358116706053321E-2</c:v>
                </c:pt>
                <c:pt idx="84">
                  <c:v>-3.3336956915607343E-3</c:v>
                </c:pt>
                <c:pt idx="85">
                  <c:v>-1.7095843573031146E-2</c:v>
                </c:pt>
                <c:pt idx="86">
                  <c:v>1.9906280649496753E-2</c:v>
                </c:pt>
                <c:pt idx="87">
                  <c:v>-2.4555311459145371E-2</c:v>
                </c:pt>
                <c:pt idx="88">
                  <c:v>-2.6152106304776373E-3</c:v>
                </c:pt>
                <c:pt idx="89">
                  <c:v>3.0857226128456303E-2</c:v>
                </c:pt>
                <c:pt idx="90">
                  <c:v>-2.2899098575167036E-3</c:v>
                </c:pt>
                <c:pt idx="91">
                  <c:v>1.4229890142298952E-2</c:v>
                </c:pt>
                <c:pt idx="92">
                  <c:v>2.4705349048050631E-2</c:v>
                </c:pt>
                <c:pt idx="93">
                  <c:v>-2.3425683402810957E-2</c:v>
                </c:pt>
                <c:pt idx="94">
                  <c:v>3.3671446003660704E-2</c:v>
                </c:pt>
                <c:pt idx="95">
                  <c:v>2.5135843008482886E-2</c:v>
                </c:pt>
                <c:pt idx="96">
                  <c:v>2.8216568190039835E-2</c:v>
                </c:pt>
                <c:pt idx="97">
                  <c:v>-3.4049030604069636E-3</c:v>
                </c:pt>
                <c:pt idx="98">
                  <c:v>-2.4958012732882815E-2</c:v>
                </c:pt>
                <c:pt idx="99">
                  <c:v>2.473484090454264E-2</c:v>
                </c:pt>
                <c:pt idx="100">
                  <c:v>1.3055994810039325E-2</c:v>
                </c:pt>
                <c:pt idx="101">
                  <c:v>-1.0352714578066741E-2</c:v>
                </c:pt>
                <c:pt idx="102">
                  <c:v>1.3172338090011015E-2</c:v>
                </c:pt>
                <c:pt idx="103">
                  <c:v>1.3348164627363775E-2</c:v>
                </c:pt>
                <c:pt idx="104">
                  <c:v>-1.1041395045632367E-2</c:v>
                </c:pt>
                <c:pt idx="105">
                  <c:v>-2.6147680831647039E-2</c:v>
                </c:pt>
                <c:pt idx="106">
                  <c:v>-1.1181732580037643E-2</c:v>
                </c:pt>
                <c:pt idx="107">
                  <c:v>-4.569420035149447E-3</c:v>
                </c:pt>
                <c:pt idx="108">
                  <c:v>6.9608305804625221E-3</c:v>
                </c:pt>
                <c:pt idx="109">
                  <c:v>8.0475718533201228E-3</c:v>
                </c:pt>
                <c:pt idx="110">
                  <c:v>7.0262285919597224E-3</c:v>
                </c:pt>
                <c:pt idx="111">
                  <c:v>-6.2286757121320048E-3</c:v>
                </c:pt>
                <c:pt idx="112">
                  <c:v>-7.9283279156421407E-4</c:v>
                </c:pt>
                <c:pt idx="113">
                  <c:v>2.1957543347917628E-2</c:v>
                </c:pt>
                <c:pt idx="114">
                  <c:v>3.0948502693897994E-2</c:v>
                </c:pt>
                <c:pt idx="115">
                  <c:v>4.868426574894013E-3</c:v>
                </c:pt>
                <c:pt idx="116">
                  <c:v>-5.8722369028139075E-4</c:v>
                </c:pt>
                <c:pt idx="117">
                  <c:v>5.5191643799238729E-2</c:v>
                </c:pt>
                <c:pt idx="118">
                  <c:v>2.5461807289066333E-2</c:v>
                </c:pt>
                <c:pt idx="119">
                  <c:v>-1.1973094170403532E-2</c:v>
                </c:pt>
                <c:pt idx="120">
                  <c:v>-5.7514824557492183E-3</c:v>
                </c:pt>
                <c:pt idx="121">
                  <c:v>-4.2177233173504572E-3</c:v>
                </c:pt>
                <c:pt idx="122">
                  <c:v>-1.8612071257643689E-3</c:v>
                </c:pt>
                <c:pt idx="123">
                  <c:v>2.8063781321184495E-2</c:v>
                </c:pt>
                <c:pt idx="124">
                  <c:v>1.4184724853301266E-2</c:v>
                </c:pt>
                <c:pt idx="125">
                  <c:v>2.6561684769719651E-2</c:v>
                </c:pt>
                <c:pt idx="126">
                  <c:v>-9.5367847411444197E-3</c:v>
                </c:pt>
                <c:pt idx="127">
                  <c:v>-5.6523567057503599E-3</c:v>
                </c:pt>
                <c:pt idx="128">
                  <c:v>2.2399465087400889E-2</c:v>
                </c:pt>
                <c:pt idx="129">
                  <c:v>-7.5299209468710021E-2</c:v>
                </c:pt>
                <c:pt idx="130">
                  <c:v>1.1796773761115398E-2</c:v>
                </c:pt>
                <c:pt idx="131">
                  <c:v>-4.4043064329567089E-3</c:v>
                </c:pt>
                <c:pt idx="132">
                  <c:v>-2.5703263837718378E-2</c:v>
                </c:pt>
                <c:pt idx="133">
                  <c:v>-5.8603007713189346E-3</c:v>
                </c:pt>
                <c:pt idx="134">
                  <c:v>-5.6983718937446979E-3</c:v>
                </c:pt>
                <c:pt idx="135">
                  <c:v>3.1374908668931026E-3</c:v>
                </c:pt>
                <c:pt idx="136">
                  <c:v>2.8879310344827047E-3</c:v>
                </c:pt>
                <c:pt idx="137">
                  <c:v>4.5987376014427359E-2</c:v>
                </c:pt>
                <c:pt idx="138">
                  <c:v>-3.0297730949153931E-2</c:v>
                </c:pt>
                <c:pt idx="139">
                  <c:v>3.7889100644341568E-2</c:v>
                </c:pt>
                <c:pt idx="140">
                  <c:v>-1.2767101196075771E-2</c:v>
                </c:pt>
                <c:pt idx="141">
                  <c:v>8.4933363451547127E-3</c:v>
                </c:pt>
                <c:pt idx="142">
                  <c:v>3.6728031196154999E-3</c:v>
                </c:pt>
                <c:pt idx="143">
                  <c:v>-9.9658825641946447E-3</c:v>
                </c:pt>
                <c:pt idx="144">
                  <c:v>2.1694262257487454E-2</c:v>
                </c:pt>
                <c:pt idx="145">
                  <c:v>-8.7743226041098691E-3</c:v>
                </c:pt>
                <c:pt idx="146">
                  <c:v>-6.8147744309665929E-4</c:v>
                </c:pt>
                <c:pt idx="147">
                  <c:v>4.090537223888892E-4</c:v>
                </c:pt>
                <c:pt idx="148">
                  <c:v>1.8139750115687255E-2</c:v>
                </c:pt>
                <c:pt idx="149">
                  <c:v>-4.1982533138271931E-2</c:v>
                </c:pt>
                <c:pt idx="150">
                  <c:v>-1.6181088625261724E-2</c:v>
                </c:pt>
                <c:pt idx="151">
                  <c:v>3.2379452174674415E-3</c:v>
                </c:pt>
                <c:pt idx="152">
                  <c:v>-6.2614140360031214E-3</c:v>
                </c:pt>
                <c:pt idx="153">
                  <c:v>5.860741777466775E-3</c:v>
                </c:pt>
                <c:pt idx="154">
                  <c:v>-8.7397308162916036E-4</c:v>
                </c:pt>
                <c:pt idx="155">
                  <c:v>1.1536931441453449E-2</c:v>
                </c:pt>
              </c:numCache>
            </c:numRef>
          </c:xVal>
          <c:yVal>
            <c:numRef>
              <c:f>'NK.SX6E - Regression'!$N$2:$N$157</c:f>
              <c:numCache>
                <c:formatCode>General</c:formatCode>
                <c:ptCount val="156"/>
                <c:pt idx="0">
                  <c:v>1.1760680495680798E-2</c:v>
                </c:pt>
                <c:pt idx="1">
                  <c:v>3.7721762286416896E-2</c:v>
                </c:pt>
                <c:pt idx="2">
                  <c:v>5.3934216355452626E-2</c:v>
                </c:pt>
                <c:pt idx="3">
                  <c:v>5.6905152632698283E-2</c:v>
                </c:pt>
                <c:pt idx="4">
                  <c:v>3.9404261606768673E-2</c:v>
                </c:pt>
                <c:pt idx="5">
                  <c:v>3.3056823912515187E-2</c:v>
                </c:pt>
                <c:pt idx="6">
                  <c:v>4.9678817074154349E-2</c:v>
                </c:pt>
                <c:pt idx="7">
                  <c:v>7.550771787077859E-2</c:v>
                </c:pt>
                <c:pt idx="8">
                  <c:v>5.1262512536076582E-2</c:v>
                </c:pt>
                <c:pt idx="9">
                  <c:v>7.0326486700537566E-2</c:v>
                </c:pt>
                <c:pt idx="10">
                  <c:v>8.6403510996330646E-2</c:v>
                </c:pt>
                <c:pt idx="11">
                  <c:v>2.3639223710624265E-2</c:v>
                </c:pt>
                <c:pt idx="12">
                  <c:v>4.5782200012983693E-2</c:v>
                </c:pt>
                <c:pt idx="13">
                  <c:v>4.1201188952623001E-2</c:v>
                </c:pt>
                <c:pt idx="14">
                  <c:v>2.724580872245206E-2</c:v>
                </c:pt>
                <c:pt idx="15">
                  <c:v>8.7258592555364056E-2</c:v>
                </c:pt>
                <c:pt idx="16">
                  <c:v>-3.8918849501454168E-2</c:v>
                </c:pt>
                <c:pt idx="17">
                  <c:v>2.719533071916037E-2</c:v>
                </c:pt>
                <c:pt idx="18">
                  <c:v>5.4984238079851602E-2</c:v>
                </c:pt>
                <c:pt idx="19">
                  <c:v>6.1938056191010393E-2</c:v>
                </c:pt>
                <c:pt idx="20">
                  <c:v>2.380709972305986E-2</c:v>
                </c:pt>
                <c:pt idx="21">
                  <c:v>6.281032129869657E-2</c:v>
                </c:pt>
                <c:pt idx="22">
                  <c:v>9.4725317215935356E-2</c:v>
                </c:pt>
                <c:pt idx="23">
                  <c:v>2.4519464247098215E-2</c:v>
                </c:pt>
                <c:pt idx="24">
                  <c:v>2.1568820351310681E-2</c:v>
                </c:pt>
                <c:pt idx="25">
                  <c:v>7.5371798445909632E-2</c:v>
                </c:pt>
                <c:pt idx="26">
                  <c:v>3.6794117519827876E-2</c:v>
                </c:pt>
                <c:pt idx="27">
                  <c:v>1.6799498272018008E-2</c:v>
                </c:pt>
                <c:pt idx="28">
                  <c:v>4.1084807047849933E-2</c:v>
                </c:pt>
                <c:pt idx="29">
                  <c:v>5.6572505772078938E-2</c:v>
                </c:pt>
                <c:pt idx="30">
                  <c:v>4.1536777835484422E-2</c:v>
                </c:pt>
                <c:pt idx="31">
                  <c:v>4.9431045280606482E-2</c:v>
                </c:pt>
                <c:pt idx="32">
                  <c:v>2.4881068547177639E-2</c:v>
                </c:pt>
                <c:pt idx="33">
                  <c:v>5.5452291146397256E-2</c:v>
                </c:pt>
                <c:pt idx="34">
                  <c:v>3.8105094895114794E-2</c:v>
                </c:pt>
                <c:pt idx="35">
                  <c:v>5.8613273788854857E-2</c:v>
                </c:pt>
                <c:pt idx="36">
                  <c:v>6.2541787287556383E-2</c:v>
                </c:pt>
                <c:pt idx="37">
                  <c:v>4.2097418094131214E-2</c:v>
                </c:pt>
                <c:pt idx="38">
                  <c:v>6.4681655914597208E-2</c:v>
                </c:pt>
                <c:pt idx="39">
                  <c:v>4.6974875629806637E-2</c:v>
                </c:pt>
                <c:pt idx="40">
                  <c:v>3.2208244567076355E-2</c:v>
                </c:pt>
                <c:pt idx="41">
                  <c:v>7.2177247042051487E-2</c:v>
                </c:pt>
                <c:pt idx="42">
                  <c:v>6.096232986071428E-2</c:v>
                </c:pt>
                <c:pt idx="43">
                  <c:v>5.7125296489399804E-2</c:v>
                </c:pt>
                <c:pt idx="44">
                  <c:v>1.7523311704438362E-2</c:v>
                </c:pt>
                <c:pt idx="45">
                  <c:v>4.1901775836318773E-2</c:v>
                </c:pt>
                <c:pt idx="46">
                  <c:v>9.2241709785268189E-2</c:v>
                </c:pt>
                <c:pt idx="47">
                  <c:v>7.4398861014658618E-2</c:v>
                </c:pt>
                <c:pt idx="48">
                  <c:v>4.3374079377057215E-2</c:v>
                </c:pt>
                <c:pt idx="49">
                  <c:v>6.2430193522649002E-3</c:v>
                </c:pt>
                <c:pt idx="50">
                  <c:v>5.5833809006722621E-2</c:v>
                </c:pt>
                <c:pt idx="51">
                  <c:v>8.449754954400604E-2</c:v>
                </c:pt>
                <c:pt idx="52">
                  <c:v>-2.2140527314190868E-2</c:v>
                </c:pt>
                <c:pt idx="53">
                  <c:v>5.5487183632801966E-2</c:v>
                </c:pt>
                <c:pt idx="54">
                  <c:v>7.6034289303966912E-2</c:v>
                </c:pt>
                <c:pt idx="55">
                  <c:v>7.0393931692030065E-2</c:v>
                </c:pt>
                <c:pt idx="56">
                  <c:v>3.0736831335134742E-2</c:v>
                </c:pt>
                <c:pt idx="57">
                  <c:v>5.4052535488712382E-2</c:v>
                </c:pt>
                <c:pt idx="58">
                  <c:v>6.3003666466470792E-2</c:v>
                </c:pt>
                <c:pt idx="59">
                  <c:v>6.6787436982468251E-2</c:v>
                </c:pt>
                <c:pt idx="60">
                  <c:v>2.5051153979899356E-2</c:v>
                </c:pt>
                <c:pt idx="61">
                  <c:v>1.6580320836809961E-2</c:v>
                </c:pt>
                <c:pt idx="62">
                  <c:v>3.8160510626114724E-2</c:v>
                </c:pt>
                <c:pt idx="63">
                  <c:v>3.9791444573366412E-2</c:v>
                </c:pt>
                <c:pt idx="64">
                  <c:v>5.3294386758682977E-2</c:v>
                </c:pt>
                <c:pt idx="65">
                  <c:v>3.6270007468157499E-2</c:v>
                </c:pt>
                <c:pt idx="66">
                  <c:v>6.7748930158570697E-2</c:v>
                </c:pt>
                <c:pt idx="67">
                  <c:v>5.1257250939472171E-2</c:v>
                </c:pt>
                <c:pt idx="68">
                  <c:v>6.332939725870794E-2</c:v>
                </c:pt>
                <c:pt idx="69">
                  <c:v>7.3563849367419568E-2</c:v>
                </c:pt>
                <c:pt idx="70">
                  <c:v>1.6257943553933101E-2</c:v>
                </c:pt>
                <c:pt idx="71">
                  <c:v>2.2515110154586283E-2</c:v>
                </c:pt>
                <c:pt idx="72">
                  <c:v>6.1244559985508332E-2</c:v>
                </c:pt>
                <c:pt idx="73">
                  <c:v>4.9615678286133155E-2</c:v>
                </c:pt>
                <c:pt idx="74">
                  <c:v>3.7543004286400297E-2</c:v>
                </c:pt>
                <c:pt idx="75">
                  <c:v>3.8958163437985957E-2</c:v>
                </c:pt>
                <c:pt idx="76">
                  <c:v>4.1859494744372894E-2</c:v>
                </c:pt>
                <c:pt idx="77">
                  <c:v>5.6845539428235191E-2</c:v>
                </c:pt>
                <c:pt idx="78">
                  <c:v>4.6914936040748589E-2</c:v>
                </c:pt>
                <c:pt idx="79">
                  <c:v>6.4484658590888297E-2</c:v>
                </c:pt>
                <c:pt idx="80">
                  <c:v>5.1306804811166E-2</c:v>
                </c:pt>
                <c:pt idx="81">
                  <c:v>7.3141174583347235E-2</c:v>
                </c:pt>
                <c:pt idx="82">
                  <c:v>3.3204463735447887E-2</c:v>
                </c:pt>
                <c:pt idx="83">
                  <c:v>7.0159399679075057E-2</c:v>
                </c:pt>
                <c:pt idx="84">
                  <c:v>4.5438373753200867E-2</c:v>
                </c:pt>
                <c:pt idx="85">
                  <c:v>3.5340537205896645E-2</c:v>
                </c:pt>
                <c:pt idx="86">
                  <c:v>6.2490470887775623E-2</c:v>
                </c:pt>
                <c:pt idx="87">
                  <c:v>2.9867228236061742E-2</c:v>
                </c:pt>
                <c:pt idx="88">
                  <c:v>4.5965554885897847E-2</c:v>
                </c:pt>
                <c:pt idx="89">
                  <c:v>7.0525616159965415E-2</c:v>
                </c:pt>
                <c:pt idx="90">
                  <c:v>4.6204241031575298E-2</c:v>
                </c:pt>
                <c:pt idx="91">
                  <c:v>5.8325476875647014E-2</c:v>
                </c:pt>
                <c:pt idx="92">
                  <c:v>6.6011738693157782E-2</c:v>
                </c:pt>
                <c:pt idx="93">
                  <c:v>3.0696081375147115E-2</c:v>
                </c:pt>
                <c:pt idx="94">
                  <c:v>7.2590521475090736E-2</c:v>
                </c:pt>
                <c:pt idx="95">
                  <c:v>6.6327609274151877E-2</c:v>
                </c:pt>
                <c:pt idx="96">
                  <c:v>6.8588060157143138E-2</c:v>
                </c:pt>
                <c:pt idx="97">
                  <c:v>4.5386126067900157E-2</c:v>
                </c:pt>
                <c:pt idx="98">
                  <c:v>2.9571750257288747E-2</c:v>
                </c:pt>
                <c:pt idx="99">
                  <c:v>6.6033378043998781E-2</c:v>
                </c:pt>
                <c:pt idx="100">
                  <c:v>5.7464143071440391E-2</c:v>
                </c:pt>
                <c:pt idx="101">
                  <c:v>4.0288239773474573E-2</c:v>
                </c:pt>
                <c:pt idx="102">
                  <c:v>5.7549508774138086E-2</c:v>
                </c:pt>
                <c:pt idx="103">
                  <c:v>5.7678519714156912E-2</c:v>
                </c:pt>
                <c:pt idx="104">
                  <c:v>3.9782927459241856E-2</c:v>
                </c:pt>
                <c:pt idx="105">
                  <c:v>2.8698843345494992E-2</c:v>
                </c:pt>
                <c:pt idx="106">
                  <c:v>3.9679956215502778E-2</c:v>
                </c:pt>
                <c:pt idx="107">
                  <c:v>4.4531673538484785E-2</c:v>
                </c:pt>
                <c:pt idx="108">
                  <c:v>5.2991878084220533E-2</c:v>
                </c:pt>
                <c:pt idx="109">
                  <c:v>5.3789263480529245E-2</c:v>
                </c:pt>
                <c:pt idx="110">
                  <c:v>5.3039863212436353E-2</c:v>
                </c:pt>
                <c:pt idx="111">
                  <c:v>4.331421149980727E-2</c:v>
                </c:pt>
                <c:pt idx="112">
                  <c:v>4.7302706157870023E-2</c:v>
                </c:pt>
                <c:pt idx="113">
                  <c:v>6.3995564105973415E-2</c:v>
                </c:pt>
                <c:pt idx="114">
                  <c:v>7.0592589414893908E-2</c:v>
                </c:pt>
                <c:pt idx="115">
                  <c:v>5.1456597848814581E-2</c:v>
                </c:pt>
                <c:pt idx="116">
                  <c:v>4.7453569752366594E-2</c:v>
                </c:pt>
                <c:pt idx="117">
                  <c:v>8.8380748529545652E-2</c:v>
                </c:pt>
                <c:pt idx="118">
                  <c:v>6.6566782261823582E-2</c:v>
                </c:pt>
                <c:pt idx="119">
                  <c:v>3.9099302667949434E-2</c:v>
                </c:pt>
                <c:pt idx="120">
                  <c:v>4.3664347215970956E-2</c:v>
                </c:pt>
                <c:pt idx="121">
                  <c:v>4.4789727441200015E-2</c:v>
                </c:pt>
                <c:pt idx="122">
                  <c:v>4.6518797316677164E-2</c:v>
                </c:pt>
                <c:pt idx="123">
                  <c:v>6.8475954340408457E-2</c:v>
                </c:pt>
                <c:pt idx="124">
                  <c:v>5.8292337302533984E-2</c:v>
                </c:pt>
                <c:pt idx="125">
                  <c:v>6.7373806217484733E-2</c:v>
                </c:pt>
                <c:pt idx="126">
                  <c:v>4.0886920022972797E-2</c:v>
                </c:pt>
                <c:pt idx="127">
                  <c:v>4.3737079730527428E-2</c:v>
                </c:pt>
                <c:pt idx="128">
                  <c:v>6.4319819704041117E-2</c:v>
                </c:pt>
                <c:pt idx="129">
                  <c:v>-7.3655927077946048E-3</c:v>
                </c:pt>
                <c:pt idx="130">
                  <c:v>5.6540202387291877E-2</c:v>
                </c:pt>
                <c:pt idx="131">
                  <c:v>4.4652823970891035E-2</c:v>
                </c:pt>
                <c:pt idx="132">
                  <c:v>2.9024929811225984E-2</c:v>
                </c:pt>
                <c:pt idx="133">
                  <c:v>4.3584502879647886E-2</c:v>
                </c:pt>
                <c:pt idx="134">
                  <c:v>4.3703316552638177E-2</c:v>
                </c:pt>
                <c:pt idx="135">
                  <c:v>5.0186541313757348E-2</c:v>
                </c:pt>
                <c:pt idx="136">
                  <c:v>5.0003429315677035E-2</c:v>
                </c:pt>
                <c:pt idx="137">
                  <c:v>8.1627210315224949E-2</c:v>
                </c:pt>
                <c:pt idx="138">
                  <c:v>2.5653786126910025E-2</c:v>
                </c:pt>
                <c:pt idx="139">
                  <c:v>7.5685182827474343E-2</c:v>
                </c:pt>
                <c:pt idx="140">
                  <c:v>3.8516708059047965E-2</c:v>
                </c:pt>
                <c:pt idx="141">
                  <c:v>5.4116338659193644E-2</c:v>
                </c:pt>
                <c:pt idx="142">
                  <c:v>5.0579321254527937E-2</c:v>
                </c:pt>
                <c:pt idx="143">
                  <c:v>4.0572073843634822E-2</c:v>
                </c:pt>
                <c:pt idx="144">
                  <c:v>6.3802384273867446E-2</c:v>
                </c:pt>
                <c:pt idx="145">
                  <c:v>4.1446368889501081E-2</c:v>
                </c:pt>
                <c:pt idx="146">
                  <c:v>4.7384412016372487E-2</c:v>
                </c:pt>
                <c:pt idx="147">
                  <c:v>4.8184578207991532E-2</c:v>
                </c:pt>
                <c:pt idx="148">
                  <c:v>6.119429700998668E-2</c:v>
                </c:pt>
                <c:pt idx="149">
                  <c:v>1.7080180930285054E-2</c:v>
                </c:pt>
                <c:pt idx="150">
                  <c:v>3.6011729379020314E-2</c:v>
                </c:pt>
                <c:pt idx="151">
                  <c:v>5.026024867552252E-2</c:v>
                </c:pt>
                <c:pt idx="152">
                  <c:v>4.3290190086425394E-2</c:v>
                </c:pt>
                <c:pt idx="153">
                  <c:v>5.2184699072932092E-2</c:v>
                </c:pt>
                <c:pt idx="154">
                  <c:v>4.7243170292281783E-2</c:v>
                </c:pt>
                <c:pt idx="155">
                  <c:v>5.6349545718389807E-2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62A-4B77-AB8A-44382181BA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SX6E</a:t>
                </a:r>
              </a:p>
            </c:rich>
          </c:tx>
          <c:layout>
            <c:manualLayout>
              <c:xMode val="edge"/>
              <c:yMode val="edge"/>
              <c:x val="0.46718774940936253"/>
              <c:y val="0.93296030705850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SX8E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'1.NK.SX8E - Regression'!$D$2:$D$157</c:f>
              <c:numCache>
                <c:formatCode>General</c:formatCode>
                <c:ptCount val="156"/>
                <c:pt idx="0">
                  <c:v>-6.201511587166518E-2</c:v>
                </c:pt>
                <c:pt idx="1">
                  <c:v>-1.3869693978282341E-2</c:v>
                </c:pt>
                <c:pt idx="2">
                  <c:v>2.1658556264340219E-2</c:v>
                </c:pt>
                <c:pt idx="3">
                  <c:v>2.6264037675309305E-2</c:v>
                </c:pt>
                <c:pt idx="4">
                  <c:v>-1.5814806325922623E-2</c:v>
                </c:pt>
                <c:pt idx="5">
                  <c:v>1.5070830317444011E-2</c:v>
                </c:pt>
                <c:pt idx="6">
                  <c:v>2.7954931972789067E-2</c:v>
                </c:pt>
                <c:pt idx="7">
                  <c:v>3.6837029893924796E-2</c:v>
                </c:pt>
                <c:pt idx="8">
                  <c:v>4.1702542907984537E-2</c:v>
                </c:pt>
                <c:pt idx="9">
                  <c:v>1.2068965517241838E-3</c:v>
                </c:pt>
                <c:pt idx="10">
                  <c:v>4.9995474157438956E-2</c:v>
                </c:pt>
                <c:pt idx="11">
                  <c:v>-3.34781721151323E-2</c:v>
                </c:pt>
                <c:pt idx="12">
                  <c:v>8.5884878967028913E-3</c:v>
                </c:pt>
                <c:pt idx="13">
                  <c:v>2.6478375992948467E-4</c:v>
                </c:pt>
                <c:pt idx="14">
                  <c:v>-1.4096762965541286E-2</c:v>
                </c:pt>
                <c:pt idx="15">
                  <c:v>6.1616628175519605E-2</c:v>
                </c:pt>
                <c:pt idx="16">
                  <c:v>-0.10638122231088859</c:v>
                </c:pt>
                <c:pt idx="17">
                  <c:v>-4.2347422789079776E-2</c:v>
                </c:pt>
                <c:pt idx="18">
                  <c:v>-1.4472541641448165E-3</c:v>
                </c:pt>
                <c:pt idx="19">
                  <c:v>1.7728502182587362E-2</c:v>
                </c:pt>
                <c:pt idx="20">
                  <c:v>-4.810339553380226E-2</c:v>
                </c:pt>
                <c:pt idx="21">
                  <c:v>2.4470502206784747E-2</c:v>
                </c:pt>
                <c:pt idx="22">
                  <c:v>4.5231205983512726E-2</c:v>
                </c:pt>
                <c:pt idx="23">
                  <c:v>-2.3379808589480522E-2</c:v>
                </c:pt>
                <c:pt idx="24">
                  <c:v>-3.8450693394170871E-2</c:v>
                </c:pt>
                <c:pt idx="25">
                  <c:v>3.7636982657729641E-2</c:v>
                </c:pt>
                <c:pt idx="26">
                  <c:v>-1.8329938900203766E-2</c:v>
                </c:pt>
                <c:pt idx="27">
                  <c:v>-3.6649478053075064E-2</c:v>
                </c:pt>
                <c:pt idx="28">
                  <c:v>5.0816605147393206E-3</c:v>
                </c:pt>
                <c:pt idx="29">
                  <c:v>1.7597118600463164E-2</c:v>
                </c:pt>
                <c:pt idx="30">
                  <c:v>-2.3148743537650614E-4</c:v>
                </c:pt>
                <c:pt idx="31">
                  <c:v>1.3397628046396569E-2</c:v>
                </c:pt>
                <c:pt idx="32">
                  <c:v>-5.9543070059322502E-2</c:v>
                </c:pt>
                <c:pt idx="33">
                  <c:v>5.386344261024574E-2</c:v>
                </c:pt>
                <c:pt idx="34">
                  <c:v>-3.9502741867447497E-2</c:v>
                </c:pt>
                <c:pt idx="35">
                  <c:v>3.35709889208042E-2</c:v>
                </c:pt>
                <c:pt idx="36">
                  <c:v>3.0785017957928306E-4</c:v>
                </c:pt>
                <c:pt idx="37">
                  <c:v>-1.2139182442535198E-2</c:v>
                </c:pt>
                <c:pt idx="38">
                  <c:v>2.9229361529076281E-3</c:v>
                </c:pt>
                <c:pt idx="39">
                  <c:v>3.5259446374065827E-2</c:v>
                </c:pt>
                <c:pt idx="40">
                  <c:v>2.3473559277332012E-3</c:v>
                </c:pt>
                <c:pt idx="41">
                  <c:v>2.7813169237442033E-2</c:v>
                </c:pt>
                <c:pt idx="42">
                  <c:v>1.9568281694812149E-2</c:v>
                </c:pt>
                <c:pt idx="43">
                  <c:v>3.8341225426890557E-2</c:v>
                </c:pt>
                <c:pt idx="44">
                  <c:v>1.0917344212370945E-3</c:v>
                </c:pt>
                <c:pt idx="45">
                  <c:v>-1.7556239239041538E-2</c:v>
                </c:pt>
                <c:pt idx="46">
                  <c:v>4.5751055225951173E-2</c:v>
                </c:pt>
                <c:pt idx="47">
                  <c:v>1.2976528629092635E-2</c:v>
                </c:pt>
                <c:pt idx="48">
                  <c:v>9.6298979653444364E-3</c:v>
                </c:pt>
                <c:pt idx="49">
                  <c:v>-2.5275856995733505E-2</c:v>
                </c:pt>
                <c:pt idx="50">
                  <c:v>1.2422545281220257E-2</c:v>
                </c:pt>
                <c:pt idx="51">
                  <c:v>7.1364738925060692E-2</c:v>
                </c:pt>
                <c:pt idx="52">
                  <c:v>-6.4297446617888693E-2</c:v>
                </c:pt>
                <c:pt idx="53">
                  <c:v>1.5312310491206826E-2</c:v>
                </c:pt>
                <c:pt idx="54">
                  <c:v>1.0819260121984951E-2</c:v>
                </c:pt>
                <c:pt idx="55">
                  <c:v>4.2596024797085651E-2</c:v>
                </c:pt>
                <c:pt idx="56">
                  <c:v>-3.7565261683433298E-3</c:v>
                </c:pt>
                <c:pt idx="57">
                  <c:v>7.4083576536993758E-3</c:v>
                </c:pt>
                <c:pt idx="58">
                  <c:v>5.1281186783546789E-2</c:v>
                </c:pt>
                <c:pt idx="59">
                  <c:v>2.8539723272185104E-2</c:v>
                </c:pt>
                <c:pt idx="60">
                  <c:v>-2.830474778447949E-2</c:v>
                </c:pt>
                <c:pt idx="61">
                  <c:v>-6.6555531091749831E-2</c:v>
                </c:pt>
                <c:pt idx="62">
                  <c:v>-1.1995400727182366E-2</c:v>
                </c:pt>
                <c:pt idx="63">
                  <c:v>-1.0394562844050789E-2</c:v>
                </c:pt>
                <c:pt idx="64">
                  <c:v>-1.0979986617190697E-2</c:v>
                </c:pt>
                <c:pt idx="65">
                  <c:v>3.1120331950206916E-3</c:v>
                </c:pt>
                <c:pt idx="66">
                  <c:v>2.6720546314569344E-2</c:v>
                </c:pt>
                <c:pt idx="67">
                  <c:v>-1.5660235529928128E-4</c:v>
                </c:pt>
                <c:pt idx="68">
                  <c:v>3.7566619004289432E-2</c:v>
                </c:pt>
                <c:pt idx="69">
                  <c:v>2.2665337321369394E-2</c:v>
                </c:pt>
                <c:pt idx="70">
                  <c:v>-1.0848126232741655E-2</c:v>
                </c:pt>
                <c:pt idx="71">
                  <c:v>-2.3434991974317854E-2</c:v>
                </c:pt>
                <c:pt idx="72">
                  <c:v>1.382325521586803E-3</c:v>
                </c:pt>
                <c:pt idx="73">
                  <c:v>8.1345605392792036E-3</c:v>
                </c:pt>
                <c:pt idx="74">
                  <c:v>-1.7637695001591912E-2</c:v>
                </c:pt>
                <c:pt idx="75">
                  <c:v>2.252750830132175E-2</c:v>
                </c:pt>
                <c:pt idx="76">
                  <c:v>-2.2964376590330696E-2</c:v>
                </c:pt>
                <c:pt idx="77">
                  <c:v>5.8225094375839569E-3</c:v>
                </c:pt>
                <c:pt idx="78">
                  <c:v>3.886051963901402E-3</c:v>
                </c:pt>
                <c:pt idx="79">
                  <c:v>4.2573778422834805E-3</c:v>
                </c:pt>
                <c:pt idx="80">
                  <c:v>1.8661497519466462E-2</c:v>
                </c:pt>
                <c:pt idx="81">
                  <c:v>3.2182582745523637E-2</c:v>
                </c:pt>
                <c:pt idx="82">
                  <c:v>-1.8930698339821E-2</c:v>
                </c:pt>
                <c:pt idx="83">
                  <c:v>1.1237089122901372E-2</c:v>
                </c:pt>
                <c:pt idx="84">
                  <c:v>5.8544839255499767E-3</c:v>
                </c:pt>
                <c:pt idx="85">
                  <c:v>-2.0744962884411425E-2</c:v>
                </c:pt>
                <c:pt idx="86">
                  <c:v>8.9945497709566242E-3</c:v>
                </c:pt>
                <c:pt idx="87">
                  <c:v>-2.9340170718250042E-2</c:v>
                </c:pt>
                <c:pt idx="88">
                  <c:v>-1.1771120662005129E-2</c:v>
                </c:pt>
                <c:pt idx="89">
                  <c:v>3.6020469196517496E-2</c:v>
                </c:pt>
                <c:pt idx="90">
                  <c:v>-6.0441919608943562E-3</c:v>
                </c:pt>
                <c:pt idx="91">
                  <c:v>-1.5510177537881377E-2</c:v>
                </c:pt>
                <c:pt idx="92">
                  <c:v>1.7771453155508501E-2</c:v>
                </c:pt>
                <c:pt idx="93">
                  <c:v>-2.5635237972397744E-2</c:v>
                </c:pt>
                <c:pt idx="94">
                  <c:v>9.4394896165613477E-3</c:v>
                </c:pt>
                <c:pt idx="95">
                  <c:v>2.1139400385561436E-2</c:v>
                </c:pt>
                <c:pt idx="96">
                  <c:v>2.1214486948847627E-2</c:v>
                </c:pt>
                <c:pt idx="97">
                  <c:v>-9.28136664761069E-3</c:v>
                </c:pt>
                <c:pt idx="98">
                  <c:v>-4.3211068211068231E-2</c:v>
                </c:pt>
                <c:pt idx="99">
                  <c:v>-1.0915571396747627E-2</c:v>
                </c:pt>
                <c:pt idx="100">
                  <c:v>1.4341258206388091E-3</c:v>
                </c:pt>
                <c:pt idx="101">
                  <c:v>-2.7015859898929626E-3</c:v>
                </c:pt>
                <c:pt idx="102">
                  <c:v>1.0048154093097899E-2</c:v>
                </c:pt>
                <c:pt idx="103">
                  <c:v>3.3373142250530792E-2</c:v>
                </c:pt>
                <c:pt idx="104">
                  <c:v>-2.0599129248164195E-2</c:v>
                </c:pt>
                <c:pt idx="105">
                  <c:v>-1.2956192675261435E-2</c:v>
                </c:pt>
                <c:pt idx="106">
                  <c:v>4.0571870170015159E-3</c:v>
                </c:pt>
                <c:pt idx="107">
                  <c:v>8.6391685612212579E-3</c:v>
                </c:pt>
                <c:pt idx="108">
                  <c:v>9.442003803029295E-3</c:v>
                </c:pt>
                <c:pt idx="109">
                  <c:v>9.6990962958059083E-3</c:v>
                </c:pt>
                <c:pt idx="110">
                  <c:v>3.0074675213966631E-2</c:v>
                </c:pt>
                <c:pt idx="111">
                  <c:v>-1.0192716595227778E-2</c:v>
                </c:pt>
                <c:pt idx="112">
                  <c:v>2.1795358140497267E-2</c:v>
                </c:pt>
                <c:pt idx="113">
                  <c:v>-2.2709286721947775E-3</c:v>
                </c:pt>
                <c:pt idx="114">
                  <c:v>-8.6300996043117383E-3</c:v>
                </c:pt>
                <c:pt idx="115">
                  <c:v>1.8111608515874297E-3</c:v>
                </c:pt>
                <c:pt idx="116">
                  <c:v>2.3978350974548303E-3</c:v>
                </c:pt>
                <c:pt idx="117">
                  <c:v>3.5029250132955131E-2</c:v>
                </c:pt>
                <c:pt idx="118">
                  <c:v>2.9004013133892698E-2</c:v>
                </c:pt>
                <c:pt idx="119">
                  <c:v>-1.9144748613347525E-2</c:v>
                </c:pt>
                <c:pt idx="120">
                  <c:v>3.51923007864388E-3</c:v>
                </c:pt>
                <c:pt idx="121">
                  <c:v>1.074371166200877E-2</c:v>
                </c:pt>
                <c:pt idx="122">
                  <c:v>-2.6787330316742409E-3</c:v>
                </c:pt>
                <c:pt idx="123">
                  <c:v>3.0591307591867144E-2</c:v>
                </c:pt>
                <c:pt idx="124">
                  <c:v>-8.8740987243482242E-3</c:v>
                </c:pt>
                <c:pt idx="125">
                  <c:v>-1.3064263036893713E-2</c:v>
                </c:pt>
                <c:pt idx="126">
                  <c:v>3.2011448800512189E-2</c:v>
                </c:pt>
                <c:pt idx="127">
                  <c:v>2.7513350359879098E-2</c:v>
                </c:pt>
                <c:pt idx="128">
                  <c:v>3.5502484372495646E-2</c:v>
                </c:pt>
                <c:pt idx="129">
                  <c:v>-4.8751667619592223E-2</c:v>
                </c:pt>
                <c:pt idx="130">
                  <c:v>-1.9781641115379535E-3</c:v>
                </c:pt>
                <c:pt idx="131">
                  <c:v>2.7082697589257687E-3</c:v>
                </c:pt>
                <c:pt idx="132">
                  <c:v>-1.5250544662309375E-2</c:v>
                </c:pt>
                <c:pt idx="133">
                  <c:v>-2.454931848160629E-2</c:v>
                </c:pt>
                <c:pt idx="134">
                  <c:v>8.6108134077387977E-3</c:v>
                </c:pt>
                <c:pt idx="135">
                  <c:v>2.9133229376640049E-2</c:v>
                </c:pt>
                <c:pt idx="136">
                  <c:v>3.0370718708362724E-2</c:v>
                </c:pt>
                <c:pt idx="137">
                  <c:v>5.4375671432113033E-2</c:v>
                </c:pt>
                <c:pt idx="138">
                  <c:v>-2.3009849830453691E-2</c:v>
                </c:pt>
                <c:pt idx="139">
                  <c:v>-1.5718834387973672E-3</c:v>
                </c:pt>
                <c:pt idx="140">
                  <c:v>-3.6091686091685955E-2</c:v>
                </c:pt>
                <c:pt idx="141">
                  <c:v>4.9584195525708887E-3</c:v>
                </c:pt>
                <c:pt idx="142">
                  <c:v>-2.723129510064571E-2</c:v>
                </c:pt>
                <c:pt idx="143">
                  <c:v>-2.6137353687639597E-3</c:v>
                </c:pt>
                <c:pt idx="144">
                  <c:v>3.0808278016399789E-2</c:v>
                </c:pt>
                <c:pt idx="145">
                  <c:v>-3.0364372469634565E-3</c:v>
                </c:pt>
                <c:pt idx="146">
                  <c:v>1.1856461968724114E-2</c:v>
                </c:pt>
                <c:pt idx="147">
                  <c:v>-6.7295277593020023E-3</c:v>
                </c:pt>
                <c:pt idx="148">
                  <c:v>-7.0704323841343439E-3</c:v>
                </c:pt>
                <c:pt idx="149">
                  <c:v>-1.0418268491465399E-2</c:v>
                </c:pt>
                <c:pt idx="150">
                  <c:v>1.9958436262400514E-2</c:v>
                </c:pt>
                <c:pt idx="151">
                  <c:v>-6.4669445634812283E-3</c:v>
                </c:pt>
                <c:pt idx="152">
                  <c:v>1.138691883372729E-2</c:v>
                </c:pt>
                <c:pt idx="153">
                  <c:v>2.8821597956950072E-2</c:v>
                </c:pt>
                <c:pt idx="154">
                  <c:v>-3.7959859467754219E-3</c:v>
                </c:pt>
                <c:pt idx="155">
                  <c:v>8.4875919489131016E-4</c:v>
                </c:pt>
              </c:numCache>
            </c:numRef>
          </c:xVal>
          <c:yVal>
            <c:numRef>
              <c:f>'1.NK.SX8E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B9-4D9E-BD36-C1D5EC9F66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42320"/>
        <c:axId val="87541008"/>
      </c:scatterChart>
      <c:valAx>
        <c:axId val="875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SX8E</a:t>
                </a:r>
              </a:p>
            </c:rich>
          </c:tx>
          <c:layout>
            <c:manualLayout>
              <c:xMode val="edge"/>
              <c:yMode val="edge"/>
              <c:x val="0.8006194441814527"/>
              <c:y val="0.63350694877024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1008"/>
        <c:crosses val="autoZero"/>
        <c:crossBetween val="midCat"/>
      </c:valAx>
      <c:valAx>
        <c:axId val="875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44613194038376736"/>
              <c:y val="0.264688238112044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IMERYS et les rendements du SX8E</a:t>
            </a:r>
          </a:p>
        </c:rich>
      </c:tx>
      <c:layout>
        <c:manualLayout>
          <c:xMode val="edge"/>
          <c:yMode val="edge"/>
          <c:x val="0.14045053496694992"/>
          <c:y val="1.676489294297706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'1.NK.SX8E - Regression'!$D$2:$D$157</c:f>
              <c:numCache>
                <c:formatCode>General</c:formatCode>
                <c:ptCount val="156"/>
                <c:pt idx="0">
                  <c:v>-6.201511587166518E-2</c:v>
                </c:pt>
                <c:pt idx="1">
                  <c:v>-1.3869693978282341E-2</c:v>
                </c:pt>
                <c:pt idx="2">
                  <c:v>2.1658556264340219E-2</c:v>
                </c:pt>
                <c:pt idx="3">
                  <c:v>2.6264037675309305E-2</c:v>
                </c:pt>
                <c:pt idx="4">
                  <c:v>-1.5814806325922623E-2</c:v>
                </c:pt>
                <c:pt idx="5">
                  <c:v>1.5070830317444011E-2</c:v>
                </c:pt>
                <c:pt idx="6">
                  <c:v>2.7954931972789067E-2</c:v>
                </c:pt>
                <c:pt idx="7">
                  <c:v>3.6837029893924796E-2</c:v>
                </c:pt>
                <c:pt idx="8">
                  <c:v>4.1702542907984537E-2</c:v>
                </c:pt>
                <c:pt idx="9">
                  <c:v>1.2068965517241838E-3</c:v>
                </c:pt>
                <c:pt idx="10">
                  <c:v>4.9995474157438956E-2</c:v>
                </c:pt>
                <c:pt idx="11">
                  <c:v>-3.34781721151323E-2</c:v>
                </c:pt>
                <c:pt idx="12">
                  <c:v>8.5884878967028913E-3</c:v>
                </c:pt>
                <c:pt idx="13">
                  <c:v>2.6478375992948467E-4</c:v>
                </c:pt>
                <c:pt idx="14">
                  <c:v>-1.4096762965541286E-2</c:v>
                </c:pt>
                <c:pt idx="15">
                  <c:v>6.1616628175519605E-2</c:v>
                </c:pt>
                <c:pt idx="16">
                  <c:v>-0.10638122231088859</c:v>
                </c:pt>
                <c:pt idx="17">
                  <c:v>-4.2347422789079776E-2</c:v>
                </c:pt>
                <c:pt idx="18">
                  <c:v>-1.4472541641448165E-3</c:v>
                </c:pt>
                <c:pt idx="19">
                  <c:v>1.7728502182587362E-2</c:v>
                </c:pt>
                <c:pt idx="20">
                  <c:v>-4.810339553380226E-2</c:v>
                </c:pt>
                <c:pt idx="21">
                  <c:v>2.4470502206784747E-2</c:v>
                </c:pt>
                <c:pt idx="22">
                  <c:v>4.5231205983512726E-2</c:v>
                </c:pt>
                <c:pt idx="23">
                  <c:v>-2.3379808589480522E-2</c:v>
                </c:pt>
                <c:pt idx="24">
                  <c:v>-3.8450693394170871E-2</c:v>
                </c:pt>
                <c:pt idx="25">
                  <c:v>3.7636982657729641E-2</c:v>
                </c:pt>
                <c:pt idx="26">
                  <c:v>-1.8329938900203766E-2</c:v>
                </c:pt>
                <c:pt idx="27">
                  <c:v>-3.6649478053075064E-2</c:v>
                </c:pt>
                <c:pt idx="28">
                  <c:v>5.0816605147393206E-3</c:v>
                </c:pt>
                <c:pt idx="29">
                  <c:v>1.7597118600463164E-2</c:v>
                </c:pt>
                <c:pt idx="30">
                  <c:v>-2.3148743537650614E-4</c:v>
                </c:pt>
                <c:pt idx="31">
                  <c:v>1.3397628046396569E-2</c:v>
                </c:pt>
                <c:pt idx="32">
                  <c:v>-5.9543070059322502E-2</c:v>
                </c:pt>
                <c:pt idx="33">
                  <c:v>5.386344261024574E-2</c:v>
                </c:pt>
                <c:pt idx="34">
                  <c:v>-3.9502741867447497E-2</c:v>
                </c:pt>
                <c:pt idx="35">
                  <c:v>3.35709889208042E-2</c:v>
                </c:pt>
                <c:pt idx="36">
                  <c:v>3.0785017957928306E-4</c:v>
                </c:pt>
                <c:pt idx="37">
                  <c:v>-1.2139182442535198E-2</c:v>
                </c:pt>
                <c:pt idx="38">
                  <c:v>2.9229361529076281E-3</c:v>
                </c:pt>
                <c:pt idx="39">
                  <c:v>3.5259446374065827E-2</c:v>
                </c:pt>
                <c:pt idx="40">
                  <c:v>2.3473559277332012E-3</c:v>
                </c:pt>
                <c:pt idx="41">
                  <c:v>2.7813169237442033E-2</c:v>
                </c:pt>
                <c:pt idx="42">
                  <c:v>1.9568281694812149E-2</c:v>
                </c:pt>
                <c:pt idx="43">
                  <c:v>3.8341225426890557E-2</c:v>
                </c:pt>
                <c:pt idx="44">
                  <c:v>1.0917344212370945E-3</c:v>
                </c:pt>
                <c:pt idx="45">
                  <c:v>-1.7556239239041538E-2</c:v>
                </c:pt>
                <c:pt idx="46">
                  <c:v>4.5751055225951173E-2</c:v>
                </c:pt>
                <c:pt idx="47">
                  <c:v>1.2976528629092635E-2</c:v>
                </c:pt>
                <c:pt idx="48">
                  <c:v>9.6298979653444364E-3</c:v>
                </c:pt>
                <c:pt idx="49">
                  <c:v>-2.5275856995733505E-2</c:v>
                </c:pt>
                <c:pt idx="50">
                  <c:v>1.2422545281220257E-2</c:v>
                </c:pt>
                <c:pt idx="51">
                  <c:v>7.1364738925060692E-2</c:v>
                </c:pt>
                <c:pt idx="52">
                  <c:v>-6.4297446617888693E-2</c:v>
                </c:pt>
                <c:pt idx="53">
                  <c:v>1.5312310491206826E-2</c:v>
                </c:pt>
                <c:pt idx="54">
                  <c:v>1.0819260121984951E-2</c:v>
                </c:pt>
                <c:pt idx="55">
                  <c:v>4.2596024797085651E-2</c:v>
                </c:pt>
                <c:pt idx="56">
                  <c:v>-3.7565261683433298E-3</c:v>
                </c:pt>
                <c:pt idx="57">
                  <c:v>7.4083576536993758E-3</c:v>
                </c:pt>
                <c:pt idx="58">
                  <c:v>5.1281186783546789E-2</c:v>
                </c:pt>
                <c:pt idx="59">
                  <c:v>2.8539723272185104E-2</c:v>
                </c:pt>
                <c:pt idx="60">
                  <c:v>-2.830474778447949E-2</c:v>
                </c:pt>
                <c:pt idx="61">
                  <c:v>-6.6555531091749831E-2</c:v>
                </c:pt>
                <c:pt idx="62">
                  <c:v>-1.1995400727182366E-2</c:v>
                </c:pt>
                <c:pt idx="63">
                  <c:v>-1.0394562844050789E-2</c:v>
                </c:pt>
                <c:pt idx="64">
                  <c:v>-1.0979986617190697E-2</c:v>
                </c:pt>
                <c:pt idx="65">
                  <c:v>3.1120331950206916E-3</c:v>
                </c:pt>
                <c:pt idx="66">
                  <c:v>2.6720546314569344E-2</c:v>
                </c:pt>
                <c:pt idx="67">
                  <c:v>-1.5660235529928128E-4</c:v>
                </c:pt>
                <c:pt idx="68">
                  <c:v>3.7566619004289432E-2</c:v>
                </c:pt>
                <c:pt idx="69">
                  <c:v>2.2665337321369394E-2</c:v>
                </c:pt>
                <c:pt idx="70">
                  <c:v>-1.0848126232741655E-2</c:v>
                </c:pt>
                <c:pt idx="71">
                  <c:v>-2.3434991974317854E-2</c:v>
                </c:pt>
                <c:pt idx="72">
                  <c:v>1.382325521586803E-3</c:v>
                </c:pt>
                <c:pt idx="73">
                  <c:v>8.1345605392792036E-3</c:v>
                </c:pt>
                <c:pt idx="74">
                  <c:v>-1.7637695001591912E-2</c:v>
                </c:pt>
                <c:pt idx="75">
                  <c:v>2.252750830132175E-2</c:v>
                </c:pt>
                <c:pt idx="76">
                  <c:v>-2.2964376590330696E-2</c:v>
                </c:pt>
                <c:pt idx="77">
                  <c:v>5.8225094375839569E-3</c:v>
                </c:pt>
                <c:pt idx="78">
                  <c:v>3.886051963901402E-3</c:v>
                </c:pt>
                <c:pt idx="79">
                  <c:v>4.2573778422834805E-3</c:v>
                </c:pt>
                <c:pt idx="80">
                  <c:v>1.8661497519466462E-2</c:v>
                </c:pt>
                <c:pt idx="81">
                  <c:v>3.2182582745523637E-2</c:v>
                </c:pt>
                <c:pt idx="82">
                  <c:v>-1.8930698339821E-2</c:v>
                </c:pt>
                <c:pt idx="83">
                  <c:v>1.1237089122901372E-2</c:v>
                </c:pt>
                <c:pt idx="84">
                  <c:v>5.8544839255499767E-3</c:v>
                </c:pt>
                <c:pt idx="85">
                  <c:v>-2.0744962884411425E-2</c:v>
                </c:pt>
                <c:pt idx="86">
                  <c:v>8.9945497709566242E-3</c:v>
                </c:pt>
                <c:pt idx="87">
                  <c:v>-2.9340170718250042E-2</c:v>
                </c:pt>
                <c:pt idx="88">
                  <c:v>-1.1771120662005129E-2</c:v>
                </c:pt>
                <c:pt idx="89">
                  <c:v>3.6020469196517496E-2</c:v>
                </c:pt>
                <c:pt idx="90">
                  <c:v>-6.0441919608943562E-3</c:v>
                </c:pt>
                <c:pt idx="91">
                  <c:v>-1.5510177537881377E-2</c:v>
                </c:pt>
                <c:pt idx="92">
                  <c:v>1.7771453155508501E-2</c:v>
                </c:pt>
                <c:pt idx="93">
                  <c:v>-2.5635237972397744E-2</c:v>
                </c:pt>
                <c:pt idx="94">
                  <c:v>9.4394896165613477E-3</c:v>
                </c:pt>
                <c:pt idx="95">
                  <c:v>2.1139400385561436E-2</c:v>
                </c:pt>
                <c:pt idx="96">
                  <c:v>2.1214486948847627E-2</c:v>
                </c:pt>
                <c:pt idx="97">
                  <c:v>-9.28136664761069E-3</c:v>
                </c:pt>
                <c:pt idx="98">
                  <c:v>-4.3211068211068231E-2</c:v>
                </c:pt>
                <c:pt idx="99">
                  <c:v>-1.0915571396747627E-2</c:v>
                </c:pt>
                <c:pt idx="100">
                  <c:v>1.4341258206388091E-3</c:v>
                </c:pt>
                <c:pt idx="101">
                  <c:v>-2.7015859898929626E-3</c:v>
                </c:pt>
                <c:pt idx="102">
                  <c:v>1.0048154093097899E-2</c:v>
                </c:pt>
                <c:pt idx="103">
                  <c:v>3.3373142250530792E-2</c:v>
                </c:pt>
                <c:pt idx="104">
                  <c:v>-2.0599129248164195E-2</c:v>
                </c:pt>
                <c:pt idx="105">
                  <c:v>-1.2956192675261435E-2</c:v>
                </c:pt>
                <c:pt idx="106">
                  <c:v>4.0571870170015159E-3</c:v>
                </c:pt>
                <c:pt idx="107">
                  <c:v>8.6391685612212579E-3</c:v>
                </c:pt>
                <c:pt idx="108">
                  <c:v>9.442003803029295E-3</c:v>
                </c:pt>
                <c:pt idx="109">
                  <c:v>9.6990962958059083E-3</c:v>
                </c:pt>
                <c:pt idx="110">
                  <c:v>3.0074675213966631E-2</c:v>
                </c:pt>
                <c:pt idx="111">
                  <c:v>-1.0192716595227778E-2</c:v>
                </c:pt>
                <c:pt idx="112">
                  <c:v>2.1795358140497267E-2</c:v>
                </c:pt>
                <c:pt idx="113">
                  <c:v>-2.2709286721947775E-3</c:v>
                </c:pt>
                <c:pt idx="114">
                  <c:v>-8.6300996043117383E-3</c:v>
                </c:pt>
                <c:pt idx="115">
                  <c:v>1.8111608515874297E-3</c:v>
                </c:pt>
                <c:pt idx="116">
                  <c:v>2.3978350974548303E-3</c:v>
                </c:pt>
                <c:pt idx="117">
                  <c:v>3.5029250132955131E-2</c:v>
                </c:pt>
                <c:pt idx="118">
                  <c:v>2.9004013133892698E-2</c:v>
                </c:pt>
                <c:pt idx="119">
                  <c:v>-1.9144748613347525E-2</c:v>
                </c:pt>
                <c:pt idx="120">
                  <c:v>3.51923007864388E-3</c:v>
                </c:pt>
                <c:pt idx="121">
                  <c:v>1.074371166200877E-2</c:v>
                </c:pt>
                <c:pt idx="122">
                  <c:v>-2.6787330316742409E-3</c:v>
                </c:pt>
                <c:pt idx="123">
                  <c:v>3.0591307591867144E-2</c:v>
                </c:pt>
                <c:pt idx="124">
                  <c:v>-8.8740987243482242E-3</c:v>
                </c:pt>
                <c:pt idx="125">
                  <c:v>-1.3064263036893713E-2</c:v>
                </c:pt>
                <c:pt idx="126">
                  <c:v>3.2011448800512189E-2</c:v>
                </c:pt>
                <c:pt idx="127">
                  <c:v>2.7513350359879098E-2</c:v>
                </c:pt>
                <c:pt idx="128">
                  <c:v>3.5502484372495646E-2</c:v>
                </c:pt>
                <c:pt idx="129">
                  <c:v>-4.8751667619592223E-2</c:v>
                </c:pt>
                <c:pt idx="130">
                  <c:v>-1.9781641115379535E-3</c:v>
                </c:pt>
                <c:pt idx="131">
                  <c:v>2.7082697589257687E-3</c:v>
                </c:pt>
                <c:pt idx="132">
                  <c:v>-1.5250544662309375E-2</c:v>
                </c:pt>
                <c:pt idx="133">
                  <c:v>-2.454931848160629E-2</c:v>
                </c:pt>
                <c:pt idx="134">
                  <c:v>8.6108134077387977E-3</c:v>
                </c:pt>
                <c:pt idx="135">
                  <c:v>2.9133229376640049E-2</c:v>
                </c:pt>
                <c:pt idx="136">
                  <c:v>3.0370718708362724E-2</c:v>
                </c:pt>
                <c:pt idx="137">
                  <c:v>5.4375671432113033E-2</c:v>
                </c:pt>
                <c:pt idx="138">
                  <c:v>-2.3009849830453691E-2</c:v>
                </c:pt>
                <c:pt idx="139">
                  <c:v>-1.5718834387973672E-3</c:v>
                </c:pt>
                <c:pt idx="140">
                  <c:v>-3.6091686091685955E-2</c:v>
                </c:pt>
                <c:pt idx="141">
                  <c:v>4.9584195525708887E-3</c:v>
                </c:pt>
                <c:pt idx="142">
                  <c:v>-2.723129510064571E-2</c:v>
                </c:pt>
                <c:pt idx="143">
                  <c:v>-2.6137353687639597E-3</c:v>
                </c:pt>
                <c:pt idx="144">
                  <c:v>3.0808278016399789E-2</c:v>
                </c:pt>
                <c:pt idx="145">
                  <c:v>-3.0364372469634565E-3</c:v>
                </c:pt>
                <c:pt idx="146">
                  <c:v>1.1856461968724114E-2</c:v>
                </c:pt>
                <c:pt idx="147">
                  <c:v>-6.7295277593020023E-3</c:v>
                </c:pt>
                <c:pt idx="148">
                  <c:v>-7.0704323841343439E-3</c:v>
                </c:pt>
                <c:pt idx="149">
                  <c:v>-1.0418268491465399E-2</c:v>
                </c:pt>
                <c:pt idx="150">
                  <c:v>1.9958436262400514E-2</c:v>
                </c:pt>
                <c:pt idx="151">
                  <c:v>-6.4669445634812283E-3</c:v>
                </c:pt>
                <c:pt idx="152">
                  <c:v>1.138691883372729E-2</c:v>
                </c:pt>
                <c:pt idx="153">
                  <c:v>2.8821597956950072E-2</c:v>
                </c:pt>
                <c:pt idx="154">
                  <c:v>-3.7959859467754219E-3</c:v>
                </c:pt>
                <c:pt idx="155">
                  <c:v>8.4875919489131016E-4</c:v>
                </c:pt>
              </c:numCache>
            </c:numRef>
          </c:xVal>
          <c:yVal>
            <c:numRef>
              <c:f>'1.NK.SX8E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231-4DD2-8718-A7CDA782D835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'1.NK.SX8E - Regression'!$D$2:$D$157</c:f>
              <c:numCache>
                <c:formatCode>General</c:formatCode>
                <c:ptCount val="156"/>
                <c:pt idx="0">
                  <c:v>-6.201511587166518E-2</c:v>
                </c:pt>
                <c:pt idx="1">
                  <c:v>-1.3869693978282341E-2</c:v>
                </c:pt>
                <c:pt idx="2">
                  <c:v>2.1658556264340219E-2</c:v>
                </c:pt>
                <c:pt idx="3">
                  <c:v>2.6264037675309305E-2</c:v>
                </c:pt>
                <c:pt idx="4">
                  <c:v>-1.5814806325922623E-2</c:v>
                </c:pt>
                <c:pt idx="5">
                  <c:v>1.5070830317444011E-2</c:v>
                </c:pt>
                <c:pt idx="6">
                  <c:v>2.7954931972789067E-2</c:v>
                </c:pt>
                <c:pt idx="7">
                  <c:v>3.6837029893924796E-2</c:v>
                </c:pt>
                <c:pt idx="8">
                  <c:v>4.1702542907984537E-2</c:v>
                </c:pt>
                <c:pt idx="9">
                  <c:v>1.2068965517241838E-3</c:v>
                </c:pt>
                <c:pt idx="10">
                  <c:v>4.9995474157438956E-2</c:v>
                </c:pt>
                <c:pt idx="11">
                  <c:v>-3.34781721151323E-2</c:v>
                </c:pt>
                <c:pt idx="12">
                  <c:v>8.5884878967028913E-3</c:v>
                </c:pt>
                <c:pt idx="13">
                  <c:v>2.6478375992948467E-4</c:v>
                </c:pt>
                <c:pt idx="14">
                  <c:v>-1.4096762965541286E-2</c:v>
                </c:pt>
                <c:pt idx="15">
                  <c:v>6.1616628175519605E-2</c:v>
                </c:pt>
                <c:pt idx="16">
                  <c:v>-0.10638122231088859</c:v>
                </c:pt>
                <c:pt idx="17">
                  <c:v>-4.2347422789079776E-2</c:v>
                </c:pt>
                <c:pt idx="18">
                  <c:v>-1.4472541641448165E-3</c:v>
                </c:pt>
                <c:pt idx="19">
                  <c:v>1.7728502182587362E-2</c:v>
                </c:pt>
                <c:pt idx="20">
                  <c:v>-4.810339553380226E-2</c:v>
                </c:pt>
                <c:pt idx="21">
                  <c:v>2.4470502206784747E-2</c:v>
                </c:pt>
                <c:pt idx="22">
                  <c:v>4.5231205983512726E-2</c:v>
                </c:pt>
                <c:pt idx="23">
                  <c:v>-2.3379808589480522E-2</c:v>
                </c:pt>
                <c:pt idx="24">
                  <c:v>-3.8450693394170871E-2</c:v>
                </c:pt>
                <c:pt idx="25">
                  <c:v>3.7636982657729641E-2</c:v>
                </c:pt>
                <c:pt idx="26">
                  <c:v>-1.8329938900203766E-2</c:v>
                </c:pt>
                <c:pt idx="27">
                  <c:v>-3.6649478053075064E-2</c:v>
                </c:pt>
                <c:pt idx="28">
                  <c:v>5.0816605147393206E-3</c:v>
                </c:pt>
                <c:pt idx="29">
                  <c:v>1.7597118600463164E-2</c:v>
                </c:pt>
                <c:pt idx="30">
                  <c:v>-2.3148743537650614E-4</c:v>
                </c:pt>
                <c:pt idx="31">
                  <c:v>1.3397628046396569E-2</c:v>
                </c:pt>
                <c:pt idx="32">
                  <c:v>-5.9543070059322502E-2</c:v>
                </c:pt>
                <c:pt idx="33">
                  <c:v>5.386344261024574E-2</c:v>
                </c:pt>
                <c:pt idx="34">
                  <c:v>-3.9502741867447497E-2</c:v>
                </c:pt>
                <c:pt idx="35">
                  <c:v>3.35709889208042E-2</c:v>
                </c:pt>
                <c:pt idx="36">
                  <c:v>3.0785017957928306E-4</c:v>
                </c:pt>
                <c:pt idx="37">
                  <c:v>-1.2139182442535198E-2</c:v>
                </c:pt>
                <c:pt idx="38">
                  <c:v>2.9229361529076281E-3</c:v>
                </c:pt>
                <c:pt idx="39">
                  <c:v>3.5259446374065827E-2</c:v>
                </c:pt>
                <c:pt idx="40">
                  <c:v>2.3473559277332012E-3</c:v>
                </c:pt>
                <c:pt idx="41">
                  <c:v>2.7813169237442033E-2</c:v>
                </c:pt>
                <c:pt idx="42">
                  <c:v>1.9568281694812149E-2</c:v>
                </c:pt>
                <c:pt idx="43">
                  <c:v>3.8341225426890557E-2</c:v>
                </c:pt>
                <c:pt idx="44">
                  <c:v>1.0917344212370945E-3</c:v>
                </c:pt>
                <c:pt idx="45">
                  <c:v>-1.7556239239041538E-2</c:v>
                </c:pt>
                <c:pt idx="46">
                  <c:v>4.5751055225951173E-2</c:v>
                </c:pt>
                <c:pt idx="47">
                  <c:v>1.2976528629092635E-2</c:v>
                </c:pt>
                <c:pt idx="48">
                  <c:v>9.6298979653444364E-3</c:v>
                </c:pt>
                <c:pt idx="49">
                  <c:v>-2.5275856995733505E-2</c:v>
                </c:pt>
                <c:pt idx="50">
                  <c:v>1.2422545281220257E-2</c:v>
                </c:pt>
                <c:pt idx="51">
                  <c:v>7.1364738925060692E-2</c:v>
                </c:pt>
                <c:pt idx="52">
                  <c:v>-6.4297446617888693E-2</c:v>
                </c:pt>
                <c:pt idx="53">
                  <c:v>1.5312310491206826E-2</c:v>
                </c:pt>
                <c:pt idx="54">
                  <c:v>1.0819260121984951E-2</c:v>
                </c:pt>
                <c:pt idx="55">
                  <c:v>4.2596024797085651E-2</c:v>
                </c:pt>
                <c:pt idx="56">
                  <c:v>-3.7565261683433298E-3</c:v>
                </c:pt>
                <c:pt idx="57">
                  <c:v>7.4083576536993758E-3</c:v>
                </c:pt>
                <c:pt idx="58">
                  <c:v>5.1281186783546789E-2</c:v>
                </c:pt>
                <c:pt idx="59">
                  <c:v>2.8539723272185104E-2</c:v>
                </c:pt>
                <c:pt idx="60">
                  <c:v>-2.830474778447949E-2</c:v>
                </c:pt>
                <c:pt idx="61">
                  <c:v>-6.6555531091749831E-2</c:v>
                </c:pt>
                <c:pt idx="62">
                  <c:v>-1.1995400727182366E-2</c:v>
                </c:pt>
                <c:pt idx="63">
                  <c:v>-1.0394562844050789E-2</c:v>
                </c:pt>
                <c:pt idx="64">
                  <c:v>-1.0979986617190697E-2</c:v>
                </c:pt>
                <c:pt idx="65">
                  <c:v>3.1120331950206916E-3</c:v>
                </c:pt>
                <c:pt idx="66">
                  <c:v>2.6720546314569344E-2</c:v>
                </c:pt>
                <c:pt idx="67">
                  <c:v>-1.5660235529928128E-4</c:v>
                </c:pt>
                <c:pt idx="68">
                  <c:v>3.7566619004289432E-2</c:v>
                </c:pt>
                <c:pt idx="69">
                  <c:v>2.2665337321369394E-2</c:v>
                </c:pt>
                <c:pt idx="70">
                  <c:v>-1.0848126232741655E-2</c:v>
                </c:pt>
                <c:pt idx="71">
                  <c:v>-2.3434991974317854E-2</c:v>
                </c:pt>
                <c:pt idx="72">
                  <c:v>1.382325521586803E-3</c:v>
                </c:pt>
                <c:pt idx="73">
                  <c:v>8.1345605392792036E-3</c:v>
                </c:pt>
                <c:pt idx="74">
                  <c:v>-1.7637695001591912E-2</c:v>
                </c:pt>
                <c:pt idx="75">
                  <c:v>2.252750830132175E-2</c:v>
                </c:pt>
                <c:pt idx="76">
                  <c:v>-2.2964376590330696E-2</c:v>
                </c:pt>
                <c:pt idx="77">
                  <c:v>5.8225094375839569E-3</c:v>
                </c:pt>
                <c:pt idx="78">
                  <c:v>3.886051963901402E-3</c:v>
                </c:pt>
                <c:pt idx="79">
                  <c:v>4.2573778422834805E-3</c:v>
                </c:pt>
                <c:pt idx="80">
                  <c:v>1.8661497519466462E-2</c:v>
                </c:pt>
                <c:pt idx="81">
                  <c:v>3.2182582745523637E-2</c:v>
                </c:pt>
                <c:pt idx="82">
                  <c:v>-1.8930698339821E-2</c:v>
                </c:pt>
                <c:pt idx="83">
                  <c:v>1.1237089122901372E-2</c:v>
                </c:pt>
                <c:pt idx="84">
                  <c:v>5.8544839255499767E-3</c:v>
                </c:pt>
                <c:pt idx="85">
                  <c:v>-2.0744962884411425E-2</c:v>
                </c:pt>
                <c:pt idx="86">
                  <c:v>8.9945497709566242E-3</c:v>
                </c:pt>
                <c:pt idx="87">
                  <c:v>-2.9340170718250042E-2</c:v>
                </c:pt>
                <c:pt idx="88">
                  <c:v>-1.1771120662005129E-2</c:v>
                </c:pt>
                <c:pt idx="89">
                  <c:v>3.6020469196517496E-2</c:v>
                </c:pt>
                <c:pt idx="90">
                  <c:v>-6.0441919608943562E-3</c:v>
                </c:pt>
                <c:pt idx="91">
                  <c:v>-1.5510177537881377E-2</c:v>
                </c:pt>
                <c:pt idx="92">
                  <c:v>1.7771453155508501E-2</c:v>
                </c:pt>
                <c:pt idx="93">
                  <c:v>-2.5635237972397744E-2</c:v>
                </c:pt>
                <c:pt idx="94">
                  <c:v>9.4394896165613477E-3</c:v>
                </c:pt>
                <c:pt idx="95">
                  <c:v>2.1139400385561436E-2</c:v>
                </c:pt>
                <c:pt idx="96">
                  <c:v>2.1214486948847627E-2</c:v>
                </c:pt>
                <c:pt idx="97">
                  <c:v>-9.28136664761069E-3</c:v>
                </c:pt>
                <c:pt idx="98">
                  <c:v>-4.3211068211068231E-2</c:v>
                </c:pt>
                <c:pt idx="99">
                  <c:v>-1.0915571396747627E-2</c:v>
                </c:pt>
                <c:pt idx="100">
                  <c:v>1.4341258206388091E-3</c:v>
                </c:pt>
                <c:pt idx="101">
                  <c:v>-2.7015859898929626E-3</c:v>
                </c:pt>
                <c:pt idx="102">
                  <c:v>1.0048154093097899E-2</c:v>
                </c:pt>
                <c:pt idx="103">
                  <c:v>3.3373142250530792E-2</c:v>
                </c:pt>
                <c:pt idx="104">
                  <c:v>-2.0599129248164195E-2</c:v>
                </c:pt>
                <c:pt idx="105">
                  <c:v>-1.2956192675261435E-2</c:v>
                </c:pt>
                <c:pt idx="106">
                  <c:v>4.0571870170015159E-3</c:v>
                </c:pt>
                <c:pt idx="107">
                  <c:v>8.6391685612212579E-3</c:v>
                </c:pt>
                <c:pt idx="108">
                  <c:v>9.442003803029295E-3</c:v>
                </c:pt>
                <c:pt idx="109">
                  <c:v>9.6990962958059083E-3</c:v>
                </c:pt>
                <c:pt idx="110">
                  <c:v>3.0074675213966631E-2</c:v>
                </c:pt>
                <c:pt idx="111">
                  <c:v>-1.0192716595227778E-2</c:v>
                </c:pt>
                <c:pt idx="112">
                  <c:v>2.1795358140497267E-2</c:v>
                </c:pt>
                <c:pt idx="113">
                  <c:v>-2.2709286721947775E-3</c:v>
                </c:pt>
                <c:pt idx="114">
                  <c:v>-8.6300996043117383E-3</c:v>
                </c:pt>
                <c:pt idx="115">
                  <c:v>1.8111608515874297E-3</c:v>
                </c:pt>
                <c:pt idx="116">
                  <c:v>2.3978350974548303E-3</c:v>
                </c:pt>
                <c:pt idx="117">
                  <c:v>3.5029250132955131E-2</c:v>
                </c:pt>
                <c:pt idx="118">
                  <c:v>2.9004013133892698E-2</c:v>
                </c:pt>
                <c:pt idx="119">
                  <c:v>-1.9144748613347525E-2</c:v>
                </c:pt>
                <c:pt idx="120">
                  <c:v>3.51923007864388E-3</c:v>
                </c:pt>
                <c:pt idx="121">
                  <c:v>1.074371166200877E-2</c:v>
                </c:pt>
                <c:pt idx="122">
                  <c:v>-2.6787330316742409E-3</c:v>
                </c:pt>
                <c:pt idx="123">
                  <c:v>3.0591307591867144E-2</c:v>
                </c:pt>
                <c:pt idx="124">
                  <c:v>-8.8740987243482242E-3</c:v>
                </c:pt>
                <c:pt idx="125">
                  <c:v>-1.3064263036893713E-2</c:v>
                </c:pt>
                <c:pt idx="126">
                  <c:v>3.2011448800512189E-2</c:v>
                </c:pt>
                <c:pt idx="127">
                  <c:v>2.7513350359879098E-2</c:v>
                </c:pt>
                <c:pt idx="128">
                  <c:v>3.5502484372495646E-2</c:v>
                </c:pt>
                <c:pt idx="129">
                  <c:v>-4.8751667619592223E-2</c:v>
                </c:pt>
                <c:pt idx="130">
                  <c:v>-1.9781641115379535E-3</c:v>
                </c:pt>
                <c:pt idx="131">
                  <c:v>2.7082697589257687E-3</c:v>
                </c:pt>
                <c:pt idx="132">
                  <c:v>-1.5250544662309375E-2</c:v>
                </c:pt>
                <c:pt idx="133">
                  <c:v>-2.454931848160629E-2</c:v>
                </c:pt>
                <c:pt idx="134">
                  <c:v>8.6108134077387977E-3</c:v>
                </c:pt>
                <c:pt idx="135">
                  <c:v>2.9133229376640049E-2</c:v>
                </c:pt>
                <c:pt idx="136">
                  <c:v>3.0370718708362724E-2</c:v>
                </c:pt>
                <c:pt idx="137">
                  <c:v>5.4375671432113033E-2</c:v>
                </c:pt>
                <c:pt idx="138">
                  <c:v>-2.3009849830453691E-2</c:v>
                </c:pt>
                <c:pt idx="139">
                  <c:v>-1.5718834387973672E-3</c:v>
                </c:pt>
                <c:pt idx="140">
                  <c:v>-3.6091686091685955E-2</c:v>
                </c:pt>
                <c:pt idx="141">
                  <c:v>4.9584195525708887E-3</c:v>
                </c:pt>
                <c:pt idx="142">
                  <c:v>-2.723129510064571E-2</c:v>
                </c:pt>
                <c:pt idx="143">
                  <c:v>-2.6137353687639597E-3</c:v>
                </c:pt>
                <c:pt idx="144">
                  <c:v>3.0808278016399789E-2</c:v>
                </c:pt>
                <c:pt idx="145">
                  <c:v>-3.0364372469634565E-3</c:v>
                </c:pt>
                <c:pt idx="146">
                  <c:v>1.1856461968724114E-2</c:v>
                </c:pt>
                <c:pt idx="147">
                  <c:v>-6.7295277593020023E-3</c:v>
                </c:pt>
                <c:pt idx="148">
                  <c:v>-7.0704323841343439E-3</c:v>
                </c:pt>
                <c:pt idx="149">
                  <c:v>-1.0418268491465399E-2</c:v>
                </c:pt>
                <c:pt idx="150">
                  <c:v>1.9958436262400514E-2</c:v>
                </c:pt>
                <c:pt idx="151">
                  <c:v>-6.4669445634812283E-3</c:v>
                </c:pt>
                <c:pt idx="152">
                  <c:v>1.138691883372729E-2</c:v>
                </c:pt>
                <c:pt idx="153">
                  <c:v>2.8821597956950072E-2</c:v>
                </c:pt>
                <c:pt idx="154">
                  <c:v>-3.7959859467754219E-3</c:v>
                </c:pt>
                <c:pt idx="155">
                  <c:v>8.4875919489131016E-4</c:v>
                </c:pt>
              </c:numCache>
            </c:numRef>
          </c:xVal>
          <c:yVal>
            <c:numRef>
              <c:f>'1.NK.SX8E - Regression'!$J$2:$J$157</c:f>
              <c:numCache>
                <c:formatCode>General</c:formatCode>
                <c:ptCount val="156"/>
                <c:pt idx="0">
                  <c:v>-5.1159513010042346E-2</c:v>
                </c:pt>
                <c:pt idx="1">
                  <c:v>-1.1519618857995035E-2</c:v>
                </c:pt>
                <c:pt idx="2">
                  <c:v>1.7732094464691019E-2</c:v>
                </c:pt>
                <c:pt idx="3">
                  <c:v>2.1523956462583854E-2</c:v>
                </c:pt>
                <c:pt idx="4">
                  <c:v>-1.3121101294789266E-2</c:v>
                </c:pt>
                <c:pt idx="5">
                  <c:v>1.2308177735579288E-2</c:v>
                </c:pt>
                <c:pt idx="6">
                  <c:v>2.291613184164332E-2</c:v>
                </c:pt>
                <c:pt idx="7">
                  <c:v>3.0229089285896824E-2</c:v>
                </c:pt>
                <c:pt idx="8">
                  <c:v>3.4235044853174655E-2</c:v>
                </c:pt>
                <c:pt idx="9">
                  <c:v>8.9349186531876602E-4</c:v>
                </c:pt>
                <c:pt idx="10">
                  <c:v>4.1062919737448127E-2</c:v>
                </c:pt>
                <c:pt idx="11">
                  <c:v>-2.7663999097277899E-2</c:v>
                </c:pt>
                <c:pt idx="12">
                  <c:v>6.9710271341257169E-3</c:v>
                </c:pt>
                <c:pt idx="13">
                  <c:v>1.1781580148175077E-4</c:v>
                </c:pt>
                <c:pt idx="14">
                  <c:v>-1.1706573095099648E-2</c:v>
                </c:pt>
                <c:pt idx="15">
                  <c:v>5.0631042667629994E-2</c:v>
                </c:pt>
                <c:pt idx="16">
                  <c:v>-8.7687757940241917E-2</c:v>
                </c:pt>
                <c:pt idx="17">
                  <c:v>-3.4966378931061699E-2</c:v>
                </c:pt>
                <c:pt idx="18">
                  <c:v>-1.2917679019258531E-3</c:v>
                </c:pt>
                <c:pt idx="19">
                  <c:v>1.4496336594347873E-2</c:v>
                </c:pt>
                <c:pt idx="20">
                  <c:v>-3.970548269980919E-2</c:v>
                </c:pt>
                <c:pt idx="21">
                  <c:v>2.0047272837551013E-2</c:v>
                </c:pt>
                <c:pt idx="22">
                  <c:v>3.7140322765619328E-2</c:v>
                </c:pt>
                <c:pt idx="23">
                  <c:v>-1.9349645509263141E-2</c:v>
                </c:pt>
                <c:pt idx="24">
                  <c:v>-3.1758058499361627E-2</c:v>
                </c:pt>
                <c:pt idx="25">
                  <c:v>3.0887719777370825E-2</c:v>
                </c:pt>
                <c:pt idx="26">
                  <c:v>-1.5191902320142283E-2</c:v>
                </c:pt>
                <c:pt idx="27">
                  <c:v>-3.0275051753170981E-2</c:v>
                </c:pt>
                <c:pt idx="28">
                  <c:v>4.0837273501842068E-3</c:v>
                </c:pt>
                <c:pt idx="29">
                  <c:v>1.4388163665668316E-2</c:v>
                </c:pt>
                <c:pt idx="30">
                  <c:v>-2.9078250089065481E-4</c:v>
                </c:pt>
                <c:pt idx="31">
                  <c:v>1.0930568851682445E-2</c:v>
                </c:pt>
                <c:pt idx="32">
                  <c:v>-4.9124186898303702E-2</c:v>
                </c:pt>
                <c:pt idx="33">
                  <c:v>4.4247560229170403E-2</c:v>
                </c:pt>
                <c:pt idx="34">
                  <c:v>-3.2624248647531044E-2</c:v>
                </c:pt>
                <c:pt idx="35">
                  <c:v>2.7540037796069838E-2</c:v>
                </c:pt>
                <c:pt idx="36">
                  <c:v>1.5327396654272183E-4</c:v>
                </c:pt>
                <c:pt idx="37">
                  <c:v>-1.0094825151589864E-2</c:v>
                </c:pt>
                <c:pt idx="38">
                  <c:v>2.3063702964657672E-3</c:v>
                </c:pt>
                <c:pt idx="39">
                  <c:v>2.8930206831782976E-2</c:v>
                </c:pt>
                <c:pt idx="40">
                  <c:v>1.8324739569041092E-3</c:v>
                </c:pt>
                <c:pt idx="41">
                  <c:v>2.2799413374905084E-2</c:v>
                </c:pt>
                <c:pt idx="42">
                  <c:v>1.601109463903164E-2</c:v>
                </c:pt>
                <c:pt idx="43">
                  <c:v>3.1467548714973724E-2</c:v>
                </c:pt>
                <c:pt idx="44">
                  <c:v>7.9867465356098732E-4</c:v>
                </c:pt>
                <c:pt idx="45">
                  <c:v>-1.4554886972309992E-2</c:v>
                </c:pt>
                <c:pt idx="46">
                  <c:v>3.7568333740181259E-2</c:v>
                </c:pt>
                <c:pt idx="47">
                  <c:v>1.058386223508281E-2</c:v>
                </c:pt>
                <c:pt idx="48">
                  <c:v>7.8284582930268493E-3</c:v>
                </c:pt>
                <c:pt idx="49">
                  <c:v>-2.0910731801070177E-2</c:v>
                </c:pt>
                <c:pt idx="50">
                  <c:v>1.0127747397823983E-2</c:v>
                </c:pt>
                <c:pt idx="51">
                  <c:v>5.8657020280827567E-2</c:v>
                </c:pt>
                <c:pt idx="52">
                  <c:v>-5.3038639739902776E-2</c:v>
                </c:pt>
                <c:pt idx="53">
                  <c:v>1.2506997231833232E-2</c:v>
                </c:pt>
                <c:pt idx="54">
                  <c:v>8.8077038400299502E-3</c:v>
                </c:pt>
                <c:pt idx="55">
                  <c:v>3.4970681308685858E-2</c:v>
                </c:pt>
                <c:pt idx="56">
                  <c:v>-3.193076358988029E-3</c:v>
                </c:pt>
                <c:pt idx="57">
                  <c:v>5.9993825606939333E-3</c:v>
                </c:pt>
                <c:pt idx="58">
                  <c:v>4.2121494164768077E-2</c:v>
                </c:pt>
                <c:pt idx="59">
                  <c:v>2.3397611996920205E-2</c:v>
                </c:pt>
                <c:pt idx="60">
                  <c:v>-2.3404528833940372E-2</c:v>
                </c:pt>
                <c:pt idx="61">
                  <c:v>-5.4897803623199008E-2</c:v>
                </c:pt>
                <c:pt idx="62">
                  <c:v>-9.9764443844588269E-3</c:v>
                </c:pt>
                <c:pt idx="63">
                  <c:v>-8.6584157589656777E-3</c:v>
                </c:pt>
                <c:pt idx="64">
                  <c:v>-9.1404166531056773E-3</c:v>
                </c:pt>
                <c:pt idx="65">
                  <c:v>2.4620608364806901E-3</c:v>
                </c:pt>
                <c:pt idx="66">
                  <c:v>2.1899816792146157E-2</c:v>
                </c:pt>
                <c:pt idx="67">
                  <c:v>-2.2912686404937154E-4</c:v>
                </c:pt>
                <c:pt idx="68">
                  <c:v>3.0829786797144838E-2</c:v>
                </c:pt>
                <c:pt idx="69">
                  <c:v>1.85610142864614E-2</c:v>
                </c:pt>
                <c:pt idx="70">
                  <c:v>-9.0318511555598641E-3</c:v>
                </c:pt>
                <c:pt idx="71">
                  <c:v>-1.9395080016800487E-2</c:v>
                </c:pt>
                <c:pt idx="72">
                  <c:v>1.0379289794426468E-3</c:v>
                </c:pt>
                <c:pt idx="73">
                  <c:v>6.5972920687057887E-3</c:v>
                </c:pt>
                <c:pt idx="74">
                  <c:v>-1.4621952493362471E-2</c:v>
                </c:pt>
                <c:pt idx="75">
                  <c:v>1.8447534592008461E-2</c:v>
                </c:pt>
                <c:pt idx="76">
                  <c:v>-1.9007605086185327E-2</c:v>
                </c:pt>
                <c:pt idx="77">
                  <c:v>4.6936954786025789E-3</c:v>
                </c:pt>
                <c:pt idx="78">
                  <c:v>3.0993389174179412E-3</c:v>
                </c:pt>
                <c:pt idx="79">
                  <c:v>3.4050651513177553E-3</c:v>
                </c:pt>
                <c:pt idx="80">
                  <c:v>1.5264505922682792E-2</c:v>
                </c:pt>
                <c:pt idx="81">
                  <c:v>2.6396911997940014E-2</c:v>
                </c:pt>
                <c:pt idx="82">
                  <c:v>-1.5686529631748488E-2</c:v>
                </c:pt>
                <c:pt idx="83">
                  <c:v>9.1517178027003855E-3</c:v>
                </c:pt>
                <c:pt idx="84">
                  <c:v>4.7200212489187203E-3</c:v>
                </c:pt>
                <c:pt idx="85">
                  <c:v>-1.7180280266453407E-2</c:v>
                </c:pt>
                <c:pt idx="86">
                  <c:v>7.3053527892263156E-3</c:v>
                </c:pt>
                <c:pt idx="87">
                  <c:v>-2.425703056480397E-2</c:v>
                </c:pt>
                <c:pt idx="88">
                  <c:v>-9.7917863693368981E-3</c:v>
                </c:pt>
                <c:pt idx="89">
                  <c:v>2.9556784872704092E-2</c:v>
                </c:pt>
                <c:pt idx="90">
                  <c:v>-5.0765956284379386E-3</c:v>
                </c:pt>
                <c:pt idx="91">
                  <c:v>-1.2870289225048504E-2</c:v>
                </c:pt>
                <c:pt idx="92">
                  <c:v>1.4531699707876959E-2</c:v>
                </c:pt>
                <c:pt idx="93">
                  <c:v>-2.1206623358667843E-2</c:v>
                </c:pt>
                <c:pt idx="94">
                  <c:v>7.6716881060682196E-3</c:v>
                </c:pt>
                <c:pt idx="95">
                  <c:v>1.7304654361896269E-2</c:v>
                </c:pt>
                <c:pt idx="96">
                  <c:v>1.7366475887263665E-2</c:v>
                </c:pt>
                <c:pt idx="97">
                  <c:v>-7.7418804444540391E-3</c:v>
                </c:pt>
                <c:pt idx="98">
                  <c:v>-3.5677449927351543E-2</c:v>
                </c:pt>
                <c:pt idx="99">
                  <c:v>-9.0873812362430202E-3</c:v>
                </c:pt>
                <c:pt idx="100">
                  <c:v>1.0805780681974E-3</c:v>
                </c:pt>
                <c:pt idx="101">
                  <c:v>-2.3245053637411905E-3</c:v>
                </c:pt>
                <c:pt idx="102">
                  <c:v>8.1728239249099343E-3</c:v>
                </c:pt>
                <c:pt idx="103">
                  <c:v>2.737714336583013E-2</c:v>
                </c:pt>
                <c:pt idx="104">
                  <c:v>-1.7060210077486117E-2</c:v>
                </c:pt>
                <c:pt idx="105">
                  <c:v>-1.0767499683721418E-2</c:v>
                </c:pt>
                <c:pt idx="106">
                  <c:v>3.2402406921622994E-3</c:v>
                </c:pt>
                <c:pt idx="107">
                  <c:v>7.012754386646473E-3</c:v>
                </c:pt>
                <c:pt idx="108">
                  <c:v>7.6737581281294785E-3</c:v>
                </c:pt>
                <c:pt idx="109">
                  <c:v>7.8854318200439252E-3</c:v>
                </c:pt>
                <c:pt idx="110">
                  <c:v>2.4661394307010667E-2</c:v>
                </c:pt>
                <c:pt idx="111">
                  <c:v>-8.4922283288077199E-3</c:v>
                </c:pt>
                <c:pt idx="112">
                  <c:v>1.7844728473853419E-2</c:v>
                </c:pt>
                <c:pt idx="113">
                  <c:v>-1.969929376700002E-3</c:v>
                </c:pt>
                <c:pt idx="114">
                  <c:v>-7.2056683676701514E-3</c:v>
                </c:pt>
                <c:pt idx="115">
                  <c:v>1.3910048570936326E-3</c:v>
                </c:pt>
                <c:pt idx="116">
                  <c:v>1.8740353113581164E-3</c:v>
                </c:pt>
                <c:pt idx="117">
                  <c:v>2.8740677811722997E-2</c:v>
                </c:pt>
                <c:pt idx="118">
                  <c:v>2.3779878892715902E-2</c:v>
                </c:pt>
                <c:pt idx="119">
                  <c:v>-1.5862765083679887E-2</c:v>
                </c:pt>
                <c:pt idx="120">
                  <c:v>2.797320986482308E-3</c:v>
                </c:pt>
                <c:pt idx="121">
                  <c:v>8.7455020181529345E-3</c:v>
                </c:pt>
                <c:pt idx="122">
                  <c:v>-2.3056896838857441E-3</c:v>
                </c:pt>
                <c:pt idx="123">
                  <c:v>2.5086756718848031E-2</c:v>
                </c:pt>
                <c:pt idx="124">
                  <c:v>-7.4065618049082276E-3</c:v>
                </c:pt>
                <c:pt idx="125">
                  <c:v>-1.0856477981711278E-2</c:v>
                </c:pt>
                <c:pt idx="126">
                  <c:v>2.6256011135525753E-2</c:v>
                </c:pt>
                <c:pt idx="127">
                  <c:v>2.2552561481121725E-2</c:v>
                </c:pt>
                <c:pt idx="128">
                  <c:v>2.9130308942301765E-2</c:v>
                </c:pt>
                <c:pt idx="129">
                  <c:v>-4.0239228918075749E-2</c:v>
                </c:pt>
                <c:pt idx="130">
                  <c:v>-1.7288855611196433E-3</c:v>
                </c:pt>
                <c:pt idx="131">
                  <c:v>2.1296275699343348E-3</c:v>
                </c:pt>
                <c:pt idx="132">
                  <c:v>-1.2656523942674266E-2</c:v>
                </c:pt>
                <c:pt idx="133">
                  <c:v>-2.0312545957748139E-2</c:v>
                </c:pt>
                <c:pt idx="134">
                  <c:v>6.9894085473432288E-3</c:v>
                </c:pt>
                <c:pt idx="135">
                  <c:v>2.3886267371283462E-2</c:v>
                </c:pt>
                <c:pt idx="136">
                  <c:v>2.4905137789168752E-2</c:v>
                </c:pt>
                <c:pt idx="137">
                  <c:v>4.4669297031589783E-2</c:v>
                </c:pt>
                <c:pt idx="138">
                  <c:v>-1.904504487494069E-2</c:v>
                </c:pt>
                <c:pt idx="139">
                  <c:v>-1.3943797611886866E-3</c:v>
                </c:pt>
                <c:pt idx="140">
                  <c:v>-2.981580114451932E-2</c:v>
                </c:pt>
                <c:pt idx="141">
                  <c:v>3.9822585395801278E-3</c:v>
                </c:pt>
                <c:pt idx="142">
                  <c:v>-2.2520715813075548E-2</c:v>
                </c:pt>
                <c:pt idx="143">
                  <c:v>-2.2521747207476166E-3</c:v>
                </c:pt>
                <c:pt idx="144">
                  <c:v>2.526539643835542E-2</c:v>
                </c:pt>
                <c:pt idx="145">
                  <c:v>-2.6002007022584896E-3</c:v>
                </c:pt>
                <c:pt idx="146">
                  <c:v>9.6616702152773383E-3</c:v>
                </c:pt>
                <c:pt idx="147">
                  <c:v>-5.6408577625957391E-3</c:v>
                </c:pt>
                <c:pt idx="148">
                  <c:v>-5.9215370611222472E-3</c:v>
                </c:pt>
                <c:pt idx="149">
                  <c:v>-8.6779334891540598E-3</c:v>
                </c:pt>
                <c:pt idx="150">
                  <c:v>1.6332323224303759E-2</c:v>
                </c:pt>
                <c:pt idx="151">
                  <c:v>-5.4246633731999672E-3</c:v>
                </c:pt>
                <c:pt idx="152">
                  <c:v>9.2750781066379771E-3</c:v>
                </c:pt>
                <c:pt idx="153">
                  <c:v>2.3629689777710423E-2</c:v>
                </c:pt>
                <c:pt idx="154">
                  <c:v>-3.2255650438680833E-3</c:v>
                </c:pt>
                <c:pt idx="155">
                  <c:v>5.9862422560450499E-4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231-4DD2-8718-A7CDA782D835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'1.NK.SX8E - Regression'!$D$2:$D$157</c:f>
              <c:numCache>
                <c:formatCode>General</c:formatCode>
                <c:ptCount val="156"/>
                <c:pt idx="0">
                  <c:v>-6.201511587166518E-2</c:v>
                </c:pt>
                <c:pt idx="1">
                  <c:v>-1.3869693978282341E-2</c:v>
                </c:pt>
                <c:pt idx="2">
                  <c:v>2.1658556264340219E-2</c:v>
                </c:pt>
                <c:pt idx="3">
                  <c:v>2.6264037675309305E-2</c:v>
                </c:pt>
                <c:pt idx="4">
                  <c:v>-1.5814806325922623E-2</c:v>
                </c:pt>
                <c:pt idx="5">
                  <c:v>1.5070830317444011E-2</c:v>
                </c:pt>
                <c:pt idx="6">
                  <c:v>2.7954931972789067E-2</c:v>
                </c:pt>
                <c:pt idx="7">
                  <c:v>3.6837029893924796E-2</c:v>
                </c:pt>
                <c:pt idx="8">
                  <c:v>4.1702542907984537E-2</c:v>
                </c:pt>
                <c:pt idx="9">
                  <c:v>1.2068965517241838E-3</c:v>
                </c:pt>
                <c:pt idx="10">
                  <c:v>4.9995474157438956E-2</c:v>
                </c:pt>
                <c:pt idx="11">
                  <c:v>-3.34781721151323E-2</c:v>
                </c:pt>
                <c:pt idx="12">
                  <c:v>8.5884878967028913E-3</c:v>
                </c:pt>
                <c:pt idx="13">
                  <c:v>2.6478375992948467E-4</c:v>
                </c:pt>
                <c:pt idx="14">
                  <c:v>-1.4096762965541286E-2</c:v>
                </c:pt>
                <c:pt idx="15">
                  <c:v>6.1616628175519605E-2</c:v>
                </c:pt>
                <c:pt idx="16">
                  <c:v>-0.10638122231088859</c:v>
                </c:pt>
                <c:pt idx="17">
                  <c:v>-4.2347422789079776E-2</c:v>
                </c:pt>
                <c:pt idx="18">
                  <c:v>-1.4472541641448165E-3</c:v>
                </c:pt>
                <c:pt idx="19">
                  <c:v>1.7728502182587362E-2</c:v>
                </c:pt>
                <c:pt idx="20">
                  <c:v>-4.810339553380226E-2</c:v>
                </c:pt>
                <c:pt idx="21">
                  <c:v>2.4470502206784747E-2</c:v>
                </c:pt>
                <c:pt idx="22">
                  <c:v>4.5231205983512726E-2</c:v>
                </c:pt>
                <c:pt idx="23">
                  <c:v>-2.3379808589480522E-2</c:v>
                </c:pt>
                <c:pt idx="24">
                  <c:v>-3.8450693394170871E-2</c:v>
                </c:pt>
                <c:pt idx="25">
                  <c:v>3.7636982657729641E-2</c:v>
                </c:pt>
                <c:pt idx="26">
                  <c:v>-1.8329938900203766E-2</c:v>
                </c:pt>
                <c:pt idx="27">
                  <c:v>-3.6649478053075064E-2</c:v>
                </c:pt>
                <c:pt idx="28">
                  <c:v>5.0816605147393206E-3</c:v>
                </c:pt>
                <c:pt idx="29">
                  <c:v>1.7597118600463164E-2</c:v>
                </c:pt>
                <c:pt idx="30">
                  <c:v>-2.3148743537650614E-4</c:v>
                </c:pt>
                <c:pt idx="31">
                  <c:v>1.3397628046396569E-2</c:v>
                </c:pt>
                <c:pt idx="32">
                  <c:v>-5.9543070059322502E-2</c:v>
                </c:pt>
                <c:pt idx="33">
                  <c:v>5.386344261024574E-2</c:v>
                </c:pt>
                <c:pt idx="34">
                  <c:v>-3.9502741867447497E-2</c:v>
                </c:pt>
                <c:pt idx="35">
                  <c:v>3.35709889208042E-2</c:v>
                </c:pt>
                <c:pt idx="36">
                  <c:v>3.0785017957928306E-4</c:v>
                </c:pt>
                <c:pt idx="37">
                  <c:v>-1.2139182442535198E-2</c:v>
                </c:pt>
                <c:pt idx="38">
                  <c:v>2.9229361529076281E-3</c:v>
                </c:pt>
                <c:pt idx="39">
                  <c:v>3.5259446374065827E-2</c:v>
                </c:pt>
                <c:pt idx="40">
                  <c:v>2.3473559277332012E-3</c:v>
                </c:pt>
                <c:pt idx="41">
                  <c:v>2.7813169237442033E-2</c:v>
                </c:pt>
                <c:pt idx="42">
                  <c:v>1.9568281694812149E-2</c:v>
                </c:pt>
                <c:pt idx="43">
                  <c:v>3.8341225426890557E-2</c:v>
                </c:pt>
                <c:pt idx="44">
                  <c:v>1.0917344212370945E-3</c:v>
                </c:pt>
                <c:pt idx="45">
                  <c:v>-1.7556239239041538E-2</c:v>
                </c:pt>
                <c:pt idx="46">
                  <c:v>4.5751055225951173E-2</c:v>
                </c:pt>
                <c:pt idx="47">
                  <c:v>1.2976528629092635E-2</c:v>
                </c:pt>
                <c:pt idx="48">
                  <c:v>9.6298979653444364E-3</c:v>
                </c:pt>
                <c:pt idx="49">
                  <c:v>-2.5275856995733505E-2</c:v>
                </c:pt>
                <c:pt idx="50">
                  <c:v>1.2422545281220257E-2</c:v>
                </c:pt>
                <c:pt idx="51">
                  <c:v>7.1364738925060692E-2</c:v>
                </c:pt>
                <c:pt idx="52">
                  <c:v>-6.4297446617888693E-2</c:v>
                </c:pt>
                <c:pt idx="53">
                  <c:v>1.5312310491206826E-2</c:v>
                </c:pt>
                <c:pt idx="54">
                  <c:v>1.0819260121984951E-2</c:v>
                </c:pt>
                <c:pt idx="55">
                  <c:v>4.2596024797085651E-2</c:v>
                </c:pt>
                <c:pt idx="56">
                  <c:v>-3.7565261683433298E-3</c:v>
                </c:pt>
                <c:pt idx="57">
                  <c:v>7.4083576536993758E-3</c:v>
                </c:pt>
                <c:pt idx="58">
                  <c:v>5.1281186783546789E-2</c:v>
                </c:pt>
                <c:pt idx="59">
                  <c:v>2.8539723272185104E-2</c:v>
                </c:pt>
                <c:pt idx="60">
                  <c:v>-2.830474778447949E-2</c:v>
                </c:pt>
                <c:pt idx="61">
                  <c:v>-6.6555531091749831E-2</c:v>
                </c:pt>
                <c:pt idx="62">
                  <c:v>-1.1995400727182366E-2</c:v>
                </c:pt>
                <c:pt idx="63">
                  <c:v>-1.0394562844050789E-2</c:v>
                </c:pt>
                <c:pt idx="64">
                  <c:v>-1.0979986617190697E-2</c:v>
                </c:pt>
                <c:pt idx="65">
                  <c:v>3.1120331950206916E-3</c:v>
                </c:pt>
                <c:pt idx="66">
                  <c:v>2.6720546314569344E-2</c:v>
                </c:pt>
                <c:pt idx="67">
                  <c:v>-1.5660235529928128E-4</c:v>
                </c:pt>
                <c:pt idx="68">
                  <c:v>3.7566619004289432E-2</c:v>
                </c:pt>
                <c:pt idx="69">
                  <c:v>2.2665337321369394E-2</c:v>
                </c:pt>
                <c:pt idx="70">
                  <c:v>-1.0848126232741655E-2</c:v>
                </c:pt>
                <c:pt idx="71">
                  <c:v>-2.3434991974317854E-2</c:v>
                </c:pt>
                <c:pt idx="72">
                  <c:v>1.382325521586803E-3</c:v>
                </c:pt>
                <c:pt idx="73">
                  <c:v>8.1345605392792036E-3</c:v>
                </c:pt>
                <c:pt idx="74">
                  <c:v>-1.7637695001591912E-2</c:v>
                </c:pt>
                <c:pt idx="75">
                  <c:v>2.252750830132175E-2</c:v>
                </c:pt>
                <c:pt idx="76">
                  <c:v>-2.2964376590330696E-2</c:v>
                </c:pt>
                <c:pt idx="77">
                  <c:v>5.8225094375839569E-3</c:v>
                </c:pt>
                <c:pt idx="78">
                  <c:v>3.886051963901402E-3</c:v>
                </c:pt>
                <c:pt idx="79">
                  <c:v>4.2573778422834805E-3</c:v>
                </c:pt>
                <c:pt idx="80">
                  <c:v>1.8661497519466462E-2</c:v>
                </c:pt>
                <c:pt idx="81">
                  <c:v>3.2182582745523637E-2</c:v>
                </c:pt>
                <c:pt idx="82">
                  <c:v>-1.8930698339821E-2</c:v>
                </c:pt>
                <c:pt idx="83">
                  <c:v>1.1237089122901372E-2</c:v>
                </c:pt>
                <c:pt idx="84">
                  <c:v>5.8544839255499767E-3</c:v>
                </c:pt>
                <c:pt idx="85">
                  <c:v>-2.0744962884411425E-2</c:v>
                </c:pt>
                <c:pt idx="86">
                  <c:v>8.9945497709566242E-3</c:v>
                </c:pt>
                <c:pt idx="87">
                  <c:v>-2.9340170718250042E-2</c:v>
                </c:pt>
                <c:pt idx="88">
                  <c:v>-1.1771120662005129E-2</c:v>
                </c:pt>
                <c:pt idx="89">
                  <c:v>3.6020469196517496E-2</c:v>
                </c:pt>
                <c:pt idx="90">
                  <c:v>-6.0441919608943562E-3</c:v>
                </c:pt>
                <c:pt idx="91">
                  <c:v>-1.5510177537881377E-2</c:v>
                </c:pt>
                <c:pt idx="92">
                  <c:v>1.7771453155508501E-2</c:v>
                </c:pt>
                <c:pt idx="93">
                  <c:v>-2.5635237972397744E-2</c:v>
                </c:pt>
                <c:pt idx="94">
                  <c:v>9.4394896165613477E-3</c:v>
                </c:pt>
                <c:pt idx="95">
                  <c:v>2.1139400385561436E-2</c:v>
                </c:pt>
                <c:pt idx="96">
                  <c:v>2.1214486948847627E-2</c:v>
                </c:pt>
                <c:pt idx="97">
                  <c:v>-9.28136664761069E-3</c:v>
                </c:pt>
                <c:pt idx="98">
                  <c:v>-4.3211068211068231E-2</c:v>
                </c:pt>
                <c:pt idx="99">
                  <c:v>-1.0915571396747627E-2</c:v>
                </c:pt>
                <c:pt idx="100">
                  <c:v>1.4341258206388091E-3</c:v>
                </c:pt>
                <c:pt idx="101">
                  <c:v>-2.7015859898929626E-3</c:v>
                </c:pt>
                <c:pt idx="102">
                  <c:v>1.0048154093097899E-2</c:v>
                </c:pt>
                <c:pt idx="103">
                  <c:v>3.3373142250530792E-2</c:v>
                </c:pt>
                <c:pt idx="104">
                  <c:v>-2.0599129248164195E-2</c:v>
                </c:pt>
                <c:pt idx="105">
                  <c:v>-1.2956192675261435E-2</c:v>
                </c:pt>
                <c:pt idx="106">
                  <c:v>4.0571870170015159E-3</c:v>
                </c:pt>
                <c:pt idx="107">
                  <c:v>8.6391685612212579E-3</c:v>
                </c:pt>
                <c:pt idx="108">
                  <c:v>9.442003803029295E-3</c:v>
                </c:pt>
                <c:pt idx="109">
                  <c:v>9.6990962958059083E-3</c:v>
                </c:pt>
                <c:pt idx="110">
                  <c:v>3.0074675213966631E-2</c:v>
                </c:pt>
                <c:pt idx="111">
                  <c:v>-1.0192716595227778E-2</c:v>
                </c:pt>
                <c:pt idx="112">
                  <c:v>2.1795358140497267E-2</c:v>
                </c:pt>
                <c:pt idx="113">
                  <c:v>-2.2709286721947775E-3</c:v>
                </c:pt>
                <c:pt idx="114">
                  <c:v>-8.6300996043117383E-3</c:v>
                </c:pt>
                <c:pt idx="115">
                  <c:v>1.8111608515874297E-3</c:v>
                </c:pt>
                <c:pt idx="116">
                  <c:v>2.3978350974548303E-3</c:v>
                </c:pt>
                <c:pt idx="117">
                  <c:v>3.5029250132955131E-2</c:v>
                </c:pt>
                <c:pt idx="118">
                  <c:v>2.9004013133892698E-2</c:v>
                </c:pt>
                <c:pt idx="119">
                  <c:v>-1.9144748613347525E-2</c:v>
                </c:pt>
                <c:pt idx="120">
                  <c:v>3.51923007864388E-3</c:v>
                </c:pt>
                <c:pt idx="121">
                  <c:v>1.074371166200877E-2</c:v>
                </c:pt>
                <c:pt idx="122">
                  <c:v>-2.6787330316742409E-3</c:v>
                </c:pt>
                <c:pt idx="123">
                  <c:v>3.0591307591867144E-2</c:v>
                </c:pt>
                <c:pt idx="124">
                  <c:v>-8.8740987243482242E-3</c:v>
                </c:pt>
                <c:pt idx="125">
                  <c:v>-1.3064263036893713E-2</c:v>
                </c:pt>
                <c:pt idx="126">
                  <c:v>3.2011448800512189E-2</c:v>
                </c:pt>
                <c:pt idx="127">
                  <c:v>2.7513350359879098E-2</c:v>
                </c:pt>
                <c:pt idx="128">
                  <c:v>3.5502484372495646E-2</c:v>
                </c:pt>
                <c:pt idx="129">
                  <c:v>-4.8751667619592223E-2</c:v>
                </c:pt>
                <c:pt idx="130">
                  <c:v>-1.9781641115379535E-3</c:v>
                </c:pt>
                <c:pt idx="131">
                  <c:v>2.7082697589257687E-3</c:v>
                </c:pt>
                <c:pt idx="132">
                  <c:v>-1.5250544662309375E-2</c:v>
                </c:pt>
                <c:pt idx="133">
                  <c:v>-2.454931848160629E-2</c:v>
                </c:pt>
                <c:pt idx="134">
                  <c:v>8.6108134077387977E-3</c:v>
                </c:pt>
                <c:pt idx="135">
                  <c:v>2.9133229376640049E-2</c:v>
                </c:pt>
                <c:pt idx="136">
                  <c:v>3.0370718708362724E-2</c:v>
                </c:pt>
                <c:pt idx="137">
                  <c:v>5.4375671432113033E-2</c:v>
                </c:pt>
                <c:pt idx="138">
                  <c:v>-2.3009849830453691E-2</c:v>
                </c:pt>
                <c:pt idx="139">
                  <c:v>-1.5718834387973672E-3</c:v>
                </c:pt>
                <c:pt idx="140">
                  <c:v>-3.6091686091685955E-2</c:v>
                </c:pt>
                <c:pt idx="141">
                  <c:v>4.9584195525708887E-3</c:v>
                </c:pt>
                <c:pt idx="142">
                  <c:v>-2.723129510064571E-2</c:v>
                </c:pt>
                <c:pt idx="143">
                  <c:v>-2.6137353687639597E-3</c:v>
                </c:pt>
                <c:pt idx="144">
                  <c:v>3.0808278016399789E-2</c:v>
                </c:pt>
                <c:pt idx="145">
                  <c:v>-3.0364372469634565E-3</c:v>
                </c:pt>
                <c:pt idx="146">
                  <c:v>1.1856461968724114E-2</c:v>
                </c:pt>
                <c:pt idx="147">
                  <c:v>-6.7295277593020023E-3</c:v>
                </c:pt>
                <c:pt idx="148">
                  <c:v>-7.0704323841343439E-3</c:v>
                </c:pt>
                <c:pt idx="149">
                  <c:v>-1.0418268491465399E-2</c:v>
                </c:pt>
                <c:pt idx="150">
                  <c:v>1.9958436262400514E-2</c:v>
                </c:pt>
                <c:pt idx="151">
                  <c:v>-6.4669445634812283E-3</c:v>
                </c:pt>
                <c:pt idx="152">
                  <c:v>1.138691883372729E-2</c:v>
                </c:pt>
                <c:pt idx="153">
                  <c:v>2.8821597956950072E-2</c:v>
                </c:pt>
                <c:pt idx="154">
                  <c:v>-3.7959859467754219E-3</c:v>
                </c:pt>
                <c:pt idx="155">
                  <c:v>8.4875919489131016E-4</c:v>
                </c:pt>
              </c:numCache>
            </c:numRef>
          </c:xVal>
          <c:yVal>
            <c:numRef>
              <c:f>'1.NK.SX8E - Regression'!$M$2:$M$157</c:f>
              <c:numCache>
                <c:formatCode>General</c:formatCode>
                <c:ptCount val="156"/>
                <c:pt idx="0">
                  <c:v>-9.2883812405176375E-2</c:v>
                </c:pt>
                <c:pt idx="1">
                  <c:v>-5.3243918253129047E-2</c:v>
                </c:pt>
                <c:pt idx="2">
                  <c:v>-2.3992204930442983E-2</c:v>
                </c:pt>
                <c:pt idx="3">
                  <c:v>-2.0200342932550148E-2</c:v>
                </c:pt>
                <c:pt idx="4">
                  <c:v>-5.4845400689923281E-2</c:v>
                </c:pt>
                <c:pt idx="5">
                  <c:v>-2.9416121659554713E-2</c:v>
                </c:pt>
                <c:pt idx="6">
                  <c:v>-1.8808167553490681E-2</c:v>
                </c:pt>
                <c:pt idx="7">
                  <c:v>-1.149521010923717E-2</c:v>
                </c:pt>
                <c:pt idx="8">
                  <c:v>-7.4892545419593393E-3</c:v>
                </c:pt>
                <c:pt idx="9">
                  <c:v>-4.0830807529815244E-2</c:v>
                </c:pt>
                <c:pt idx="10">
                  <c:v>-6.6137965768586771E-4</c:v>
                </c:pt>
                <c:pt idx="11">
                  <c:v>-6.9388298492411918E-2</c:v>
                </c:pt>
                <c:pt idx="12">
                  <c:v>-3.4753272261008286E-2</c:v>
                </c:pt>
                <c:pt idx="13">
                  <c:v>-4.1606483593652259E-2</c:v>
                </c:pt>
                <c:pt idx="14">
                  <c:v>-5.3430872490233663E-2</c:v>
                </c:pt>
                <c:pt idx="15">
                  <c:v>8.9067432724959997E-3</c:v>
                </c:pt>
                <c:pt idx="16">
                  <c:v>-0.12941205733537595</c:v>
                </c:pt>
                <c:pt idx="17">
                  <c:v>-7.6690678326195721E-2</c:v>
                </c:pt>
                <c:pt idx="18">
                  <c:v>-4.3016067297059861E-2</c:v>
                </c:pt>
                <c:pt idx="19">
                  <c:v>-2.722796280078613E-2</c:v>
                </c:pt>
                <c:pt idx="20">
                  <c:v>-8.1429782094943212E-2</c:v>
                </c:pt>
                <c:pt idx="21">
                  <c:v>-2.1677026557582989E-2</c:v>
                </c:pt>
                <c:pt idx="22">
                  <c:v>-4.5839766295146661E-3</c:v>
                </c:pt>
                <c:pt idx="23">
                  <c:v>-6.1073944904397159E-2</c:v>
                </c:pt>
                <c:pt idx="24">
                  <c:v>-7.3482357894495642E-2</c:v>
                </c:pt>
                <c:pt idx="25">
                  <c:v>-1.0836579617763169E-2</c:v>
                </c:pt>
                <c:pt idx="26">
                  <c:v>-5.6916201715276296E-2</c:v>
                </c:pt>
                <c:pt idx="27">
                  <c:v>-7.1999351148304996E-2</c:v>
                </c:pt>
                <c:pt idx="28">
                  <c:v>-3.7640572044949798E-2</c:v>
                </c:pt>
                <c:pt idx="29">
                  <c:v>-2.7336135729465687E-2</c:v>
                </c:pt>
                <c:pt idx="30">
                  <c:v>-4.201508189602466E-2</c:v>
                </c:pt>
                <c:pt idx="31">
                  <c:v>-3.079373054345156E-2</c:v>
                </c:pt>
                <c:pt idx="32">
                  <c:v>-9.0848486293437725E-2</c:v>
                </c:pt>
                <c:pt idx="33">
                  <c:v>2.5232608340364088E-3</c:v>
                </c:pt>
                <c:pt idx="34">
                  <c:v>-7.4348548042665066E-2</c:v>
                </c:pt>
                <c:pt idx="35">
                  <c:v>-1.4184261599064159E-2</c:v>
                </c:pt>
                <c:pt idx="36">
                  <c:v>-4.1571025428591285E-2</c:v>
                </c:pt>
                <c:pt idx="37">
                  <c:v>-5.1819124546723876E-2</c:v>
                </c:pt>
                <c:pt idx="38">
                  <c:v>-3.9417929098668238E-2</c:v>
                </c:pt>
                <c:pt idx="39">
                  <c:v>-1.2794092563351022E-2</c:v>
                </c:pt>
                <c:pt idx="40">
                  <c:v>-3.9891825438229896E-2</c:v>
                </c:pt>
                <c:pt idx="41">
                  <c:v>-1.8924886020228914E-2</c:v>
                </c:pt>
                <c:pt idx="42">
                  <c:v>-2.5713204756102361E-2</c:v>
                </c:pt>
                <c:pt idx="43">
                  <c:v>-1.025675068016027E-2</c:v>
                </c:pt>
                <c:pt idx="44">
                  <c:v>-4.0925624741573019E-2</c:v>
                </c:pt>
                <c:pt idx="45">
                  <c:v>-5.6279186367444008E-2</c:v>
                </c:pt>
                <c:pt idx="46">
                  <c:v>-4.1559656549527355E-3</c:v>
                </c:pt>
                <c:pt idx="47">
                  <c:v>-3.1140437160051194E-2</c:v>
                </c:pt>
                <c:pt idx="48">
                  <c:v>-3.3895841102107152E-2</c:v>
                </c:pt>
                <c:pt idx="49">
                  <c:v>-6.2635031196204199E-2</c:v>
                </c:pt>
                <c:pt idx="50">
                  <c:v>-3.159655199731002E-2</c:v>
                </c:pt>
                <c:pt idx="51">
                  <c:v>1.6932720885693586E-2</c:v>
                </c:pt>
                <c:pt idx="52">
                  <c:v>-9.4762939135036806E-2</c:v>
                </c:pt>
                <c:pt idx="53">
                  <c:v>-2.9217302163300769E-2</c:v>
                </c:pt>
                <c:pt idx="54">
                  <c:v>-3.2916595555104053E-2</c:v>
                </c:pt>
                <c:pt idx="55">
                  <c:v>-6.7536180864481363E-3</c:v>
                </c:pt>
                <c:pt idx="56">
                  <c:v>-4.4917375754122038E-2</c:v>
                </c:pt>
                <c:pt idx="57">
                  <c:v>-3.5724916834440068E-2</c:v>
                </c:pt>
                <c:pt idx="58">
                  <c:v>3.9719476963408912E-4</c:v>
                </c:pt>
                <c:pt idx="59">
                  <c:v>-1.8326687398213793E-2</c:v>
                </c:pt>
                <c:pt idx="60">
                  <c:v>-6.5128828229074398E-2</c:v>
                </c:pt>
                <c:pt idx="61">
                  <c:v>-9.6622103018333044E-2</c:v>
                </c:pt>
                <c:pt idx="62">
                  <c:v>-5.1700743779592842E-2</c:v>
                </c:pt>
                <c:pt idx="63">
                  <c:v>-5.0382715154099686E-2</c:v>
                </c:pt>
                <c:pt idx="64">
                  <c:v>-5.0864716048239694E-2</c:v>
                </c:pt>
                <c:pt idx="65">
                  <c:v>-3.9262238558653316E-2</c:v>
                </c:pt>
                <c:pt idx="66">
                  <c:v>-1.9824482602987841E-2</c:v>
                </c:pt>
                <c:pt idx="67">
                  <c:v>-4.1953426259183378E-2</c:v>
                </c:pt>
                <c:pt idx="68">
                  <c:v>-1.089451259798916E-2</c:v>
                </c:pt>
                <c:pt idx="69">
                  <c:v>-2.3163285108672601E-2</c:v>
                </c:pt>
                <c:pt idx="70">
                  <c:v>-5.0756150550693879E-2</c:v>
                </c:pt>
                <c:pt idx="71">
                  <c:v>-6.1119379411934502E-2</c:v>
                </c:pt>
                <c:pt idx="72">
                  <c:v>-4.0686370415691363E-2</c:v>
                </c:pt>
                <c:pt idx="73">
                  <c:v>-3.512700732642822E-2</c:v>
                </c:pt>
                <c:pt idx="74">
                  <c:v>-5.6346251888496485E-2</c:v>
                </c:pt>
                <c:pt idx="75">
                  <c:v>-2.327676480312554E-2</c:v>
                </c:pt>
                <c:pt idx="76">
                  <c:v>-6.0731904481319342E-2</c:v>
                </c:pt>
                <c:pt idx="77">
                  <c:v>-3.7030603916531429E-2</c:v>
                </c:pt>
                <c:pt idx="78">
                  <c:v>-3.8624960477716068E-2</c:v>
                </c:pt>
                <c:pt idx="79">
                  <c:v>-3.8319234243816253E-2</c:v>
                </c:pt>
                <c:pt idx="80">
                  <c:v>-2.6459793472451209E-2</c:v>
                </c:pt>
                <c:pt idx="81">
                  <c:v>-1.5327387397193984E-2</c:v>
                </c:pt>
                <c:pt idx="82">
                  <c:v>-5.7410829026882507E-2</c:v>
                </c:pt>
                <c:pt idx="83">
                  <c:v>-3.2572581592433619E-2</c:v>
                </c:pt>
                <c:pt idx="84">
                  <c:v>-3.7004278146215284E-2</c:v>
                </c:pt>
                <c:pt idx="85">
                  <c:v>-5.8904579661587422E-2</c:v>
                </c:pt>
                <c:pt idx="86">
                  <c:v>-3.4418946605907691E-2</c:v>
                </c:pt>
                <c:pt idx="87">
                  <c:v>-6.5981329959937995E-2</c:v>
                </c:pt>
                <c:pt idx="88">
                  <c:v>-5.1516085764470906E-2</c:v>
                </c:pt>
                <c:pt idx="89">
                  <c:v>-1.2167514522429902E-2</c:v>
                </c:pt>
                <c:pt idx="90">
                  <c:v>-4.6800895023571945E-2</c:v>
                </c:pt>
                <c:pt idx="91">
                  <c:v>-5.4594588620182516E-2</c:v>
                </c:pt>
                <c:pt idx="92">
                  <c:v>-2.7192599687257044E-2</c:v>
                </c:pt>
                <c:pt idx="93">
                  <c:v>-6.2930922753801855E-2</c:v>
                </c:pt>
                <c:pt idx="94">
                  <c:v>-3.4052611289065782E-2</c:v>
                </c:pt>
                <c:pt idx="95">
                  <c:v>-2.4419645033237732E-2</c:v>
                </c:pt>
                <c:pt idx="96">
                  <c:v>-2.4357823507870337E-2</c:v>
                </c:pt>
                <c:pt idx="97">
                  <c:v>-4.9466179839588051E-2</c:v>
                </c:pt>
                <c:pt idx="98">
                  <c:v>-7.7401749322485558E-2</c:v>
                </c:pt>
                <c:pt idx="99">
                  <c:v>-5.0811680631377032E-2</c:v>
                </c:pt>
                <c:pt idx="100">
                  <c:v>-4.064372132693661E-2</c:v>
                </c:pt>
                <c:pt idx="101">
                  <c:v>-4.4048804758875203E-2</c:v>
                </c:pt>
                <c:pt idx="102">
                  <c:v>-3.3551475470224072E-2</c:v>
                </c:pt>
                <c:pt idx="103">
                  <c:v>-1.4347156029303868E-2</c:v>
                </c:pt>
                <c:pt idx="104">
                  <c:v>-5.8784509472620136E-2</c:v>
                </c:pt>
                <c:pt idx="105">
                  <c:v>-5.2491799078855428E-2</c:v>
                </c:pt>
                <c:pt idx="106">
                  <c:v>-3.848405870297171E-2</c:v>
                </c:pt>
                <c:pt idx="107">
                  <c:v>-3.4711545008487533E-2</c:v>
                </c:pt>
                <c:pt idx="108">
                  <c:v>-3.4050541267004526E-2</c:v>
                </c:pt>
                <c:pt idx="109">
                  <c:v>-3.3838867575090081E-2</c:v>
                </c:pt>
                <c:pt idx="110">
                  <c:v>-1.7062905088123331E-2</c:v>
                </c:pt>
                <c:pt idx="111">
                  <c:v>-5.021652772394173E-2</c:v>
                </c:pt>
                <c:pt idx="112">
                  <c:v>-2.3879570921280582E-2</c:v>
                </c:pt>
                <c:pt idx="113">
                  <c:v>-4.3694228771834008E-2</c:v>
                </c:pt>
                <c:pt idx="114">
                  <c:v>-4.8929967762804158E-2</c:v>
                </c:pt>
                <c:pt idx="115">
                  <c:v>-4.0333294538040375E-2</c:v>
                </c:pt>
                <c:pt idx="116">
                  <c:v>-3.9850264083775892E-2</c:v>
                </c:pt>
                <c:pt idx="117">
                  <c:v>-1.2983621583411001E-2</c:v>
                </c:pt>
                <c:pt idx="118">
                  <c:v>-1.7944420502418096E-2</c:v>
                </c:pt>
                <c:pt idx="119">
                  <c:v>-5.7587064478813899E-2</c:v>
                </c:pt>
                <c:pt idx="120">
                  <c:v>-3.8926978408651697E-2</c:v>
                </c:pt>
                <c:pt idx="121">
                  <c:v>-3.2978797376981069E-2</c:v>
                </c:pt>
                <c:pt idx="122">
                  <c:v>-4.4029989079019755E-2</c:v>
                </c:pt>
                <c:pt idx="123">
                  <c:v>-1.6637542676285966E-2</c:v>
                </c:pt>
                <c:pt idx="124">
                  <c:v>-4.9130861200042238E-2</c:v>
                </c:pt>
                <c:pt idx="125">
                  <c:v>-5.2580777376845293E-2</c:v>
                </c:pt>
                <c:pt idx="126">
                  <c:v>-1.5468288259608245E-2</c:v>
                </c:pt>
                <c:pt idx="127">
                  <c:v>-1.9171737914012277E-2</c:v>
                </c:pt>
                <c:pt idx="128">
                  <c:v>-1.2593990452832229E-2</c:v>
                </c:pt>
                <c:pt idx="129">
                  <c:v>-8.1963528313209771E-2</c:v>
                </c:pt>
                <c:pt idx="130">
                  <c:v>-4.3453184956253652E-2</c:v>
                </c:pt>
                <c:pt idx="131">
                  <c:v>-3.959467182519967E-2</c:v>
                </c:pt>
                <c:pt idx="132">
                  <c:v>-5.4380823337808276E-2</c:v>
                </c:pt>
                <c:pt idx="133">
                  <c:v>-6.2036845352882154E-2</c:v>
                </c:pt>
                <c:pt idx="134">
                  <c:v>-3.4734890847790773E-2</c:v>
                </c:pt>
                <c:pt idx="135">
                  <c:v>-1.7838032023850536E-2</c:v>
                </c:pt>
                <c:pt idx="136">
                  <c:v>-1.6819161605965246E-2</c:v>
                </c:pt>
                <c:pt idx="137">
                  <c:v>2.9449976364557956E-3</c:v>
                </c:pt>
                <c:pt idx="138">
                  <c:v>-6.0769344270074709E-2</c:v>
                </c:pt>
                <c:pt idx="139">
                  <c:v>-4.3118679156322698E-2</c:v>
                </c:pt>
                <c:pt idx="140">
                  <c:v>-7.1540100539653345E-2</c:v>
                </c:pt>
                <c:pt idx="141">
                  <c:v>-3.7742040855553882E-2</c:v>
                </c:pt>
                <c:pt idx="142">
                  <c:v>-6.4245015208209563E-2</c:v>
                </c:pt>
                <c:pt idx="143">
                  <c:v>-4.3976474115881625E-2</c:v>
                </c:pt>
                <c:pt idx="144">
                  <c:v>-1.6458902956778577E-2</c:v>
                </c:pt>
                <c:pt idx="145">
                  <c:v>-4.43245000973925E-2</c:v>
                </c:pt>
                <c:pt idx="146">
                  <c:v>-3.2062629179856666E-2</c:v>
                </c:pt>
                <c:pt idx="147">
                  <c:v>-4.7365157157729751E-2</c:v>
                </c:pt>
                <c:pt idx="148">
                  <c:v>-4.7645836456256259E-2</c:v>
                </c:pt>
                <c:pt idx="149">
                  <c:v>-5.0402232884288072E-2</c:v>
                </c:pt>
                <c:pt idx="150">
                  <c:v>-2.5391976170830242E-2</c:v>
                </c:pt>
                <c:pt idx="151">
                  <c:v>-4.7148962768333975E-2</c:v>
                </c:pt>
                <c:pt idx="152">
                  <c:v>-3.2449221288496026E-2</c:v>
                </c:pt>
                <c:pt idx="153">
                  <c:v>-1.8094609617423579E-2</c:v>
                </c:pt>
                <c:pt idx="154">
                  <c:v>-4.4949864439002091E-2</c:v>
                </c:pt>
                <c:pt idx="155">
                  <c:v>-4.1125675169529502E-2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231-4DD2-8718-A7CDA782D835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'1.NK.SX8E - Regression'!$D$2:$D$157</c:f>
              <c:numCache>
                <c:formatCode>General</c:formatCode>
                <c:ptCount val="156"/>
                <c:pt idx="0">
                  <c:v>-6.201511587166518E-2</c:v>
                </c:pt>
                <c:pt idx="1">
                  <c:v>-1.3869693978282341E-2</c:v>
                </c:pt>
                <c:pt idx="2">
                  <c:v>2.1658556264340219E-2</c:v>
                </c:pt>
                <c:pt idx="3">
                  <c:v>2.6264037675309305E-2</c:v>
                </c:pt>
                <c:pt idx="4">
                  <c:v>-1.5814806325922623E-2</c:v>
                </c:pt>
                <c:pt idx="5">
                  <c:v>1.5070830317444011E-2</c:v>
                </c:pt>
                <c:pt idx="6">
                  <c:v>2.7954931972789067E-2</c:v>
                </c:pt>
                <c:pt idx="7">
                  <c:v>3.6837029893924796E-2</c:v>
                </c:pt>
                <c:pt idx="8">
                  <c:v>4.1702542907984537E-2</c:v>
                </c:pt>
                <c:pt idx="9">
                  <c:v>1.2068965517241838E-3</c:v>
                </c:pt>
                <c:pt idx="10">
                  <c:v>4.9995474157438956E-2</c:v>
                </c:pt>
                <c:pt idx="11">
                  <c:v>-3.34781721151323E-2</c:v>
                </c:pt>
                <c:pt idx="12">
                  <c:v>8.5884878967028913E-3</c:v>
                </c:pt>
                <c:pt idx="13">
                  <c:v>2.6478375992948467E-4</c:v>
                </c:pt>
                <c:pt idx="14">
                  <c:v>-1.4096762965541286E-2</c:v>
                </c:pt>
                <c:pt idx="15">
                  <c:v>6.1616628175519605E-2</c:v>
                </c:pt>
                <c:pt idx="16">
                  <c:v>-0.10638122231088859</c:v>
                </c:pt>
                <c:pt idx="17">
                  <c:v>-4.2347422789079776E-2</c:v>
                </c:pt>
                <c:pt idx="18">
                  <c:v>-1.4472541641448165E-3</c:v>
                </c:pt>
                <c:pt idx="19">
                  <c:v>1.7728502182587362E-2</c:v>
                </c:pt>
                <c:pt idx="20">
                  <c:v>-4.810339553380226E-2</c:v>
                </c:pt>
                <c:pt idx="21">
                  <c:v>2.4470502206784747E-2</c:v>
                </c:pt>
                <c:pt idx="22">
                  <c:v>4.5231205983512726E-2</c:v>
                </c:pt>
                <c:pt idx="23">
                  <c:v>-2.3379808589480522E-2</c:v>
                </c:pt>
                <c:pt idx="24">
                  <c:v>-3.8450693394170871E-2</c:v>
                </c:pt>
                <c:pt idx="25">
                  <c:v>3.7636982657729641E-2</c:v>
                </c:pt>
                <c:pt idx="26">
                  <c:v>-1.8329938900203766E-2</c:v>
                </c:pt>
                <c:pt idx="27">
                  <c:v>-3.6649478053075064E-2</c:v>
                </c:pt>
                <c:pt idx="28">
                  <c:v>5.0816605147393206E-3</c:v>
                </c:pt>
                <c:pt idx="29">
                  <c:v>1.7597118600463164E-2</c:v>
                </c:pt>
                <c:pt idx="30">
                  <c:v>-2.3148743537650614E-4</c:v>
                </c:pt>
                <c:pt idx="31">
                  <c:v>1.3397628046396569E-2</c:v>
                </c:pt>
                <c:pt idx="32">
                  <c:v>-5.9543070059322502E-2</c:v>
                </c:pt>
                <c:pt idx="33">
                  <c:v>5.386344261024574E-2</c:v>
                </c:pt>
                <c:pt idx="34">
                  <c:v>-3.9502741867447497E-2</c:v>
                </c:pt>
                <c:pt idx="35">
                  <c:v>3.35709889208042E-2</c:v>
                </c:pt>
                <c:pt idx="36">
                  <c:v>3.0785017957928306E-4</c:v>
                </c:pt>
                <c:pt idx="37">
                  <c:v>-1.2139182442535198E-2</c:v>
                </c:pt>
                <c:pt idx="38">
                  <c:v>2.9229361529076281E-3</c:v>
                </c:pt>
                <c:pt idx="39">
                  <c:v>3.5259446374065827E-2</c:v>
                </c:pt>
                <c:pt idx="40">
                  <c:v>2.3473559277332012E-3</c:v>
                </c:pt>
                <c:pt idx="41">
                  <c:v>2.7813169237442033E-2</c:v>
                </c:pt>
                <c:pt idx="42">
                  <c:v>1.9568281694812149E-2</c:v>
                </c:pt>
                <c:pt idx="43">
                  <c:v>3.8341225426890557E-2</c:v>
                </c:pt>
                <c:pt idx="44">
                  <c:v>1.0917344212370945E-3</c:v>
                </c:pt>
                <c:pt idx="45">
                  <c:v>-1.7556239239041538E-2</c:v>
                </c:pt>
                <c:pt idx="46">
                  <c:v>4.5751055225951173E-2</c:v>
                </c:pt>
                <c:pt idx="47">
                  <c:v>1.2976528629092635E-2</c:v>
                </c:pt>
                <c:pt idx="48">
                  <c:v>9.6298979653444364E-3</c:v>
                </c:pt>
                <c:pt idx="49">
                  <c:v>-2.5275856995733505E-2</c:v>
                </c:pt>
                <c:pt idx="50">
                  <c:v>1.2422545281220257E-2</c:v>
                </c:pt>
                <c:pt idx="51">
                  <c:v>7.1364738925060692E-2</c:v>
                </c:pt>
                <c:pt idx="52">
                  <c:v>-6.4297446617888693E-2</c:v>
                </c:pt>
                <c:pt idx="53">
                  <c:v>1.5312310491206826E-2</c:v>
                </c:pt>
                <c:pt idx="54">
                  <c:v>1.0819260121984951E-2</c:v>
                </c:pt>
                <c:pt idx="55">
                  <c:v>4.2596024797085651E-2</c:v>
                </c:pt>
                <c:pt idx="56">
                  <c:v>-3.7565261683433298E-3</c:v>
                </c:pt>
                <c:pt idx="57">
                  <c:v>7.4083576536993758E-3</c:v>
                </c:pt>
                <c:pt idx="58">
                  <c:v>5.1281186783546789E-2</c:v>
                </c:pt>
                <c:pt idx="59">
                  <c:v>2.8539723272185104E-2</c:v>
                </c:pt>
                <c:pt idx="60">
                  <c:v>-2.830474778447949E-2</c:v>
                </c:pt>
                <c:pt idx="61">
                  <c:v>-6.6555531091749831E-2</c:v>
                </c:pt>
                <c:pt idx="62">
                  <c:v>-1.1995400727182366E-2</c:v>
                </c:pt>
                <c:pt idx="63">
                  <c:v>-1.0394562844050789E-2</c:v>
                </c:pt>
                <c:pt idx="64">
                  <c:v>-1.0979986617190697E-2</c:v>
                </c:pt>
                <c:pt idx="65">
                  <c:v>3.1120331950206916E-3</c:v>
                </c:pt>
                <c:pt idx="66">
                  <c:v>2.6720546314569344E-2</c:v>
                </c:pt>
                <c:pt idx="67">
                  <c:v>-1.5660235529928128E-4</c:v>
                </c:pt>
                <c:pt idx="68">
                  <c:v>3.7566619004289432E-2</c:v>
                </c:pt>
                <c:pt idx="69">
                  <c:v>2.2665337321369394E-2</c:v>
                </c:pt>
                <c:pt idx="70">
                  <c:v>-1.0848126232741655E-2</c:v>
                </c:pt>
                <c:pt idx="71">
                  <c:v>-2.3434991974317854E-2</c:v>
                </c:pt>
                <c:pt idx="72">
                  <c:v>1.382325521586803E-3</c:v>
                </c:pt>
                <c:pt idx="73">
                  <c:v>8.1345605392792036E-3</c:v>
                </c:pt>
                <c:pt idx="74">
                  <c:v>-1.7637695001591912E-2</c:v>
                </c:pt>
                <c:pt idx="75">
                  <c:v>2.252750830132175E-2</c:v>
                </c:pt>
                <c:pt idx="76">
                  <c:v>-2.2964376590330696E-2</c:v>
                </c:pt>
                <c:pt idx="77">
                  <c:v>5.8225094375839569E-3</c:v>
                </c:pt>
                <c:pt idx="78">
                  <c:v>3.886051963901402E-3</c:v>
                </c:pt>
                <c:pt idx="79">
                  <c:v>4.2573778422834805E-3</c:v>
                </c:pt>
                <c:pt idx="80">
                  <c:v>1.8661497519466462E-2</c:v>
                </c:pt>
                <c:pt idx="81">
                  <c:v>3.2182582745523637E-2</c:v>
                </c:pt>
                <c:pt idx="82">
                  <c:v>-1.8930698339821E-2</c:v>
                </c:pt>
                <c:pt idx="83">
                  <c:v>1.1237089122901372E-2</c:v>
                </c:pt>
                <c:pt idx="84">
                  <c:v>5.8544839255499767E-3</c:v>
                </c:pt>
                <c:pt idx="85">
                  <c:v>-2.0744962884411425E-2</c:v>
                </c:pt>
                <c:pt idx="86">
                  <c:v>8.9945497709566242E-3</c:v>
                </c:pt>
                <c:pt idx="87">
                  <c:v>-2.9340170718250042E-2</c:v>
                </c:pt>
                <c:pt idx="88">
                  <c:v>-1.1771120662005129E-2</c:v>
                </c:pt>
                <c:pt idx="89">
                  <c:v>3.6020469196517496E-2</c:v>
                </c:pt>
                <c:pt idx="90">
                  <c:v>-6.0441919608943562E-3</c:v>
                </c:pt>
                <c:pt idx="91">
                  <c:v>-1.5510177537881377E-2</c:v>
                </c:pt>
                <c:pt idx="92">
                  <c:v>1.7771453155508501E-2</c:v>
                </c:pt>
                <c:pt idx="93">
                  <c:v>-2.5635237972397744E-2</c:v>
                </c:pt>
                <c:pt idx="94">
                  <c:v>9.4394896165613477E-3</c:v>
                </c:pt>
                <c:pt idx="95">
                  <c:v>2.1139400385561436E-2</c:v>
                </c:pt>
                <c:pt idx="96">
                  <c:v>2.1214486948847627E-2</c:v>
                </c:pt>
                <c:pt idx="97">
                  <c:v>-9.28136664761069E-3</c:v>
                </c:pt>
                <c:pt idx="98">
                  <c:v>-4.3211068211068231E-2</c:v>
                </c:pt>
                <c:pt idx="99">
                  <c:v>-1.0915571396747627E-2</c:v>
                </c:pt>
                <c:pt idx="100">
                  <c:v>1.4341258206388091E-3</c:v>
                </c:pt>
                <c:pt idx="101">
                  <c:v>-2.7015859898929626E-3</c:v>
                </c:pt>
                <c:pt idx="102">
                  <c:v>1.0048154093097899E-2</c:v>
                </c:pt>
                <c:pt idx="103">
                  <c:v>3.3373142250530792E-2</c:v>
                </c:pt>
                <c:pt idx="104">
                  <c:v>-2.0599129248164195E-2</c:v>
                </c:pt>
                <c:pt idx="105">
                  <c:v>-1.2956192675261435E-2</c:v>
                </c:pt>
                <c:pt idx="106">
                  <c:v>4.0571870170015159E-3</c:v>
                </c:pt>
                <c:pt idx="107">
                  <c:v>8.6391685612212579E-3</c:v>
                </c:pt>
                <c:pt idx="108">
                  <c:v>9.442003803029295E-3</c:v>
                </c:pt>
                <c:pt idx="109">
                  <c:v>9.6990962958059083E-3</c:v>
                </c:pt>
                <c:pt idx="110">
                  <c:v>3.0074675213966631E-2</c:v>
                </c:pt>
                <c:pt idx="111">
                  <c:v>-1.0192716595227778E-2</c:v>
                </c:pt>
                <c:pt idx="112">
                  <c:v>2.1795358140497267E-2</c:v>
                </c:pt>
                <c:pt idx="113">
                  <c:v>-2.2709286721947775E-3</c:v>
                </c:pt>
                <c:pt idx="114">
                  <c:v>-8.6300996043117383E-3</c:v>
                </c:pt>
                <c:pt idx="115">
                  <c:v>1.8111608515874297E-3</c:v>
                </c:pt>
                <c:pt idx="116">
                  <c:v>2.3978350974548303E-3</c:v>
                </c:pt>
                <c:pt idx="117">
                  <c:v>3.5029250132955131E-2</c:v>
                </c:pt>
                <c:pt idx="118">
                  <c:v>2.9004013133892698E-2</c:v>
                </c:pt>
                <c:pt idx="119">
                  <c:v>-1.9144748613347525E-2</c:v>
                </c:pt>
                <c:pt idx="120">
                  <c:v>3.51923007864388E-3</c:v>
                </c:pt>
                <c:pt idx="121">
                  <c:v>1.074371166200877E-2</c:v>
                </c:pt>
                <c:pt idx="122">
                  <c:v>-2.6787330316742409E-3</c:v>
                </c:pt>
                <c:pt idx="123">
                  <c:v>3.0591307591867144E-2</c:v>
                </c:pt>
                <c:pt idx="124">
                  <c:v>-8.8740987243482242E-3</c:v>
                </c:pt>
                <c:pt idx="125">
                  <c:v>-1.3064263036893713E-2</c:v>
                </c:pt>
                <c:pt idx="126">
                  <c:v>3.2011448800512189E-2</c:v>
                </c:pt>
                <c:pt idx="127">
                  <c:v>2.7513350359879098E-2</c:v>
                </c:pt>
                <c:pt idx="128">
                  <c:v>3.5502484372495646E-2</c:v>
                </c:pt>
                <c:pt idx="129">
                  <c:v>-4.8751667619592223E-2</c:v>
                </c:pt>
                <c:pt idx="130">
                  <c:v>-1.9781641115379535E-3</c:v>
                </c:pt>
                <c:pt idx="131">
                  <c:v>2.7082697589257687E-3</c:v>
                </c:pt>
                <c:pt idx="132">
                  <c:v>-1.5250544662309375E-2</c:v>
                </c:pt>
                <c:pt idx="133">
                  <c:v>-2.454931848160629E-2</c:v>
                </c:pt>
                <c:pt idx="134">
                  <c:v>8.6108134077387977E-3</c:v>
                </c:pt>
                <c:pt idx="135">
                  <c:v>2.9133229376640049E-2</c:v>
                </c:pt>
                <c:pt idx="136">
                  <c:v>3.0370718708362724E-2</c:v>
                </c:pt>
                <c:pt idx="137">
                  <c:v>5.4375671432113033E-2</c:v>
                </c:pt>
                <c:pt idx="138">
                  <c:v>-2.3009849830453691E-2</c:v>
                </c:pt>
                <c:pt idx="139">
                  <c:v>-1.5718834387973672E-3</c:v>
                </c:pt>
                <c:pt idx="140">
                  <c:v>-3.6091686091685955E-2</c:v>
                </c:pt>
                <c:pt idx="141">
                  <c:v>4.9584195525708887E-3</c:v>
                </c:pt>
                <c:pt idx="142">
                  <c:v>-2.723129510064571E-2</c:v>
                </c:pt>
                <c:pt idx="143">
                  <c:v>-2.6137353687639597E-3</c:v>
                </c:pt>
                <c:pt idx="144">
                  <c:v>3.0808278016399789E-2</c:v>
                </c:pt>
                <c:pt idx="145">
                  <c:v>-3.0364372469634565E-3</c:v>
                </c:pt>
                <c:pt idx="146">
                  <c:v>1.1856461968724114E-2</c:v>
                </c:pt>
                <c:pt idx="147">
                  <c:v>-6.7295277593020023E-3</c:v>
                </c:pt>
                <c:pt idx="148">
                  <c:v>-7.0704323841343439E-3</c:v>
                </c:pt>
                <c:pt idx="149">
                  <c:v>-1.0418268491465399E-2</c:v>
                </c:pt>
                <c:pt idx="150">
                  <c:v>1.9958436262400514E-2</c:v>
                </c:pt>
                <c:pt idx="151">
                  <c:v>-6.4669445634812283E-3</c:v>
                </c:pt>
                <c:pt idx="152">
                  <c:v>1.138691883372729E-2</c:v>
                </c:pt>
                <c:pt idx="153">
                  <c:v>2.8821597956950072E-2</c:v>
                </c:pt>
                <c:pt idx="154">
                  <c:v>-3.7959859467754219E-3</c:v>
                </c:pt>
                <c:pt idx="155">
                  <c:v>8.4875919489131016E-4</c:v>
                </c:pt>
              </c:numCache>
            </c:numRef>
          </c:xVal>
          <c:yVal>
            <c:numRef>
              <c:f>'1.NK.SX8E - Regression'!$N$2:$N$157</c:f>
              <c:numCache>
                <c:formatCode>General</c:formatCode>
                <c:ptCount val="156"/>
                <c:pt idx="0">
                  <c:v>-9.4352136149083582E-3</c:v>
                </c:pt>
                <c:pt idx="1">
                  <c:v>3.020468053713897E-2</c:v>
                </c:pt>
                <c:pt idx="2">
                  <c:v>5.9456393859825034E-2</c:v>
                </c:pt>
                <c:pt idx="3">
                  <c:v>6.3248255857717872E-2</c:v>
                </c:pt>
                <c:pt idx="4">
                  <c:v>2.8603198100344736E-2</c:v>
                </c:pt>
                <c:pt idx="5">
                  <c:v>5.4032477130713304E-2</c:v>
                </c:pt>
                <c:pt idx="6">
                  <c:v>6.4640431236777332E-2</c:v>
                </c:pt>
                <c:pt idx="7">
                  <c:v>7.195338868103085E-2</c:v>
                </c:pt>
                <c:pt idx="8">
                  <c:v>7.5959344248308677E-2</c:v>
                </c:pt>
                <c:pt idx="9">
                  <c:v>4.2617791260452773E-2</c:v>
                </c:pt>
                <c:pt idx="10">
                  <c:v>8.2787219132582149E-2</c:v>
                </c:pt>
                <c:pt idx="11">
                  <c:v>1.4060300297856099E-2</c:v>
                </c:pt>
                <c:pt idx="12">
                  <c:v>4.869532652925973E-2</c:v>
                </c:pt>
                <c:pt idx="13">
                  <c:v>4.1842115196615758E-2</c:v>
                </c:pt>
                <c:pt idx="14">
                  <c:v>3.0017726300034353E-2</c:v>
                </c:pt>
                <c:pt idx="15">
                  <c:v>9.2355342062764023E-2</c:v>
                </c:pt>
                <c:pt idx="16">
                  <c:v>-4.5963458545107937E-2</c:v>
                </c:pt>
                <c:pt idx="17">
                  <c:v>6.7579204640722951E-3</c:v>
                </c:pt>
                <c:pt idx="18">
                  <c:v>4.0432531493208156E-2</c:v>
                </c:pt>
                <c:pt idx="19">
                  <c:v>5.622063598948189E-2</c:v>
                </c:pt>
                <c:pt idx="20">
                  <c:v>2.0188166953248043E-3</c:v>
                </c:pt>
                <c:pt idx="21">
                  <c:v>6.1771572232685028E-2</c:v>
                </c:pt>
                <c:pt idx="22">
                  <c:v>7.886462216075335E-2</c:v>
                </c:pt>
                <c:pt idx="23">
                  <c:v>2.2374653885870861E-2</c:v>
                </c:pt>
                <c:pt idx="24">
                  <c:v>9.9662408957723742E-3</c:v>
                </c:pt>
                <c:pt idx="25">
                  <c:v>7.2612019172504844E-2</c:v>
                </c:pt>
                <c:pt idx="26">
                  <c:v>2.653239707499172E-2</c:v>
                </c:pt>
                <c:pt idx="27">
                  <c:v>1.1449247641963013E-2</c:v>
                </c:pt>
                <c:pt idx="28">
                  <c:v>4.5808026745318219E-2</c:v>
                </c:pt>
                <c:pt idx="29">
                  <c:v>5.611246306080233E-2</c:v>
                </c:pt>
                <c:pt idx="30">
                  <c:v>4.1433516894243357E-2</c:v>
                </c:pt>
                <c:pt idx="31">
                  <c:v>5.2654868246816457E-2</c:v>
                </c:pt>
                <c:pt idx="32">
                  <c:v>-7.3998875031697151E-3</c:v>
                </c:pt>
                <c:pt idx="33">
                  <c:v>8.5971859624304425E-2</c:v>
                </c:pt>
                <c:pt idx="34">
                  <c:v>9.1000507476029502E-3</c:v>
                </c:pt>
                <c:pt idx="35">
                  <c:v>6.9264337191203854E-2</c:v>
                </c:pt>
                <c:pt idx="36">
                  <c:v>4.1877573361676732E-2</c:v>
                </c:pt>
                <c:pt idx="37">
                  <c:v>3.1629474243544141E-2</c:v>
                </c:pt>
                <c:pt idx="38">
                  <c:v>4.4030669691599779E-2</c:v>
                </c:pt>
                <c:pt idx="39">
                  <c:v>7.0654506226916991E-2</c:v>
                </c:pt>
                <c:pt idx="40">
                  <c:v>4.3556773352038121E-2</c:v>
                </c:pt>
                <c:pt idx="41">
                  <c:v>6.4523712770039099E-2</c:v>
                </c:pt>
                <c:pt idx="42">
                  <c:v>5.7735394034165652E-2</c:v>
                </c:pt>
                <c:pt idx="43">
                  <c:v>7.3191848110107746E-2</c:v>
                </c:pt>
                <c:pt idx="44">
                  <c:v>4.2522974048694998E-2</c:v>
                </c:pt>
                <c:pt idx="45">
                  <c:v>2.7169412422824009E-2</c:v>
                </c:pt>
                <c:pt idx="46">
                  <c:v>7.9292633135315288E-2</c:v>
                </c:pt>
                <c:pt idx="47">
                  <c:v>5.2308161630216822E-2</c:v>
                </c:pt>
                <c:pt idx="48">
                  <c:v>4.9552757688160864E-2</c:v>
                </c:pt>
                <c:pt idx="49">
                  <c:v>2.0813567594063824E-2</c:v>
                </c:pt>
                <c:pt idx="50">
                  <c:v>5.1852046792957997E-2</c:v>
                </c:pt>
                <c:pt idx="51">
                  <c:v>0.1003813196759616</c:v>
                </c:pt>
                <c:pt idx="52">
                  <c:v>-1.1314340344768789E-2</c:v>
                </c:pt>
                <c:pt idx="53">
                  <c:v>5.4231296626967247E-2</c:v>
                </c:pt>
                <c:pt idx="54">
                  <c:v>5.0532003235163964E-2</c:v>
                </c:pt>
                <c:pt idx="55">
                  <c:v>7.6694980703819887E-2</c:v>
                </c:pt>
                <c:pt idx="56">
                  <c:v>3.8531223036145978E-2</c:v>
                </c:pt>
                <c:pt idx="57">
                  <c:v>4.7723681955827948E-2</c:v>
                </c:pt>
                <c:pt idx="58">
                  <c:v>8.3845793559902099E-2</c:v>
                </c:pt>
                <c:pt idx="59">
                  <c:v>6.5121911392054227E-2</c:v>
                </c:pt>
                <c:pt idx="60">
                  <c:v>1.8319770561193625E-2</c:v>
                </c:pt>
                <c:pt idx="61">
                  <c:v>-1.3173504228065021E-2</c:v>
                </c:pt>
                <c:pt idx="62">
                  <c:v>3.1747855010675174E-2</c:v>
                </c:pt>
                <c:pt idx="63">
                  <c:v>3.3065883636168331E-2</c:v>
                </c:pt>
                <c:pt idx="64">
                  <c:v>3.2583882742028322E-2</c:v>
                </c:pt>
                <c:pt idx="65">
                  <c:v>4.4186360231614701E-2</c:v>
                </c:pt>
                <c:pt idx="66">
                  <c:v>6.3624116187280172E-2</c:v>
                </c:pt>
                <c:pt idx="67">
                  <c:v>4.1495172531084638E-2</c:v>
                </c:pt>
                <c:pt idx="68">
                  <c:v>7.2554086192278849E-2</c:v>
                </c:pt>
                <c:pt idx="69">
                  <c:v>6.0285313681595412E-2</c:v>
                </c:pt>
                <c:pt idx="70">
                  <c:v>3.2692448239574137E-2</c:v>
                </c:pt>
                <c:pt idx="71">
                  <c:v>2.2329219378333515E-2</c:v>
                </c:pt>
                <c:pt idx="72">
                  <c:v>4.2762228374576654E-2</c:v>
                </c:pt>
                <c:pt idx="73">
                  <c:v>4.8321591463839797E-2</c:v>
                </c:pt>
                <c:pt idx="74">
                  <c:v>2.7102346901771532E-2</c:v>
                </c:pt>
                <c:pt idx="75">
                  <c:v>6.0171833987142473E-2</c:v>
                </c:pt>
                <c:pt idx="76">
                  <c:v>2.2716694308948675E-2</c:v>
                </c:pt>
                <c:pt idx="77">
                  <c:v>4.6417994873736587E-2</c:v>
                </c:pt>
                <c:pt idx="78">
                  <c:v>4.4823638312551949E-2</c:v>
                </c:pt>
                <c:pt idx="79">
                  <c:v>4.5129364546451764E-2</c:v>
                </c:pt>
                <c:pt idx="80">
                  <c:v>5.6988805317816804E-2</c:v>
                </c:pt>
                <c:pt idx="81">
                  <c:v>6.8121211393074033E-2</c:v>
                </c:pt>
                <c:pt idx="82">
                  <c:v>2.6037769763385513E-2</c:v>
                </c:pt>
                <c:pt idx="83">
                  <c:v>5.0876017197834397E-2</c:v>
                </c:pt>
                <c:pt idx="84">
                  <c:v>4.6444320644052732E-2</c:v>
                </c:pt>
                <c:pt idx="85">
                  <c:v>2.4544019128680594E-2</c:v>
                </c:pt>
                <c:pt idx="86">
                  <c:v>4.9029652184360326E-2</c:v>
                </c:pt>
                <c:pt idx="87">
                  <c:v>1.7467268830330028E-2</c:v>
                </c:pt>
                <c:pt idx="88">
                  <c:v>3.193251302579711E-2</c:v>
                </c:pt>
                <c:pt idx="89">
                  <c:v>7.1281084267838107E-2</c:v>
                </c:pt>
                <c:pt idx="90">
                  <c:v>3.6647703766696071E-2</c:v>
                </c:pt>
                <c:pt idx="91">
                  <c:v>2.8854010170085501E-2</c:v>
                </c:pt>
                <c:pt idx="92">
                  <c:v>5.6255999103010976E-2</c:v>
                </c:pt>
                <c:pt idx="93">
                  <c:v>2.0517676036466159E-2</c:v>
                </c:pt>
                <c:pt idx="94">
                  <c:v>4.9395987501202235E-2</c:v>
                </c:pt>
                <c:pt idx="95">
                  <c:v>5.9028953757030281E-2</c:v>
                </c:pt>
                <c:pt idx="96">
                  <c:v>5.909077528239768E-2</c:v>
                </c:pt>
                <c:pt idx="97">
                  <c:v>3.3982418950679966E-2</c:v>
                </c:pt>
                <c:pt idx="98">
                  <c:v>6.0468494677824516E-3</c:v>
                </c:pt>
                <c:pt idx="99">
                  <c:v>3.2636918158890985E-2</c:v>
                </c:pt>
                <c:pt idx="100">
                  <c:v>4.2804877463331406E-2</c:v>
                </c:pt>
                <c:pt idx="101">
                  <c:v>3.9399794031392814E-2</c:v>
                </c:pt>
                <c:pt idx="102">
                  <c:v>4.9897123320043944E-2</c:v>
                </c:pt>
                <c:pt idx="103">
                  <c:v>6.9101442760964152E-2</c:v>
                </c:pt>
                <c:pt idx="104">
                  <c:v>2.4664089317647884E-2</c:v>
                </c:pt>
                <c:pt idx="105">
                  <c:v>3.0956799711412585E-2</c:v>
                </c:pt>
                <c:pt idx="106">
                  <c:v>4.4964540087296306E-2</c:v>
                </c:pt>
                <c:pt idx="107">
                  <c:v>4.8737053781780483E-2</c:v>
                </c:pt>
                <c:pt idx="108">
                  <c:v>4.939805752326349E-2</c:v>
                </c:pt>
                <c:pt idx="109">
                  <c:v>4.9609731215177935E-2</c:v>
                </c:pt>
                <c:pt idx="110">
                  <c:v>6.6385693702144685E-2</c:v>
                </c:pt>
                <c:pt idx="111">
                  <c:v>3.3232071066326287E-2</c:v>
                </c:pt>
                <c:pt idx="112">
                  <c:v>5.9569027868987434E-2</c:v>
                </c:pt>
                <c:pt idx="113">
                  <c:v>3.9754370018434008E-2</c:v>
                </c:pt>
                <c:pt idx="114">
                  <c:v>3.4518631027463859E-2</c:v>
                </c:pt>
                <c:pt idx="115">
                  <c:v>4.3115304252227642E-2</c:v>
                </c:pt>
                <c:pt idx="116">
                  <c:v>4.3598334706492124E-2</c:v>
                </c:pt>
                <c:pt idx="117">
                  <c:v>7.0464977206857016E-2</c:v>
                </c:pt>
                <c:pt idx="118">
                  <c:v>6.5504178287849921E-2</c:v>
                </c:pt>
                <c:pt idx="119">
                  <c:v>2.5861534311454114E-2</c:v>
                </c:pt>
                <c:pt idx="120">
                  <c:v>4.452162038161632E-2</c:v>
                </c:pt>
                <c:pt idx="121">
                  <c:v>5.0469801413286948E-2</c:v>
                </c:pt>
                <c:pt idx="122">
                  <c:v>3.9418609711248262E-2</c:v>
                </c:pt>
                <c:pt idx="123">
                  <c:v>6.6811056113982054E-2</c:v>
                </c:pt>
                <c:pt idx="124">
                  <c:v>3.4317737590225779E-2</c:v>
                </c:pt>
                <c:pt idx="125">
                  <c:v>3.0867821413422723E-2</c:v>
                </c:pt>
                <c:pt idx="126">
                  <c:v>6.7980310530659768E-2</c:v>
                </c:pt>
                <c:pt idx="127">
                  <c:v>6.427686087625574E-2</c:v>
                </c:pt>
                <c:pt idx="128">
                  <c:v>7.0854608337435787E-2</c:v>
                </c:pt>
                <c:pt idx="129">
                  <c:v>1.4850704770582382E-3</c:v>
                </c:pt>
                <c:pt idx="130">
                  <c:v>3.9995413834014365E-2</c:v>
                </c:pt>
                <c:pt idx="131">
                  <c:v>4.3853926965068346E-2</c:v>
                </c:pt>
                <c:pt idx="132">
                  <c:v>2.9067775452459737E-2</c:v>
                </c:pt>
                <c:pt idx="133">
                  <c:v>2.1411753437385862E-2</c:v>
                </c:pt>
                <c:pt idx="134">
                  <c:v>4.8713707942477244E-2</c:v>
                </c:pt>
                <c:pt idx="135">
                  <c:v>6.561056676641748E-2</c:v>
                </c:pt>
                <c:pt idx="136">
                  <c:v>6.6629437184302767E-2</c:v>
                </c:pt>
                <c:pt idx="137">
                  <c:v>8.6393596426723812E-2</c:v>
                </c:pt>
                <c:pt idx="138">
                  <c:v>2.2679254520193308E-2</c:v>
                </c:pt>
                <c:pt idx="139">
                  <c:v>4.0329919633945319E-2</c:v>
                </c:pt>
                <c:pt idx="140">
                  <c:v>1.1908498250614678E-2</c:v>
                </c:pt>
                <c:pt idx="141">
                  <c:v>4.5706557934714134E-2</c:v>
                </c:pt>
                <c:pt idx="142">
                  <c:v>1.920358358205845E-2</c:v>
                </c:pt>
                <c:pt idx="143">
                  <c:v>3.9472124674386391E-2</c:v>
                </c:pt>
                <c:pt idx="144">
                  <c:v>6.6989695833489432E-2</c:v>
                </c:pt>
                <c:pt idx="145">
                  <c:v>3.9124098692875517E-2</c:v>
                </c:pt>
                <c:pt idx="146">
                  <c:v>5.138596961041135E-2</c:v>
                </c:pt>
                <c:pt idx="147">
                  <c:v>3.6083441632538266E-2</c:v>
                </c:pt>
                <c:pt idx="148">
                  <c:v>3.5802762334011758E-2</c:v>
                </c:pt>
                <c:pt idx="149">
                  <c:v>3.3046365905979945E-2</c:v>
                </c:pt>
                <c:pt idx="150">
                  <c:v>5.8056622619437774E-2</c:v>
                </c:pt>
                <c:pt idx="151">
                  <c:v>3.6299636021934041E-2</c:v>
                </c:pt>
                <c:pt idx="152">
                  <c:v>5.0999377501771991E-2</c:v>
                </c:pt>
                <c:pt idx="153">
                  <c:v>6.5353989172844434E-2</c:v>
                </c:pt>
                <c:pt idx="154">
                  <c:v>3.8498734351265926E-2</c:v>
                </c:pt>
                <c:pt idx="155">
                  <c:v>4.2322923620738515E-2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231-4DD2-8718-A7CDA782D8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SX8E</a:t>
                </a:r>
              </a:p>
            </c:rich>
          </c:tx>
          <c:layout>
            <c:manualLayout>
              <c:xMode val="edge"/>
              <c:yMode val="edge"/>
              <c:x val="0.46843880037227692"/>
              <c:y val="0.9305070135004022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SXAE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'NK.SXAE - Regression'!$D$2:$D$157</c:f>
              <c:numCache>
                <c:formatCode>General</c:formatCode>
                <c:ptCount val="156"/>
                <c:pt idx="0">
                  <c:v>-7.5004547935237434E-2</c:v>
                </c:pt>
                <c:pt idx="1">
                  <c:v>-3.6442356570667259E-2</c:v>
                </c:pt>
                <c:pt idx="2">
                  <c:v>6.274100706022627E-2</c:v>
                </c:pt>
                <c:pt idx="3">
                  <c:v>4.3768228660314976E-2</c:v>
                </c:pt>
                <c:pt idx="4">
                  <c:v>-1.1208736277469173E-2</c:v>
                </c:pt>
                <c:pt idx="5">
                  <c:v>-2.6921349996258302E-2</c:v>
                </c:pt>
                <c:pt idx="6">
                  <c:v>2.7527873894655778E-2</c:v>
                </c:pt>
                <c:pt idx="7">
                  <c:v>5.7575018297145744E-2</c:v>
                </c:pt>
                <c:pt idx="8">
                  <c:v>-1.1812921890067494E-2</c:v>
                </c:pt>
                <c:pt idx="9">
                  <c:v>9.4531301537040729E-2</c:v>
                </c:pt>
                <c:pt idx="10">
                  <c:v>5.0519750519750529E-2</c:v>
                </c:pt>
                <c:pt idx="11">
                  <c:v>-0.11046726667488604</c:v>
                </c:pt>
                <c:pt idx="12">
                  <c:v>-4.8209501085447137E-2</c:v>
                </c:pt>
                <c:pt idx="13">
                  <c:v>2.7531601053033476E-2</c:v>
                </c:pt>
                <c:pt idx="14">
                  <c:v>-1.3735283624687847E-2</c:v>
                </c:pt>
                <c:pt idx="15">
                  <c:v>5.8423713524512831E-2</c:v>
                </c:pt>
                <c:pt idx="16">
                  <c:v>-0.11512687716953469</c:v>
                </c:pt>
                <c:pt idx="17">
                  <c:v>-7.358555460017191E-2</c:v>
                </c:pt>
                <c:pt idx="18">
                  <c:v>3.3153294008954531E-2</c:v>
                </c:pt>
                <c:pt idx="19">
                  <c:v>1.4071311460641875E-2</c:v>
                </c:pt>
                <c:pt idx="20">
                  <c:v>-6.3777747790297643E-2</c:v>
                </c:pt>
                <c:pt idx="21">
                  <c:v>1.2795763218587185E-2</c:v>
                </c:pt>
                <c:pt idx="22">
                  <c:v>2.7341547189796162E-4</c:v>
                </c:pt>
                <c:pt idx="23">
                  <c:v>-1.1152604809138223E-2</c:v>
                </c:pt>
                <c:pt idx="24">
                  <c:v>-2.856251744119255E-2</c:v>
                </c:pt>
                <c:pt idx="25">
                  <c:v>3.4875819658206922E-2</c:v>
                </c:pt>
                <c:pt idx="26">
                  <c:v>1.4458786427008093E-2</c:v>
                </c:pt>
                <c:pt idx="27">
                  <c:v>-4.9470080429832822E-2</c:v>
                </c:pt>
                <c:pt idx="28">
                  <c:v>-3.4463670009173386E-2</c:v>
                </c:pt>
                <c:pt idx="29">
                  <c:v>3.1217379958246323E-2</c:v>
                </c:pt>
                <c:pt idx="30">
                  <c:v>-1.8254019086658517E-2</c:v>
                </c:pt>
                <c:pt idx="31">
                  <c:v>9.0643227609830419E-3</c:v>
                </c:pt>
                <c:pt idx="32">
                  <c:v>-4.5113013962817264E-2</c:v>
                </c:pt>
                <c:pt idx="33">
                  <c:v>3.881845719872426E-2</c:v>
                </c:pt>
                <c:pt idx="34">
                  <c:v>-2.3507316691447053E-2</c:v>
                </c:pt>
                <c:pt idx="35">
                  <c:v>1.8880260241425001E-2</c:v>
                </c:pt>
                <c:pt idx="36">
                  <c:v>-2.2858300352145533E-2</c:v>
                </c:pt>
                <c:pt idx="37">
                  <c:v>3.2447997940831003E-2</c:v>
                </c:pt>
                <c:pt idx="38">
                  <c:v>-6.1564939084225265E-2</c:v>
                </c:pt>
                <c:pt idx="39">
                  <c:v>6.9509477831239633E-2</c:v>
                </c:pt>
                <c:pt idx="40">
                  <c:v>2.130536591801074E-2</c:v>
                </c:pt>
                <c:pt idx="41">
                  <c:v>1.0531578070321507E-2</c:v>
                </c:pt>
                <c:pt idx="42">
                  <c:v>4.1713680629090165E-2</c:v>
                </c:pt>
                <c:pt idx="43">
                  <c:v>4.0288211499566705E-2</c:v>
                </c:pt>
                <c:pt idx="44">
                  <c:v>-1.8565583373888728E-3</c:v>
                </c:pt>
                <c:pt idx="45">
                  <c:v>-1.3500378010584298E-3</c:v>
                </c:pt>
                <c:pt idx="46">
                  <c:v>8.552670144791602E-2</c:v>
                </c:pt>
                <c:pt idx="47">
                  <c:v>5.7922480620155002E-2</c:v>
                </c:pt>
                <c:pt idx="48">
                  <c:v>5.2408301788278239E-2</c:v>
                </c:pt>
                <c:pt idx="49">
                  <c:v>-5.1367247962026595E-2</c:v>
                </c:pt>
                <c:pt idx="50">
                  <c:v>1.0595032014515995E-2</c:v>
                </c:pt>
                <c:pt idx="51">
                  <c:v>6.3668833329636063E-2</c:v>
                </c:pt>
                <c:pt idx="52">
                  <c:v>-7.5248743460867795E-2</c:v>
                </c:pt>
                <c:pt idx="53">
                  <c:v>1.4253017062005754E-2</c:v>
                </c:pt>
                <c:pt idx="54">
                  <c:v>2.6747564518885745E-2</c:v>
                </c:pt>
                <c:pt idx="55">
                  <c:v>6.2634793071352293E-2</c:v>
                </c:pt>
                <c:pt idx="56">
                  <c:v>-9.4225060717819508E-3</c:v>
                </c:pt>
                <c:pt idx="57">
                  <c:v>9.5350526698147215E-3</c:v>
                </c:pt>
                <c:pt idx="58">
                  <c:v>5.4966110219625053E-2</c:v>
                </c:pt>
                <c:pt idx="59">
                  <c:v>7.4315357702979474E-3</c:v>
                </c:pt>
                <c:pt idx="60">
                  <c:v>2.2929213150360259E-2</c:v>
                </c:pt>
                <c:pt idx="61">
                  <c:v>-4.036001894836562E-2</c:v>
                </c:pt>
                <c:pt idx="62">
                  <c:v>-3.4066210620238367E-2</c:v>
                </c:pt>
                <c:pt idx="63">
                  <c:v>-3.2494410872789266E-2</c:v>
                </c:pt>
                <c:pt idx="64">
                  <c:v>-1.2826675989861036E-2</c:v>
                </c:pt>
                <c:pt idx="65">
                  <c:v>-2.9333785818822067E-2</c:v>
                </c:pt>
                <c:pt idx="66">
                  <c:v>4.4276601399840541E-2</c:v>
                </c:pt>
                <c:pt idx="67">
                  <c:v>-2.2389675631198248E-2</c:v>
                </c:pt>
                <c:pt idx="68">
                  <c:v>3.5169121108197157E-2</c:v>
                </c:pt>
                <c:pt idx="69">
                  <c:v>2.5326928822596542E-2</c:v>
                </c:pt>
                <c:pt idx="70">
                  <c:v>-3.7218153253822481E-2</c:v>
                </c:pt>
                <c:pt idx="71">
                  <c:v>-3.4832564496839233E-2</c:v>
                </c:pt>
                <c:pt idx="72">
                  <c:v>-1.7149094267542696E-2</c:v>
                </c:pt>
                <c:pt idx="73">
                  <c:v>-2.484904308668506E-2</c:v>
                </c:pt>
                <c:pt idx="74">
                  <c:v>-1.5377483977588769E-2</c:v>
                </c:pt>
                <c:pt idx="75">
                  <c:v>1.1621268961017756E-2</c:v>
                </c:pt>
                <c:pt idx="76">
                  <c:v>-1.3694222686963345E-2</c:v>
                </c:pt>
                <c:pt idx="77">
                  <c:v>5.2310725710731296E-4</c:v>
                </c:pt>
                <c:pt idx="78">
                  <c:v>-1.8425626036811835E-2</c:v>
                </c:pt>
                <c:pt idx="79">
                  <c:v>1.3186065590171544E-2</c:v>
                </c:pt>
                <c:pt idx="80">
                  <c:v>-1.4186381074169523E-3</c:v>
                </c:pt>
                <c:pt idx="81">
                  <c:v>4.9312311304931314E-2</c:v>
                </c:pt>
                <c:pt idx="82">
                  <c:v>-6.6023785224835277E-3</c:v>
                </c:pt>
                <c:pt idx="83">
                  <c:v>-9.142314677232968E-3</c:v>
                </c:pt>
                <c:pt idx="84">
                  <c:v>-1.235171823407118E-2</c:v>
                </c:pt>
                <c:pt idx="85">
                  <c:v>-3.86220680735994E-2</c:v>
                </c:pt>
                <c:pt idx="86">
                  <c:v>4.7131483913328893E-2</c:v>
                </c:pt>
                <c:pt idx="87">
                  <c:v>-3.1459289731512914E-2</c:v>
                </c:pt>
                <c:pt idx="88">
                  <c:v>1.4536876486955078E-2</c:v>
                </c:pt>
                <c:pt idx="89">
                  <c:v>5.319261886055255E-2</c:v>
                </c:pt>
                <c:pt idx="90">
                  <c:v>-2.2035298853741135E-3</c:v>
                </c:pt>
                <c:pt idx="91">
                  <c:v>-1.1374109761206432E-2</c:v>
                </c:pt>
                <c:pt idx="92">
                  <c:v>7.81085074941944E-3</c:v>
                </c:pt>
                <c:pt idx="93">
                  <c:v>-2.9303278688524614E-2</c:v>
                </c:pt>
                <c:pt idx="94">
                  <c:v>-2.5753178269222721E-3</c:v>
                </c:pt>
                <c:pt idx="95">
                  <c:v>6.157785106752299E-2</c:v>
                </c:pt>
                <c:pt idx="96">
                  <c:v>3.195181478247236E-2</c:v>
                </c:pt>
                <c:pt idx="97">
                  <c:v>-1.8935483162357498E-2</c:v>
                </c:pt>
                <c:pt idx="98">
                  <c:v>-5.2018908394244105E-2</c:v>
                </c:pt>
                <c:pt idx="99">
                  <c:v>3.2576441749451637E-2</c:v>
                </c:pt>
                <c:pt idx="100">
                  <c:v>2.7552530988311778E-2</c:v>
                </c:pt>
                <c:pt idx="101">
                  <c:v>-1.3986623385111471E-2</c:v>
                </c:pt>
                <c:pt idx="102">
                  <c:v>7.0867523805345084E-3</c:v>
                </c:pt>
                <c:pt idx="103">
                  <c:v>4.1164108187134466E-2</c:v>
                </c:pt>
                <c:pt idx="104">
                  <c:v>-1.4431411396537417E-2</c:v>
                </c:pt>
                <c:pt idx="105">
                  <c:v>-2.5964342887217332E-2</c:v>
                </c:pt>
                <c:pt idx="106">
                  <c:v>5.1579341812329994E-3</c:v>
                </c:pt>
                <c:pt idx="107">
                  <c:v>1.2385075426225144E-2</c:v>
                </c:pt>
                <c:pt idx="108">
                  <c:v>2.0774487471526205E-2</c:v>
                </c:pt>
                <c:pt idx="109">
                  <c:v>-9.5580537981888826E-4</c:v>
                </c:pt>
                <c:pt idx="110">
                  <c:v>2.4599528994800314E-2</c:v>
                </c:pt>
                <c:pt idx="111">
                  <c:v>-6.9005441704295895E-3</c:v>
                </c:pt>
                <c:pt idx="112">
                  <c:v>1.1358313817330264E-2</c:v>
                </c:pt>
                <c:pt idx="113">
                  <c:v>1.6715081670555697E-2</c:v>
                </c:pt>
                <c:pt idx="114">
                  <c:v>-1.4503435649919324E-3</c:v>
                </c:pt>
                <c:pt idx="115">
                  <c:v>-4.072837489048394E-3</c:v>
                </c:pt>
                <c:pt idx="116">
                  <c:v>-1.0172272354388785E-2</c:v>
                </c:pt>
                <c:pt idx="117">
                  <c:v>4.7610862839463704E-2</c:v>
                </c:pt>
                <c:pt idx="118">
                  <c:v>3.0568348600637642E-2</c:v>
                </c:pt>
                <c:pt idx="119">
                  <c:v>-3.7999951313323142E-2</c:v>
                </c:pt>
                <c:pt idx="120">
                  <c:v>-1.3613710951744312E-3</c:v>
                </c:pt>
                <c:pt idx="121">
                  <c:v>1.1234573971188482E-2</c:v>
                </c:pt>
                <c:pt idx="122">
                  <c:v>5.0899387230676644E-3</c:v>
                </c:pt>
                <c:pt idx="123">
                  <c:v>2.0422570722606077E-2</c:v>
                </c:pt>
                <c:pt idx="124">
                  <c:v>1.2483087841115018E-2</c:v>
                </c:pt>
                <c:pt idx="125">
                  <c:v>2.7758100485373322E-2</c:v>
                </c:pt>
                <c:pt idx="126">
                  <c:v>4.2646897910055735E-2</c:v>
                </c:pt>
                <c:pt idx="127">
                  <c:v>2.931155849641004E-2</c:v>
                </c:pt>
                <c:pt idx="128">
                  <c:v>6.240090939005042E-2</c:v>
                </c:pt>
                <c:pt idx="129">
                  <c:v>-8.7063385859027217E-2</c:v>
                </c:pt>
                <c:pt idx="130">
                  <c:v>-2.2007959189124245E-2</c:v>
                </c:pt>
                <c:pt idx="131">
                  <c:v>-1.2537345283823369E-3</c:v>
                </c:pt>
                <c:pt idx="132">
                  <c:v>1.3189189189189177E-2</c:v>
                </c:pt>
                <c:pt idx="133">
                  <c:v>-3.3942558746736295E-2</c:v>
                </c:pt>
                <c:pt idx="134">
                  <c:v>9.0546697038724408E-2</c:v>
                </c:pt>
                <c:pt idx="135">
                  <c:v>1.491157091665694E-2</c:v>
                </c:pt>
                <c:pt idx="136">
                  <c:v>2.5273325234807947E-2</c:v>
                </c:pt>
                <c:pt idx="137">
                  <c:v>7.8134483309375433E-2</c:v>
                </c:pt>
                <c:pt idx="138">
                  <c:v>-9.3354430379746483E-3</c:v>
                </c:pt>
                <c:pt idx="139">
                  <c:v>-3.4642878963768484E-2</c:v>
                </c:pt>
                <c:pt idx="140">
                  <c:v>-3.368265682656834E-2</c:v>
                </c:pt>
                <c:pt idx="141">
                  <c:v>-7.704024840353845E-3</c:v>
                </c:pt>
                <c:pt idx="142">
                  <c:v>-3.5922055916407868E-2</c:v>
                </c:pt>
                <c:pt idx="143">
                  <c:v>-1.8461026721365917E-2</c:v>
                </c:pt>
                <c:pt idx="144">
                  <c:v>4.7290039771242666E-2</c:v>
                </c:pt>
                <c:pt idx="145">
                  <c:v>-1.2413990825688028E-2</c:v>
                </c:pt>
                <c:pt idx="146">
                  <c:v>-1.1365890989484399E-2</c:v>
                </c:pt>
                <c:pt idx="147">
                  <c:v>-6.6167361189323759E-3</c:v>
                </c:pt>
                <c:pt idx="148">
                  <c:v>3.1422431317883637E-2</c:v>
                </c:pt>
                <c:pt idx="149">
                  <c:v>-3.4894475742033255E-2</c:v>
                </c:pt>
                <c:pt idx="150">
                  <c:v>1.1969254332473062E-2</c:v>
                </c:pt>
                <c:pt idx="151">
                  <c:v>1.3394268632692271E-2</c:v>
                </c:pt>
                <c:pt idx="152">
                  <c:v>5.7519197032022517E-4</c:v>
                </c:pt>
                <c:pt idx="153">
                  <c:v>2.8910457477658701E-2</c:v>
                </c:pt>
                <c:pt idx="154">
                  <c:v>4.3688887567984377E-3</c:v>
                </c:pt>
                <c:pt idx="155">
                  <c:v>1.3988095238096051E-3</c:v>
                </c:pt>
              </c:numCache>
            </c:numRef>
          </c:xVal>
          <c:yVal>
            <c:numRef>
              <c:f>'NK.SXAE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8C6-4F23-A1FC-D6AFCB8D03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42320"/>
        <c:axId val="87541008"/>
      </c:scatterChart>
      <c:valAx>
        <c:axId val="875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SXAE</a:t>
                </a:r>
              </a:p>
            </c:rich>
          </c:tx>
          <c:layout>
            <c:manualLayout>
              <c:xMode val="edge"/>
              <c:yMode val="edge"/>
              <c:x val="0.8006194441814527"/>
              <c:y val="0.63350694877024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1008"/>
        <c:crosses val="autoZero"/>
        <c:crossBetween val="midCat"/>
      </c:valAx>
      <c:valAx>
        <c:axId val="875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53566547543528009"/>
              <c:y val="0.2609808130173906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IMERYS et les rendements du SXAE</a:t>
            </a:r>
          </a:p>
        </c:rich>
      </c:tx>
      <c:layout>
        <c:manualLayout>
          <c:xMode val="edge"/>
          <c:yMode val="edge"/>
          <c:x val="6.9365824201224266E-2"/>
          <c:y val="2.34350237561845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'NK.SXAE - Regression'!$D$2:$D$157</c:f>
              <c:numCache>
                <c:formatCode>General</c:formatCode>
                <c:ptCount val="156"/>
                <c:pt idx="0">
                  <c:v>-7.5004547935237434E-2</c:v>
                </c:pt>
                <c:pt idx="1">
                  <c:v>-3.6442356570667259E-2</c:v>
                </c:pt>
                <c:pt idx="2">
                  <c:v>6.274100706022627E-2</c:v>
                </c:pt>
                <c:pt idx="3">
                  <c:v>4.3768228660314976E-2</c:v>
                </c:pt>
                <c:pt idx="4">
                  <c:v>-1.1208736277469173E-2</c:v>
                </c:pt>
                <c:pt idx="5">
                  <c:v>-2.6921349996258302E-2</c:v>
                </c:pt>
                <c:pt idx="6">
                  <c:v>2.7527873894655778E-2</c:v>
                </c:pt>
                <c:pt idx="7">
                  <c:v>5.7575018297145744E-2</c:v>
                </c:pt>
                <c:pt idx="8">
                  <c:v>-1.1812921890067494E-2</c:v>
                </c:pt>
                <c:pt idx="9">
                  <c:v>9.4531301537040729E-2</c:v>
                </c:pt>
                <c:pt idx="10">
                  <c:v>5.0519750519750529E-2</c:v>
                </c:pt>
                <c:pt idx="11">
                  <c:v>-0.11046726667488604</c:v>
                </c:pt>
                <c:pt idx="12">
                  <c:v>-4.8209501085447137E-2</c:v>
                </c:pt>
                <c:pt idx="13">
                  <c:v>2.7531601053033476E-2</c:v>
                </c:pt>
                <c:pt idx="14">
                  <c:v>-1.3735283624687847E-2</c:v>
                </c:pt>
                <c:pt idx="15">
                  <c:v>5.8423713524512831E-2</c:v>
                </c:pt>
                <c:pt idx="16">
                  <c:v>-0.11512687716953469</c:v>
                </c:pt>
                <c:pt idx="17">
                  <c:v>-7.358555460017191E-2</c:v>
                </c:pt>
                <c:pt idx="18">
                  <c:v>3.3153294008954531E-2</c:v>
                </c:pt>
                <c:pt idx="19">
                  <c:v>1.4071311460641875E-2</c:v>
                </c:pt>
                <c:pt idx="20">
                  <c:v>-6.3777747790297643E-2</c:v>
                </c:pt>
                <c:pt idx="21">
                  <c:v>1.2795763218587185E-2</c:v>
                </c:pt>
                <c:pt idx="22">
                  <c:v>2.7341547189796162E-4</c:v>
                </c:pt>
                <c:pt idx="23">
                  <c:v>-1.1152604809138223E-2</c:v>
                </c:pt>
                <c:pt idx="24">
                  <c:v>-2.856251744119255E-2</c:v>
                </c:pt>
                <c:pt idx="25">
                  <c:v>3.4875819658206922E-2</c:v>
                </c:pt>
                <c:pt idx="26">
                  <c:v>1.4458786427008093E-2</c:v>
                </c:pt>
                <c:pt idx="27">
                  <c:v>-4.9470080429832822E-2</c:v>
                </c:pt>
                <c:pt idx="28">
                  <c:v>-3.4463670009173386E-2</c:v>
                </c:pt>
                <c:pt idx="29">
                  <c:v>3.1217379958246323E-2</c:v>
                </c:pt>
                <c:pt idx="30">
                  <c:v>-1.8254019086658517E-2</c:v>
                </c:pt>
                <c:pt idx="31">
                  <c:v>9.0643227609830419E-3</c:v>
                </c:pt>
                <c:pt idx="32">
                  <c:v>-4.5113013962817264E-2</c:v>
                </c:pt>
                <c:pt idx="33">
                  <c:v>3.881845719872426E-2</c:v>
                </c:pt>
                <c:pt idx="34">
                  <c:v>-2.3507316691447053E-2</c:v>
                </c:pt>
                <c:pt idx="35">
                  <c:v>1.8880260241425001E-2</c:v>
                </c:pt>
                <c:pt idx="36">
                  <c:v>-2.2858300352145533E-2</c:v>
                </c:pt>
                <c:pt idx="37">
                  <c:v>3.2447997940831003E-2</c:v>
                </c:pt>
                <c:pt idx="38">
                  <c:v>-6.1564939084225265E-2</c:v>
                </c:pt>
                <c:pt idx="39">
                  <c:v>6.9509477831239633E-2</c:v>
                </c:pt>
                <c:pt idx="40">
                  <c:v>2.130536591801074E-2</c:v>
                </c:pt>
                <c:pt idx="41">
                  <c:v>1.0531578070321507E-2</c:v>
                </c:pt>
                <c:pt idx="42">
                  <c:v>4.1713680629090165E-2</c:v>
                </c:pt>
                <c:pt idx="43">
                  <c:v>4.0288211499566705E-2</c:v>
                </c:pt>
                <c:pt idx="44">
                  <c:v>-1.8565583373888728E-3</c:v>
                </c:pt>
                <c:pt idx="45">
                  <c:v>-1.3500378010584298E-3</c:v>
                </c:pt>
                <c:pt idx="46">
                  <c:v>8.552670144791602E-2</c:v>
                </c:pt>
                <c:pt idx="47">
                  <c:v>5.7922480620155002E-2</c:v>
                </c:pt>
                <c:pt idx="48">
                  <c:v>5.2408301788278239E-2</c:v>
                </c:pt>
                <c:pt idx="49">
                  <c:v>-5.1367247962026595E-2</c:v>
                </c:pt>
                <c:pt idx="50">
                  <c:v>1.0595032014515995E-2</c:v>
                </c:pt>
                <c:pt idx="51">
                  <c:v>6.3668833329636063E-2</c:v>
                </c:pt>
                <c:pt idx="52">
                  <c:v>-7.5248743460867795E-2</c:v>
                </c:pt>
                <c:pt idx="53">
                  <c:v>1.4253017062005754E-2</c:v>
                </c:pt>
                <c:pt idx="54">
                  <c:v>2.6747564518885745E-2</c:v>
                </c:pt>
                <c:pt idx="55">
                  <c:v>6.2634793071352293E-2</c:v>
                </c:pt>
                <c:pt idx="56">
                  <c:v>-9.4225060717819508E-3</c:v>
                </c:pt>
                <c:pt idx="57">
                  <c:v>9.5350526698147215E-3</c:v>
                </c:pt>
                <c:pt idx="58">
                  <c:v>5.4966110219625053E-2</c:v>
                </c:pt>
                <c:pt idx="59">
                  <c:v>7.4315357702979474E-3</c:v>
                </c:pt>
                <c:pt idx="60">
                  <c:v>2.2929213150360259E-2</c:v>
                </c:pt>
                <c:pt idx="61">
                  <c:v>-4.036001894836562E-2</c:v>
                </c:pt>
                <c:pt idx="62">
                  <c:v>-3.4066210620238367E-2</c:v>
                </c:pt>
                <c:pt idx="63">
                  <c:v>-3.2494410872789266E-2</c:v>
                </c:pt>
                <c:pt idx="64">
                  <c:v>-1.2826675989861036E-2</c:v>
                </c:pt>
                <c:pt idx="65">
                  <c:v>-2.9333785818822067E-2</c:v>
                </c:pt>
                <c:pt idx="66">
                  <c:v>4.4276601399840541E-2</c:v>
                </c:pt>
                <c:pt idx="67">
                  <c:v>-2.2389675631198248E-2</c:v>
                </c:pt>
                <c:pt idx="68">
                  <c:v>3.5169121108197157E-2</c:v>
                </c:pt>
                <c:pt idx="69">
                  <c:v>2.5326928822596542E-2</c:v>
                </c:pt>
                <c:pt idx="70">
                  <c:v>-3.7218153253822481E-2</c:v>
                </c:pt>
                <c:pt idx="71">
                  <c:v>-3.4832564496839233E-2</c:v>
                </c:pt>
                <c:pt idx="72">
                  <c:v>-1.7149094267542696E-2</c:v>
                </c:pt>
                <c:pt idx="73">
                  <c:v>-2.484904308668506E-2</c:v>
                </c:pt>
                <c:pt idx="74">
                  <c:v>-1.5377483977588769E-2</c:v>
                </c:pt>
                <c:pt idx="75">
                  <c:v>1.1621268961017756E-2</c:v>
                </c:pt>
                <c:pt idx="76">
                  <c:v>-1.3694222686963345E-2</c:v>
                </c:pt>
                <c:pt idx="77">
                  <c:v>5.2310725710731296E-4</c:v>
                </c:pt>
                <c:pt idx="78">
                  <c:v>-1.8425626036811835E-2</c:v>
                </c:pt>
                <c:pt idx="79">
                  <c:v>1.3186065590171544E-2</c:v>
                </c:pt>
                <c:pt idx="80">
                  <c:v>-1.4186381074169523E-3</c:v>
                </c:pt>
                <c:pt idx="81">
                  <c:v>4.9312311304931314E-2</c:v>
                </c:pt>
                <c:pt idx="82">
                  <c:v>-6.6023785224835277E-3</c:v>
                </c:pt>
                <c:pt idx="83">
                  <c:v>-9.142314677232968E-3</c:v>
                </c:pt>
                <c:pt idx="84">
                  <c:v>-1.235171823407118E-2</c:v>
                </c:pt>
                <c:pt idx="85">
                  <c:v>-3.86220680735994E-2</c:v>
                </c:pt>
                <c:pt idx="86">
                  <c:v>4.7131483913328893E-2</c:v>
                </c:pt>
                <c:pt idx="87">
                  <c:v>-3.1459289731512914E-2</c:v>
                </c:pt>
                <c:pt idx="88">
                  <c:v>1.4536876486955078E-2</c:v>
                </c:pt>
                <c:pt idx="89">
                  <c:v>5.319261886055255E-2</c:v>
                </c:pt>
                <c:pt idx="90">
                  <c:v>-2.2035298853741135E-3</c:v>
                </c:pt>
                <c:pt idx="91">
                  <c:v>-1.1374109761206432E-2</c:v>
                </c:pt>
                <c:pt idx="92">
                  <c:v>7.81085074941944E-3</c:v>
                </c:pt>
                <c:pt idx="93">
                  <c:v>-2.9303278688524614E-2</c:v>
                </c:pt>
                <c:pt idx="94">
                  <c:v>-2.5753178269222721E-3</c:v>
                </c:pt>
                <c:pt idx="95">
                  <c:v>6.157785106752299E-2</c:v>
                </c:pt>
                <c:pt idx="96">
                  <c:v>3.195181478247236E-2</c:v>
                </c:pt>
                <c:pt idx="97">
                  <c:v>-1.8935483162357498E-2</c:v>
                </c:pt>
                <c:pt idx="98">
                  <c:v>-5.2018908394244105E-2</c:v>
                </c:pt>
                <c:pt idx="99">
                  <c:v>3.2576441749451637E-2</c:v>
                </c:pt>
                <c:pt idx="100">
                  <c:v>2.7552530988311778E-2</c:v>
                </c:pt>
                <c:pt idx="101">
                  <c:v>-1.3986623385111471E-2</c:v>
                </c:pt>
                <c:pt idx="102">
                  <c:v>7.0867523805345084E-3</c:v>
                </c:pt>
                <c:pt idx="103">
                  <c:v>4.1164108187134466E-2</c:v>
                </c:pt>
                <c:pt idx="104">
                  <c:v>-1.4431411396537417E-2</c:v>
                </c:pt>
                <c:pt idx="105">
                  <c:v>-2.5964342887217332E-2</c:v>
                </c:pt>
                <c:pt idx="106">
                  <c:v>5.1579341812329994E-3</c:v>
                </c:pt>
                <c:pt idx="107">
                  <c:v>1.2385075426225144E-2</c:v>
                </c:pt>
                <c:pt idx="108">
                  <c:v>2.0774487471526205E-2</c:v>
                </c:pt>
                <c:pt idx="109">
                  <c:v>-9.5580537981888826E-4</c:v>
                </c:pt>
                <c:pt idx="110">
                  <c:v>2.4599528994800314E-2</c:v>
                </c:pt>
                <c:pt idx="111">
                  <c:v>-6.9005441704295895E-3</c:v>
                </c:pt>
                <c:pt idx="112">
                  <c:v>1.1358313817330264E-2</c:v>
                </c:pt>
                <c:pt idx="113">
                  <c:v>1.6715081670555697E-2</c:v>
                </c:pt>
                <c:pt idx="114">
                  <c:v>-1.4503435649919324E-3</c:v>
                </c:pt>
                <c:pt idx="115">
                  <c:v>-4.072837489048394E-3</c:v>
                </c:pt>
                <c:pt idx="116">
                  <c:v>-1.0172272354388785E-2</c:v>
                </c:pt>
                <c:pt idx="117">
                  <c:v>4.7610862839463704E-2</c:v>
                </c:pt>
                <c:pt idx="118">
                  <c:v>3.0568348600637642E-2</c:v>
                </c:pt>
                <c:pt idx="119">
                  <c:v>-3.7999951313323142E-2</c:v>
                </c:pt>
                <c:pt idx="120">
                  <c:v>-1.3613710951744312E-3</c:v>
                </c:pt>
                <c:pt idx="121">
                  <c:v>1.1234573971188482E-2</c:v>
                </c:pt>
                <c:pt idx="122">
                  <c:v>5.0899387230676644E-3</c:v>
                </c:pt>
                <c:pt idx="123">
                  <c:v>2.0422570722606077E-2</c:v>
                </c:pt>
                <c:pt idx="124">
                  <c:v>1.2483087841115018E-2</c:v>
                </c:pt>
                <c:pt idx="125">
                  <c:v>2.7758100485373322E-2</c:v>
                </c:pt>
                <c:pt idx="126">
                  <c:v>4.2646897910055735E-2</c:v>
                </c:pt>
                <c:pt idx="127">
                  <c:v>2.931155849641004E-2</c:v>
                </c:pt>
                <c:pt idx="128">
                  <c:v>6.240090939005042E-2</c:v>
                </c:pt>
                <c:pt idx="129">
                  <c:v>-8.7063385859027217E-2</c:v>
                </c:pt>
                <c:pt idx="130">
                  <c:v>-2.2007959189124245E-2</c:v>
                </c:pt>
                <c:pt idx="131">
                  <c:v>-1.2537345283823369E-3</c:v>
                </c:pt>
                <c:pt idx="132">
                  <c:v>1.3189189189189177E-2</c:v>
                </c:pt>
                <c:pt idx="133">
                  <c:v>-3.3942558746736295E-2</c:v>
                </c:pt>
                <c:pt idx="134">
                  <c:v>9.0546697038724408E-2</c:v>
                </c:pt>
                <c:pt idx="135">
                  <c:v>1.491157091665694E-2</c:v>
                </c:pt>
                <c:pt idx="136">
                  <c:v>2.5273325234807947E-2</c:v>
                </c:pt>
                <c:pt idx="137">
                  <c:v>7.8134483309375433E-2</c:v>
                </c:pt>
                <c:pt idx="138">
                  <c:v>-9.3354430379746483E-3</c:v>
                </c:pt>
                <c:pt idx="139">
                  <c:v>-3.4642878963768484E-2</c:v>
                </c:pt>
                <c:pt idx="140">
                  <c:v>-3.368265682656834E-2</c:v>
                </c:pt>
                <c:pt idx="141">
                  <c:v>-7.704024840353845E-3</c:v>
                </c:pt>
                <c:pt idx="142">
                  <c:v>-3.5922055916407868E-2</c:v>
                </c:pt>
                <c:pt idx="143">
                  <c:v>-1.8461026721365917E-2</c:v>
                </c:pt>
                <c:pt idx="144">
                  <c:v>4.7290039771242666E-2</c:v>
                </c:pt>
                <c:pt idx="145">
                  <c:v>-1.2413990825688028E-2</c:v>
                </c:pt>
                <c:pt idx="146">
                  <c:v>-1.1365890989484399E-2</c:v>
                </c:pt>
                <c:pt idx="147">
                  <c:v>-6.6167361189323759E-3</c:v>
                </c:pt>
                <c:pt idx="148">
                  <c:v>3.1422431317883637E-2</c:v>
                </c:pt>
                <c:pt idx="149">
                  <c:v>-3.4894475742033255E-2</c:v>
                </c:pt>
                <c:pt idx="150">
                  <c:v>1.1969254332473062E-2</c:v>
                </c:pt>
                <c:pt idx="151">
                  <c:v>1.3394268632692271E-2</c:v>
                </c:pt>
                <c:pt idx="152">
                  <c:v>5.7519197032022517E-4</c:v>
                </c:pt>
                <c:pt idx="153">
                  <c:v>2.8910457477658701E-2</c:v>
                </c:pt>
                <c:pt idx="154">
                  <c:v>4.3688887567984377E-3</c:v>
                </c:pt>
                <c:pt idx="155">
                  <c:v>1.3988095238096051E-3</c:v>
                </c:pt>
              </c:numCache>
            </c:numRef>
          </c:xVal>
          <c:yVal>
            <c:numRef>
              <c:f>'NK.SXAE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B5-4092-BA83-8FC8CDB9D421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'NK.SXAE - Regression'!$D$2:$D$157</c:f>
              <c:numCache>
                <c:formatCode>General</c:formatCode>
                <c:ptCount val="156"/>
                <c:pt idx="0">
                  <c:v>-7.5004547935237434E-2</c:v>
                </c:pt>
                <c:pt idx="1">
                  <c:v>-3.6442356570667259E-2</c:v>
                </c:pt>
                <c:pt idx="2">
                  <c:v>6.274100706022627E-2</c:v>
                </c:pt>
                <c:pt idx="3">
                  <c:v>4.3768228660314976E-2</c:v>
                </c:pt>
                <c:pt idx="4">
                  <c:v>-1.1208736277469173E-2</c:v>
                </c:pt>
                <c:pt idx="5">
                  <c:v>-2.6921349996258302E-2</c:v>
                </c:pt>
                <c:pt idx="6">
                  <c:v>2.7527873894655778E-2</c:v>
                </c:pt>
                <c:pt idx="7">
                  <c:v>5.7575018297145744E-2</c:v>
                </c:pt>
                <c:pt idx="8">
                  <c:v>-1.1812921890067494E-2</c:v>
                </c:pt>
                <c:pt idx="9">
                  <c:v>9.4531301537040729E-2</c:v>
                </c:pt>
                <c:pt idx="10">
                  <c:v>5.0519750519750529E-2</c:v>
                </c:pt>
                <c:pt idx="11">
                  <c:v>-0.11046726667488604</c:v>
                </c:pt>
                <c:pt idx="12">
                  <c:v>-4.8209501085447137E-2</c:v>
                </c:pt>
                <c:pt idx="13">
                  <c:v>2.7531601053033476E-2</c:v>
                </c:pt>
                <c:pt idx="14">
                  <c:v>-1.3735283624687847E-2</c:v>
                </c:pt>
                <c:pt idx="15">
                  <c:v>5.8423713524512831E-2</c:v>
                </c:pt>
                <c:pt idx="16">
                  <c:v>-0.11512687716953469</c:v>
                </c:pt>
                <c:pt idx="17">
                  <c:v>-7.358555460017191E-2</c:v>
                </c:pt>
                <c:pt idx="18">
                  <c:v>3.3153294008954531E-2</c:v>
                </c:pt>
                <c:pt idx="19">
                  <c:v>1.4071311460641875E-2</c:v>
                </c:pt>
                <c:pt idx="20">
                  <c:v>-6.3777747790297643E-2</c:v>
                </c:pt>
                <c:pt idx="21">
                  <c:v>1.2795763218587185E-2</c:v>
                </c:pt>
                <c:pt idx="22">
                  <c:v>2.7341547189796162E-4</c:v>
                </c:pt>
                <c:pt idx="23">
                  <c:v>-1.1152604809138223E-2</c:v>
                </c:pt>
                <c:pt idx="24">
                  <c:v>-2.856251744119255E-2</c:v>
                </c:pt>
                <c:pt idx="25">
                  <c:v>3.4875819658206922E-2</c:v>
                </c:pt>
                <c:pt idx="26">
                  <c:v>1.4458786427008093E-2</c:v>
                </c:pt>
                <c:pt idx="27">
                  <c:v>-4.9470080429832822E-2</c:v>
                </c:pt>
                <c:pt idx="28">
                  <c:v>-3.4463670009173386E-2</c:v>
                </c:pt>
                <c:pt idx="29">
                  <c:v>3.1217379958246323E-2</c:v>
                </c:pt>
                <c:pt idx="30">
                  <c:v>-1.8254019086658517E-2</c:v>
                </c:pt>
                <c:pt idx="31">
                  <c:v>9.0643227609830419E-3</c:v>
                </c:pt>
                <c:pt idx="32">
                  <c:v>-4.5113013962817264E-2</c:v>
                </c:pt>
                <c:pt idx="33">
                  <c:v>3.881845719872426E-2</c:v>
                </c:pt>
                <c:pt idx="34">
                  <c:v>-2.3507316691447053E-2</c:v>
                </c:pt>
                <c:pt idx="35">
                  <c:v>1.8880260241425001E-2</c:v>
                </c:pt>
                <c:pt idx="36">
                  <c:v>-2.2858300352145533E-2</c:v>
                </c:pt>
                <c:pt idx="37">
                  <c:v>3.2447997940831003E-2</c:v>
                </c:pt>
                <c:pt idx="38">
                  <c:v>-6.1564939084225265E-2</c:v>
                </c:pt>
                <c:pt idx="39">
                  <c:v>6.9509477831239633E-2</c:v>
                </c:pt>
                <c:pt idx="40">
                  <c:v>2.130536591801074E-2</c:v>
                </c:pt>
                <c:pt idx="41">
                  <c:v>1.0531578070321507E-2</c:v>
                </c:pt>
                <c:pt idx="42">
                  <c:v>4.1713680629090165E-2</c:v>
                </c:pt>
                <c:pt idx="43">
                  <c:v>4.0288211499566705E-2</c:v>
                </c:pt>
                <c:pt idx="44">
                  <c:v>-1.8565583373888728E-3</c:v>
                </c:pt>
                <c:pt idx="45">
                  <c:v>-1.3500378010584298E-3</c:v>
                </c:pt>
                <c:pt idx="46">
                  <c:v>8.552670144791602E-2</c:v>
                </c:pt>
                <c:pt idx="47">
                  <c:v>5.7922480620155002E-2</c:v>
                </c:pt>
                <c:pt idx="48">
                  <c:v>5.2408301788278239E-2</c:v>
                </c:pt>
                <c:pt idx="49">
                  <c:v>-5.1367247962026595E-2</c:v>
                </c:pt>
                <c:pt idx="50">
                  <c:v>1.0595032014515995E-2</c:v>
                </c:pt>
                <c:pt idx="51">
                  <c:v>6.3668833329636063E-2</c:v>
                </c:pt>
                <c:pt idx="52">
                  <c:v>-7.5248743460867795E-2</c:v>
                </c:pt>
                <c:pt idx="53">
                  <c:v>1.4253017062005754E-2</c:v>
                </c:pt>
                <c:pt idx="54">
                  <c:v>2.6747564518885745E-2</c:v>
                </c:pt>
                <c:pt idx="55">
                  <c:v>6.2634793071352293E-2</c:v>
                </c:pt>
                <c:pt idx="56">
                  <c:v>-9.4225060717819508E-3</c:v>
                </c:pt>
                <c:pt idx="57">
                  <c:v>9.5350526698147215E-3</c:v>
                </c:pt>
                <c:pt idx="58">
                  <c:v>5.4966110219625053E-2</c:v>
                </c:pt>
                <c:pt idx="59">
                  <c:v>7.4315357702979474E-3</c:v>
                </c:pt>
                <c:pt idx="60">
                  <c:v>2.2929213150360259E-2</c:v>
                </c:pt>
                <c:pt idx="61">
                  <c:v>-4.036001894836562E-2</c:v>
                </c:pt>
                <c:pt idx="62">
                  <c:v>-3.4066210620238367E-2</c:v>
                </c:pt>
                <c:pt idx="63">
                  <c:v>-3.2494410872789266E-2</c:v>
                </c:pt>
                <c:pt idx="64">
                  <c:v>-1.2826675989861036E-2</c:v>
                </c:pt>
                <c:pt idx="65">
                  <c:v>-2.9333785818822067E-2</c:v>
                </c:pt>
                <c:pt idx="66">
                  <c:v>4.4276601399840541E-2</c:v>
                </c:pt>
                <c:pt idx="67">
                  <c:v>-2.2389675631198248E-2</c:v>
                </c:pt>
                <c:pt idx="68">
                  <c:v>3.5169121108197157E-2</c:v>
                </c:pt>
                <c:pt idx="69">
                  <c:v>2.5326928822596542E-2</c:v>
                </c:pt>
                <c:pt idx="70">
                  <c:v>-3.7218153253822481E-2</c:v>
                </c:pt>
                <c:pt idx="71">
                  <c:v>-3.4832564496839233E-2</c:v>
                </c:pt>
                <c:pt idx="72">
                  <c:v>-1.7149094267542696E-2</c:v>
                </c:pt>
                <c:pt idx="73">
                  <c:v>-2.484904308668506E-2</c:v>
                </c:pt>
                <c:pt idx="74">
                  <c:v>-1.5377483977588769E-2</c:v>
                </c:pt>
                <c:pt idx="75">
                  <c:v>1.1621268961017756E-2</c:v>
                </c:pt>
                <c:pt idx="76">
                  <c:v>-1.3694222686963345E-2</c:v>
                </c:pt>
                <c:pt idx="77">
                  <c:v>5.2310725710731296E-4</c:v>
                </c:pt>
                <c:pt idx="78">
                  <c:v>-1.8425626036811835E-2</c:v>
                </c:pt>
                <c:pt idx="79">
                  <c:v>1.3186065590171544E-2</c:v>
                </c:pt>
                <c:pt idx="80">
                  <c:v>-1.4186381074169523E-3</c:v>
                </c:pt>
                <c:pt idx="81">
                  <c:v>4.9312311304931314E-2</c:v>
                </c:pt>
                <c:pt idx="82">
                  <c:v>-6.6023785224835277E-3</c:v>
                </c:pt>
                <c:pt idx="83">
                  <c:v>-9.142314677232968E-3</c:v>
                </c:pt>
                <c:pt idx="84">
                  <c:v>-1.235171823407118E-2</c:v>
                </c:pt>
                <c:pt idx="85">
                  <c:v>-3.86220680735994E-2</c:v>
                </c:pt>
                <c:pt idx="86">
                  <c:v>4.7131483913328893E-2</c:v>
                </c:pt>
                <c:pt idx="87">
                  <c:v>-3.1459289731512914E-2</c:v>
                </c:pt>
                <c:pt idx="88">
                  <c:v>1.4536876486955078E-2</c:v>
                </c:pt>
                <c:pt idx="89">
                  <c:v>5.319261886055255E-2</c:v>
                </c:pt>
                <c:pt idx="90">
                  <c:v>-2.2035298853741135E-3</c:v>
                </c:pt>
                <c:pt idx="91">
                  <c:v>-1.1374109761206432E-2</c:v>
                </c:pt>
                <c:pt idx="92">
                  <c:v>7.81085074941944E-3</c:v>
                </c:pt>
                <c:pt idx="93">
                  <c:v>-2.9303278688524614E-2</c:v>
                </c:pt>
                <c:pt idx="94">
                  <c:v>-2.5753178269222721E-3</c:v>
                </c:pt>
                <c:pt idx="95">
                  <c:v>6.157785106752299E-2</c:v>
                </c:pt>
                <c:pt idx="96">
                  <c:v>3.195181478247236E-2</c:v>
                </c:pt>
                <c:pt idx="97">
                  <c:v>-1.8935483162357498E-2</c:v>
                </c:pt>
                <c:pt idx="98">
                  <c:v>-5.2018908394244105E-2</c:v>
                </c:pt>
                <c:pt idx="99">
                  <c:v>3.2576441749451637E-2</c:v>
                </c:pt>
                <c:pt idx="100">
                  <c:v>2.7552530988311778E-2</c:v>
                </c:pt>
                <c:pt idx="101">
                  <c:v>-1.3986623385111471E-2</c:v>
                </c:pt>
                <c:pt idx="102">
                  <c:v>7.0867523805345084E-3</c:v>
                </c:pt>
                <c:pt idx="103">
                  <c:v>4.1164108187134466E-2</c:v>
                </c:pt>
                <c:pt idx="104">
                  <c:v>-1.4431411396537417E-2</c:v>
                </c:pt>
                <c:pt idx="105">
                  <c:v>-2.5964342887217332E-2</c:v>
                </c:pt>
                <c:pt idx="106">
                  <c:v>5.1579341812329994E-3</c:v>
                </c:pt>
                <c:pt idx="107">
                  <c:v>1.2385075426225144E-2</c:v>
                </c:pt>
                <c:pt idx="108">
                  <c:v>2.0774487471526205E-2</c:v>
                </c:pt>
                <c:pt idx="109">
                  <c:v>-9.5580537981888826E-4</c:v>
                </c:pt>
                <c:pt idx="110">
                  <c:v>2.4599528994800314E-2</c:v>
                </c:pt>
                <c:pt idx="111">
                  <c:v>-6.9005441704295895E-3</c:v>
                </c:pt>
                <c:pt idx="112">
                  <c:v>1.1358313817330264E-2</c:v>
                </c:pt>
                <c:pt idx="113">
                  <c:v>1.6715081670555697E-2</c:v>
                </c:pt>
                <c:pt idx="114">
                  <c:v>-1.4503435649919324E-3</c:v>
                </c:pt>
                <c:pt idx="115">
                  <c:v>-4.072837489048394E-3</c:v>
                </c:pt>
                <c:pt idx="116">
                  <c:v>-1.0172272354388785E-2</c:v>
                </c:pt>
                <c:pt idx="117">
                  <c:v>4.7610862839463704E-2</c:v>
                </c:pt>
                <c:pt idx="118">
                  <c:v>3.0568348600637642E-2</c:v>
                </c:pt>
                <c:pt idx="119">
                  <c:v>-3.7999951313323142E-2</c:v>
                </c:pt>
                <c:pt idx="120">
                  <c:v>-1.3613710951744312E-3</c:v>
                </c:pt>
                <c:pt idx="121">
                  <c:v>1.1234573971188482E-2</c:v>
                </c:pt>
                <c:pt idx="122">
                  <c:v>5.0899387230676644E-3</c:v>
                </c:pt>
                <c:pt idx="123">
                  <c:v>2.0422570722606077E-2</c:v>
                </c:pt>
                <c:pt idx="124">
                  <c:v>1.2483087841115018E-2</c:v>
                </c:pt>
                <c:pt idx="125">
                  <c:v>2.7758100485373322E-2</c:v>
                </c:pt>
                <c:pt idx="126">
                  <c:v>4.2646897910055735E-2</c:v>
                </c:pt>
                <c:pt idx="127">
                  <c:v>2.931155849641004E-2</c:v>
                </c:pt>
                <c:pt idx="128">
                  <c:v>6.240090939005042E-2</c:v>
                </c:pt>
                <c:pt idx="129">
                  <c:v>-8.7063385859027217E-2</c:v>
                </c:pt>
                <c:pt idx="130">
                  <c:v>-2.2007959189124245E-2</c:v>
                </c:pt>
                <c:pt idx="131">
                  <c:v>-1.2537345283823369E-3</c:v>
                </c:pt>
                <c:pt idx="132">
                  <c:v>1.3189189189189177E-2</c:v>
                </c:pt>
                <c:pt idx="133">
                  <c:v>-3.3942558746736295E-2</c:v>
                </c:pt>
                <c:pt idx="134">
                  <c:v>9.0546697038724408E-2</c:v>
                </c:pt>
                <c:pt idx="135">
                  <c:v>1.491157091665694E-2</c:v>
                </c:pt>
                <c:pt idx="136">
                  <c:v>2.5273325234807947E-2</c:v>
                </c:pt>
                <c:pt idx="137">
                  <c:v>7.8134483309375433E-2</c:v>
                </c:pt>
                <c:pt idx="138">
                  <c:v>-9.3354430379746483E-3</c:v>
                </c:pt>
                <c:pt idx="139">
                  <c:v>-3.4642878963768484E-2</c:v>
                </c:pt>
                <c:pt idx="140">
                  <c:v>-3.368265682656834E-2</c:v>
                </c:pt>
                <c:pt idx="141">
                  <c:v>-7.704024840353845E-3</c:v>
                </c:pt>
                <c:pt idx="142">
                  <c:v>-3.5922055916407868E-2</c:v>
                </c:pt>
                <c:pt idx="143">
                  <c:v>-1.8461026721365917E-2</c:v>
                </c:pt>
                <c:pt idx="144">
                  <c:v>4.7290039771242666E-2</c:v>
                </c:pt>
                <c:pt idx="145">
                  <c:v>-1.2413990825688028E-2</c:v>
                </c:pt>
                <c:pt idx="146">
                  <c:v>-1.1365890989484399E-2</c:v>
                </c:pt>
                <c:pt idx="147">
                  <c:v>-6.6167361189323759E-3</c:v>
                </c:pt>
                <c:pt idx="148">
                  <c:v>3.1422431317883637E-2</c:v>
                </c:pt>
                <c:pt idx="149">
                  <c:v>-3.4894475742033255E-2</c:v>
                </c:pt>
                <c:pt idx="150">
                  <c:v>1.1969254332473062E-2</c:v>
                </c:pt>
                <c:pt idx="151">
                  <c:v>1.3394268632692271E-2</c:v>
                </c:pt>
                <c:pt idx="152">
                  <c:v>5.7519197032022517E-4</c:v>
                </c:pt>
                <c:pt idx="153">
                  <c:v>2.8910457477658701E-2</c:v>
                </c:pt>
                <c:pt idx="154">
                  <c:v>4.3688887567984377E-3</c:v>
                </c:pt>
                <c:pt idx="155">
                  <c:v>1.3988095238096051E-3</c:v>
                </c:pt>
              </c:numCache>
            </c:numRef>
          </c:xVal>
          <c:yVal>
            <c:numRef>
              <c:f>'NK.SXAE - Regression'!$J$2:$J$157</c:f>
              <c:numCache>
                <c:formatCode>General</c:formatCode>
                <c:ptCount val="156"/>
                <c:pt idx="0">
                  <c:v>-3.9101069984589433E-2</c:v>
                </c:pt>
                <c:pt idx="1">
                  <c:v>-1.8679670268962972E-2</c:v>
                </c:pt>
                <c:pt idx="2">
                  <c:v>3.3844915139005886E-2</c:v>
                </c:pt>
                <c:pt idx="3">
                  <c:v>2.3797491024603223E-2</c:v>
                </c:pt>
                <c:pt idx="4">
                  <c:v>-5.3166888603599933E-3</c:v>
                </c:pt>
                <c:pt idx="5">
                  <c:v>-1.3637625870787208E-2</c:v>
                </c:pt>
                <c:pt idx="6">
                  <c:v>1.5197077913801208E-2</c:v>
                </c:pt>
                <c:pt idx="7">
                  <c:v>3.110915978579145E-2</c:v>
                </c:pt>
                <c:pt idx="8">
                  <c:v>-5.6366477491236917E-3</c:v>
                </c:pt>
                <c:pt idx="9">
                  <c:v>5.0680117901496416E-2</c:v>
                </c:pt>
                <c:pt idx="10">
                  <c:v>2.7372897963405956E-2</c:v>
                </c:pt>
                <c:pt idx="11">
                  <c:v>-5.7881080371928927E-2</c:v>
                </c:pt>
                <c:pt idx="12">
                  <c:v>-2.4911203103184718E-2</c:v>
                </c:pt>
                <c:pt idx="13">
                  <c:v>1.5199051706999702E-2</c:v>
                </c:pt>
                <c:pt idx="14">
                  <c:v>-6.6546738516749006E-3</c:v>
                </c:pt>
                <c:pt idx="15">
                  <c:v>3.1558603758281345E-2</c:v>
                </c:pt>
                <c:pt idx="16">
                  <c:v>-6.0348672722444943E-2</c:v>
                </c:pt>
                <c:pt idx="17">
                  <c:v>-3.8349612946911665E-2</c:v>
                </c:pt>
                <c:pt idx="18">
                  <c:v>1.8176134566374312E-2</c:v>
                </c:pt>
                <c:pt idx="19">
                  <c:v>8.070879154366566E-3</c:v>
                </c:pt>
                <c:pt idx="20">
                  <c:v>-3.3155687599035678E-2</c:v>
                </c:pt>
                <c:pt idx="21">
                  <c:v>7.3953864091203473E-3</c:v>
                </c:pt>
                <c:pt idx="22">
                  <c:v>7.6392020701631833E-4</c:v>
                </c:pt>
                <c:pt idx="23">
                  <c:v>-5.2869632895132974E-3</c:v>
                </c:pt>
                <c:pt idx="24">
                  <c:v>-1.4506739767257009E-2</c:v>
                </c:pt>
                <c:pt idx="25">
                  <c:v>1.9088333369373902E-2</c:v>
                </c:pt>
                <c:pt idx="26">
                  <c:v>8.2760744736147737E-3</c:v>
                </c:pt>
                <c:pt idx="27">
                  <c:v>-2.5578768761515384E-2</c:v>
                </c:pt>
                <c:pt idx="28">
                  <c:v>-1.7631816198581219E-2</c:v>
                </c:pt>
                <c:pt idx="29">
                  <c:v>1.7150931556751455E-2</c:v>
                </c:pt>
                <c:pt idx="30">
                  <c:v>-9.0476629379450911E-3</c:v>
                </c:pt>
                <c:pt idx="31">
                  <c:v>5.4193255473456246E-3</c:v>
                </c:pt>
                <c:pt idx="32">
                  <c:v>-2.3271394808897457E-2</c:v>
                </c:pt>
                <c:pt idx="33">
                  <c:v>2.1176237980072791E-2</c:v>
                </c:pt>
                <c:pt idx="34">
                  <c:v>-1.1829654479823473E-2</c:v>
                </c:pt>
                <c:pt idx="35">
                  <c:v>1.0617556658658375E-2</c:v>
                </c:pt>
                <c:pt idx="36">
                  <c:v>-1.1485954559828102E-2</c:v>
                </c:pt>
                <c:pt idx="37">
                  <c:v>1.7802630561146966E-2</c:v>
                </c:pt>
                <c:pt idx="38">
                  <c:v>-3.1983849342913123E-2</c:v>
                </c:pt>
                <c:pt idx="39">
                  <c:v>3.742929772171856E-2</c:v>
                </c:pt>
                <c:pt idx="40">
                  <c:v>1.1901821131752957E-2</c:v>
                </c:pt>
                <c:pt idx="41">
                  <c:v>6.1963407038132488E-3</c:v>
                </c:pt>
                <c:pt idx="42">
                  <c:v>2.2709462956282813E-2</c:v>
                </c:pt>
                <c:pt idx="43">
                  <c:v>2.1954576528769511E-2</c:v>
                </c:pt>
                <c:pt idx="44">
                  <c:v>-3.6405112977928194E-4</c:v>
                </c:pt>
                <c:pt idx="45">
                  <c:v>-9.5812786195905927E-5</c:v>
                </c:pt>
                <c:pt idx="46">
                  <c:v>4.591154715402767E-2</c:v>
                </c:pt>
                <c:pt idx="47">
                  <c:v>3.129316558870885E-2</c:v>
                </c:pt>
                <c:pt idx="48">
                  <c:v>2.8373019039862515E-2</c:v>
                </c:pt>
                <c:pt idx="49">
                  <c:v>-2.6583452757198093E-2</c:v>
                </c:pt>
                <c:pt idx="50">
                  <c:v>6.2299440420073345E-3</c:v>
                </c:pt>
                <c:pt idx="51">
                  <c:v>3.4336264578542261E-2</c:v>
                </c:pt>
                <c:pt idx="52">
                  <c:v>-3.9230388735967417E-2</c:v>
                </c:pt>
                <c:pt idx="53">
                  <c:v>8.1671050840845874E-3</c:v>
                </c:pt>
                <c:pt idx="54">
                  <c:v>1.4783849072270915E-2</c:v>
                </c:pt>
                <c:pt idx="55">
                  <c:v>3.3788667341735232E-2</c:v>
                </c:pt>
                <c:pt idx="56">
                  <c:v>-4.3707540023119953E-3</c:v>
                </c:pt>
                <c:pt idx="57">
                  <c:v>5.6686102297297345E-3</c:v>
                </c:pt>
                <c:pt idx="58">
                  <c:v>2.972755897974062E-2</c:v>
                </c:pt>
                <c:pt idx="59">
                  <c:v>4.55464969238655E-3</c:v>
                </c:pt>
                <c:pt idx="60">
                  <c:v>1.2761762754245679E-2</c:v>
                </c:pt>
                <c:pt idx="61">
                  <c:v>-2.0754348769712161E-2</c:v>
                </c:pt>
                <c:pt idx="62">
                  <c:v>-1.7421333423485924E-2</c:v>
                </c:pt>
                <c:pt idx="63">
                  <c:v>-1.6588954614612787E-2</c:v>
                </c:pt>
                <c:pt idx="64">
                  <c:v>-6.1735020344395319E-3</c:v>
                </c:pt>
                <c:pt idx="65">
                  <c:v>-1.4915180762704847E-2</c:v>
                </c:pt>
                <c:pt idx="66">
                  <c:v>2.4066710240394938E-2</c:v>
                </c:pt>
                <c:pt idx="67">
                  <c:v>-1.1237784722885663E-2</c:v>
                </c:pt>
                <c:pt idx="68">
                  <c:v>1.9243657170627752E-2</c:v>
                </c:pt>
                <c:pt idx="69">
                  <c:v>1.403152228850665E-2</c:v>
                </c:pt>
                <c:pt idx="70">
                  <c:v>-1.9090509321520704E-2</c:v>
                </c:pt>
                <c:pt idx="71">
                  <c:v>-1.7827171844070726E-2</c:v>
                </c:pt>
                <c:pt idx="72">
                  <c:v>-8.4625273274307033E-3</c:v>
                </c:pt>
                <c:pt idx="73">
                  <c:v>-1.2540193224033332E-2</c:v>
                </c:pt>
                <c:pt idx="74">
                  <c:v>-7.5243347457532514E-3</c:v>
                </c:pt>
                <c:pt idx="75">
                  <c:v>6.7734088749398132E-3</c:v>
                </c:pt>
                <c:pt idx="76">
                  <c:v>-6.6329291895512402E-3</c:v>
                </c:pt>
                <c:pt idx="77">
                  <c:v>8.9614961543508826E-4</c:v>
                </c:pt>
                <c:pt idx="78">
                  <c:v>-9.1385409196948608E-3</c:v>
                </c:pt>
                <c:pt idx="79">
                  <c:v>7.6020790388188833E-3</c:v>
                </c:pt>
                <c:pt idx="80">
                  <c:v>-1.3214148607495221E-4</c:v>
                </c:pt>
                <c:pt idx="81">
                  <c:v>2.6733473751098351E-2</c:v>
                </c:pt>
                <c:pt idx="82">
                  <c:v>-2.8772975908543702E-3</c:v>
                </c:pt>
                <c:pt idx="83">
                  <c:v>-4.2223728999293969E-3</c:v>
                </c:pt>
                <c:pt idx="84">
                  <c:v>-5.9219784089452349E-3</c:v>
                </c:pt>
                <c:pt idx="85">
                  <c:v>-1.9833981222023154E-2</c:v>
                </c:pt>
                <c:pt idx="86">
                  <c:v>2.5578571856295296E-2</c:v>
                </c:pt>
                <c:pt idx="87">
                  <c:v>-1.6040784974037811E-2</c:v>
                </c:pt>
                <c:pt idx="88">
                  <c:v>8.3174286672319901E-3</c:v>
                </c:pt>
                <c:pt idx="89">
                  <c:v>2.8788370239312747E-2</c:v>
                </c:pt>
                <c:pt idx="90">
                  <c:v>-5.4779703271223487E-4</c:v>
                </c:pt>
                <c:pt idx="91">
                  <c:v>-5.4042657820612596E-3</c:v>
                </c:pt>
                <c:pt idx="92">
                  <c:v>4.7555237229501088E-3</c:v>
                </c:pt>
                <c:pt idx="93">
                  <c:v>-1.4899025085863481E-2</c:v>
                </c:pt>
                <c:pt idx="94">
                  <c:v>-7.4468496607746934E-4</c:v>
                </c:pt>
                <c:pt idx="95">
                  <c:v>3.3228942015641229E-2</c:v>
                </c:pt>
                <c:pt idx="96">
                  <c:v>1.7539866588186823E-2</c:v>
                </c:pt>
                <c:pt idx="97">
                  <c:v>-9.4085462225624392E-3</c:v>
                </c:pt>
                <c:pt idx="98">
                  <c:v>-2.6928552910852704E-2</c:v>
                </c:pt>
                <c:pt idx="99">
                  <c:v>1.7870650615610193E-2</c:v>
                </c:pt>
                <c:pt idx="100">
                  <c:v>1.5210135583699019E-2</c:v>
                </c:pt>
                <c:pt idx="101">
                  <c:v>-6.7877759791840856E-3</c:v>
                </c:pt>
                <c:pt idx="102">
                  <c:v>4.3720625735399572E-3</c:v>
                </c:pt>
                <c:pt idx="103">
                  <c:v>2.2418425592670183E-2</c:v>
                </c:pt>
                <c:pt idx="104">
                  <c:v>-7.0233225974811273E-3</c:v>
                </c:pt>
                <c:pt idx="105">
                  <c:v>-1.3130823118846672E-2</c:v>
                </c:pt>
                <c:pt idx="106">
                  <c:v>3.3506173176331413E-3</c:v>
                </c:pt>
                <c:pt idx="107">
                  <c:v>7.1778982615494872E-3</c:v>
                </c:pt>
                <c:pt idx="108">
                  <c:v>1.1620683557034312E-2</c:v>
                </c:pt>
                <c:pt idx="109">
                  <c:v>1.1296108194035171E-4</c:v>
                </c:pt>
                <c:pt idx="110">
                  <c:v>1.3646312783785596E-2</c:v>
                </c:pt>
                <c:pt idx="111">
                  <c:v>-3.0351973279468436E-3</c:v>
                </c:pt>
                <c:pt idx="112">
                  <c:v>6.634155582880899E-3</c:v>
                </c:pt>
                <c:pt idx="113">
                  <c:v>9.4709419179811825E-3</c:v>
                </c:pt>
                <c:pt idx="114">
                  <c:v>-1.4893176171526187E-4</c:v>
                </c:pt>
                <c:pt idx="115">
                  <c:v>-1.5377272315744654E-3</c:v>
                </c:pt>
                <c:pt idx="116">
                  <c:v>-4.7678081221274229E-3</c:v>
                </c:pt>
                <c:pt idx="117">
                  <c:v>2.5832436803266159E-2</c:v>
                </c:pt>
                <c:pt idx="118">
                  <c:v>1.6807223683503358E-2</c:v>
                </c:pt>
                <c:pt idx="119">
                  <c:v>-1.9504526526067663E-2</c:v>
                </c:pt>
                <c:pt idx="120">
                  <c:v>-1.0181456464904289E-4</c:v>
                </c:pt>
                <c:pt idx="121">
                  <c:v>6.5686266082715054E-3</c:v>
                </c:pt>
                <c:pt idx="122">
                  <c:v>3.3146089275260058E-3</c:v>
                </c:pt>
                <c:pt idx="123">
                  <c:v>1.1434318821473031E-2</c:v>
                </c:pt>
                <c:pt idx="124">
                  <c:v>7.2298027470243161E-3</c:v>
                </c:pt>
                <c:pt idx="125">
                  <c:v>1.5318999129059959E-2</c:v>
                </c:pt>
                <c:pt idx="126">
                  <c:v>2.3203667316609639E-2</c:v>
                </c:pt>
                <c:pt idx="127">
                  <c:v>1.6141664695051877E-2</c:v>
                </c:pt>
                <c:pt idx="128">
                  <c:v>3.366480943911572E-2</c:v>
                </c:pt>
                <c:pt idx="129">
                  <c:v>-4.548707504896763E-2</c:v>
                </c:pt>
                <c:pt idx="130">
                  <c:v>-1.1035638948338682E-2</c:v>
                </c:pt>
                <c:pt idx="131">
                  <c:v>-4.4813412051200011E-5</c:v>
                </c:pt>
                <c:pt idx="132">
                  <c:v>7.603733204773493E-3</c:v>
                </c:pt>
                <c:pt idx="133">
                  <c:v>-1.7355851036593047E-2</c:v>
                </c:pt>
                <c:pt idx="134">
                  <c:v>4.8569988827152306E-2</c:v>
                </c:pt>
                <c:pt idx="135">
                  <c:v>8.5158557910388257E-3</c:v>
                </c:pt>
                <c:pt idx="136">
                  <c:v>1.4003135408672112E-2</c:v>
                </c:pt>
                <c:pt idx="137">
                  <c:v>4.1996846353830442E-2</c:v>
                </c:pt>
                <c:pt idx="138">
                  <c:v>-4.3246479862657297E-3</c:v>
                </c:pt>
                <c:pt idx="139">
                  <c:v>-1.7726719977772785E-2</c:v>
                </c:pt>
                <c:pt idx="140">
                  <c:v>-1.7218214641699651E-2</c:v>
                </c:pt>
                <c:pt idx="141">
                  <c:v>-3.4606970037608571E-3</c:v>
                </c:pt>
                <c:pt idx="142">
                  <c:v>-1.8404134381168606E-2</c:v>
                </c:pt>
                <c:pt idx="143">
                  <c:v>-9.1572880786063189E-3</c:v>
                </c:pt>
                <c:pt idx="144">
                  <c:v>2.5662538364347176E-2</c:v>
                </c:pt>
                <c:pt idx="145">
                  <c:v>-5.9549561376410175E-3</c:v>
                </c:pt>
                <c:pt idx="146">
                  <c:v>-5.3999133628504226E-3</c:v>
                </c:pt>
                <c:pt idx="147">
                  <c:v>-2.8849009506651657E-3</c:v>
                </c:pt>
                <c:pt idx="148">
                  <c:v>1.725952071180745E-2</c:v>
                </c:pt>
                <c:pt idx="149">
                  <c:v>-1.7859958214353638E-2</c:v>
                </c:pt>
                <c:pt idx="150">
                  <c:v>6.9576916688945337E-3</c:v>
                </c:pt>
                <c:pt idx="151">
                  <c:v>7.7123372322168808E-3</c:v>
                </c:pt>
                <c:pt idx="152">
                  <c:v>9.2373214407146377E-4</c:v>
                </c:pt>
                <c:pt idx="153">
                  <c:v>1.592925342016277E-2</c:v>
                </c:pt>
                <c:pt idx="154">
                  <c:v>2.9327621222728266E-3</c:v>
                </c:pt>
                <c:pt idx="155">
                  <c:v>1.3598957197770234E-3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B5-4092-BA83-8FC8CDB9D421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'NK.SXAE - Regression'!$D$2:$D$157</c:f>
              <c:numCache>
                <c:formatCode>General</c:formatCode>
                <c:ptCount val="156"/>
                <c:pt idx="0">
                  <c:v>-7.5004547935237434E-2</c:v>
                </c:pt>
                <c:pt idx="1">
                  <c:v>-3.6442356570667259E-2</c:v>
                </c:pt>
                <c:pt idx="2">
                  <c:v>6.274100706022627E-2</c:v>
                </c:pt>
                <c:pt idx="3">
                  <c:v>4.3768228660314976E-2</c:v>
                </c:pt>
                <c:pt idx="4">
                  <c:v>-1.1208736277469173E-2</c:v>
                </c:pt>
                <c:pt idx="5">
                  <c:v>-2.6921349996258302E-2</c:v>
                </c:pt>
                <c:pt idx="6">
                  <c:v>2.7527873894655778E-2</c:v>
                </c:pt>
                <c:pt idx="7">
                  <c:v>5.7575018297145744E-2</c:v>
                </c:pt>
                <c:pt idx="8">
                  <c:v>-1.1812921890067494E-2</c:v>
                </c:pt>
                <c:pt idx="9">
                  <c:v>9.4531301537040729E-2</c:v>
                </c:pt>
                <c:pt idx="10">
                  <c:v>5.0519750519750529E-2</c:v>
                </c:pt>
                <c:pt idx="11">
                  <c:v>-0.11046726667488604</c:v>
                </c:pt>
                <c:pt idx="12">
                  <c:v>-4.8209501085447137E-2</c:v>
                </c:pt>
                <c:pt idx="13">
                  <c:v>2.7531601053033476E-2</c:v>
                </c:pt>
                <c:pt idx="14">
                  <c:v>-1.3735283624687847E-2</c:v>
                </c:pt>
                <c:pt idx="15">
                  <c:v>5.8423713524512831E-2</c:v>
                </c:pt>
                <c:pt idx="16">
                  <c:v>-0.11512687716953469</c:v>
                </c:pt>
                <c:pt idx="17">
                  <c:v>-7.358555460017191E-2</c:v>
                </c:pt>
                <c:pt idx="18">
                  <c:v>3.3153294008954531E-2</c:v>
                </c:pt>
                <c:pt idx="19">
                  <c:v>1.4071311460641875E-2</c:v>
                </c:pt>
                <c:pt idx="20">
                  <c:v>-6.3777747790297643E-2</c:v>
                </c:pt>
                <c:pt idx="21">
                  <c:v>1.2795763218587185E-2</c:v>
                </c:pt>
                <c:pt idx="22">
                  <c:v>2.7341547189796162E-4</c:v>
                </c:pt>
                <c:pt idx="23">
                  <c:v>-1.1152604809138223E-2</c:v>
                </c:pt>
                <c:pt idx="24">
                  <c:v>-2.856251744119255E-2</c:v>
                </c:pt>
                <c:pt idx="25">
                  <c:v>3.4875819658206922E-2</c:v>
                </c:pt>
                <c:pt idx="26">
                  <c:v>1.4458786427008093E-2</c:v>
                </c:pt>
                <c:pt idx="27">
                  <c:v>-4.9470080429832822E-2</c:v>
                </c:pt>
                <c:pt idx="28">
                  <c:v>-3.4463670009173386E-2</c:v>
                </c:pt>
                <c:pt idx="29">
                  <c:v>3.1217379958246323E-2</c:v>
                </c:pt>
                <c:pt idx="30">
                  <c:v>-1.8254019086658517E-2</c:v>
                </c:pt>
                <c:pt idx="31">
                  <c:v>9.0643227609830419E-3</c:v>
                </c:pt>
                <c:pt idx="32">
                  <c:v>-4.5113013962817264E-2</c:v>
                </c:pt>
                <c:pt idx="33">
                  <c:v>3.881845719872426E-2</c:v>
                </c:pt>
                <c:pt idx="34">
                  <c:v>-2.3507316691447053E-2</c:v>
                </c:pt>
                <c:pt idx="35">
                  <c:v>1.8880260241425001E-2</c:v>
                </c:pt>
                <c:pt idx="36">
                  <c:v>-2.2858300352145533E-2</c:v>
                </c:pt>
                <c:pt idx="37">
                  <c:v>3.2447997940831003E-2</c:v>
                </c:pt>
                <c:pt idx="38">
                  <c:v>-6.1564939084225265E-2</c:v>
                </c:pt>
                <c:pt idx="39">
                  <c:v>6.9509477831239633E-2</c:v>
                </c:pt>
                <c:pt idx="40">
                  <c:v>2.130536591801074E-2</c:v>
                </c:pt>
                <c:pt idx="41">
                  <c:v>1.0531578070321507E-2</c:v>
                </c:pt>
                <c:pt idx="42">
                  <c:v>4.1713680629090165E-2</c:v>
                </c:pt>
                <c:pt idx="43">
                  <c:v>4.0288211499566705E-2</c:v>
                </c:pt>
                <c:pt idx="44">
                  <c:v>-1.8565583373888728E-3</c:v>
                </c:pt>
                <c:pt idx="45">
                  <c:v>-1.3500378010584298E-3</c:v>
                </c:pt>
                <c:pt idx="46">
                  <c:v>8.552670144791602E-2</c:v>
                </c:pt>
                <c:pt idx="47">
                  <c:v>5.7922480620155002E-2</c:v>
                </c:pt>
                <c:pt idx="48">
                  <c:v>5.2408301788278239E-2</c:v>
                </c:pt>
                <c:pt idx="49">
                  <c:v>-5.1367247962026595E-2</c:v>
                </c:pt>
                <c:pt idx="50">
                  <c:v>1.0595032014515995E-2</c:v>
                </c:pt>
                <c:pt idx="51">
                  <c:v>6.3668833329636063E-2</c:v>
                </c:pt>
                <c:pt idx="52">
                  <c:v>-7.5248743460867795E-2</c:v>
                </c:pt>
                <c:pt idx="53">
                  <c:v>1.4253017062005754E-2</c:v>
                </c:pt>
                <c:pt idx="54">
                  <c:v>2.6747564518885745E-2</c:v>
                </c:pt>
                <c:pt idx="55">
                  <c:v>6.2634793071352293E-2</c:v>
                </c:pt>
                <c:pt idx="56">
                  <c:v>-9.4225060717819508E-3</c:v>
                </c:pt>
                <c:pt idx="57">
                  <c:v>9.5350526698147215E-3</c:v>
                </c:pt>
                <c:pt idx="58">
                  <c:v>5.4966110219625053E-2</c:v>
                </c:pt>
                <c:pt idx="59">
                  <c:v>7.4315357702979474E-3</c:v>
                </c:pt>
                <c:pt idx="60">
                  <c:v>2.2929213150360259E-2</c:v>
                </c:pt>
                <c:pt idx="61">
                  <c:v>-4.036001894836562E-2</c:v>
                </c:pt>
                <c:pt idx="62">
                  <c:v>-3.4066210620238367E-2</c:v>
                </c:pt>
                <c:pt idx="63">
                  <c:v>-3.2494410872789266E-2</c:v>
                </c:pt>
                <c:pt idx="64">
                  <c:v>-1.2826675989861036E-2</c:v>
                </c:pt>
                <c:pt idx="65">
                  <c:v>-2.9333785818822067E-2</c:v>
                </c:pt>
                <c:pt idx="66">
                  <c:v>4.4276601399840541E-2</c:v>
                </c:pt>
                <c:pt idx="67">
                  <c:v>-2.2389675631198248E-2</c:v>
                </c:pt>
                <c:pt idx="68">
                  <c:v>3.5169121108197157E-2</c:v>
                </c:pt>
                <c:pt idx="69">
                  <c:v>2.5326928822596542E-2</c:v>
                </c:pt>
                <c:pt idx="70">
                  <c:v>-3.7218153253822481E-2</c:v>
                </c:pt>
                <c:pt idx="71">
                  <c:v>-3.4832564496839233E-2</c:v>
                </c:pt>
                <c:pt idx="72">
                  <c:v>-1.7149094267542696E-2</c:v>
                </c:pt>
                <c:pt idx="73">
                  <c:v>-2.484904308668506E-2</c:v>
                </c:pt>
                <c:pt idx="74">
                  <c:v>-1.5377483977588769E-2</c:v>
                </c:pt>
                <c:pt idx="75">
                  <c:v>1.1621268961017756E-2</c:v>
                </c:pt>
                <c:pt idx="76">
                  <c:v>-1.3694222686963345E-2</c:v>
                </c:pt>
                <c:pt idx="77">
                  <c:v>5.2310725710731296E-4</c:v>
                </c:pt>
                <c:pt idx="78">
                  <c:v>-1.8425626036811835E-2</c:v>
                </c:pt>
                <c:pt idx="79">
                  <c:v>1.3186065590171544E-2</c:v>
                </c:pt>
                <c:pt idx="80">
                  <c:v>-1.4186381074169523E-3</c:v>
                </c:pt>
                <c:pt idx="81">
                  <c:v>4.9312311304931314E-2</c:v>
                </c:pt>
                <c:pt idx="82">
                  <c:v>-6.6023785224835277E-3</c:v>
                </c:pt>
                <c:pt idx="83">
                  <c:v>-9.142314677232968E-3</c:v>
                </c:pt>
                <c:pt idx="84">
                  <c:v>-1.235171823407118E-2</c:v>
                </c:pt>
                <c:pt idx="85">
                  <c:v>-3.86220680735994E-2</c:v>
                </c:pt>
                <c:pt idx="86">
                  <c:v>4.7131483913328893E-2</c:v>
                </c:pt>
                <c:pt idx="87">
                  <c:v>-3.1459289731512914E-2</c:v>
                </c:pt>
                <c:pt idx="88">
                  <c:v>1.4536876486955078E-2</c:v>
                </c:pt>
                <c:pt idx="89">
                  <c:v>5.319261886055255E-2</c:v>
                </c:pt>
                <c:pt idx="90">
                  <c:v>-2.2035298853741135E-3</c:v>
                </c:pt>
                <c:pt idx="91">
                  <c:v>-1.1374109761206432E-2</c:v>
                </c:pt>
                <c:pt idx="92">
                  <c:v>7.81085074941944E-3</c:v>
                </c:pt>
                <c:pt idx="93">
                  <c:v>-2.9303278688524614E-2</c:v>
                </c:pt>
                <c:pt idx="94">
                  <c:v>-2.5753178269222721E-3</c:v>
                </c:pt>
                <c:pt idx="95">
                  <c:v>6.157785106752299E-2</c:v>
                </c:pt>
                <c:pt idx="96">
                  <c:v>3.195181478247236E-2</c:v>
                </c:pt>
                <c:pt idx="97">
                  <c:v>-1.8935483162357498E-2</c:v>
                </c:pt>
                <c:pt idx="98">
                  <c:v>-5.2018908394244105E-2</c:v>
                </c:pt>
                <c:pt idx="99">
                  <c:v>3.2576441749451637E-2</c:v>
                </c:pt>
                <c:pt idx="100">
                  <c:v>2.7552530988311778E-2</c:v>
                </c:pt>
                <c:pt idx="101">
                  <c:v>-1.3986623385111471E-2</c:v>
                </c:pt>
                <c:pt idx="102">
                  <c:v>7.0867523805345084E-3</c:v>
                </c:pt>
                <c:pt idx="103">
                  <c:v>4.1164108187134466E-2</c:v>
                </c:pt>
                <c:pt idx="104">
                  <c:v>-1.4431411396537417E-2</c:v>
                </c:pt>
                <c:pt idx="105">
                  <c:v>-2.5964342887217332E-2</c:v>
                </c:pt>
                <c:pt idx="106">
                  <c:v>5.1579341812329994E-3</c:v>
                </c:pt>
                <c:pt idx="107">
                  <c:v>1.2385075426225144E-2</c:v>
                </c:pt>
                <c:pt idx="108">
                  <c:v>2.0774487471526205E-2</c:v>
                </c:pt>
                <c:pt idx="109">
                  <c:v>-9.5580537981888826E-4</c:v>
                </c:pt>
                <c:pt idx="110">
                  <c:v>2.4599528994800314E-2</c:v>
                </c:pt>
                <c:pt idx="111">
                  <c:v>-6.9005441704295895E-3</c:v>
                </c:pt>
                <c:pt idx="112">
                  <c:v>1.1358313817330264E-2</c:v>
                </c:pt>
                <c:pt idx="113">
                  <c:v>1.6715081670555697E-2</c:v>
                </c:pt>
                <c:pt idx="114">
                  <c:v>-1.4503435649919324E-3</c:v>
                </c:pt>
                <c:pt idx="115">
                  <c:v>-4.072837489048394E-3</c:v>
                </c:pt>
                <c:pt idx="116">
                  <c:v>-1.0172272354388785E-2</c:v>
                </c:pt>
                <c:pt idx="117">
                  <c:v>4.7610862839463704E-2</c:v>
                </c:pt>
                <c:pt idx="118">
                  <c:v>3.0568348600637642E-2</c:v>
                </c:pt>
                <c:pt idx="119">
                  <c:v>-3.7999951313323142E-2</c:v>
                </c:pt>
                <c:pt idx="120">
                  <c:v>-1.3613710951744312E-3</c:v>
                </c:pt>
                <c:pt idx="121">
                  <c:v>1.1234573971188482E-2</c:v>
                </c:pt>
                <c:pt idx="122">
                  <c:v>5.0899387230676644E-3</c:v>
                </c:pt>
                <c:pt idx="123">
                  <c:v>2.0422570722606077E-2</c:v>
                </c:pt>
                <c:pt idx="124">
                  <c:v>1.2483087841115018E-2</c:v>
                </c:pt>
                <c:pt idx="125">
                  <c:v>2.7758100485373322E-2</c:v>
                </c:pt>
                <c:pt idx="126">
                  <c:v>4.2646897910055735E-2</c:v>
                </c:pt>
                <c:pt idx="127">
                  <c:v>2.931155849641004E-2</c:v>
                </c:pt>
                <c:pt idx="128">
                  <c:v>6.240090939005042E-2</c:v>
                </c:pt>
                <c:pt idx="129">
                  <c:v>-8.7063385859027217E-2</c:v>
                </c:pt>
                <c:pt idx="130">
                  <c:v>-2.2007959189124245E-2</c:v>
                </c:pt>
                <c:pt idx="131">
                  <c:v>-1.2537345283823369E-3</c:v>
                </c:pt>
                <c:pt idx="132">
                  <c:v>1.3189189189189177E-2</c:v>
                </c:pt>
                <c:pt idx="133">
                  <c:v>-3.3942558746736295E-2</c:v>
                </c:pt>
                <c:pt idx="134">
                  <c:v>9.0546697038724408E-2</c:v>
                </c:pt>
                <c:pt idx="135">
                  <c:v>1.491157091665694E-2</c:v>
                </c:pt>
                <c:pt idx="136">
                  <c:v>2.5273325234807947E-2</c:v>
                </c:pt>
                <c:pt idx="137">
                  <c:v>7.8134483309375433E-2</c:v>
                </c:pt>
                <c:pt idx="138">
                  <c:v>-9.3354430379746483E-3</c:v>
                </c:pt>
                <c:pt idx="139">
                  <c:v>-3.4642878963768484E-2</c:v>
                </c:pt>
                <c:pt idx="140">
                  <c:v>-3.368265682656834E-2</c:v>
                </c:pt>
                <c:pt idx="141">
                  <c:v>-7.704024840353845E-3</c:v>
                </c:pt>
                <c:pt idx="142">
                  <c:v>-3.5922055916407868E-2</c:v>
                </c:pt>
                <c:pt idx="143">
                  <c:v>-1.8461026721365917E-2</c:v>
                </c:pt>
                <c:pt idx="144">
                  <c:v>4.7290039771242666E-2</c:v>
                </c:pt>
                <c:pt idx="145">
                  <c:v>-1.2413990825688028E-2</c:v>
                </c:pt>
                <c:pt idx="146">
                  <c:v>-1.1365890989484399E-2</c:v>
                </c:pt>
                <c:pt idx="147">
                  <c:v>-6.6167361189323759E-3</c:v>
                </c:pt>
                <c:pt idx="148">
                  <c:v>3.1422431317883637E-2</c:v>
                </c:pt>
                <c:pt idx="149">
                  <c:v>-3.4894475742033255E-2</c:v>
                </c:pt>
                <c:pt idx="150">
                  <c:v>1.1969254332473062E-2</c:v>
                </c:pt>
                <c:pt idx="151">
                  <c:v>1.3394268632692271E-2</c:v>
                </c:pt>
                <c:pt idx="152">
                  <c:v>5.7519197032022517E-4</c:v>
                </c:pt>
                <c:pt idx="153">
                  <c:v>2.8910457477658701E-2</c:v>
                </c:pt>
                <c:pt idx="154">
                  <c:v>4.3688887567984377E-3</c:v>
                </c:pt>
                <c:pt idx="155">
                  <c:v>1.3988095238096051E-3</c:v>
                </c:pt>
              </c:numCache>
            </c:numRef>
          </c:xVal>
          <c:yVal>
            <c:numRef>
              <c:f>'NK.SXAE - Regression'!$M$2:$M$157</c:f>
              <c:numCache>
                <c:formatCode>General</c:formatCode>
                <c:ptCount val="156"/>
                <c:pt idx="0">
                  <c:v>-8.5568217556830764E-2</c:v>
                </c:pt>
                <c:pt idx="1">
                  <c:v>-6.5146817841204296E-2</c:v>
                </c:pt>
                <c:pt idx="2">
                  <c:v>-1.2622232433235417E-2</c:v>
                </c:pt>
                <c:pt idx="3">
                  <c:v>-2.2669656547638084E-2</c:v>
                </c:pt>
                <c:pt idx="4">
                  <c:v>-5.1783836432601316E-2</c:v>
                </c:pt>
                <c:pt idx="5">
                  <c:v>-6.0104773443028531E-2</c:v>
                </c:pt>
                <c:pt idx="6">
                  <c:v>-3.1270069658440106E-2</c:v>
                </c:pt>
                <c:pt idx="7">
                  <c:v>-1.5357987786449853E-2</c:v>
                </c:pt>
                <c:pt idx="8">
                  <c:v>-5.2103795321365012E-2</c:v>
                </c:pt>
                <c:pt idx="9">
                  <c:v>4.2129703292551196E-3</c:v>
                </c:pt>
                <c:pt idx="10">
                  <c:v>-1.9094249608835351E-2</c:v>
                </c:pt>
                <c:pt idx="11">
                  <c:v>-0.10434822794417027</c:v>
                </c:pt>
                <c:pt idx="12">
                  <c:v>-7.1378350675426042E-2</c:v>
                </c:pt>
                <c:pt idx="13">
                  <c:v>-3.126809586524161E-2</c:v>
                </c:pt>
                <c:pt idx="14">
                  <c:v>-5.3121821423916221E-2</c:v>
                </c:pt>
                <c:pt idx="15">
                  <c:v>-1.4908543813959958E-2</c:v>
                </c:pt>
                <c:pt idx="16">
                  <c:v>-0.10681582029468628</c:v>
                </c:pt>
                <c:pt idx="17">
                  <c:v>-8.4816760519153003E-2</c:v>
                </c:pt>
                <c:pt idx="18">
                  <c:v>-2.8291013005866998E-2</c:v>
                </c:pt>
                <c:pt idx="19">
                  <c:v>-3.8396268417874746E-2</c:v>
                </c:pt>
                <c:pt idx="20">
                  <c:v>-7.9622835171277009E-2</c:v>
                </c:pt>
                <c:pt idx="21">
                  <c:v>-3.9071761163120965E-2</c:v>
                </c:pt>
                <c:pt idx="22">
                  <c:v>-4.5703227365225002E-2</c:v>
                </c:pt>
                <c:pt idx="23">
                  <c:v>-5.1754110861754618E-2</c:v>
                </c:pt>
                <c:pt idx="24">
                  <c:v>-6.0973887339498337E-2</c:v>
                </c:pt>
                <c:pt idx="25">
                  <c:v>-2.7378814202867408E-2</c:v>
                </c:pt>
                <c:pt idx="26">
                  <c:v>-3.8191073098626543E-2</c:v>
                </c:pt>
                <c:pt idx="27">
                  <c:v>-7.2045916333756704E-2</c:v>
                </c:pt>
                <c:pt idx="28">
                  <c:v>-6.4098963770822553E-2</c:v>
                </c:pt>
                <c:pt idx="29">
                  <c:v>-2.9316216015489855E-2</c:v>
                </c:pt>
                <c:pt idx="30">
                  <c:v>-5.5514810510186412E-2</c:v>
                </c:pt>
                <c:pt idx="31">
                  <c:v>-4.1047822024895694E-2</c:v>
                </c:pt>
                <c:pt idx="32">
                  <c:v>-6.9738542381138788E-2</c:v>
                </c:pt>
                <c:pt idx="33">
                  <c:v>-2.5290909592168516E-2</c:v>
                </c:pt>
                <c:pt idx="34">
                  <c:v>-5.8296802052064792E-2</c:v>
                </c:pt>
                <c:pt idx="35">
                  <c:v>-3.5849590913582939E-2</c:v>
                </c:pt>
                <c:pt idx="36">
                  <c:v>-5.7953102132069424E-2</c:v>
                </c:pt>
                <c:pt idx="37">
                  <c:v>-2.8664517011094341E-2</c:v>
                </c:pt>
                <c:pt idx="38">
                  <c:v>-7.8450996915154447E-2</c:v>
                </c:pt>
                <c:pt idx="39">
                  <c:v>-9.0378498505227431E-3</c:v>
                </c:pt>
                <c:pt idx="40">
                  <c:v>-3.4565326440488355E-2</c:v>
                </c:pt>
                <c:pt idx="41">
                  <c:v>-4.0270806868428065E-2</c:v>
                </c:pt>
                <c:pt idx="42">
                  <c:v>-2.3757684615958494E-2</c:v>
                </c:pt>
                <c:pt idx="43">
                  <c:v>-2.4512571043471796E-2</c:v>
                </c:pt>
                <c:pt idx="44">
                  <c:v>-4.6831198702020599E-2</c:v>
                </c:pt>
                <c:pt idx="45">
                  <c:v>-4.6562960358437225E-2</c:v>
                </c:pt>
                <c:pt idx="46">
                  <c:v>-5.5560041821363371E-4</c:v>
                </c:pt>
                <c:pt idx="47">
                  <c:v>-1.5173981983532453E-2</c:v>
                </c:pt>
                <c:pt idx="48">
                  <c:v>-1.8094128532378791E-2</c:v>
                </c:pt>
                <c:pt idx="49">
                  <c:v>-7.3050600329439427E-2</c:v>
                </c:pt>
                <c:pt idx="50">
                  <c:v>-4.0237203530233981E-2</c:v>
                </c:pt>
                <c:pt idx="51">
                  <c:v>-1.2130882993699042E-2</c:v>
                </c:pt>
                <c:pt idx="52">
                  <c:v>-8.5697536308208755E-2</c:v>
                </c:pt>
                <c:pt idx="53">
                  <c:v>-3.830004248815673E-2</c:v>
                </c:pt>
                <c:pt idx="54">
                  <c:v>-3.1683298499970397E-2</c:v>
                </c:pt>
                <c:pt idx="55">
                  <c:v>-1.2678480230506071E-2</c:v>
                </c:pt>
                <c:pt idx="56">
                  <c:v>-5.0837901574553312E-2</c:v>
                </c:pt>
                <c:pt idx="57">
                  <c:v>-4.0798537342511584E-2</c:v>
                </c:pt>
                <c:pt idx="58">
                  <c:v>-1.6739588592500687E-2</c:v>
                </c:pt>
                <c:pt idx="59">
                  <c:v>-4.1912497879854765E-2</c:v>
                </c:pt>
                <c:pt idx="60">
                  <c:v>-3.3705384817995634E-2</c:v>
                </c:pt>
                <c:pt idx="61">
                  <c:v>-6.7221496341953485E-2</c:v>
                </c:pt>
                <c:pt idx="62">
                  <c:v>-6.3888480995727248E-2</c:v>
                </c:pt>
                <c:pt idx="63">
                  <c:v>-6.3056102186854118E-2</c:v>
                </c:pt>
                <c:pt idx="64">
                  <c:v>-5.2640649606680856E-2</c:v>
                </c:pt>
                <c:pt idx="65">
                  <c:v>-6.1382328334946168E-2</c:v>
                </c:pt>
                <c:pt idx="66">
                  <c:v>-2.2400437331846369E-2</c:v>
                </c:pt>
                <c:pt idx="67">
                  <c:v>-5.7704932295126986E-2</c:v>
                </c:pt>
                <c:pt idx="68">
                  <c:v>-2.7223490401613558E-2</c:v>
                </c:pt>
                <c:pt idx="69">
                  <c:v>-3.2435625283734656E-2</c:v>
                </c:pt>
                <c:pt idx="70">
                  <c:v>-6.5557656893762029E-2</c:v>
                </c:pt>
                <c:pt idx="71">
                  <c:v>-6.4294319416312057E-2</c:v>
                </c:pt>
                <c:pt idx="72">
                  <c:v>-5.4929674899672022E-2</c:v>
                </c:pt>
                <c:pt idx="73">
                  <c:v>-5.9007340796274656E-2</c:v>
                </c:pt>
                <c:pt idx="74">
                  <c:v>-5.3991482317994569E-2</c:v>
                </c:pt>
                <c:pt idx="75">
                  <c:v>-3.9693738697301501E-2</c:v>
                </c:pt>
                <c:pt idx="76">
                  <c:v>-5.3100076761792563E-2</c:v>
                </c:pt>
                <c:pt idx="77">
                  <c:v>-4.5570997956806227E-2</c:v>
                </c:pt>
                <c:pt idx="78">
                  <c:v>-5.560568849193618E-2</c:v>
                </c:pt>
                <c:pt idx="79">
                  <c:v>-3.8865068533422434E-2</c:v>
                </c:pt>
                <c:pt idx="80">
                  <c:v>-4.6599289058316271E-2</c:v>
                </c:pt>
                <c:pt idx="81">
                  <c:v>-1.9733673821142956E-2</c:v>
                </c:pt>
                <c:pt idx="82">
                  <c:v>-4.934444516309569E-2</c:v>
                </c:pt>
                <c:pt idx="83">
                  <c:v>-5.0689520472170721E-2</c:v>
                </c:pt>
                <c:pt idx="84">
                  <c:v>-5.2389125981186557E-2</c:v>
                </c:pt>
                <c:pt idx="85">
                  <c:v>-6.6301128794264474E-2</c:v>
                </c:pt>
                <c:pt idx="86">
                  <c:v>-2.088857571594601E-2</c:v>
                </c:pt>
                <c:pt idx="87">
                  <c:v>-6.2507932546279135E-2</c:v>
                </c:pt>
                <c:pt idx="88">
                  <c:v>-3.8149718905009324E-2</c:v>
                </c:pt>
                <c:pt idx="89">
                  <c:v>-1.7678777332928559E-2</c:v>
                </c:pt>
                <c:pt idx="90">
                  <c:v>-4.7014944604953555E-2</c:v>
                </c:pt>
                <c:pt idx="91">
                  <c:v>-5.1871413354302578E-2</c:v>
                </c:pt>
                <c:pt idx="92">
                  <c:v>-4.171162384929121E-2</c:v>
                </c:pt>
                <c:pt idx="93">
                  <c:v>-6.1366172658104803E-2</c:v>
                </c:pt>
                <c:pt idx="94">
                  <c:v>-4.7211832538318788E-2</c:v>
                </c:pt>
                <c:pt idx="95">
                  <c:v>-1.3238205556600074E-2</c:v>
                </c:pt>
                <c:pt idx="96">
                  <c:v>-2.8927280984054487E-2</c:v>
                </c:pt>
                <c:pt idx="97">
                  <c:v>-5.5875693794803762E-2</c:v>
                </c:pt>
                <c:pt idx="98">
                  <c:v>-7.3395700483094031E-2</c:v>
                </c:pt>
                <c:pt idx="99">
                  <c:v>-2.8596496956631117E-2</c:v>
                </c:pt>
                <c:pt idx="100">
                  <c:v>-3.1257011988542291E-2</c:v>
                </c:pt>
                <c:pt idx="101">
                  <c:v>-5.3254923551425408E-2</c:v>
                </c:pt>
                <c:pt idx="102">
                  <c:v>-4.2095084998701356E-2</c:v>
                </c:pt>
                <c:pt idx="103">
                  <c:v>-2.4048721979571128E-2</c:v>
                </c:pt>
                <c:pt idx="104">
                  <c:v>-5.349047016972245E-2</c:v>
                </c:pt>
                <c:pt idx="105">
                  <c:v>-5.9597970691087993E-2</c:v>
                </c:pt>
                <c:pt idx="106">
                  <c:v>-4.3116530254608175E-2</c:v>
                </c:pt>
                <c:pt idx="107">
                  <c:v>-3.9289249310691832E-2</c:v>
                </c:pt>
                <c:pt idx="108">
                  <c:v>-3.4846464015206996E-2</c:v>
                </c:pt>
                <c:pt idx="109">
                  <c:v>-4.6354186490300965E-2</c:v>
                </c:pt>
                <c:pt idx="110">
                  <c:v>-3.2820834788455718E-2</c:v>
                </c:pt>
                <c:pt idx="111">
                  <c:v>-4.9502344900188164E-2</c:v>
                </c:pt>
                <c:pt idx="112">
                  <c:v>-3.9832991989360418E-2</c:v>
                </c:pt>
                <c:pt idx="113">
                  <c:v>-3.6996205654260129E-2</c:v>
                </c:pt>
                <c:pt idx="114">
                  <c:v>-4.6616079333956582E-2</c:v>
                </c:pt>
                <c:pt idx="115">
                  <c:v>-4.8004874803815781E-2</c:v>
                </c:pt>
                <c:pt idx="116">
                  <c:v>-5.1234955694368742E-2</c:v>
                </c:pt>
                <c:pt idx="117">
                  <c:v>-2.0634710768975148E-2</c:v>
                </c:pt>
                <c:pt idx="118">
                  <c:v>-2.9659923888737953E-2</c:v>
                </c:pt>
                <c:pt idx="119">
                  <c:v>-6.597167409830898E-2</c:v>
                </c:pt>
                <c:pt idx="120">
                  <c:v>-4.6568962136890359E-2</c:v>
                </c:pt>
                <c:pt idx="121">
                  <c:v>-3.9898520963969807E-2</c:v>
                </c:pt>
                <c:pt idx="122">
                  <c:v>-4.3152538644715313E-2</c:v>
                </c:pt>
                <c:pt idx="123">
                  <c:v>-3.5032828750768283E-2</c:v>
                </c:pt>
                <c:pt idx="124">
                  <c:v>-3.9237344825216999E-2</c:v>
                </c:pt>
                <c:pt idx="125">
                  <c:v>-3.1148148443181353E-2</c:v>
                </c:pt>
                <c:pt idx="126">
                  <c:v>-2.3263480255631672E-2</c:v>
                </c:pt>
                <c:pt idx="127">
                  <c:v>-3.0325482877189433E-2</c:v>
                </c:pt>
                <c:pt idx="128">
                  <c:v>-1.2802338133125583E-2</c:v>
                </c:pt>
                <c:pt idx="129">
                  <c:v>-9.1954222621208961E-2</c:v>
                </c:pt>
                <c:pt idx="130">
                  <c:v>-5.7502786520580003E-2</c:v>
                </c:pt>
                <c:pt idx="131">
                  <c:v>-4.6511960984292521E-2</c:v>
                </c:pt>
                <c:pt idx="132">
                  <c:v>-3.8863414367467819E-2</c:v>
                </c:pt>
                <c:pt idx="133">
                  <c:v>-6.3822998608834364E-2</c:v>
                </c:pt>
                <c:pt idx="134">
                  <c:v>2.1028412549110101E-3</c:v>
                </c:pt>
                <c:pt idx="135">
                  <c:v>-3.795129178120249E-2</c:v>
                </c:pt>
                <c:pt idx="136">
                  <c:v>-3.24640121635692E-2</c:v>
                </c:pt>
                <c:pt idx="137">
                  <c:v>-4.4703012184108618E-3</c:v>
                </c:pt>
                <c:pt idx="138">
                  <c:v>-5.0791795558507047E-2</c:v>
                </c:pt>
                <c:pt idx="139">
                  <c:v>-6.4193867550014105E-2</c:v>
                </c:pt>
                <c:pt idx="140">
                  <c:v>-6.3685362213940971E-2</c:v>
                </c:pt>
                <c:pt idx="141">
                  <c:v>-4.9927844576002176E-2</c:v>
                </c:pt>
                <c:pt idx="142">
                  <c:v>-6.4871281953409937E-2</c:v>
                </c:pt>
                <c:pt idx="143">
                  <c:v>-5.562443565084764E-2</c:v>
                </c:pt>
                <c:pt idx="144">
                  <c:v>-2.0804609207894131E-2</c:v>
                </c:pt>
                <c:pt idx="145">
                  <c:v>-5.2422103709882338E-2</c:v>
                </c:pt>
                <c:pt idx="146">
                  <c:v>-5.186706093509174E-2</c:v>
                </c:pt>
                <c:pt idx="147">
                  <c:v>-4.9352048522906485E-2</c:v>
                </c:pt>
                <c:pt idx="148">
                  <c:v>-2.920762686043386E-2</c:v>
                </c:pt>
                <c:pt idx="149">
                  <c:v>-6.4327105786594965E-2</c:v>
                </c:pt>
                <c:pt idx="150">
                  <c:v>-3.9509455903346785E-2</c:v>
                </c:pt>
                <c:pt idx="151">
                  <c:v>-3.8754810340024433E-2</c:v>
                </c:pt>
                <c:pt idx="152">
                  <c:v>-4.5543415428169851E-2</c:v>
                </c:pt>
                <c:pt idx="153">
                  <c:v>-3.053789415207854E-2</c:v>
                </c:pt>
                <c:pt idx="154">
                  <c:v>-4.3534385449968488E-2</c:v>
                </c:pt>
                <c:pt idx="155">
                  <c:v>-4.5107251852464295E-2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B5-4092-BA83-8FC8CDB9D421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'NK.SXAE - Regression'!$D$2:$D$157</c:f>
              <c:numCache>
                <c:formatCode>General</c:formatCode>
                <c:ptCount val="156"/>
                <c:pt idx="0">
                  <c:v>-7.5004547935237434E-2</c:v>
                </c:pt>
                <c:pt idx="1">
                  <c:v>-3.6442356570667259E-2</c:v>
                </c:pt>
                <c:pt idx="2">
                  <c:v>6.274100706022627E-2</c:v>
                </c:pt>
                <c:pt idx="3">
                  <c:v>4.3768228660314976E-2</c:v>
                </c:pt>
                <c:pt idx="4">
                  <c:v>-1.1208736277469173E-2</c:v>
                </c:pt>
                <c:pt idx="5">
                  <c:v>-2.6921349996258302E-2</c:v>
                </c:pt>
                <c:pt idx="6">
                  <c:v>2.7527873894655778E-2</c:v>
                </c:pt>
                <c:pt idx="7">
                  <c:v>5.7575018297145744E-2</c:v>
                </c:pt>
                <c:pt idx="8">
                  <c:v>-1.1812921890067494E-2</c:v>
                </c:pt>
                <c:pt idx="9">
                  <c:v>9.4531301537040729E-2</c:v>
                </c:pt>
                <c:pt idx="10">
                  <c:v>5.0519750519750529E-2</c:v>
                </c:pt>
                <c:pt idx="11">
                  <c:v>-0.11046726667488604</c:v>
                </c:pt>
                <c:pt idx="12">
                  <c:v>-4.8209501085447137E-2</c:v>
                </c:pt>
                <c:pt idx="13">
                  <c:v>2.7531601053033476E-2</c:v>
                </c:pt>
                <c:pt idx="14">
                  <c:v>-1.3735283624687847E-2</c:v>
                </c:pt>
                <c:pt idx="15">
                  <c:v>5.8423713524512831E-2</c:v>
                </c:pt>
                <c:pt idx="16">
                  <c:v>-0.11512687716953469</c:v>
                </c:pt>
                <c:pt idx="17">
                  <c:v>-7.358555460017191E-2</c:v>
                </c:pt>
                <c:pt idx="18">
                  <c:v>3.3153294008954531E-2</c:v>
                </c:pt>
                <c:pt idx="19">
                  <c:v>1.4071311460641875E-2</c:v>
                </c:pt>
                <c:pt idx="20">
                  <c:v>-6.3777747790297643E-2</c:v>
                </c:pt>
                <c:pt idx="21">
                  <c:v>1.2795763218587185E-2</c:v>
                </c:pt>
                <c:pt idx="22">
                  <c:v>2.7341547189796162E-4</c:v>
                </c:pt>
                <c:pt idx="23">
                  <c:v>-1.1152604809138223E-2</c:v>
                </c:pt>
                <c:pt idx="24">
                  <c:v>-2.856251744119255E-2</c:v>
                </c:pt>
                <c:pt idx="25">
                  <c:v>3.4875819658206922E-2</c:v>
                </c:pt>
                <c:pt idx="26">
                  <c:v>1.4458786427008093E-2</c:v>
                </c:pt>
                <c:pt idx="27">
                  <c:v>-4.9470080429832822E-2</c:v>
                </c:pt>
                <c:pt idx="28">
                  <c:v>-3.4463670009173386E-2</c:v>
                </c:pt>
                <c:pt idx="29">
                  <c:v>3.1217379958246323E-2</c:v>
                </c:pt>
                <c:pt idx="30">
                  <c:v>-1.8254019086658517E-2</c:v>
                </c:pt>
                <c:pt idx="31">
                  <c:v>9.0643227609830419E-3</c:v>
                </c:pt>
                <c:pt idx="32">
                  <c:v>-4.5113013962817264E-2</c:v>
                </c:pt>
                <c:pt idx="33">
                  <c:v>3.881845719872426E-2</c:v>
                </c:pt>
                <c:pt idx="34">
                  <c:v>-2.3507316691447053E-2</c:v>
                </c:pt>
                <c:pt idx="35">
                  <c:v>1.8880260241425001E-2</c:v>
                </c:pt>
                <c:pt idx="36">
                  <c:v>-2.2858300352145533E-2</c:v>
                </c:pt>
                <c:pt idx="37">
                  <c:v>3.2447997940831003E-2</c:v>
                </c:pt>
                <c:pt idx="38">
                  <c:v>-6.1564939084225265E-2</c:v>
                </c:pt>
                <c:pt idx="39">
                  <c:v>6.9509477831239633E-2</c:v>
                </c:pt>
                <c:pt idx="40">
                  <c:v>2.130536591801074E-2</c:v>
                </c:pt>
                <c:pt idx="41">
                  <c:v>1.0531578070321507E-2</c:v>
                </c:pt>
                <c:pt idx="42">
                  <c:v>4.1713680629090165E-2</c:v>
                </c:pt>
                <c:pt idx="43">
                  <c:v>4.0288211499566705E-2</c:v>
                </c:pt>
                <c:pt idx="44">
                  <c:v>-1.8565583373888728E-3</c:v>
                </c:pt>
                <c:pt idx="45">
                  <c:v>-1.3500378010584298E-3</c:v>
                </c:pt>
                <c:pt idx="46">
                  <c:v>8.552670144791602E-2</c:v>
                </c:pt>
                <c:pt idx="47">
                  <c:v>5.7922480620155002E-2</c:v>
                </c:pt>
                <c:pt idx="48">
                  <c:v>5.2408301788278239E-2</c:v>
                </c:pt>
                <c:pt idx="49">
                  <c:v>-5.1367247962026595E-2</c:v>
                </c:pt>
                <c:pt idx="50">
                  <c:v>1.0595032014515995E-2</c:v>
                </c:pt>
                <c:pt idx="51">
                  <c:v>6.3668833329636063E-2</c:v>
                </c:pt>
                <c:pt idx="52">
                  <c:v>-7.5248743460867795E-2</c:v>
                </c:pt>
                <c:pt idx="53">
                  <c:v>1.4253017062005754E-2</c:v>
                </c:pt>
                <c:pt idx="54">
                  <c:v>2.6747564518885745E-2</c:v>
                </c:pt>
                <c:pt idx="55">
                  <c:v>6.2634793071352293E-2</c:v>
                </c:pt>
                <c:pt idx="56">
                  <c:v>-9.4225060717819508E-3</c:v>
                </c:pt>
                <c:pt idx="57">
                  <c:v>9.5350526698147215E-3</c:v>
                </c:pt>
                <c:pt idx="58">
                  <c:v>5.4966110219625053E-2</c:v>
                </c:pt>
                <c:pt idx="59">
                  <c:v>7.4315357702979474E-3</c:v>
                </c:pt>
                <c:pt idx="60">
                  <c:v>2.2929213150360259E-2</c:v>
                </c:pt>
                <c:pt idx="61">
                  <c:v>-4.036001894836562E-2</c:v>
                </c:pt>
                <c:pt idx="62">
                  <c:v>-3.4066210620238367E-2</c:v>
                </c:pt>
                <c:pt idx="63">
                  <c:v>-3.2494410872789266E-2</c:v>
                </c:pt>
                <c:pt idx="64">
                  <c:v>-1.2826675989861036E-2</c:v>
                </c:pt>
                <c:pt idx="65">
                  <c:v>-2.9333785818822067E-2</c:v>
                </c:pt>
                <c:pt idx="66">
                  <c:v>4.4276601399840541E-2</c:v>
                </c:pt>
                <c:pt idx="67">
                  <c:v>-2.2389675631198248E-2</c:v>
                </c:pt>
                <c:pt idx="68">
                  <c:v>3.5169121108197157E-2</c:v>
                </c:pt>
                <c:pt idx="69">
                  <c:v>2.5326928822596542E-2</c:v>
                </c:pt>
                <c:pt idx="70">
                  <c:v>-3.7218153253822481E-2</c:v>
                </c:pt>
                <c:pt idx="71">
                  <c:v>-3.4832564496839233E-2</c:v>
                </c:pt>
                <c:pt idx="72">
                  <c:v>-1.7149094267542696E-2</c:v>
                </c:pt>
                <c:pt idx="73">
                  <c:v>-2.484904308668506E-2</c:v>
                </c:pt>
                <c:pt idx="74">
                  <c:v>-1.5377483977588769E-2</c:v>
                </c:pt>
                <c:pt idx="75">
                  <c:v>1.1621268961017756E-2</c:v>
                </c:pt>
                <c:pt idx="76">
                  <c:v>-1.3694222686963345E-2</c:v>
                </c:pt>
                <c:pt idx="77">
                  <c:v>5.2310725710731296E-4</c:v>
                </c:pt>
                <c:pt idx="78">
                  <c:v>-1.8425626036811835E-2</c:v>
                </c:pt>
                <c:pt idx="79">
                  <c:v>1.3186065590171544E-2</c:v>
                </c:pt>
                <c:pt idx="80">
                  <c:v>-1.4186381074169523E-3</c:v>
                </c:pt>
                <c:pt idx="81">
                  <c:v>4.9312311304931314E-2</c:v>
                </c:pt>
                <c:pt idx="82">
                  <c:v>-6.6023785224835277E-3</c:v>
                </c:pt>
                <c:pt idx="83">
                  <c:v>-9.142314677232968E-3</c:v>
                </c:pt>
                <c:pt idx="84">
                  <c:v>-1.235171823407118E-2</c:v>
                </c:pt>
                <c:pt idx="85">
                  <c:v>-3.86220680735994E-2</c:v>
                </c:pt>
                <c:pt idx="86">
                  <c:v>4.7131483913328893E-2</c:v>
                </c:pt>
                <c:pt idx="87">
                  <c:v>-3.1459289731512914E-2</c:v>
                </c:pt>
                <c:pt idx="88">
                  <c:v>1.4536876486955078E-2</c:v>
                </c:pt>
                <c:pt idx="89">
                  <c:v>5.319261886055255E-2</c:v>
                </c:pt>
                <c:pt idx="90">
                  <c:v>-2.2035298853741135E-3</c:v>
                </c:pt>
                <c:pt idx="91">
                  <c:v>-1.1374109761206432E-2</c:v>
                </c:pt>
                <c:pt idx="92">
                  <c:v>7.81085074941944E-3</c:v>
                </c:pt>
                <c:pt idx="93">
                  <c:v>-2.9303278688524614E-2</c:v>
                </c:pt>
                <c:pt idx="94">
                  <c:v>-2.5753178269222721E-3</c:v>
                </c:pt>
                <c:pt idx="95">
                  <c:v>6.157785106752299E-2</c:v>
                </c:pt>
                <c:pt idx="96">
                  <c:v>3.195181478247236E-2</c:v>
                </c:pt>
                <c:pt idx="97">
                  <c:v>-1.8935483162357498E-2</c:v>
                </c:pt>
                <c:pt idx="98">
                  <c:v>-5.2018908394244105E-2</c:v>
                </c:pt>
                <c:pt idx="99">
                  <c:v>3.2576441749451637E-2</c:v>
                </c:pt>
                <c:pt idx="100">
                  <c:v>2.7552530988311778E-2</c:v>
                </c:pt>
                <c:pt idx="101">
                  <c:v>-1.3986623385111471E-2</c:v>
                </c:pt>
                <c:pt idx="102">
                  <c:v>7.0867523805345084E-3</c:v>
                </c:pt>
                <c:pt idx="103">
                  <c:v>4.1164108187134466E-2</c:v>
                </c:pt>
                <c:pt idx="104">
                  <c:v>-1.4431411396537417E-2</c:v>
                </c:pt>
                <c:pt idx="105">
                  <c:v>-2.5964342887217332E-2</c:v>
                </c:pt>
                <c:pt idx="106">
                  <c:v>5.1579341812329994E-3</c:v>
                </c:pt>
                <c:pt idx="107">
                  <c:v>1.2385075426225144E-2</c:v>
                </c:pt>
                <c:pt idx="108">
                  <c:v>2.0774487471526205E-2</c:v>
                </c:pt>
                <c:pt idx="109">
                  <c:v>-9.5580537981888826E-4</c:v>
                </c:pt>
                <c:pt idx="110">
                  <c:v>2.4599528994800314E-2</c:v>
                </c:pt>
                <c:pt idx="111">
                  <c:v>-6.9005441704295895E-3</c:v>
                </c:pt>
                <c:pt idx="112">
                  <c:v>1.1358313817330264E-2</c:v>
                </c:pt>
                <c:pt idx="113">
                  <c:v>1.6715081670555697E-2</c:v>
                </c:pt>
                <c:pt idx="114">
                  <c:v>-1.4503435649919324E-3</c:v>
                </c:pt>
                <c:pt idx="115">
                  <c:v>-4.072837489048394E-3</c:v>
                </c:pt>
                <c:pt idx="116">
                  <c:v>-1.0172272354388785E-2</c:v>
                </c:pt>
                <c:pt idx="117">
                  <c:v>4.7610862839463704E-2</c:v>
                </c:pt>
                <c:pt idx="118">
                  <c:v>3.0568348600637642E-2</c:v>
                </c:pt>
                <c:pt idx="119">
                  <c:v>-3.7999951313323142E-2</c:v>
                </c:pt>
                <c:pt idx="120">
                  <c:v>-1.3613710951744312E-3</c:v>
                </c:pt>
                <c:pt idx="121">
                  <c:v>1.1234573971188482E-2</c:v>
                </c:pt>
                <c:pt idx="122">
                  <c:v>5.0899387230676644E-3</c:v>
                </c:pt>
                <c:pt idx="123">
                  <c:v>2.0422570722606077E-2</c:v>
                </c:pt>
                <c:pt idx="124">
                  <c:v>1.2483087841115018E-2</c:v>
                </c:pt>
                <c:pt idx="125">
                  <c:v>2.7758100485373322E-2</c:v>
                </c:pt>
                <c:pt idx="126">
                  <c:v>4.2646897910055735E-2</c:v>
                </c:pt>
                <c:pt idx="127">
                  <c:v>2.931155849641004E-2</c:v>
                </c:pt>
                <c:pt idx="128">
                  <c:v>6.240090939005042E-2</c:v>
                </c:pt>
                <c:pt idx="129">
                  <c:v>-8.7063385859027217E-2</c:v>
                </c:pt>
                <c:pt idx="130">
                  <c:v>-2.2007959189124245E-2</c:v>
                </c:pt>
                <c:pt idx="131">
                  <c:v>-1.2537345283823369E-3</c:v>
                </c:pt>
                <c:pt idx="132">
                  <c:v>1.3189189189189177E-2</c:v>
                </c:pt>
                <c:pt idx="133">
                  <c:v>-3.3942558746736295E-2</c:v>
                </c:pt>
                <c:pt idx="134">
                  <c:v>9.0546697038724408E-2</c:v>
                </c:pt>
                <c:pt idx="135">
                  <c:v>1.491157091665694E-2</c:v>
                </c:pt>
                <c:pt idx="136">
                  <c:v>2.5273325234807947E-2</c:v>
                </c:pt>
                <c:pt idx="137">
                  <c:v>7.8134483309375433E-2</c:v>
                </c:pt>
                <c:pt idx="138">
                  <c:v>-9.3354430379746483E-3</c:v>
                </c:pt>
                <c:pt idx="139">
                  <c:v>-3.4642878963768484E-2</c:v>
                </c:pt>
                <c:pt idx="140">
                  <c:v>-3.368265682656834E-2</c:v>
                </c:pt>
                <c:pt idx="141">
                  <c:v>-7.704024840353845E-3</c:v>
                </c:pt>
                <c:pt idx="142">
                  <c:v>-3.5922055916407868E-2</c:v>
                </c:pt>
                <c:pt idx="143">
                  <c:v>-1.8461026721365917E-2</c:v>
                </c:pt>
                <c:pt idx="144">
                  <c:v>4.7290039771242666E-2</c:v>
                </c:pt>
                <c:pt idx="145">
                  <c:v>-1.2413990825688028E-2</c:v>
                </c:pt>
                <c:pt idx="146">
                  <c:v>-1.1365890989484399E-2</c:v>
                </c:pt>
                <c:pt idx="147">
                  <c:v>-6.6167361189323759E-3</c:v>
                </c:pt>
                <c:pt idx="148">
                  <c:v>3.1422431317883637E-2</c:v>
                </c:pt>
                <c:pt idx="149">
                  <c:v>-3.4894475742033255E-2</c:v>
                </c:pt>
                <c:pt idx="150">
                  <c:v>1.1969254332473062E-2</c:v>
                </c:pt>
                <c:pt idx="151">
                  <c:v>1.3394268632692271E-2</c:v>
                </c:pt>
                <c:pt idx="152">
                  <c:v>5.7519197032022517E-4</c:v>
                </c:pt>
                <c:pt idx="153">
                  <c:v>2.8910457477658701E-2</c:v>
                </c:pt>
                <c:pt idx="154">
                  <c:v>4.3688887567984377E-3</c:v>
                </c:pt>
                <c:pt idx="155">
                  <c:v>1.3988095238096051E-3</c:v>
                </c:pt>
              </c:numCache>
            </c:numRef>
          </c:xVal>
          <c:yVal>
            <c:numRef>
              <c:f>'NK.SXAE - Regression'!$N$2:$N$157</c:f>
              <c:numCache>
                <c:formatCode>General</c:formatCode>
                <c:ptCount val="156"/>
                <c:pt idx="0">
                  <c:v>7.3660775876518703E-3</c:v>
                </c:pt>
                <c:pt idx="1">
                  <c:v>2.7787477303278338E-2</c:v>
                </c:pt>
                <c:pt idx="2">
                  <c:v>8.0312062711247217E-2</c:v>
                </c:pt>
                <c:pt idx="3">
                  <c:v>7.026463859684455E-2</c:v>
                </c:pt>
                <c:pt idx="4">
                  <c:v>4.1150458711881319E-2</c:v>
                </c:pt>
                <c:pt idx="5">
                  <c:v>3.2829521701454104E-2</c:v>
                </c:pt>
                <c:pt idx="6">
                  <c:v>6.1664225486042529E-2</c:v>
                </c:pt>
                <c:pt idx="7">
                  <c:v>7.7576307358032781E-2</c:v>
                </c:pt>
                <c:pt idx="8">
                  <c:v>4.0830499823117622E-2</c:v>
                </c:pt>
                <c:pt idx="9">
                  <c:v>9.7147265473737754E-2</c:v>
                </c:pt>
                <c:pt idx="10">
                  <c:v>7.3840045535647283E-2</c:v>
                </c:pt>
                <c:pt idx="11">
                  <c:v>-1.1413932799687637E-2</c:v>
                </c:pt>
                <c:pt idx="12">
                  <c:v>2.1555944469056589E-2</c:v>
                </c:pt>
                <c:pt idx="13">
                  <c:v>6.1666199279241024E-2</c:v>
                </c:pt>
                <c:pt idx="14">
                  <c:v>3.9812473720566413E-2</c:v>
                </c:pt>
                <c:pt idx="15">
                  <c:v>7.8025751330522669E-2</c:v>
                </c:pt>
                <c:pt idx="16">
                  <c:v>-1.3881525150203654E-2</c:v>
                </c:pt>
                <c:pt idx="17">
                  <c:v>8.117534625329631E-3</c:v>
                </c:pt>
                <c:pt idx="18">
                  <c:v>6.4643282138615643E-2</c:v>
                </c:pt>
                <c:pt idx="19">
                  <c:v>5.4538026726607888E-2</c:v>
                </c:pt>
                <c:pt idx="20">
                  <c:v>1.3311459973205625E-2</c:v>
                </c:pt>
                <c:pt idx="21">
                  <c:v>5.386253398136167E-2</c:v>
                </c:pt>
                <c:pt idx="22">
                  <c:v>4.7231067779257632E-2</c:v>
                </c:pt>
                <c:pt idx="23">
                  <c:v>4.1180184282728016E-2</c:v>
                </c:pt>
                <c:pt idx="24">
                  <c:v>3.1960407804984298E-2</c:v>
                </c:pt>
                <c:pt idx="25">
                  <c:v>6.555548094161523E-2</c:v>
                </c:pt>
                <c:pt idx="26">
                  <c:v>5.4743222045856091E-2</c:v>
                </c:pt>
                <c:pt idx="27">
                  <c:v>2.0888378810725923E-2</c:v>
                </c:pt>
                <c:pt idx="28">
                  <c:v>2.8835331373660088E-2</c:v>
                </c:pt>
                <c:pt idx="29">
                  <c:v>6.3618079128992783E-2</c:v>
                </c:pt>
                <c:pt idx="30">
                  <c:v>3.7419484634296223E-2</c:v>
                </c:pt>
                <c:pt idx="31">
                  <c:v>5.188647311958694E-2</c:v>
                </c:pt>
                <c:pt idx="32">
                  <c:v>2.319575276334385E-2</c:v>
                </c:pt>
                <c:pt idx="33">
                  <c:v>6.7643385552314111E-2</c:v>
                </c:pt>
                <c:pt idx="34">
                  <c:v>3.4637493092417843E-2</c:v>
                </c:pt>
                <c:pt idx="35">
                  <c:v>5.7084704230899695E-2</c:v>
                </c:pt>
                <c:pt idx="36">
                  <c:v>3.498119301241321E-2</c:v>
                </c:pt>
                <c:pt idx="37">
                  <c:v>6.42697781333883E-2</c:v>
                </c:pt>
                <c:pt idx="38">
                  <c:v>1.448329822932818E-2</c:v>
                </c:pt>
                <c:pt idx="39">
                  <c:v>8.3896445293959898E-2</c:v>
                </c:pt>
                <c:pt idx="40">
                  <c:v>5.836896870399428E-2</c:v>
                </c:pt>
                <c:pt idx="41">
                  <c:v>5.2663488276054569E-2</c:v>
                </c:pt>
                <c:pt idx="42">
                  <c:v>6.9176610528524141E-2</c:v>
                </c:pt>
                <c:pt idx="43">
                  <c:v>6.8421724101010842E-2</c:v>
                </c:pt>
                <c:pt idx="44">
                  <c:v>4.6103096442462035E-2</c:v>
                </c:pt>
                <c:pt idx="45">
                  <c:v>4.6371334786045409E-2</c:v>
                </c:pt>
                <c:pt idx="46">
                  <c:v>9.2378694726269001E-2</c:v>
                </c:pt>
                <c:pt idx="47">
                  <c:v>7.7760313160950181E-2</c:v>
                </c:pt>
                <c:pt idx="48">
                  <c:v>7.4840166612103839E-2</c:v>
                </c:pt>
                <c:pt idx="49">
                  <c:v>1.988369481504321E-2</c:v>
                </c:pt>
                <c:pt idx="50">
                  <c:v>5.2697091614248653E-2</c:v>
                </c:pt>
                <c:pt idx="51">
                  <c:v>8.0803412150783599E-2</c:v>
                </c:pt>
                <c:pt idx="52">
                  <c:v>7.2367588362738863E-3</c:v>
                </c:pt>
                <c:pt idx="53">
                  <c:v>5.4634252656325905E-2</c:v>
                </c:pt>
                <c:pt idx="54">
                  <c:v>6.1250996644512237E-2</c:v>
                </c:pt>
                <c:pt idx="55">
                  <c:v>8.025581491397657E-2</c:v>
                </c:pt>
                <c:pt idx="56">
                  <c:v>4.2096393569929322E-2</c:v>
                </c:pt>
                <c:pt idx="57">
                  <c:v>5.213575780197105E-2</c:v>
                </c:pt>
                <c:pt idx="58">
                  <c:v>7.6194706551981947E-2</c:v>
                </c:pt>
                <c:pt idx="59">
                  <c:v>5.1021797264627869E-2</c:v>
                </c:pt>
                <c:pt idx="60">
                  <c:v>5.9228910326487E-2</c:v>
                </c:pt>
                <c:pt idx="61">
                  <c:v>2.5712798802529146E-2</c:v>
                </c:pt>
                <c:pt idx="62">
                  <c:v>2.9045814148755386E-2</c:v>
                </c:pt>
                <c:pt idx="63">
                  <c:v>2.9878192957628523E-2</c:v>
                </c:pt>
                <c:pt idx="64">
                  <c:v>4.0293645537801778E-2</c:v>
                </c:pt>
                <c:pt idx="65">
                  <c:v>3.1551966809536466E-2</c:v>
                </c:pt>
                <c:pt idx="66">
                  <c:v>7.0533857812636269E-2</c:v>
                </c:pt>
                <c:pt idx="67">
                  <c:v>3.5229362849355648E-2</c:v>
                </c:pt>
                <c:pt idx="68">
                  <c:v>6.5710804742869083E-2</c:v>
                </c:pt>
                <c:pt idx="69">
                  <c:v>6.0498669860747978E-2</c:v>
                </c:pt>
                <c:pt idx="70">
                  <c:v>2.7376638250720606E-2</c:v>
                </c:pt>
                <c:pt idx="71">
                  <c:v>2.8639975728170581E-2</c:v>
                </c:pt>
                <c:pt idx="72">
                  <c:v>3.8004620244810612E-2</c:v>
                </c:pt>
                <c:pt idx="73">
                  <c:v>3.3926954348207979E-2</c:v>
                </c:pt>
                <c:pt idx="74">
                  <c:v>3.8942812826488066E-2</c:v>
                </c:pt>
                <c:pt idx="75">
                  <c:v>5.3240556447181134E-2</c:v>
                </c:pt>
                <c:pt idx="76">
                  <c:v>3.9834218382690072E-2</c:v>
                </c:pt>
                <c:pt idx="77">
                  <c:v>4.7363297187676408E-2</c:v>
                </c:pt>
                <c:pt idx="78">
                  <c:v>3.7328606652546455E-2</c:v>
                </c:pt>
                <c:pt idx="79">
                  <c:v>5.40692266110602E-2</c:v>
                </c:pt>
                <c:pt idx="80">
                  <c:v>4.6335006086166364E-2</c:v>
                </c:pt>
                <c:pt idx="81">
                  <c:v>7.3200621323339682E-2</c:v>
                </c:pt>
                <c:pt idx="82">
                  <c:v>4.3589849981386944E-2</c:v>
                </c:pt>
                <c:pt idx="83">
                  <c:v>4.2244774672311913E-2</c:v>
                </c:pt>
                <c:pt idx="84">
                  <c:v>4.0545169163296077E-2</c:v>
                </c:pt>
                <c:pt idx="85">
                  <c:v>2.6633166350218153E-2</c:v>
                </c:pt>
                <c:pt idx="86">
                  <c:v>7.2045719428536631E-2</c:v>
                </c:pt>
                <c:pt idx="87">
                  <c:v>3.0426362598203499E-2</c:v>
                </c:pt>
                <c:pt idx="88">
                  <c:v>5.4784576239473311E-2</c:v>
                </c:pt>
                <c:pt idx="89">
                  <c:v>7.5255517811554068E-2</c:v>
                </c:pt>
                <c:pt idx="90">
                  <c:v>4.5919350539529079E-2</c:v>
                </c:pt>
                <c:pt idx="91">
                  <c:v>4.1062881790180056E-2</c:v>
                </c:pt>
                <c:pt idx="92">
                  <c:v>5.1222671295191424E-2</c:v>
                </c:pt>
                <c:pt idx="93">
                  <c:v>3.1568122486377831E-2</c:v>
                </c:pt>
                <c:pt idx="94">
                  <c:v>4.5722462606163847E-2</c:v>
                </c:pt>
                <c:pt idx="95">
                  <c:v>7.969608958788256E-2</c:v>
                </c:pt>
                <c:pt idx="96">
                  <c:v>6.4007014160428144E-2</c:v>
                </c:pt>
                <c:pt idx="97">
                  <c:v>3.7058601349678873E-2</c:v>
                </c:pt>
                <c:pt idx="98">
                  <c:v>1.95385946613886E-2</c:v>
                </c:pt>
                <c:pt idx="99">
                  <c:v>6.4337798187851514E-2</c:v>
                </c:pt>
                <c:pt idx="100">
                  <c:v>6.1677283155940343E-2</c:v>
                </c:pt>
                <c:pt idx="101">
                  <c:v>3.9679371593057226E-2</c:v>
                </c:pt>
                <c:pt idx="102">
                  <c:v>5.0839210145781279E-2</c:v>
                </c:pt>
                <c:pt idx="103">
                  <c:v>6.8885573164911507E-2</c:v>
                </c:pt>
                <c:pt idx="104">
                  <c:v>3.9443824974760185E-2</c:v>
                </c:pt>
                <c:pt idx="105">
                  <c:v>3.3336324453394642E-2</c:v>
                </c:pt>
                <c:pt idx="106">
                  <c:v>4.9817764889874459E-2</c:v>
                </c:pt>
                <c:pt idx="107">
                  <c:v>5.3645045833790803E-2</c:v>
                </c:pt>
                <c:pt idx="108">
                  <c:v>5.8087831129275638E-2</c:v>
                </c:pt>
                <c:pt idx="109">
                  <c:v>4.6580108654181669E-2</c:v>
                </c:pt>
                <c:pt idx="110">
                  <c:v>6.0113460356026917E-2</c:v>
                </c:pt>
                <c:pt idx="111">
                  <c:v>4.343195024429447E-2</c:v>
                </c:pt>
                <c:pt idx="112">
                  <c:v>5.3101303155122216E-2</c:v>
                </c:pt>
                <c:pt idx="113">
                  <c:v>5.5938089490222505E-2</c:v>
                </c:pt>
                <c:pt idx="114">
                  <c:v>4.6318215810526052E-2</c:v>
                </c:pt>
                <c:pt idx="115">
                  <c:v>4.4929420340666854E-2</c:v>
                </c:pt>
                <c:pt idx="116">
                  <c:v>4.1699339450113893E-2</c:v>
                </c:pt>
                <c:pt idx="117">
                  <c:v>7.2299584375507486E-2</c:v>
                </c:pt>
                <c:pt idx="118">
                  <c:v>6.3274371255744685E-2</c:v>
                </c:pt>
                <c:pt idx="119">
                  <c:v>2.6962621046173647E-2</c:v>
                </c:pt>
                <c:pt idx="120">
                  <c:v>4.6365333007592276E-2</c:v>
                </c:pt>
                <c:pt idx="121">
                  <c:v>5.3035774180512828E-2</c:v>
                </c:pt>
                <c:pt idx="122">
                  <c:v>4.9781756499767321E-2</c:v>
                </c:pt>
                <c:pt idx="123">
                  <c:v>5.7901466393714351E-2</c:v>
                </c:pt>
                <c:pt idx="124">
                  <c:v>5.3696950319265635E-2</c:v>
                </c:pt>
                <c:pt idx="125">
                  <c:v>6.1786146701301281E-2</c:v>
                </c:pt>
                <c:pt idx="126">
                  <c:v>6.9670814888850963E-2</c:v>
                </c:pt>
                <c:pt idx="127">
                  <c:v>6.2608812267293201E-2</c:v>
                </c:pt>
                <c:pt idx="128">
                  <c:v>8.0131957011357058E-2</c:v>
                </c:pt>
                <c:pt idx="129">
                  <c:v>9.8007252327367289E-4</c:v>
                </c:pt>
                <c:pt idx="130">
                  <c:v>3.5431508623902631E-2</c:v>
                </c:pt>
                <c:pt idx="131">
                  <c:v>4.6422334160190114E-2</c:v>
                </c:pt>
                <c:pt idx="132">
                  <c:v>5.4070880777014815E-2</c:v>
                </c:pt>
                <c:pt idx="133">
                  <c:v>2.9111296535648264E-2</c:v>
                </c:pt>
                <c:pt idx="134">
                  <c:v>9.5037136399393651E-2</c:v>
                </c:pt>
                <c:pt idx="135">
                  <c:v>5.4983003363280145E-2</c:v>
                </c:pt>
                <c:pt idx="136">
                  <c:v>6.0470282980913434E-2</c:v>
                </c:pt>
                <c:pt idx="137">
                  <c:v>8.8463993926071766E-2</c:v>
                </c:pt>
                <c:pt idx="138">
                  <c:v>4.2142499585975587E-2</c:v>
                </c:pt>
                <c:pt idx="139">
                  <c:v>2.8740427594468525E-2</c:v>
                </c:pt>
                <c:pt idx="140">
                  <c:v>2.9248932930541659E-2</c:v>
                </c:pt>
                <c:pt idx="141">
                  <c:v>4.3006450568480459E-2</c:v>
                </c:pt>
                <c:pt idx="142">
                  <c:v>2.8063013191072701E-2</c:v>
                </c:pt>
                <c:pt idx="143">
                  <c:v>3.7309859493634995E-2</c:v>
                </c:pt>
                <c:pt idx="144">
                  <c:v>7.21296859365885E-2</c:v>
                </c:pt>
                <c:pt idx="145">
                  <c:v>4.0512191434600296E-2</c:v>
                </c:pt>
                <c:pt idx="146">
                  <c:v>4.1067234209390895E-2</c:v>
                </c:pt>
                <c:pt idx="147">
                  <c:v>4.358224662157615E-2</c:v>
                </c:pt>
                <c:pt idx="148">
                  <c:v>6.3726668284048771E-2</c:v>
                </c:pt>
                <c:pt idx="149">
                  <c:v>2.8607189357887669E-2</c:v>
                </c:pt>
                <c:pt idx="150">
                  <c:v>5.3424839241135849E-2</c:v>
                </c:pt>
                <c:pt idx="151">
                  <c:v>5.4179484804458201E-2</c:v>
                </c:pt>
                <c:pt idx="152">
                  <c:v>4.7390879716312784E-2</c:v>
                </c:pt>
                <c:pt idx="153">
                  <c:v>6.2396400992404094E-2</c:v>
                </c:pt>
                <c:pt idx="154">
                  <c:v>4.9399909694514146E-2</c:v>
                </c:pt>
                <c:pt idx="155">
                  <c:v>4.782704329201834E-2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B5-4092-BA83-8FC8CDB9D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SXAE</a:t>
                </a:r>
              </a:p>
            </c:rich>
          </c:tx>
          <c:layout>
            <c:manualLayout>
              <c:xMode val="edge"/>
              <c:yMode val="edge"/>
              <c:x val="0.39475375068309043"/>
              <c:y val="0.9321533977528195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SXNE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'NK.SXNE - Regression'!$D$2:$D$157</c:f>
              <c:numCache>
                <c:formatCode>General</c:formatCode>
                <c:ptCount val="156"/>
                <c:pt idx="0">
                  <c:v>-5.8296103734375139E-2</c:v>
                </c:pt>
                <c:pt idx="1">
                  <c:v>-3.7155275779376613E-2</c:v>
                </c:pt>
                <c:pt idx="2">
                  <c:v>2.2952026125753228E-2</c:v>
                </c:pt>
                <c:pt idx="3">
                  <c:v>3.2957460961008614E-2</c:v>
                </c:pt>
                <c:pt idx="4">
                  <c:v>-1.3822293719836979E-2</c:v>
                </c:pt>
                <c:pt idx="5">
                  <c:v>3.9199084309390533E-3</c:v>
                </c:pt>
                <c:pt idx="6">
                  <c:v>1.2815626488804091E-2</c:v>
                </c:pt>
                <c:pt idx="7">
                  <c:v>5.4968252106753442E-2</c:v>
                </c:pt>
                <c:pt idx="8">
                  <c:v>-1.2360182672579302E-2</c:v>
                </c:pt>
                <c:pt idx="9">
                  <c:v>1.0635451505016746E-2</c:v>
                </c:pt>
                <c:pt idx="10">
                  <c:v>5.5343780883806322E-2</c:v>
                </c:pt>
                <c:pt idx="11">
                  <c:v>-4.5562498947262151E-2</c:v>
                </c:pt>
                <c:pt idx="12">
                  <c:v>-4.5773112907010237E-3</c:v>
                </c:pt>
                <c:pt idx="13">
                  <c:v>-5.1708033093141557E-3</c:v>
                </c:pt>
                <c:pt idx="14">
                  <c:v>-2.6500389711613486E-2</c:v>
                </c:pt>
                <c:pt idx="15">
                  <c:v>5.1118810698254018E-2</c:v>
                </c:pt>
                <c:pt idx="16">
                  <c:v>-0.10511524186280956</c:v>
                </c:pt>
                <c:pt idx="17">
                  <c:v>-3.6851241614687467E-2</c:v>
                </c:pt>
                <c:pt idx="18">
                  <c:v>5.9639205007916956E-3</c:v>
                </c:pt>
                <c:pt idx="19">
                  <c:v>5.2735713840593293E-2</c:v>
                </c:pt>
                <c:pt idx="20">
                  <c:v>-4.8121839455459559E-2</c:v>
                </c:pt>
                <c:pt idx="21">
                  <c:v>3.054986704159918E-2</c:v>
                </c:pt>
                <c:pt idx="22">
                  <c:v>4.788290308116068E-2</c:v>
                </c:pt>
                <c:pt idx="23">
                  <c:v>-2.1330616722827208E-2</c:v>
                </c:pt>
                <c:pt idx="24">
                  <c:v>-2.6784216226110123E-2</c:v>
                </c:pt>
                <c:pt idx="25">
                  <c:v>3.0266362850632497E-2</c:v>
                </c:pt>
                <c:pt idx="26">
                  <c:v>-1.6308548461895122E-2</c:v>
                </c:pt>
                <c:pt idx="27">
                  <c:v>-3.7150596850534394E-2</c:v>
                </c:pt>
                <c:pt idx="28">
                  <c:v>-1.6079901587487577E-2</c:v>
                </c:pt>
                <c:pt idx="29">
                  <c:v>1.5164129400570953E-2</c:v>
                </c:pt>
                <c:pt idx="30">
                  <c:v>-3.7914691943128835E-3</c:v>
                </c:pt>
                <c:pt idx="31">
                  <c:v>-5.9478240386313577E-3</c:v>
                </c:pt>
                <c:pt idx="32">
                  <c:v>-3.7562876372653195E-2</c:v>
                </c:pt>
                <c:pt idx="33">
                  <c:v>1.5686838886090491E-2</c:v>
                </c:pt>
                <c:pt idx="34">
                  <c:v>-2.2508264753464163E-2</c:v>
                </c:pt>
                <c:pt idx="35">
                  <c:v>1.4804134307903158E-2</c:v>
                </c:pt>
                <c:pt idx="36">
                  <c:v>1.8198732484446742E-2</c:v>
                </c:pt>
                <c:pt idx="37">
                  <c:v>3.2081194587028194E-3</c:v>
                </c:pt>
                <c:pt idx="38">
                  <c:v>-2.0608691926477189E-2</c:v>
                </c:pt>
                <c:pt idx="39">
                  <c:v>3.5707418090378078E-2</c:v>
                </c:pt>
                <c:pt idx="40">
                  <c:v>9.9795329937104292E-3</c:v>
                </c:pt>
                <c:pt idx="41">
                  <c:v>1.136209110825713E-2</c:v>
                </c:pt>
                <c:pt idx="42">
                  <c:v>2.9668004604997123E-2</c:v>
                </c:pt>
                <c:pt idx="43">
                  <c:v>2.0528697308882987E-2</c:v>
                </c:pt>
                <c:pt idx="44">
                  <c:v>9.6942343144112519E-4</c:v>
                </c:pt>
                <c:pt idx="45">
                  <c:v>-3.2742029698404333E-2</c:v>
                </c:pt>
                <c:pt idx="46">
                  <c:v>6.3130198885457012E-2</c:v>
                </c:pt>
                <c:pt idx="47">
                  <c:v>3.7416926624169157E-2</c:v>
                </c:pt>
                <c:pt idx="48">
                  <c:v>3.1044609145574026E-2</c:v>
                </c:pt>
                <c:pt idx="49">
                  <c:v>-3.2193669536972766E-2</c:v>
                </c:pt>
                <c:pt idx="50">
                  <c:v>1.0496264765714457E-2</c:v>
                </c:pt>
                <c:pt idx="51">
                  <c:v>4.998923032739809E-2</c:v>
                </c:pt>
                <c:pt idx="52">
                  <c:v>-6.8361204013377919E-2</c:v>
                </c:pt>
                <c:pt idx="53">
                  <c:v>2.3970363913705848E-3</c:v>
                </c:pt>
                <c:pt idx="54">
                  <c:v>3.870294647214344E-3</c:v>
                </c:pt>
                <c:pt idx="55">
                  <c:v>4.4558110103353768E-2</c:v>
                </c:pt>
                <c:pt idx="56">
                  <c:v>-1.0359782971326786E-3</c:v>
                </c:pt>
                <c:pt idx="57">
                  <c:v>8.964478696075728E-3</c:v>
                </c:pt>
                <c:pt idx="58">
                  <c:v>4.6246524559777659E-2</c:v>
                </c:pt>
                <c:pt idx="59">
                  <c:v>2.8030259722936865E-2</c:v>
                </c:pt>
                <c:pt idx="60">
                  <c:v>-1.4571401746314884E-2</c:v>
                </c:pt>
                <c:pt idx="61">
                  <c:v>-5.8200403211544724E-2</c:v>
                </c:pt>
                <c:pt idx="62">
                  <c:v>-1.4414445819462085E-2</c:v>
                </c:pt>
                <c:pt idx="63">
                  <c:v>-1.9432575628097769E-2</c:v>
                </c:pt>
                <c:pt idx="64">
                  <c:v>-6.7394367392670258E-3</c:v>
                </c:pt>
                <c:pt idx="65">
                  <c:v>-1.2124769411369956E-2</c:v>
                </c:pt>
                <c:pt idx="66">
                  <c:v>2.5186968107968673E-2</c:v>
                </c:pt>
                <c:pt idx="67">
                  <c:v>-1.7676941031097219E-3</c:v>
                </c:pt>
                <c:pt idx="68">
                  <c:v>3.0671808115470191E-2</c:v>
                </c:pt>
                <c:pt idx="69">
                  <c:v>3.3622817442179327E-2</c:v>
                </c:pt>
                <c:pt idx="70">
                  <c:v>-1.7760936714316475E-2</c:v>
                </c:pt>
                <c:pt idx="71">
                  <c:v>-4.2292279380148803E-2</c:v>
                </c:pt>
                <c:pt idx="72">
                  <c:v>9.6374244634298018E-3</c:v>
                </c:pt>
                <c:pt idx="73">
                  <c:v>-1.7939972714870366E-2</c:v>
                </c:pt>
                <c:pt idx="74">
                  <c:v>-1.5463138630983423E-2</c:v>
                </c:pt>
                <c:pt idx="75">
                  <c:v>-4.3629433987496464E-3</c:v>
                </c:pt>
                <c:pt idx="76">
                  <c:v>-1.0405121503366303E-2</c:v>
                </c:pt>
                <c:pt idx="77">
                  <c:v>-3.8067301671007199E-3</c:v>
                </c:pt>
                <c:pt idx="78">
                  <c:v>-2.6393055978949625E-2</c:v>
                </c:pt>
                <c:pt idx="79">
                  <c:v>1.3397720436401491E-2</c:v>
                </c:pt>
                <c:pt idx="80">
                  <c:v>4.6390826377430503E-3</c:v>
                </c:pt>
                <c:pt idx="81">
                  <c:v>1.7247968627972468E-2</c:v>
                </c:pt>
                <c:pt idx="82">
                  <c:v>-1.4911936096379254E-2</c:v>
                </c:pt>
                <c:pt idx="83">
                  <c:v>2.3796755597264935E-2</c:v>
                </c:pt>
                <c:pt idx="84">
                  <c:v>4.0236051502147446E-4</c:v>
                </c:pt>
                <c:pt idx="85">
                  <c:v>-1.952791110526661E-2</c:v>
                </c:pt>
                <c:pt idx="86">
                  <c:v>2.6854586884969139E-2</c:v>
                </c:pt>
                <c:pt idx="87">
                  <c:v>-2.8005643785273555E-2</c:v>
                </c:pt>
                <c:pt idx="88">
                  <c:v>7.7875696499727799E-3</c:v>
                </c:pt>
                <c:pt idx="89">
                  <c:v>2.7487555850024548E-2</c:v>
                </c:pt>
                <c:pt idx="90">
                  <c:v>1.8551928379344927E-3</c:v>
                </c:pt>
                <c:pt idx="91">
                  <c:v>-5.3159070901333833E-3</c:v>
                </c:pt>
                <c:pt idx="92">
                  <c:v>-7.7815745847013634E-4</c:v>
                </c:pt>
                <c:pt idx="93">
                  <c:v>-2.5791459977916542E-2</c:v>
                </c:pt>
                <c:pt idx="94">
                  <c:v>-1.5467395060307283E-3</c:v>
                </c:pt>
                <c:pt idx="95">
                  <c:v>2.9283246392520768E-2</c:v>
                </c:pt>
                <c:pt idx="96">
                  <c:v>1.4083539433910493E-2</c:v>
                </c:pt>
                <c:pt idx="97">
                  <c:v>-2.1363139759643726E-2</c:v>
                </c:pt>
                <c:pt idx="98">
                  <c:v>-4.5652139041722016E-2</c:v>
                </c:pt>
                <c:pt idx="99">
                  <c:v>2.2100896824225762E-2</c:v>
                </c:pt>
                <c:pt idx="100">
                  <c:v>5.6885635140481658E-3</c:v>
                </c:pt>
                <c:pt idx="101">
                  <c:v>-1.531091025830905E-3</c:v>
                </c:pt>
                <c:pt idx="102">
                  <c:v>9.6407971941954995E-3</c:v>
                </c:pt>
                <c:pt idx="103">
                  <c:v>3.0630599763589322E-2</c:v>
                </c:pt>
                <c:pt idx="104">
                  <c:v>8.9011026997130507E-3</c:v>
                </c:pt>
                <c:pt idx="105">
                  <c:v>-2.9374758845140819E-2</c:v>
                </c:pt>
                <c:pt idx="106">
                  <c:v>5.0243631029657536E-3</c:v>
                </c:pt>
                <c:pt idx="107">
                  <c:v>-3.6955535771277686E-3</c:v>
                </c:pt>
                <c:pt idx="108">
                  <c:v>5.4723259074094194E-3</c:v>
                </c:pt>
                <c:pt idx="109">
                  <c:v>8.1734125700275318E-3</c:v>
                </c:pt>
                <c:pt idx="110">
                  <c:v>1.403805642849742E-2</c:v>
                </c:pt>
                <c:pt idx="111">
                  <c:v>5.0151843817787178E-3</c:v>
                </c:pt>
                <c:pt idx="112">
                  <c:v>1.2350233653069063E-2</c:v>
                </c:pt>
                <c:pt idx="113">
                  <c:v>6.8453170602281854E-3</c:v>
                </c:pt>
                <c:pt idx="114">
                  <c:v>2.2159191632689238E-3</c:v>
                </c:pt>
                <c:pt idx="115">
                  <c:v>-4.9917979291974803E-3</c:v>
                </c:pt>
                <c:pt idx="116">
                  <c:v>9.2211838006229646E-3</c:v>
                </c:pt>
                <c:pt idx="117">
                  <c:v>1.7478717623618866E-2</c:v>
                </c:pt>
                <c:pt idx="118">
                  <c:v>3.1210892993892372E-2</c:v>
                </c:pt>
                <c:pt idx="119">
                  <c:v>-8.2064391834316321E-3</c:v>
                </c:pt>
                <c:pt idx="120">
                  <c:v>4.2041818587694483E-3</c:v>
                </c:pt>
                <c:pt idx="121">
                  <c:v>-3.8544214661627029E-3</c:v>
                </c:pt>
                <c:pt idx="122">
                  <c:v>2.433451600319405E-3</c:v>
                </c:pt>
                <c:pt idx="123">
                  <c:v>3.104650271968137E-2</c:v>
                </c:pt>
                <c:pt idx="124">
                  <c:v>-5.1256645262093732E-3</c:v>
                </c:pt>
                <c:pt idx="125">
                  <c:v>2.2483293393340667E-2</c:v>
                </c:pt>
                <c:pt idx="126">
                  <c:v>1.3866666666666631E-2</c:v>
                </c:pt>
                <c:pt idx="127">
                  <c:v>1.4590055514359525E-2</c:v>
                </c:pt>
                <c:pt idx="128">
                  <c:v>4.1843275635270336E-2</c:v>
                </c:pt>
                <c:pt idx="129">
                  <c:v>-5.8244027135974839E-2</c:v>
                </c:pt>
                <c:pt idx="130">
                  <c:v>-8.3071702969909605E-3</c:v>
                </c:pt>
                <c:pt idx="131">
                  <c:v>-8.4113233815454082E-3</c:v>
                </c:pt>
                <c:pt idx="132">
                  <c:v>-1.485827491618422E-2</c:v>
                </c:pt>
                <c:pt idx="133">
                  <c:v>3.7092271806050525E-3</c:v>
                </c:pt>
                <c:pt idx="134">
                  <c:v>1.6283227110212958E-2</c:v>
                </c:pt>
                <c:pt idx="135">
                  <c:v>2.1942453186123655E-2</c:v>
                </c:pt>
                <c:pt idx="136">
                  <c:v>6.254246093593885E-3</c:v>
                </c:pt>
                <c:pt idx="137">
                  <c:v>4.7381859277552188E-2</c:v>
                </c:pt>
                <c:pt idx="138">
                  <c:v>-2.348204614661464E-2</c:v>
                </c:pt>
                <c:pt idx="139">
                  <c:v>-5.0225710683638423E-3</c:v>
                </c:pt>
                <c:pt idx="140">
                  <c:v>-4.3713296775949942E-2</c:v>
                </c:pt>
                <c:pt idx="141">
                  <c:v>5.1993745113369195E-3</c:v>
                </c:pt>
                <c:pt idx="142">
                  <c:v>-1.2450535662580701E-2</c:v>
                </c:pt>
                <c:pt idx="143">
                  <c:v>5.2586641828694112E-3</c:v>
                </c:pt>
                <c:pt idx="144">
                  <c:v>2.9485796476087834E-2</c:v>
                </c:pt>
                <c:pt idx="145">
                  <c:v>-5.7899255295789417E-4</c:v>
                </c:pt>
                <c:pt idx="146">
                  <c:v>1.9395937639923536E-2</c:v>
                </c:pt>
                <c:pt idx="147">
                  <c:v>8.745996550874581E-3</c:v>
                </c:pt>
                <c:pt idx="148">
                  <c:v>4.4129170619045376E-3</c:v>
                </c:pt>
                <c:pt idx="149">
                  <c:v>-2.6635354569358269E-2</c:v>
                </c:pt>
                <c:pt idx="150">
                  <c:v>9.5440729483282256E-3</c:v>
                </c:pt>
                <c:pt idx="151">
                  <c:v>1.7693640188072225E-2</c:v>
                </c:pt>
                <c:pt idx="152">
                  <c:v>-8.4854928742306365E-3</c:v>
                </c:pt>
                <c:pt idx="153">
                  <c:v>2.2645533623285346E-2</c:v>
                </c:pt>
                <c:pt idx="154">
                  <c:v>-2.6693360026692793E-3</c:v>
                </c:pt>
                <c:pt idx="155">
                  <c:v>4.1041963313509918E-3</c:v>
                </c:pt>
              </c:numCache>
            </c:numRef>
          </c:xVal>
          <c:yVal>
            <c:numRef>
              <c:f>'NK.SXNE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FD-4045-80A9-45265AA7A8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42320"/>
        <c:axId val="87541008"/>
      </c:scatterChart>
      <c:valAx>
        <c:axId val="875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SXNE</a:t>
                </a:r>
              </a:p>
            </c:rich>
          </c:tx>
          <c:layout>
            <c:manualLayout>
              <c:xMode val="edge"/>
              <c:yMode val="edge"/>
              <c:x val="0.8006194441814527"/>
              <c:y val="0.63350694877024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1008"/>
        <c:crosses val="autoZero"/>
        <c:crossBetween val="midCat"/>
      </c:valAx>
      <c:valAx>
        <c:axId val="875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52259348928896898"/>
              <c:y val="0.2645649363495285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IMERYS et les rendements du SXNE</a:t>
            </a:r>
          </a:p>
        </c:rich>
      </c:tx>
      <c:layout>
        <c:manualLayout>
          <c:xMode val="edge"/>
          <c:yMode val="edge"/>
          <c:x val="0.15310537212533348"/>
          <c:y val="1.676498045156137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'NK.SXNE - Regression'!$D$2:$D$157</c:f>
              <c:numCache>
                <c:formatCode>General</c:formatCode>
                <c:ptCount val="156"/>
                <c:pt idx="0">
                  <c:v>-5.8296103734375139E-2</c:v>
                </c:pt>
                <c:pt idx="1">
                  <c:v>-3.7155275779376613E-2</c:v>
                </c:pt>
                <c:pt idx="2">
                  <c:v>2.2952026125753228E-2</c:v>
                </c:pt>
                <c:pt idx="3">
                  <c:v>3.2957460961008614E-2</c:v>
                </c:pt>
                <c:pt idx="4">
                  <c:v>-1.3822293719836979E-2</c:v>
                </c:pt>
                <c:pt idx="5">
                  <c:v>3.9199084309390533E-3</c:v>
                </c:pt>
                <c:pt idx="6">
                  <c:v>1.2815626488804091E-2</c:v>
                </c:pt>
                <c:pt idx="7">
                  <c:v>5.4968252106753442E-2</c:v>
                </c:pt>
                <c:pt idx="8">
                  <c:v>-1.2360182672579302E-2</c:v>
                </c:pt>
                <c:pt idx="9">
                  <c:v>1.0635451505016746E-2</c:v>
                </c:pt>
                <c:pt idx="10">
                  <c:v>5.5343780883806322E-2</c:v>
                </c:pt>
                <c:pt idx="11">
                  <c:v>-4.5562498947262151E-2</c:v>
                </c:pt>
                <c:pt idx="12">
                  <c:v>-4.5773112907010237E-3</c:v>
                </c:pt>
                <c:pt idx="13">
                  <c:v>-5.1708033093141557E-3</c:v>
                </c:pt>
                <c:pt idx="14">
                  <c:v>-2.6500389711613486E-2</c:v>
                </c:pt>
                <c:pt idx="15">
                  <c:v>5.1118810698254018E-2</c:v>
                </c:pt>
                <c:pt idx="16">
                  <c:v>-0.10511524186280956</c:v>
                </c:pt>
                <c:pt idx="17">
                  <c:v>-3.6851241614687467E-2</c:v>
                </c:pt>
                <c:pt idx="18">
                  <c:v>5.9639205007916956E-3</c:v>
                </c:pt>
                <c:pt idx="19">
                  <c:v>5.2735713840593293E-2</c:v>
                </c:pt>
                <c:pt idx="20">
                  <c:v>-4.8121839455459559E-2</c:v>
                </c:pt>
                <c:pt idx="21">
                  <c:v>3.054986704159918E-2</c:v>
                </c:pt>
                <c:pt idx="22">
                  <c:v>4.788290308116068E-2</c:v>
                </c:pt>
                <c:pt idx="23">
                  <c:v>-2.1330616722827208E-2</c:v>
                </c:pt>
                <c:pt idx="24">
                  <c:v>-2.6784216226110123E-2</c:v>
                </c:pt>
                <c:pt idx="25">
                  <c:v>3.0266362850632497E-2</c:v>
                </c:pt>
                <c:pt idx="26">
                  <c:v>-1.6308548461895122E-2</c:v>
                </c:pt>
                <c:pt idx="27">
                  <c:v>-3.7150596850534394E-2</c:v>
                </c:pt>
                <c:pt idx="28">
                  <c:v>-1.6079901587487577E-2</c:v>
                </c:pt>
                <c:pt idx="29">
                  <c:v>1.5164129400570953E-2</c:v>
                </c:pt>
                <c:pt idx="30">
                  <c:v>-3.7914691943128835E-3</c:v>
                </c:pt>
                <c:pt idx="31">
                  <c:v>-5.9478240386313577E-3</c:v>
                </c:pt>
                <c:pt idx="32">
                  <c:v>-3.7562876372653195E-2</c:v>
                </c:pt>
                <c:pt idx="33">
                  <c:v>1.5686838886090491E-2</c:v>
                </c:pt>
                <c:pt idx="34">
                  <c:v>-2.2508264753464163E-2</c:v>
                </c:pt>
                <c:pt idx="35">
                  <c:v>1.4804134307903158E-2</c:v>
                </c:pt>
                <c:pt idx="36">
                  <c:v>1.8198732484446742E-2</c:v>
                </c:pt>
                <c:pt idx="37">
                  <c:v>3.2081194587028194E-3</c:v>
                </c:pt>
                <c:pt idx="38">
                  <c:v>-2.0608691926477189E-2</c:v>
                </c:pt>
                <c:pt idx="39">
                  <c:v>3.5707418090378078E-2</c:v>
                </c:pt>
                <c:pt idx="40">
                  <c:v>9.9795329937104292E-3</c:v>
                </c:pt>
                <c:pt idx="41">
                  <c:v>1.136209110825713E-2</c:v>
                </c:pt>
                <c:pt idx="42">
                  <c:v>2.9668004604997123E-2</c:v>
                </c:pt>
                <c:pt idx="43">
                  <c:v>2.0528697308882987E-2</c:v>
                </c:pt>
                <c:pt idx="44">
                  <c:v>9.6942343144112519E-4</c:v>
                </c:pt>
                <c:pt idx="45">
                  <c:v>-3.2742029698404333E-2</c:v>
                </c:pt>
                <c:pt idx="46">
                  <c:v>6.3130198885457012E-2</c:v>
                </c:pt>
                <c:pt idx="47">
                  <c:v>3.7416926624169157E-2</c:v>
                </c:pt>
                <c:pt idx="48">
                  <c:v>3.1044609145574026E-2</c:v>
                </c:pt>
                <c:pt idx="49">
                  <c:v>-3.2193669536972766E-2</c:v>
                </c:pt>
                <c:pt idx="50">
                  <c:v>1.0496264765714457E-2</c:v>
                </c:pt>
                <c:pt idx="51">
                  <c:v>4.998923032739809E-2</c:v>
                </c:pt>
                <c:pt idx="52">
                  <c:v>-6.8361204013377919E-2</c:v>
                </c:pt>
                <c:pt idx="53">
                  <c:v>2.3970363913705848E-3</c:v>
                </c:pt>
                <c:pt idx="54">
                  <c:v>3.870294647214344E-3</c:v>
                </c:pt>
                <c:pt idx="55">
                  <c:v>4.4558110103353768E-2</c:v>
                </c:pt>
                <c:pt idx="56">
                  <c:v>-1.0359782971326786E-3</c:v>
                </c:pt>
                <c:pt idx="57">
                  <c:v>8.964478696075728E-3</c:v>
                </c:pt>
                <c:pt idx="58">
                  <c:v>4.6246524559777659E-2</c:v>
                </c:pt>
                <c:pt idx="59">
                  <c:v>2.8030259722936865E-2</c:v>
                </c:pt>
                <c:pt idx="60">
                  <c:v>-1.4571401746314884E-2</c:v>
                </c:pt>
                <c:pt idx="61">
                  <c:v>-5.8200403211544724E-2</c:v>
                </c:pt>
                <c:pt idx="62">
                  <c:v>-1.4414445819462085E-2</c:v>
                </c:pt>
                <c:pt idx="63">
                  <c:v>-1.9432575628097769E-2</c:v>
                </c:pt>
                <c:pt idx="64">
                  <c:v>-6.7394367392670258E-3</c:v>
                </c:pt>
                <c:pt idx="65">
                  <c:v>-1.2124769411369956E-2</c:v>
                </c:pt>
                <c:pt idx="66">
                  <c:v>2.5186968107968673E-2</c:v>
                </c:pt>
                <c:pt idx="67">
                  <c:v>-1.7676941031097219E-3</c:v>
                </c:pt>
                <c:pt idx="68">
                  <c:v>3.0671808115470191E-2</c:v>
                </c:pt>
                <c:pt idx="69">
                  <c:v>3.3622817442179327E-2</c:v>
                </c:pt>
                <c:pt idx="70">
                  <c:v>-1.7760936714316475E-2</c:v>
                </c:pt>
                <c:pt idx="71">
                  <c:v>-4.2292279380148803E-2</c:v>
                </c:pt>
                <c:pt idx="72">
                  <c:v>9.6374244634298018E-3</c:v>
                </c:pt>
                <c:pt idx="73">
                  <c:v>-1.7939972714870366E-2</c:v>
                </c:pt>
                <c:pt idx="74">
                  <c:v>-1.5463138630983423E-2</c:v>
                </c:pt>
                <c:pt idx="75">
                  <c:v>-4.3629433987496464E-3</c:v>
                </c:pt>
                <c:pt idx="76">
                  <c:v>-1.0405121503366303E-2</c:v>
                </c:pt>
                <c:pt idx="77">
                  <c:v>-3.8067301671007199E-3</c:v>
                </c:pt>
                <c:pt idx="78">
                  <c:v>-2.6393055978949625E-2</c:v>
                </c:pt>
                <c:pt idx="79">
                  <c:v>1.3397720436401491E-2</c:v>
                </c:pt>
                <c:pt idx="80">
                  <c:v>4.6390826377430503E-3</c:v>
                </c:pt>
                <c:pt idx="81">
                  <c:v>1.7247968627972468E-2</c:v>
                </c:pt>
                <c:pt idx="82">
                  <c:v>-1.4911936096379254E-2</c:v>
                </c:pt>
                <c:pt idx="83">
                  <c:v>2.3796755597264935E-2</c:v>
                </c:pt>
                <c:pt idx="84">
                  <c:v>4.0236051502147446E-4</c:v>
                </c:pt>
                <c:pt idx="85">
                  <c:v>-1.952791110526661E-2</c:v>
                </c:pt>
                <c:pt idx="86">
                  <c:v>2.6854586884969139E-2</c:v>
                </c:pt>
                <c:pt idx="87">
                  <c:v>-2.8005643785273555E-2</c:v>
                </c:pt>
                <c:pt idx="88">
                  <c:v>7.7875696499727799E-3</c:v>
                </c:pt>
                <c:pt idx="89">
                  <c:v>2.7487555850024548E-2</c:v>
                </c:pt>
                <c:pt idx="90">
                  <c:v>1.8551928379344927E-3</c:v>
                </c:pt>
                <c:pt idx="91">
                  <c:v>-5.3159070901333833E-3</c:v>
                </c:pt>
                <c:pt idx="92">
                  <c:v>-7.7815745847013634E-4</c:v>
                </c:pt>
                <c:pt idx="93">
                  <c:v>-2.5791459977916542E-2</c:v>
                </c:pt>
                <c:pt idx="94">
                  <c:v>-1.5467395060307283E-3</c:v>
                </c:pt>
                <c:pt idx="95">
                  <c:v>2.9283246392520768E-2</c:v>
                </c:pt>
                <c:pt idx="96">
                  <c:v>1.4083539433910493E-2</c:v>
                </c:pt>
                <c:pt idx="97">
                  <c:v>-2.1363139759643726E-2</c:v>
                </c:pt>
                <c:pt idx="98">
                  <c:v>-4.5652139041722016E-2</c:v>
                </c:pt>
                <c:pt idx="99">
                  <c:v>2.2100896824225762E-2</c:v>
                </c:pt>
                <c:pt idx="100">
                  <c:v>5.6885635140481658E-3</c:v>
                </c:pt>
                <c:pt idx="101">
                  <c:v>-1.531091025830905E-3</c:v>
                </c:pt>
                <c:pt idx="102">
                  <c:v>9.6407971941954995E-3</c:v>
                </c:pt>
                <c:pt idx="103">
                  <c:v>3.0630599763589322E-2</c:v>
                </c:pt>
                <c:pt idx="104">
                  <c:v>8.9011026997130507E-3</c:v>
                </c:pt>
                <c:pt idx="105">
                  <c:v>-2.9374758845140819E-2</c:v>
                </c:pt>
                <c:pt idx="106">
                  <c:v>5.0243631029657536E-3</c:v>
                </c:pt>
                <c:pt idx="107">
                  <c:v>-3.6955535771277686E-3</c:v>
                </c:pt>
                <c:pt idx="108">
                  <c:v>5.4723259074094194E-3</c:v>
                </c:pt>
                <c:pt idx="109">
                  <c:v>8.1734125700275318E-3</c:v>
                </c:pt>
                <c:pt idx="110">
                  <c:v>1.403805642849742E-2</c:v>
                </c:pt>
                <c:pt idx="111">
                  <c:v>5.0151843817787178E-3</c:v>
                </c:pt>
                <c:pt idx="112">
                  <c:v>1.2350233653069063E-2</c:v>
                </c:pt>
                <c:pt idx="113">
                  <c:v>6.8453170602281854E-3</c:v>
                </c:pt>
                <c:pt idx="114">
                  <c:v>2.2159191632689238E-3</c:v>
                </c:pt>
                <c:pt idx="115">
                  <c:v>-4.9917979291974803E-3</c:v>
                </c:pt>
                <c:pt idx="116">
                  <c:v>9.2211838006229646E-3</c:v>
                </c:pt>
                <c:pt idx="117">
                  <c:v>1.7478717623618866E-2</c:v>
                </c:pt>
                <c:pt idx="118">
                  <c:v>3.1210892993892372E-2</c:v>
                </c:pt>
                <c:pt idx="119">
                  <c:v>-8.2064391834316321E-3</c:v>
                </c:pt>
                <c:pt idx="120">
                  <c:v>4.2041818587694483E-3</c:v>
                </c:pt>
                <c:pt idx="121">
                  <c:v>-3.8544214661627029E-3</c:v>
                </c:pt>
                <c:pt idx="122">
                  <c:v>2.433451600319405E-3</c:v>
                </c:pt>
                <c:pt idx="123">
                  <c:v>3.104650271968137E-2</c:v>
                </c:pt>
                <c:pt idx="124">
                  <c:v>-5.1256645262093732E-3</c:v>
                </c:pt>
                <c:pt idx="125">
                  <c:v>2.2483293393340667E-2</c:v>
                </c:pt>
                <c:pt idx="126">
                  <c:v>1.3866666666666631E-2</c:v>
                </c:pt>
                <c:pt idx="127">
                  <c:v>1.4590055514359525E-2</c:v>
                </c:pt>
                <c:pt idx="128">
                  <c:v>4.1843275635270336E-2</c:v>
                </c:pt>
                <c:pt idx="129">
                  <c:v>-5.8244027135974839E-2</c:v>
                </c:pt>
                <c:pt idx="130">
                  <c:v>-8.3071702969909605E-3</c:v>
                </c:pt>
                <c:pt idx="131">
                  <c:v>-8.4113233815454082E-3</c:v>
                </c:pt>
                <c:pt idx="132">
                  <c:v>-1.485827491618422E-2</c:v>
                </c:pt>
                <c:pt idx="133">
                  <c:v>3.7092271806050525E-3</c:v>
                </c:pt>
                <c:pt idx="134">
                  <c:v>1.6283227110212958E-2</c:v>
                </c:pt>
                <c:pt idx="135">
                  <c:v>2.1942453186123655E-2</c:v>
                </c:pt>
                <c:pt idx="136">
                  <c:v>6.254246093593885E-3</c:v>
                </c:pt>
                <c:pt idx="137">
                  <c:v>4.7381859277552188E-2</c:v>
                </c:pt>
                <c:pt idx="138">
                  <c:v>-2.348204614661464E-2</c:v>
                </c:pt>
                <c:pt idx="139">
                  <c:v>-5.0225710683638423E-3</c:v>
                </c:pt>
                <c:pt idx="140">
                  <c:v>-4.3713296775949942E-2</c:v>
                </c:pt>
                <c:pt idx="141">
                  <c:v>5.1993745113369195E-3</c:v>
                </c:pt>
                <c:pt idx="142">
                  <c:v>-1.2450535662580701E-2</c:v>
                </c:pt>
                <c:pt idx="143">
                  <c:v>5.2586641828694112E-3</c:v>
                </c:pt>
                <c:pt idx="144">
                  <c:v>2.9485796476087834E-2</c:v>
                </c:pt>
                <c:pt idx="145">
                  <c:v>-5.7899255295789417E-4</c:v>
                </c:pt>
                <c:pt idx="146">
                  <c:v>1.9395937639923536E-2</c:v>
                </c:pt>
                <c:pt idx="147">
                  <c:v>8.745996550874581E-3</c:v>
                </c:pt>
                <c:pt idx="148">
                  <c:v>4.4129170619045376E-3</c:v>
                </c:pt>
                <c:pt idx="149">
                  <c:v>-2.6635354569358269E-2</c:v>
                </c:pt>
                <c:pt idx="150">
                  <c:v>9.5440729483282256E-3</c:v>
                </c:pt>
                <c:pt idx="151">
                  <c:v>1.7693640188072225E-2</c:v>
                </c:pt>
                <c:pt idx="152">
                  <c:v>-8.4854928742306365E-3</c:v>
                </c:pt>
                <c:pt idx="153">
                  <c:v>2.2645533623285346E-2</c:v>
                </c:pt>
                <c:pt idx="154">
                  <c:v>-2.6693360026692793E-3</c:v>
                </c:pt>
                <c:pt idx="155">
                  <c:v>4.1041963313509918E-3</c:v>
                </c:pt>
              </c:numCache>
            </c:numRef>
          </c:xVal>
          <c:yVal>
            <c:numRef>
              <c:f>'NK.SXNE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87-4FDF-BB46-96447C0AE3D2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'NK.SXNE - Regression'!$D$2:$D$157</c:f>
              <c:numCache>
                <c:formatCode>General</c:formatCode>
                <c:ptCount val="156"/>
                <c:pt idx="0">
                  <c:v>-5.8296103734375139E-2</c:v>
                </c:pt>
                <c:pt idx="1">
                  <c:v>-3.7155275779376613E-2</c:v>
                </c:pt>
                <c:pt idx="2">
                  <c:v>2.2952026125753228E-2</c:v>
                </c:pt>
                <c:pt idx="3">
                  <c:v>3.2957460961008614E-2</c:v>
                </c:pt>
                <c:pt idx="4">
                  <c:v>-1.3822293719836979E-2</c:v>
                </c:pt>
                <c:pt idx="5">
                  <c:v>3.9199084309390533E-3</c:v>
                </c:pt>
                <c:pt idx="6">
                  <c:v>1.2815626488804091E-2</c:v>
                </c:pt>
                <c:pt idx="7">
                  <c:v>5.4968252106753442E-2</c:v>
                </c:pt>
                <c:pt idx="8">
                  <c:v>-1.2360182672579302E-2</c:v>
                </c:pt>
                <c:pt idx="9">
                  <c:v>1.0635451505016746E-2</c:v>
                </c:pt>
                <c:pt idx="10">
                  <c:v>5.5343780883806322E-2</c:v>
                </c:pt>
                <c:pt idx="11">
                  <c:v>-4.5562498947262151E-2</c:v>
                </c:pt>
                <c:pt idx="12">
                  <c:v>-4.5773112907010237E-3</c:v>
                </c:pt>
                <c:pt idx="13">
                  <c:v>-5.1708033093141557E-3</c:v>
                </c:pt>
                <c:pt idx="14">
                  <c:v>-2.6500389711613486E-2</c:v>
                </c:pt>
                <c:pt idx="15">
                  <c:v>5.1118810698254018E-2</c:v>
                </c:pt>
                <c:pt idx="16">
                  <c:v>-0.10511524186280956</c:v>
                </c:pt>
                <c:pt idx="17">
                  <c:v>-3.6851241614687467E-2</c:v>
                </c:pt>
                <c:pt idx="18">
                  <c:v>5.9639205007916956E-3</c:v>
                </c:pt>
                <c:pt idx="19">
                  <c:v>5.2735713840593293E-2</c:v>
                </c:pt>
                <c:pt idx="20">
                  <c:v>-4.8121839455459559E-2</c:v>
                </c:pt>
                <c:pt idx="21">
                  <c:v>3.054986704159918E-2</c:v>
                </c:pt>
                <c:pt idx="22">
                  <c:v>4.788290308116068E-2</c:v>
                </c:pt>
                <c:pt idx="23">
                  <c:v>-2.1330616722827208E-2</c:v>
                </c:pt>
                <c:pt idx="24">
                  <c:v>-2.6784216226110123E-2</c:v>
                </c:pt>
                <c:pt idx="25">
                  <c:v>3.0266362850632497E-2</c:v>
                </c:pt>
                <c:pt idx="26">
                  <c:v>-1.6308548461895122E-2</c:v>
                </c:pt>
                <c:pt idx="27">
                  <c:v>-3.7150596850534394E-2</c:v>
                </c:pt>
                <c:pt idx="28">
                  <c:v>-1.6079901587487577E-2</c:v>
                </c:pt>
                <c:pt idx="29">
                  <c:v>1.5164129400570953E-2</c:v>
                </c:pt>
                <c:pt idx="30">
                  <c:v>-3.7914691943128835E-3</c:v>
                </c:pt>
                <c:pt idx="31">
                  <c:v>-5.9478240386313577E-3</c:v>
                </c:pt>
                <c:pt idx="32">
                  <c:v>-3.7562876372653195E-2</c:v>
                </c:pt>
                <c:pt idx="33">
                  <c:v>1.5686838886090491E-2</c:v>
                </c:pt>
                <c:pt idx="34">
                  <c:v>-2.2508264753464163E-2</c:v>
                </c:pt>
                <c:pt idx="35">
                  <c:v>1.4804134307903158E-2</c:v>
                </c:pt>
                <c:pt idx="36">
                  <c:v>1.8198732484446742E-2</c:v>
                </c:pt>
                <c:pt idx="37">
                  <c:v>3.2081194587028194E-3</c:v>
                </c:pt>
                <c:pt idx="38">
                  <c:v>-2.0608691926477189E-2</c:v>
                </c:pt>
                <c:pt idx="39">
                  <c:v>3.5707418090378078E-2</c:v>
                </c:pt>
                <c:pt idx="40">
                  <c:v>9.9795329937104292E-3</c:v>
                </c:pt>
                <c:pt idx="41">
                  <c:v>1.136209110825713E-2</c:v>
                </c:pt>
                <c:pt idx="42">
                  <c:v>2.9668004604997123E-2</c:v>
                </c:pt>
                <c:pt idx="43">
                  <c:v>2.0528697308882987E-2</c:v>
                </c:pt>
                <c:pt idx="44">
                  <c:v>9.6942343144112519E-4</c:v>
                </c:pt>
                <c:pt idx="45">
                  <c:v>-3.2742029698404333E-2</c:v>
                </c:pt>
                <c:pt idx="46">
                  <c:v>6.3130198885457012E-2</c:v>
                </c:pt>
                <c:pt idx="47">
                  <c:v>3.7416926624169157E-2</c:v>
                </c:pt>
                <c:pt idx="48">
                  <c:v>3.1044609145574026E-2</c:v>
                </c:pt>
                <c:pt idx="49">
                  <c:v>-3.2193669536972766E-2</c:v>
                </c:pt>
                <c:pt idx="50">
                  <c:v>1.0496264765714457E-2</c:v>
                </c:pt>
                <c:pt idx="51">
                  <c:v>4.998923032739809E-2</c:v>
                </c:pt>
                <c:pt idx="52">
                  <c:v>-6.8361204013377919E-2</c:v>
                </c:pt>
                <c:pt idx="53">
                  <c:v>2.3970363913705848E-3</c:v>
                </c:pt>
                <c:pt idx="54">
                  <c:v>3.870294647214344E-3</c:v>
                </c:pt>
                <c:pt idx="55">
                  <c:v>4.4558110103353768E-2</c:v>
                </c:pt>
                <c:pt idx="56">
                  <c:v>-1.0359782971326786E-3</c:v>
                </c:pt>
                <c:pt idx="57">
                  <c:v>8.964478696075728E-3</c:v>
                </c:pt>
                <c:pt idx="58">
                  <c:v>4.6246524559777659E-2</c:v>
                </c:pt>
                <c:pt idx="59">
                  <c:v>2.8030259722936865E-2</c:v>
                </c:pt>
                <c:pt idx="60">
                  <c:v>-1.4571401746314884E-2</c:v>
                </c:pt>
                <c:pt idx="61">
                  <c:v>-5.8200403211544724E-2</c:v>
                </c:pt>
                <c:pt idx="62">
                  <c:v>-1.4414445819462085E-2</c:v>
                </c:pt>
                <c:pt idx="63">
                  <c:v>-1.9432575628097769E-2</c:v>
                </c:pt>
                <c:pt idx="64">
                  <c:v>-6.7394367392670258E-3</c:v>
                </c:pt>
                <c:pt idx="65">
                  <c:v>-1.2124769411369956E-2</c:v>
                </c:pt>
                <c:pt idx="66">
                  <c:v>2.5186968107968673E-2</c:v>
                </c:pt>
                <c:pt idx="67">
                  <c:v>-1.7676941031097219E-3</c:v>
                </c:pt>
                <c:pt idx="68">
                  <c:v>3.0671808115470191E-2</c:v>
                </c:pt>
                <c:pt idx="69">
                  <c:v>3.3622817442179327E-2</c:v>
                </c:pt>
                <c:pt idx="70">
                  <c:v>-1.7760936714316475E-2</c:v>
                </c:pt>
                <c:pt idx="71">
                  <c:v>-4.2292279380148803E-2</c:v>
                </c:pt>
                <c:pt idx="72">
                  <c:v>9.6374244634298018E-3</c:v>
                </c:pt>
                <c:pt idx="73">
                  <c:v>-1.7939972714870366E-2</c:v>
                </c:pt>
                <c:pt idx="74">
                  <c:v>-1.5463138630983423E-2</c:v>
                </c:pt>
                <c:pt idx="75">
                  <c:v>-4.3629433987496464E-3</c:v>
                </c:pt>
                <c:pt idx="76">
                  <c:v>-1.0405121503366303E-2</c:v>
                </c:pt>
                <c:pt idx="77">
                  <c:v>-3.8067301671007199E-3</c:v>
                </c:pt>
                <c:pt idx="78">
                  <c:v>-2.6393055978949625E-2</c:v>
                </c:pt>
                <c:pt idx="79">
                  <c:v>1.3397720436401491E-2</c:v>
                </c:pt>
                <c:pt idx="80">
                  <c:v>4.6390826377430503E-3</c:v>
                </c:pt>
                <c:pt idx="81">
                  <c:v>1.7247968627972468E-2</c:v>
                </c:pt>
                <c:pt idx="82">
                  <c:v>-1.4911936096379254E-2</c:v>
                </c:pt>
                <c:pt idx="83">
                  <c:v>2.3796755597264935E-2</c:v>
                </c:pt>
                <c:pt idx="84">
                  <c:v>4.0236051502147446E-4</c:v>
                </c:pt>
                <c:pt idx="85">
                  <c:v>-1.952791110526661E-2</c:v>
                </c:pt>
                <c:pt idx="86">
                  <c:v>2.6854586884969139E-2</c:v>
                </c:pt>
                <c:pt idx="87">
                  <c:v>-2.8005643785273555E-2</c:v>
                </c:pt>
                <c:pt idx="88">
                  <c:v>7.7875696499727799E-3</c:v>
                </c:pt>
                <c:pt idx="89">
                  <c:v>2.7487555850024548E-2</c:v>
                </c:pt>
                <c:pt idx="90">
                  <c:v>1.8551928379344927E-3</c:v>
                </c:pt>
                <c:pt idx="91">
                  <c:v>-5.3159070901333833E-3</c:v>
                </c:pt>
                <c:pt idx="92">
                  <c:v>-7.7815745847013634E-4</c:v>
                </c:pt>
                <c:pt idx="93">
                  <c:v>-2.5791459977916542E-2</c:v>
                </c:pt>
                <c:pt idx="94">
                  <c:v>-1.5467395060307283E-3</c:v>
                </c:pt>
                <c:pt idx="95">
                  <c:v>2.9283246392520768E-2</c:v>
                </c:pt>
                <c:pt idx="96">
                  <c:v>1.4083539433910493E-2</c:v>
                </c:pt>
                <c:pt idx="97">
                  <c:v>-2.1363139759643726E-2</c:v>
                </c:pt>
                <c:pt idx="98">
                  <c:v>-4.5652139041722016E-2</c:v>
                </c:pt>
                <c:pt idx="99">
                  <c:v>2.2100896824225762E-2</c:v>
                </c:pt>
                <c:pt idx="100">
                  <c:v>5.6885635140481658E-3</c:v>
                </c:pt>
                <c:pt idx="101">
                  <c:v>-1.531091025830905E-3</c:v>
                </c:pt>
                <c:pt idx="102">
                  <c:v>9.6407971941954995E-3</c:v>
                </c:pt>
                <c:pt idx="103">
                  <c:v>3.0630599763589322E-2</c:v>
                </c:pt>
                <c:pt idx="104">
                  <c:v>8.9011026997130507E-3</c:v>
                </c:pt>
                <c:pt idx="105">
                  <c:v>-2.9374758845140819E-2</c:v>
                </c:pt>
                <c:pt idx="106">
                  <c:v>5.0243631029657536E-3</c:v>
                </c:pt>
                <c:pt idx="107">
                  <c:v>-3.6955535771277686E-3</c:v>
                </c:pt>
                <c:pt idx="108">
                  <c:v>5.4723259074094194E-3</c:v>
                </c:pt>
                <c:pt idx="109">
                  <c:v>8.1734125700275318E-3</c:v>
                </c:pt>
                <c:pt idx="110">
                  <c:v>1.403805642849742E-2</c:v>
                </c:pt>
                <c:pt idx="111">
                  <c:v>5.0151843817787178E-3</c:v>
                </c:pt>
                <c:pt idx="112">
                  <c:v>1.2350233653069063E-2</c:v>
                </c:pt>
                <c:pt idx="113">
                  <c:v>6.8453170602281854E-3</c:v>
                </c:pt>
                <c:pt idx="114">
                  <c:v>2.2159191632689238E-3</c:v>
                </c:pt>
                <c:pt idx="115">
                  <c:v>-4.9917979291974803E-3</c:v>
                </c:pt>
                <c:pt idx="116">
                  <c:v>9.2211838006229646E-3</c:v>
                </c:pt>
                <c:pt idx="117">
                  <c:v>1.7478717623618866E-2</c:v>
                </c:pt>
                <c:pt idx="118">
                  <c:v>3.1210892993892372E-2</c:v>
                </c:pt>
                <c:pt idx="119">
                  <c:v>-8.2064391834316321E-3</c:v>
                </c:pt>
                <c:pt idx="120">
                  <c:v>4.2041818587694483E-3</c:v>
                </c:pt>
                <c:pt idx="121">
                  <c:v>-3.8544214661627029E-3</c:v>
                </c:pt>
                <c:pt idx="122">
                  <c:v>2.433451600319405E-3</c:v>
                </c:pt>
                <c:pt idx="123">
                  <c:v>3.104650271968137E-2</c:v>
                </c:pt>
                <c:pt idx="124">
                  <c:v>-5.1256645262093732E-3</c:v>
                </c:pt>
                <c:pt idx="125">
                  <c:v>2.2483293393340667E-2</c:v>
                </c:pt>
                <c:pt idx="126">
                  <c:v>1.3866666666666631E-2</c:v>
                </c:pt>
                <c:pt idx="127">
                  <c:v>1.4590055514359525E-2</c:v>
                </c:pt>
                <c:pt idx="128">
                  <c:v>4.1843275635270336E-2</c:v>
                </c:pt>
                <c:pt idx="129">
                  <c:v>-5.8244027135974839E-2</c:v>
                </c:pt>
                <c:pt idx="130">
                  <c:v>-8.3071702969909605E-3</c:v>
                </c:pt>
                <c:pt idx="131">
                  <c:v>-8.4113233815454082E-3</c:v>
                </c:pt>
                <c:pt idx="132">
                  <c:v>-1.485827491618422E-2</c:v>
                </c:pt>
                <c:pt idx="133">
                  <c:v>3.7092271806050525E-3</c:v>
                </c:pt>
                <c:pt idx="134">
                  <c:v>1.6283227110212958E-2</c:v>
                </c:pt>
                <c:pt idx="135">
                  <c:v>2.1942453186123655E-2</c:v>
                </c:pt>
                <c:pt idx="136">
                  <c:v>6.254246093593885E-3</c:v>
                </c:pt>
                <c:pt idx="137">
                  <c:v>4.7381859277552188E-2</c:v>
                </c:pt>
                <c:pt idx="138">
                  <c:v>-2.348204614661464E-2</c:v>
                </c:pt>
                <c:pt idx="139">
                  <c:v>-5.0225710683638423E-3</c:v>
                </c:pt>
                <c:pt idx="140">
                  <c:v>-4.3713296775949942E-2</c:v>
                </c:pt>
                <c:pt idx="141">
                  <c:v>5.1993745113369195E-3</c:v>
                </c:pt>
                <c:pt idx="142">
                  <c:v>-1.2450535662580701E-2</c:v>
                </c:pt>
                <c:pt idx="143">
                  <c:v>5.2586641828694112E-3</c:v>
                </c:pt>
                <c:pt idx="144">
                  <c:v>2.9485796476087834E-2</c:v>
                </c:pt>
                <c:pt idx="145">
                  <c:v>-5.7899255295789417E-4</c:v>
                </c:pt>
                <c:pt idx="146">
                  <c:v>1.9395937639923536E-2</c:v>
                </c:pt>
                <c:pt idx="147">
                  <c:v>8.745996550874581E-3</c:v>
                </c:pt>
                <c:pt idx="148">
                  <c:v>4.4129170619045376E-3</c:v>
                </c:pt>
                <c:pt idx="149">
                  <c:v>-2.6635354569358269E-2</c:v>
                </c:pt>
                <c:pt idx="150">
                  <c:v>9.5440729483282256E-3</c:v>
                </c:pt>
                <c:pt idx="151">
                  <c:v>1.7693640188072225E-2</c:v>
                </c:pt>
                <c:pt idx="152">
                  <c:v>-8.4854928742306365E-3</c:v>
                </c:pt>
                <c:pt idx="153">
                  <c:v>2.2645533623285346E-2</c:v>
                </c:pt>
                <c:pt idx="154">
                  <c:v>-2.6693360026692793E-3</c:v>
                </c:pt>
                <c:pt idx="155">
                  <c:v>4.1041963313509918E-3</c:v>
                </c:pt>
              </c:numCache>
            </c:numRef>
          </c:xVal>
          <c:yVal>
            <c:numRef>
              <c:f>'NK.SXNE - Regression'!$J$2:$J$157</c:f>
              <c:numCache>
                <c:formatCode>General</c:formatCode>
                <c:ptCount val="156"/>
                <c:pt idx="0">
                  <c:v>-4.7184417928181545E-2</c:v>
                </c:pt>
                <c:pt idx="1">
                  <c:v>-2.976221632337649E-2</c:v>
                </c:pt>
                <c:pt idx="2">
                  <c:v>1.9772339936254536E-2</c:v>
                </c:pt>
                <c:pt idx="3">
                  <c:v>2.8017840217256697E-2</c:v>
                </c:pt>
                <c:pt idx="4">
                  <c:v>-1.0533455825068601E-2</c:v>
                </c:pt>
                <c:pt idx="5">
                  <c:v>4.0879309740676391E-3</c:v>
                </c:pt>
                <c:pt idx="6">
                  <c:v>1.141891128162865E-2</c:v>
                </c:pt>
                <c:pt idx="7">
                  <c:v>4.6156980351158373E-2</c:v>
                </c:pt>
                <c:pt idx="8">
                  <c:v>-9.3285269789439608E-3</c:v>
                </c:pt>
                <c:pt idx="9">
                  <c:v>9.6222244072002097E-3</c:v>
                </c:pt>
                <c:pt idx="10">
                  <c:v>4.6466454420771353E-2</c:v>
                </c:pt>
                <c:pt idx="11">
                  <c:v>-3.6690626945669921E-2</c:v>
                </c:pt>
                <c:pt idx="12">
                  <c:v>-2.9146460009621543E-3</c:v>
                </c:pt>
                <c:pt idx="13">
                  <c:v>-3.4037440448576365E-3</c:v>
                </c:pt>
                <c:pt idx="14">
                  <c:v>-2.0981501890434563E-2</c:v>
                </c:pt>
                <c:pt idx="15">
                  <c:v>4.2984647440284622E-2</c:v>
                </c:pt>
                <c:pt idx="16">
                  <c:v>-8.576816995403054E-2</c:v>
                </c:pt>
                <c:pt idx="17">
                  <c:v>-2.951166111696555E-2</c:v>
                </c:pt>
                <c:pt idx="18">
                  <c:v>5.7724056994393914E-3</c:v>
                </c:pt>
                <c:pt idx="19">
                  <c:v>4.4317140783555843E-2</c:v>
                </c:pt>
                <c:pt idx="20">
                  <c:v>-3.8799784940998894E-2</c:v>
                </c:pt>
                <c:pt idx="21">
                  <c:v>2.603373691081376E-2</c:v>
                </c:pt>
                <c:pt idx="22">
                  <c:v>4.0317929041197763E-2</c:v>
                </c:pt>
                <c:pt idx="23">
                  <c:v>-1.6721080895881497E-2</c:v>
                </c:pt>
                <c:pt idx="24">
                  <c:v>-2.1215403929033781E-2</c:v>
                </c:pt>
                <c:pt idx="25">
                  <c:v>2.5800100499726041E-2</c:v>
                </c:pt>
                <c:pt idx="26">
                  <c:v>-1.2582383683960613E-2</c:v>
                </c:pt>
                <c:pt idx="27">
                  <c:v>-2.975836040809459E-2</c:v>
                </c:pt>
                <c:pt idx="28">
                  <c:v>-1.2393955304962574E-2</c:v>
                </c:pt>
                <c:pt idx="29">
                  <c:v>1.3354317562090802E-2</c:v>
                </c:pt>
                <c:pt idx="30">
                  <c:v>-2.2670318459271474E-3</c:v>
                </c:pt>
                <c:pt idx="31">
                  <c:v>-4.04408849239268E-3</c:v>
                </c:pt>
                <c:pt idx="32">
                  <c:v>-3.0098120845442465E-2</c:v>
                </c:pt>
                <c:pt idx="33">
                  <c:v>1.3785083568836157E-2</c:v>
                </c:pt>
                <c:pt idx="34">
                  <c:v>-1.7691583160642965E-2</c:v>
                </c:pt>
                <c:pt idx="35">
                  <c:v>1.3057644835055251E-2</c:v>
                </c:pt>
                <c:pt idx="36">
                  <c:v>1.585514046412604E-2</c:v>
                </c:pt>
                <c:pt idx="37">
                  <c:v>3.5013441572800505E-3</c:v>
                </c:pt>
                <c:pt idx="38">
                  <c:v>-1.6126141124729154E-2</c:v>
                </c:pt>
                <c:pt idx="39">
                  <c:v>3.0284085778425361E-2</c:v>
                </c:pt>
                <c:pt idx="40">
                  <c:v>9.0816805569485775E-3</c:v>
                </c:pt>
                <c:pt idx="41">
                  <c:v>1.0221049660810784E-2</c:v>
                </c:pt>
                <c:pt idx="42">
                  <c:v>2.5306992187717283E-2</c:v>
                </c:pt>
                <c:pt idx="43">
                  <c:v>1.7775269467107436E-2</c:v>
                </c:pt>
                <c:pt idx="44">
                  <c:v>1.6564299655628086E-3</c:v>
                </c:pt>
                <c:pt idx="45">
                  <c:v>-2.6125250774156578E-2</c:v>
                </c:pt>
                <c:pt idx="46">
                  <c:v>5.2883258175705036E-2</c:v>
                </c:pt>
                <c:pt idx="47">
                  <c:v>3.1692895423167812E-2</c:v>
                </c:pt>
                <c:pt idx="48">
                  <c:v>2.6441454938517454E-2</c:v>
                </c:pt>
                <c:pt idx="49">
                  <c:v>-2.5673345990444203E-2</c:v>
                </c:pt>
                <c:pt idx="50">
                  <c:v>9.5075203171805667E-3</c:v>
                </c:pt>
                <c:pt idx="51">
                  <c:v>4.2053757836917442E-2</c:v>
                </c:pt>
                <c:pt idx="52">
                  <c:v>-5.5479088629189016E-2</c:v>
                </c:pt>
                <c:pt idx="53">
                  <c:v>2.8329288640197518E-3</c:v>
                </c:pt>
                <c:pt idx="54">
                  <c:v>4.0470441486193144E-3</c:v>
                </c:pt>
                <c:pt idx="55">
                  <c:v>3.7577960025939945E-2</c:v>
                </c:pt>
                <c:pt idx="56">
                  <c:v>3.7741051485761607E-6</c:v>
                </c:pt>
                <c:pt idx="57">
                  <c:v>8.2451721358564774E-3</c:v>
                </c:pt>
                <c:pt idx="58">
                  <c:v>3.8969385996337161E-2</c:v>
                </c:pt>
                <c:pt idx="59">
                  <c:v>2.3957323122095604E-2</c:v>
                </c:pt>
                <c:pt idx="60">
                  <c:v>-1.1150797354400232E-2</c:v>
                </c:pt>
                <c:pt idx="61">
                  <c:v>-4.7105550922310918E-2</c:v>
                </c:pt>
                <c:pt idx="62">
                  <c:v>-1.1021449638855724E-2</c:v>
                </c:pt>
                <c:pt idx="63">
                  <c:v>-1.5156901163802338E-2</c:v>
                </c:pt>
                <c:pt idx="64">
                  <c:v>-4.6964582147496475E-3</c:v>
                </c:pt>
                <c:pt idx="65">
                  <c:v>-9.1345224060878569E-3</c:v>
                </c:pt>
                <c:pt idx="66">
                  <c:v>2.1614160411407388E-2</c:v>
                </c:pt>
                <c:pt idx="67">
                  <c:v>-5.9923445801133126E-4</c:v>
                </c:pt>
                <c:pt idx="68">
                  <c:v>2.6134228811008464E-2</c:v>
                </c:pt>
                <c:pt idx="69">
                  <c:v>2.8566161918691244E-2</c:v>
                </c:pt>
                <c:pt idx="70">
                  <c:v>-1.377929995403283E-2</c:v>
                </c:pt>
                <c:pt idx="71">
                  <c:v>-3.3995631995069796E-2</c:v>
                </c:pt>
                <c:pt idx="72">
                  <c:v>8.7997481842922165E-3</c:v>
                </c:pt>
                <c:pt idx="73">
                  <c:v>-1.3926843905613514E-2</c:v>
                </c:pt>
                <c:pt idx="74">
                  <c:v>-1.188567963130097E-2</c:v>
                </c:pt>
                <c:pt idx="75">
                  <c:v>-2.7379849619941455E-3</c:v>
                </c:pt>
                <c:pt idx="76">
                  <c:v>-7.7173568813366303E-3</c:v>
                </c:pt>
                <c:pt idx="77">
                  <c:v>-2.2796084462930887E-3</c:v>
                </c:pt>
                <c:pt idx="78">
                  <c:v>-2.0893047931419967E-2</c:v>
                </c:pt>
                <c:pt idx="79">
                  <c:v>1.1898616150783546E-2</c:v>
                </c:pt>
                <c:pt idx="80">
                  <c:v>4.6806039784828947E-3</c:v>
                </c:pt>
                <c:pt idx="81">
                  <c:v>1.5071613933314826E-2</c:v>
                </c:pt>
                <c:pt idx="82">
                  <c:v>-1.1431432441768224E-2</c:v>
                </c:pt>
                <c:pt idx="83">
                  <c:v>2.0468483303275206E-2</c:v>
                </c:pt>
                <c:pt idx="84">
                  <c:v>1.1891122014004087E-3</c:v>
                </c:pt>
                <c:pt idx="85">
                  <c:v>-1.5235467334761275E-2</c:v>
                </c:pt>
                <c:pt idx="86">
                  <c:v>2.2988448617844031E-2</c:v>
                </c:pt>
                <c:pt idx="87">
                  <c:v>-2.222198499703679E-2</c:v>
                </c:pt>
                <c:pt idx="88">
                  <c:v>7.2752788698325077E-3</c:v>
                </c:pt>
                <c:pt idx="89">
                  <c:v>2.3510079697868631E-2</c:v>
                </c:pt>
                <c:pt idx="90">
                  <c:v>2.3863944309160789E-3</c:v>
                </c:pt>
                <c:pt idx="91">
                  <c:v>-3.5233243814666525E-3</c:v>
                </c:pt>
                <c:pt idx="92">
                  <c:v>2.1624481058453264E-4</c:v>
                </c:pt>
                <c:pt idx="93">
                  <c:v>-2.0397271378252157E-2</c:v>
                </c:pt>
                <c:pt idx="94">
                  <c:v>-4.1714530123786067E-4</c:v>
                </c:pt>
                <c:pt idx="95">
                  <c:v>2.4989912120600869E-2</c:v>
                </c:pt>
                <c:pt idx="96">
                  <c:v>1.2463801055766515E-2</c:v>
                </c:pt>
                <c:pt idx="97">
                  <c:v>-1.6747883200191622E-2</c:v>
                </c:pt>
                <c:pt idx="98">
                  <c:v>-3.6764499539537955E-2</c:v>
                </c:pt>
                <c:pt idx="99">
                  <c:v>1.9070922455608402E-2</c:v>
                </c:pt>
                <c:pt idx="100">
                  <c:v>5.545483416804612E-3</c:v>
                </c:pt>
                <c:pt idx="101">
                  <c:v>-4.0424935518359735E-4</c:v>
                </c:pt>
                <c:pt idx="102">
                  <c:v>8.8025276589411665E-3</c:v>
                </c:pt>
                <c:pt idx="103">
                  <c:v>2.610026891994845E-2</c:v>
                </c:pt>
                <c:pt idx="104">
                  <c:v>8.1929438414923058E-3</c:v>
                </c:pt>
                <c:pt idx="105">
                  <c:v>-2.3350275650740465E-2</c:v>
                </c:pt>
                <c:pt idx="106">
                  <c:v>4.9981144352063238E-3</c:v>
                </c:pt>
                <c:pt idx="107">
                  <c:v>-2.1879875803380473E-3</c:v>
                </c:pt>
                <c:pt idx="108">
                  <c:v>5.3672815419575099E-3</c:v>
                </c:pt>
                <c:pt idx="109">
                  <c:v>7.5932528467878967E-3</c:v>
                </c:pt>
                <c:pt idx="110">
                  <c:v>1.2426318413573608E-2</c:v>
                </c:pt>
                <c:pt idx="111">
                  <c:v>4.9905502314137734E-3</c:v>
                </c:pt>
                <c:pt idx="112">
                  <c:v>1.1035380048752291E-2</c:v>
                </c:pt>
                <c:pt idx="113">
                  <c:v>6.4987664921657383E-3</c:v>
                </c:pt>
                <c:pt idx="114">
                  <c:v>2.6836697683586229E-3</c:v>
                </c:pt>
                <c:pt idx="115">
                  <c:v>-3.256225327644855E-3</c:v>
                </c:pt>
                <c:pt idx="116">
                  <c:v>8.4567233624179266E-3</c:v>
                </c:pt>
                <c:pt idx="117">
                  <c:v>1.5261774674928889E-2</c:v>
                </c:pt>
                <c:pt idx="118">
                  <c:v>2.6578489814123644E-2</c:v>
                </c:pt>
                <c:pt idx="119">
                  <c:v>-5.9054180715434543E-3</c:v>
                </c:pt>
                <c:pt idx="120">
                  <c:v>4.3222013149025705E-3</c:v>
                </c:pt>
                <c:pt idx="121">
                  <c:v>-2.3189109480125855E-3</c:v>
                </c:pt>
                <c:pt idx="122">
                  <c:v>2.8629387157217728E-3</c:v>
                </c:pt>
                <c:pt idx="123">
                  <c:v>2.6443015436995662E-2</c:v>
                </c:pt>
                <c:pt idx="124">
                  <c:v>-3.3665450770063725E-3</c:v>
                </c:pt>
                <c:pt idx="125">
                  <c:v>1.9386056287371618E-2</c:v>
                </c:pt>
                <c:pt idx="126">
                  <c:v>1.2285075743704119E-2</c:v>
                </c:pt>
                <c:pt idx="127">
                  <c:v>1.288122204270436E-2</c:v>
                </c:pt>
                <c:pt idx="128">
                  <c:v>3.5340659125175554E-2</c:v>
                </c:pt>
                <c:pt idx="129">
                  <c:v>-4.7141501491883314E-2</c:v>
                </c:pt>
                <c:pt idx="130">
                  <c:v>-5.988430798010121E-3</c:v>
                </c:pt>
                <c:pt idx="131">
                  <c:v>-6.0742635781042813E-3</c:v>
                </c:pt>
                <c:pt idx="132">
                  <c:v>-1.1387210148218524E-2</c:v>
                </c:pt>
                <c:pt idx="133">
                  <c:v>3.9143081043538962E-3</c:v>
                </c:pt>
                <c:pt idx="134">
                  <c:v>1.4276568381896025E-2</c:v>
                </c:pt>
                <c:pt idx="135">
                  <c:v>1.8940348714036419E-2</c:v>
                </c:pt>
                <c:pt idx="136">
                  <c:v>6.0116636423922995E-3</c:v>
                </c:pt>
                <c:pt idx="137">
                  <c:v>3.9905017769326707E-2</c:v>
                </c:pt>
                <c:pt idx="138">
                  <c:v>-1.8494078492736345E-2</c:v>
                </c:pt>
                <c:pt idx="139">
                  <c:v>-3.2815855375529219E-3</c:v>
                </c:pt>
                <c:pt idx="140">
                  <c:v>-3.5166695474999815E-2</c:v>
                </c:pt>
                <c:pt idx="141">
                  <c:v>5.1423417117478932E-3</c:v>
                </c:pt>
                <c:pt idx="142">
                  <c:v>-9.4029870715549076E-3</c:v>
                </c:pt>
                <c:pt idx="143">
                  <c:v>5.1912024570659361E-3</c:v>
                </c:pt>
                <c:pt idx="144">
                  <c:v>2.51568340783637E-2</c:v>
                </c:pt>
                <c:pt idx="145">
                  <c:v>3.803770358607813E-4</c:v>
                </c:pt>
                <c:pt idx="146">
                  <c:v>1.6841759797362566E-2</c:v>
                </c:pt>
                <c:pt idx="147">
                  <c:v>8.0651205319719338E-3</c:v>
                </c:pt>
                <c:pt idx="148">
                  <c:v>4.49422044295094E-3</c:v>
                </c:pt>
                <c:pt idx="149">
                  <c:v>-2.1092726718818709E-2</c:v>
                </c:pt>
                <c:pt idx="150">
                  <c:v>8.7228170007228843E-3</c:v>
                </c:pt>
                <c:pt idx="151">
                  <c:v>1.5438892820693979E-2</c:v>
                </c:pt>
                <c:pt idx="152">
                  <c:v>-6.1353868159092911E-3</c:v>
                </c:pt>
                <c:pt idx="153">
                  <c:v>1.951975880841398E-2</c:v>
                </c:pt>
                <c:pt idx="154">
                  <c:v>-1.3422794789019095E-3</c:v>
                </c:pt>
                <c:pt idx="155">
                  <c:v>4.2398030275717638E-3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87-4FDF-BB46-96447C0AE3D2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'NK.SXNE - Regression'!$D$2:$D$157</c:f>
              <c:numCache>
                <c:formatCode>General</c:formatCode>
                <c:ptCount val="156"/>
                <c:pt idx="0">
                  <c:v>-5.8296103734375139E-2</c:v>
                </c:pt>
                <c:pt idx="1">
                  <c:v>-3.7155275779376613E-2</c:v>
                </c:pt>
                <c:pt idx="2">
                  <c:v>2.2952026125753228E-2</c:v>
                </c:pt>
                <c:pt idx="3">
                  <c:v>3.2957460961008614E-2</c:v>
                </c:pt>
                <c:pt idx="4">
                  <c:v>-1.3822293719836979E-2</c:v>
                </c:pt>
                <c:pt idx="5">
                  <c:v>3.9199084309390533E-3</c:v>
                </c:pt>
                <c:pt idx="6">
                  <c:v>1.2815626488804091E-2</c:v>
                </c:pt>
                <c:pt idx="7">
                  <c:v>5.4968252106753442E-2</c:v>
                </c:pt>
                <c:pt idx="8">
                  <c:v>-1.2360182672579302E-2</c:v>
                </c:pt>
                <c:pt idx="9">
                  <c:v>1.0635451505016746E-2</c:v>
                </c:pt>
                <c:pt idx="10">
                  <c:v>5.5343780883806322E-2</c:v>
                </c:pt>
                <c:pt idx="11">
                  <c:v>-4.5562498947262151E-2</c:v>
                </c:pt>
                <c:pt idx="12">
                  <c:v>-4.5773112907010237E-3</c:v>
                </c:pt>
                <c:pt idx="13">
                  <c:v>-5.1708033093141557E-3</c:v>
                </c:pt>
                <c:pt idx="14">
                  <c:v>-2.6500389711613486E-2</c:v>
                </c:pt>
                <c:pt idx="15">
                  <c:v>5.1118810698254018E-2</c:v>
                </c:pt>
                <c:pt idx="16">
                  <c:v>-0.10511524186280956</c:v>
                </c:pt>
                <c:pt idx="17">
                  <c:v>-3.6851241614687467E-2</c:v>
                </c:pt>
                <c:pt idx="18">
                  <c:v>5.9639205007916956E-3</c:v>
                </c:pt>
                <c:pt idx="19">
                  <c:v>5.2735713840593293E-2</c:v>
                </c:pt>
                <c:pt idx="20">
                  <c:v>-4.8121839455459559E-2</c:v>
                </c:pt>
                <c:pt idx="21">
                  <c:v>3.054986704159918E-2</c:v>
                </c:pt>
                <c:pt idx="22">
                  <c:v>4.788290308116068E-2</c:v>
                </c:pt>
                <c:pt idx="23">
                  <c:v>-2.1330616722827208E-2</c:v>
                </c:pt>
                <c:pt idx="24">
                  <c:v>-2.6784216226110123E-2</c:v>
                </c:pt>
                <c:pt idx="25">
                  <c:v>3.0266362850632497E-2</c:v>
                </c:pt>
                <c:pt idx="26">
                  <c:v>-1.6308548461895122E-2</c:v>
                </c:pt>
                <c:pt idx="27">
                  <c:v>-3.7150596850534394E-2</c:v>
                </c:pt>
                <c:pt idx="28">
                  <c:v>-1.6079901587487577E-2</c:v>
                </c:pt>
                <c:pt idx="29">
                  <c:v>1.5164129400570953E-2</c:v>
                </c:pt>
                <c:pt idx="30">
                  <c:v>-3.7914691943128835E-3</c:v>
                </c:pt>
                <c:pt idx="31">
                  <c:v>-5.9478240386313577E-3</c:v>
                </c:pt>
                <c:pt idx="32">
                  <c:v>-3.7562876372653195E-2</c:v>
                </c:pt>
                <c:pt idx="33">
                  <c:v>1.5686838886090491E-2</c:v>
                </c:pt>
                <c:pt idx="34">
                  <c:v>-2.2508264753464163E-2</c:v>
                </c:pt>
                <c:pt idx="35">
                  <c:v>1.4804134307903158E-2</c:v>
                </c:pt>
                <c:pt idx="36">
                  <c:v>1.8198732484446742E-2</c:v>
                </c:pt>
                <c:pt idx="37">
                  <c:v>3.2081194587028194E-3</c:v>
                </c:pt>
                <c:pt idx="38">
                  <c:v>-2.0608691926477189E-2</c:v>
                </c:pt>
                <c:pt idx="39">
                  <c:v>3.5707418090378078E-2</c:v>
                </c:pt>
                <c:pt idx="40">
                  <c:v>9.9795329937104292E-3</c:v>
                </c:pt>
                <c:pt idx="41">
                  <c:v>1.136209110825713E-2</c:v>
                </c:pt>
                <c:pt idx="42">
                  <c:v>2.9668004604997123E-2</c:v>
                </c:pt>
                <c:pt idx="43">
                  <c:v>2.0528697308882987E-2</c:v>
                </c:pt>
                <c:pt idx="44">
                  <c:v>9.6942343144112519E-4</c:v>
                </c:pt>
                <c:pt idx="45">
                  <c:v>-3.2742029698404333E-2</c:v>
                </c:pt>
                <c:pt idx="46">
                  <c:v>6.3130198885457012E-2</c:v>
                </c:pt>
                <c:pt idx="47">
                  <c:v>3.7416926624169157E-2</c:v>
                </c:pt>
                <c:pt idx="48">
                  <c:v>3.1044609145574026E-2</c:v>
                </c:pt>
                <c:pt idx="49">
                  <c:v>-3.2193669536972766E-2</c:v>
                </c:pt>
                <c:pt idx="50">
                  <c:v>1.0496264765714457E-2</c:v>
                </c:pt>
                <c:pt idx="51">
                  <c:v>4.998923032739809E-2</c:v>
                </c:pt>
                <c:pt idx="52">
                  <c:v>-6.8361204013377919E-2</c:v>
                </c:pt>
                <c:pt idx="53">
                  <c:v>2.3970363913705848E-3</c:v>
                </c:pt>
                <c:pt idx="54">
                  <c:v>3.870294647214344E-3</c:v>
                </c:pt>
                <c:pt idx="55">
                  <c:v>4.4558110103353768E-2</c:v>
                </c:pt>
                <c:pt idx="56">
                  <c:v>-1.0359782971326786E-3</c:v>
                </c:pt>
                <c:pt idx="57">
                  <c:v>8.964478696075728E-3</c:v>
                </c:pt>
                <c:pt idx="58">
                  <c:v>4.6246524559777659E-2</c:v>
                </c:pt>
                <c:pt idx="59">
                  <c:v>2.8030259722936865E-2</c:v>
                </c:pt>
                <c:pt idx="60">
                  <c:v>-1.4571401746314884E-2</c:v>
                </c:pt>
                <c:pt idx="61">
                  <c:v>-5.8200403211544724E-2</c:v>
                </c:pt>
                <c:pt idx="62">
                  <c:v>-1.4414445819462085E-2</c:v>
                </c:pt>
                <c:pt idx="63">
                  <c:v>-1.9432575628097769E-2</c:v>
                </c:pt>
                <c:pt idx="64">
                  <c:v>-6.7394367392670258E-3</c:v>
                </c:pt>
                <c:pt idx="65">
                  <c:v>-1.2124769411369956E-2</c:v>
                </c:pt>
                <c:pt idx="66">
                  <c:v>2.5186968107968673E-2</c:v>
                </c:pt>
                <c:pt idx="67">
                  <c:v>-1.7676941031097219E-3</c:v>
                </c:pt>
                <c:pt idx="68">
                  <c:v>3.0671808115470191E-2</c:v>
                </c:pt>
                <c:pt idx="69">
                  <c:v>3.3622817442179327E-2</c:v>
                </c:pt>
                <c:pt idx="70">
                  <c:v>-1.7760936714316475E-2</c:v>
                </c:pt>
                <c:pt idx="71">
                  <c:v>-4.2292279380148803E-2</c:v>
                </c:pt>
                <c:pt idx="72">
                  <c:v>9.6374244634298018E-3</c:v>
                </c:pt>
                <c:pt idx="73">
                  <c:v>-1.7939972714870366E-2</c:v>
                </c:pt>
                <c:pt idx="74">
                  <c:v>-1.5463138630983423E-2</c:v>
                </c:pt>
                <c:pt idx="75">
                  <c:v>-4.3629433987496464E-3</c:v>
                </c:pt>
                <c:pt idx="76">
                  <c:v>-1.0405121503366303E-2</c:v>
                </c:pt>
                <c:pt idx="77">
                  <c:v>-3.8067301671007199E-3</c:v>
                </c:pt>
                <c:pt idx="78">
                  <c:v>-2.6393055978949625E-2</c:v>
                </c:pt>
                <c:pt idx="79">
                  <c:v>1.3397720436401491E-2</c:v>
                </c:pt>
                <c:pt idx="80">
                  <c:v>4.6390826377430503E-3</c:v>
                </c:pt>
                <c:pt idx="81">
                  <c:v>1.7247968627972468E-2</c:v>
                </c:pt>
                <c:pt idx="82">
                  <c:v>-1.4911936096379254E-2</c:v>
                </c:pt>
                <c:pt idx="83">
                  <c:v>2.3796755597264935E-2</c:v>
                </c:pt>
                <c:pt idx="84">
                  <c:v>4.0236051502147446E-4</c:v>
                </c:pt>
                <c:pt idx="85">
                  <c:v>-1.952791110526661E-2</c:v>
                </c:pt>
                <c:pt idx="86">
                  <c:v>2.6854586884969139E-2</c:v>
                </c:pt>
                <c:pt idx="87">
                  <c:v>-2.8005643785273555E-2</c:v>
                </c:pt>
                <c:pt idx="88">
                  <c:v>7.7875696499727799E-3</c:v>
                </c:pt>
                <c:pt idx="89">
                  <c:v>2.7487555850024548E-2</c:v>
                </c:pt>
                <c:pt idx="90">
                  <c:v>1.8551928379344927E-3</c:v>
                </c:pt>
                <c:pt idx="91">
                  <c:v>-5.3159070901333833E-3</c:v>
                </c:pt>
                <c:pt idx="92">
                  <c:v>-7.7815745847013634E-4</c:v>
                </c:pt>
                <c:pt idx="93">
                  <c:v>-2.5791459977916542E-2</c:v>
                </c:pt>
                <c:pt idx="94">
                  <c:v>-1.5467395060307283E-3</c:v>
                </c:pt>
                <c:pt idx="95">
                  <c:v>2.9283246392520768E-2</c:v>
                </c:pt>
                <c:pt idx="96">
                  <c:v>1.4083539433910493E-2</c:v>
                </c:pt>
                <c:pt idx="97">
                  <c:v>-2.1363139759643726E-2</c:v>
                </c:pt>
                <c:pt idx="98">
                  <c:v>-4.5652139041722016E-2</c:v>
                </c:pt>
                <c:pt idx="99">
                  <c:v>2.2100896824225762E-2</c:v>
                </c:pt>
                <c:pt idx="100">
                  <c:v>5.6885635140481658E-3</c:v>
                </c:pt>
                <c:pt idx="101">
                  <c:v>-1.531091025830905E-3</c:v>
                </c:pt>
                <c:pt idx="102">
                  <c:v>9.6407971941954995E-3</c:v>
                </c:pt>
                <c:pt idx="103">
                  <c:v>3.0630599763589322E-2</c:v>
                </c:pt>
                <c:pt idx="104">
                  <c:v>8.9011026997130507E-3</c:v>
                </c:pt>
                <c:pt idx="105">
                  <c:v>-2.9374758845140819E-2</c:v>
                </c:pt>
                <c:pt idx="106">
                  <c:v>5.0243631029657536E-3</c:v>
                </c:pt>
                <c:pt idx="107">
                  <c:v>-3.6955535771277686E-3</c:v>
                </c:pt>
                <c:pt idx="108">
                  <c:v>5.4723259074094194E-3</c:v>
                </c:pt>
                <c:pt idx="109">
                  <c:v>8.1734125700275318E-3</c:v>
                </c:pt>
                <c:pt idx="110">
                  <c:v>1.403805642849742E-2</c:v>
                </c:pt>
                <c:pt idx="111">
                  <c:v>5.0151843817787178E-3</c:v>
                </c:pt>
                <c:pt idx="112">
                  <c:v>1.2350233653069063E-2</c:v>
                </c:pt>
                <c:pt idx="113">
                  <c:v>6.8453170602281854E-3</c:v>
                </c:pt>
                <c:pt idx="114">
                  <c:v>2.2159191632689238E-3</c:v>
                </c:pt>
                <c:pt idx="115">
                  <c:v>-4.9917979291974803E-3</c:v>
                </c:pt>
                <c:pt idx="116">
                  <c:v>9.2211838006229646E-3</c:v>
                </c:pt>
                <c:pt idx="117">
                  <c:v>1.7478717623618866E-2</c:v>
                </c:pt>
                <c:pt idx="118">
                  <c:v>3.1210892993892372E-2</c:v>
                </c:pt>
                <c:pt idx="119">
                  <c:v>-8.2064391834316321E-3</c:v>
                </c:pt>
                <c:pt idx="120">
                  <c:v>4.2041818587694483E-3</c:v>
                </c:pt>
                <c:pt idx="121">
                  <c:v>-3.8544214661627029E-3</c:v>
                </c:pt>
                <c:pt idx="122">
                  <c:v>2.433451600319405E-3</c:v>
                </c:pt>
                <c:pt idx="123">
                  <c:v>3.104650271968137E-2</c:v>
                </c:pt>
                <c:pt idx="124">
                  <c:v>-5.1256645262093732E-3</c:v>
                </c:pt>
                <c:pt idx="125">
                  <c:v>2.2483293393340667E-2</c:v>
                </c:pt>
                <c:pt idx="126">
                  <c:v>1.3866666666666631E-2</c:v>
                </c:pt>
                <c:pt idx="127">
                  <c:v>1.4590055514359525E-2</c:v>
                </c:pt>
                <c:pt idx="128">
                  <c:v>4.1843275635270336E-2</c:v>
                </c:pt>
                <c:pt idx="129">
                  <c:v>-5.8244027135974839E-2</c:v>
                </c:pt>
                <c:pt idx="130">
                  <c:v>-8.3071702969909605E-3</c:v>
                </c:pt>
                <c:pt idx="131">
                  <c:v>-8.4113233815454082E-3</c:v>
                </c:pt>
                <c:pt idx="132">
                  <c:v>-1.485827491618422E-2</c:v>
                </c:pt>
                <c:pt idx="133">
                  <c:v>3.7092271806050525E-3</c:v>
                </c:pt>
                <c:pt idx="134">
                  <c:v>1.6283227110212958E-2</c:v>
                </c:pt>
                <c:pt idx="135">
                  <c:v>2.1942453186123655E-2</c:v>
                </c:pt>
                <c:pt idx="136">
                  <c:v>6.254246093593885E-3</c:v>
                </c:pt>
                <c:pt idx="137">
                  <c:v>4.7381859277552188E-2</c:v>
                </c:pt>
                <c:pt idx="138">
                  <c:v>-2.348204614661464E-2</c:v>
                </c:pt>
                <c:pt idx="139">
                  <c:v>-5.0225710683638423E-3</c:v>
                </c:pt>
                <c:pt idx="140">
                  <c:v>-4.3713296775949942E-2</c:v>
                </c:pt>
                <c:pt idx="141">
                  <c:v>5.1993745113369195E-3</c:v>
                </c:pt>
                <c:pt idx="142">
                  <c:v>-1.2450535662580701E-2</c:v>
                </c:pt>
                <c:pt idx="143">
                  <c:v>5.2586641828694112E-3</c:v>
                </c:pt>
                <c:pt idx="144">
                  <c:v>2.9485796476087834E-2</c:v>
                </c:pt>
                <c:pt idx="145">
                  <c:v>-5.7899255295789417E-4</c:v>
                </c:pt>
                <c:pt idx="146">
                  <c:v>1.9395937639923536E-2</c:v>
                </c:pt>
                <c:pt idx="147">
                  <c:v>8.745996550874581E-3</c:v>
                </c:pt>
                <c:pt idx="148">
                  <c:v>4.4129170619045376E-3</c:v>
                </c:pt>
                <c:pt idx="149">
                  <c:v>-2.6635354569358269E-2</c:v>
                </c:pt>
                <c:pt idx="150">
                  <c:v>9.5440729483282256E-3</c:v>
                </c:pt>
                <c:pt idx="151">
                  <c:v>1.7693640188072225E-2</c:v>
                </c:pt>
                <c:pt idx="152">
                  <c:v>-8.4854928742306365E-3</c:v>
                </c:pt>
                <c:pt idx="153">
                  <c:v>2.2645533623285346E-2</c:v>
                </c:pt>
                <c:pt idx="154">
                  <c:v>-2.6693360026692793E-3</c:v>
                </c:pt>
                <c:pt idx="155">
                  <c:v>4.1041963313509918E-3</c:v>
                </c:pt>
              </c:numCache>
            </c:numRef>
          </c:xVal>
          <c:yVal>
            <c:numRef>
              <c:f>'NK.SXNE - Regression'!$M$2:$M$157</c:f>
              <c:numCache>
                <c:formatCode>General</c:formatCode>
                <c:ptCount val="156"/>
                <c:pt idx="0">
                  <c:v>-8.990474920782679E-2</c:v>
                </c:pt>
                <c:pt idx="1">
                  <c:v>-7.2482547603021738E-2</c:v>
                </c:pt>
                <c:pt idx="2">
                  <c:v>-2.2947991343390751E-2</c:v>
                </c:pt>
                <c:pt idx="3">
                  <c:v>-1.4702491062388592E-2</c:v>
                </c:pt>
                <c:pt idx="4">
                  <c:v>-5.3253787104713866E-2</c:v>
                </c:pt>
                <c:pt idx="5">
                  <c:v>-3.8632400305577637E-2</c:v>
                </c:pt>
                <c:pt idx="6">
                  <c:v>-3.1301419998016632E-2</c:v>
                </c:pt>
                <c:pt idx="7">
                  <c:v>3.4366490715130732E-3</c:v>
                </c:pt>
                <c:pt idx="8">
                  <c:v>-5.2048858258589223E-2</c:v>
                </c:pt>
                <c:pt idx="9">
                  <c:v>-3.309810687244507E-2</c:v>
                </c:pt>
                <c:pt idx="10">
                  <c:v>3.7461231411260454E-3</c:v>
                </c:pt>
                <c:pt idx="11">
                  <c:v>-7.9410958225315159E-2</c:v>
                </c:pt>
                <c:pt idx="12">
                  <c:v>-4.5634977280607426E-2</c:v>
                </c:pt>
                <c:pt idx="13">
                  <c:v>-4.6124075324502904E-2</c:v>
                </c:pt>
                <c:pt idx="14">
                  <c:v>-6.3701833170079825E-2</c:v>
                </c:pt>
                <c:pt idx="15">
                  <c:v>2.6431616063932184E-4</c:v>
                </c:pt>
                <c:pt idx="16">
                  <c:v>-0.12848850123367575</c:v>
                </c:pt>
                <c:pt idx="17">
                  <c:v>-7.2231992396610795E-2</c:v>
                </c:pt>
                <c:pt idx="18">
                  <c:v>-3.6947925580205883E-2</c:v>
                </c:pt>
                <c:pt idx="19">
                  <c:v>1.5968095039105429E-3</c:v>
                </c:pt>
                <c:pt idx="20">
                  <c:v>-8.1520116220644145E-2</c:v>
                </c:pt>
                <c:pt idx="21">
                  <c:v>-1.668659436883153E-2</c:v>
                </c:pt>
                <c:pt idx="22">
                  <c:v>-2.4024022384475374E-3</c:v>
                </c:pt>
                <c:pt idx="23">
                  <c:v>-5.9441412175526759E-2</c:v>
                </c:pt>
                <c:pt idx="24">
                  <c:v>-6.393573520867904E-2</c:v>
                </c:pt>
                <c:pt idx="25">
                  <c:v>-1.6920230779919249E-2</c:v>
                </c:pt>
                <c:pt idx="26">
                  <c:v>-5.5302714963605878E-2</c:v>
                </c:pt>
                <c:pt idx="27">
                  <c:v>-7.2478691687739849E-2</c:v>
                </c:pt>
                <c:pt idx="28">
                  <c:v>-5.511428658460784E-2</c:v>
                </c:pt>
                <c:pt idx="29">
                  <c:v>-2.9366013717554477E-2</c:v>
                </c:pt>
                <c:pt idx="30">
                  <c:v>-4.4987363125572416E-2</c:v>
                </c:pt>
                <c:pt idx="31">
                  <c:v>-4.6764419772037949E-2</c:v>
                </c:pt>
                <c:pt idx="32">
                  <c:v>-7.2818452125087724E-2</c:v>
                </c:pt>
                <c:pt idx="33">
                  <c:v>-2.8935247710809124E-2</c:v>
                </c:pt>
                <c:pt idx="34">
                  <c:v>-6.0411914440288227E-2</c:v>
                </c:pt>
                <c:pt idx="35">
                  <c:v>-2.9662686444590032E-2</c:v>
                </c:pt>
                <c:pt idx="36">
                  <c:v>-2.6865190815519243E-2</c:v>
                </c:pt>
                <c:pt idx="37">
                  <c:v>-3.9218987122365226E-2</c:v>
                </c:pt>
                <c:pt idx="38">
                  <c:v>-5.8846472404374413E-2</c:v>
                </c:pt>
                <c:pt idx="39">
                  <c:v>-1.2436245501219932E-2</c:v>
                </c:pt>
                <c:pt idx="40">
                  <c:v>-3.36386507226967E-2</c:v>
                </c:pt>
                <c:pt idx="41">
                  <c:v>-3.2499281618834495E-2</c:v>
                </c:pt>
                <c:pt idx="42">
                  <c:v>-1.7413339091928007E-2</c:v>
                </c:pt>
                <c:pt idx="43">
                  <c:v>-2.4945061812537851E-2</c:v>
                </c:pt>
                <c:pt idx="44">
                  <c:v>-4.1063901314082461E-2</c:v>
                </c:pt>
                <c:pt idx="45">
                  <c:v>-6.884558205380184E-2</c:v>
                </c:pt>
                <c:pt idx="46">
                  <c:v>1.0162926896059729E-2</c:v>
                </c:pt>
                <c:pt idx="47">
                  <c:v>-1.1027435856477481E-2</c:v>
                </c:pt>
                <c:pt idx="48">
                  <c:v>-1.6278876341127835E-2</c:v>
                </c:pt>
                <c:pt idx="49">
                  <c:v>-6.8393677270089451E-2</c:v>
                </c:pt>
                <c:pt idx="50">
                  <c:v>-3.3212810962464714E-2</c:v>
                </c:pt>
                <c:pt idx="51">
                  <c:v>-6.6657344272785801E-4</c:v>
                </c:pt>
                <c:pt idx="52">
                  <c:v>-9.819941990883424E-2</c:v>
                </c:pt>
                <c:pt idx="53">
                  <c:v>-3.9887402415625522E-2</c:v>
                </c:pt>
                <c:pt idx="54">
                  <c:v>-3.8673287131025962E-2</c:v>
                </c:pt>
                <c:pt idx="55">
                  <c:v>-5.1423712537053481E-3</c:v>
                </c:pt>
                <c:pt idx="56">
                  <c:v>-4.2716557174496697E-2</c:v>
                </c:pt>
                <c:pt idx="57">
                  <c:v>-3.4475159143788799E-2</c:v>
                </c:pt>
                <c:pt idx="58">
                  <c:v>-3.7509452833081394E-3</c:v>
                </c:pt>
                <c:pt idx="59">
                  <c:v>-1.8763008157549683E-2</c:v>
                </c:pt>
                <c:pt idx="60">
                  <c:v>-5.3871128634045494E-2</c:v>
                </c:pt>
                <c:pt idx="61">
                  <c:v>-8.9825882201956156E-2</c:v>
                </c:pt>
                <c:pt idx="62">
                  <c:v>-5.3741780918500986E-2</c:v>
                </c:pt>
                <c:pt idx="63">
                  <c:v>-5.7877232443447599E-2</c:v>
                </c:pt>
                <c:pt idx="64">
                  <c:v>-4.7416789494394915E-2</c:v>
                </c:pt>
                <c:pt idx="65">
                  <c:v>-5.1854853685733122E-2</c:v>
                </c:pt>
                <c:pt idx="66">
                  <c:v>-2.1106170868237899E-2</c:v>
                </c:pt>
                <c:pt idx="67">
                  <c:v>-4.33195657376566E-2</c:v>
                </c:pt>
                <c:pt idx="68">
                  <c:v>-1.6586102468636826E-2</c:v>
                </c:pt>
                <c:pt idx="69">
                  <c:v>-1.4154169360954046E-2</c:v>
                </c:pt>
                <c:pt idx="70">
                  <c:v>-5.6499631233678092E-2</c:v>
                </c:pt>
                <c:pt idx="71">
                  <c:v>-7.6715963274715041E-2</c:v>
                </c:pt>
                <c:pt idx="72">
                  <c:v>-3.3920583095353063E-2</c:v>
                </c:pt>
                <c:pt idx="73">
                  <c:v>-5.6647175185258775E-2</c:v>
                </c:pt>
                <c:pt idx="74">
                  <c:v>-5.4606010910946232E-2</c:v>
                </c:pt>
                <c:pt idx="75">
                  <c:v>-4.5458316241639415E-2</c:v>
                </c:pt>
                <c:pt idx="76">
                  <c:v>-5.0437688160981896E-2</c:v>
                </c:pt>
                <c:pt idx="77">
                  <c:v>-4.4999939725938361E-2</c:v>
                </c:pt>
                <c:pt idx="78">
                  <c:v>-6.3613379211065219E-2</c:v>
                </c:pt>
                <c:pt idx="79">
                  <c:v>-3.0821715128861733E-2</c:v>
                </c:pt>
                <c:pt idx="80">
                  <c:v>-3.8039727301162382E-2</c:v>
                </c:pt>
                <c:pt idx="81">
                  <c:v>-2.7648717346330454E-2</c:v>
                </c:pt>
                <c:pt idx="82">
                  <c:v>-5.415176372141349E-2</c:v>
                </c:pt>
                <c:pt idx="83">
                  <c:v>-2.225184797637008E-2</c:v>
                </c:pt>
                <c:pt idx="84">
                  <c:v>-4.1531219078244863E-2</c:v>
                </c:pt>
                <c:pt idx="85">
                  <c:v>-5.7955798614406535E-2</c:v>
                </c:pt>
                <c:pt idx="86">
                  <c:v>-1.9731882661801255E-2</c:v>
                </c:pt>
                <c:pt idx="87">
                  <c:v>-6.4942316276682038E-2</c:v>
                </c:pt>
                <c:pt idx="88">
                  <c:v>-3.5445052409812772E-2</c:v>
                </c:pt>
                <c:pt idx="89">
                  <c:v>-1.9210251581776659E-2</c:v>
                </c:pt>
                <c:pt idx="90">
                  <c:v>-4.0333936848729192E-2</c:v>
                </c:pt>
                <c:pt idx="91">
                  <c:v>-4.6243655661111924E-2</c:v>
                </c:pt>
                <c:pt idx="92">
                  <c:v>-4.2504086469060738E-2</c:v>
                </c:pt>
                <c:pt idx="93">
                  <c:v>-6.3117602657897412E-2</c:v>
                </c:pt>
                <c:pt idx="94">
                  <c:v>-4.3137476580883134E-2</c:v>
                </c:pt>
                <c:pt idx="95">
                  <c:v>-1.7730419159044421E-2</c:v>
                </c:pt>
                <c:pt idx="96">
                  <c:v>-3.0256530223878766E-2</c:v>
                </c:pt>
                <c:pt idx="97">
                  <c:v>-5.9468214479836884E-2</c:v>
                </c:pt>
                <c:pt idx="98">
                  <c:v>-7.94848308191832E-2</c:v>
                </c:pt>
                <c:pt idx="99">
                  <c:v>-2.3649408824036884E-2</c:v>
                </c:pt>
                <c:pt idx="100">
                  <c:v>-3.7174847862840664E-2</c:v>
                </c:pt>
                <c:pt idx="101">
                  <c:v>-4.3124580634828866E-2</c:v>
                </c:pt>
                <c:pt idx="102">
                  <c:v>-3.3917803620704109E-2</c:v>
                </c:pt>
                <c:pt idx="103">
                  <c:v>-1.662006235969684E-2</c:v>
                </c:pt>
                <c:pt idx="104">
                  <c:v>-3.4527387438152972E-2</c:v>
                </c:pt>
                <c:pt idx="105">
                  <c:v>-6.6070606930385717E-2</c:v>
                </c:pt>
                <c:pt idx="106">
                  <c:v>-3.7722216844438952E-2</c:v>
                </c:pt>
                <c:pt idx="107">
                  <c:v>-4.4908318859983316E-2</c:v>
                </c:pt>
                <c:pt idx="108">
                  <c:v>-3.7353049737687764E-2</c:v>
                </c:pt>
                <c:pt idx="109">
                  <c:v>-3.5127078432857381E-2</c:v>
                </c:pt>
                <c:pt idx="110">
                  <c:v>-3.0294012866071671E-2</c:v>
                </c:pt>
                <c:pt idx="111">
                  <c:v>-3.7729781048231499E-2</c:v>
                </c:pt>
                <c:pt idx="112">
                  <c:v>-3.1684951230892988E-2</c:v>
                </c:pt>
                <c:pt idx="113">
                  <c:v>-3.6221564787479538E-2</c:v>
                </c:pt>
                <c:pt idx="114">
                  <c:v>-4.0036661511286653E-2</c:v>
                </c:pt>
                <c:pt idx="115">
                  <c:v>-4.5976556607290123E-2</c:v>
                </c:pt>
                <c:pt idx="116">
                  <c:v>-3.4263607917227351E-2</c:v>
                </c:pt>
                <c:pt idx="117">
                  <c:v>-2.7458556604716394E-2</c:v>
                </c:pt>
                <c:pt idx="118">
                  <c:v>-1.6141841465521646E-2</c:v>
                </c:pt>
                <c:pt idx="119">
                  <c:v>-4.8625749351188727E-2</c:v>
                </c:pt>
                <c:pt idx="120">
                  <c:v>-3.8398129964742705E-2</c:v>
                </c:pt>
                <c:pt idx="121">
                  <c:v>-4.5039242227657858E-2</c:v>
                </c:pt>
                <c:pt idx="122">
                  <c:v>-3.9857392563923504E-2</c:v>
                </c:pt>
                <c:pt idx="123">
                  <c:v>-1.6277315842649628E-2</c:v>
                </c:pt>
                <c:pt idx="124">
                  <c:v>-4.6086876356651645E-2</c:v>
                </c:pt>
                <c:pt idx="125">
                  <c:v>-2.3334274992273665E-2</c:v>
                </c:pt>
                <c:pt idx="126">
                  <c:v>-3.0435255535941161E-2</c:v>
                </c:pt>
                <c:pt idx="127">
                  <c:v>-2.9839109236940921E-2</c:v>
                </c:pt>
                <c:pt idx="128">
                  <c:v>-7.3796721544697394E-3</c:v>
                </c:pt>
                <c:pt idx="129">
                  <c:v>-8.9861832771528566E-2</c:v>
                </c:pt>
                <c:pt idx="130">
                  <c:v>-4.8708762077655385E-2</c:v>
                </c:pt>
                <c:pt idx="131">
                  <c:v>-4.8794594857749549E-2</c:v>
                </c:pt>
                <c:pt idx="132">
                  <c:v>-5.4107541427863788E-2</c:v>
                </c:pt>
                <c:pt idx="133">
                  <c:v>-3.8806023175291381E-2</c:v>
                </c:pt>
                <c:pt idx="134">
                  <c:v>-2.8443762897749254E-2</c:v>
                </c:pt>
                <c:pt idx="135">
                  <c:v>-2.3779982565608863E-2</c:v>
                </c:pt>
                <c:pt idx="136">
                  <c:v>-3.6708667637252973E-2</c:v>
                </c:pt>
                <c:pt idx="137">
                  <c:v>-2.8153135103185858E-3</c:v>
                </c:pt>
                <c:pt idx="138">
                  <c:v>-6.1214409772381601E-2</c:v>
                </c:pt>
                <c:pt idx="139">
                  <c:v>-4.6001916817198195E-2</c:v>
                </c:pt>
                <c:pt idx="140">
                  <c:v>-7.7887026754645067E-2</c:v>
                </c:pt>
                <c:pt idx="141">
                  <c:v>-3.7577989567897381E-2</c:v>
                </c:pt>
                <c:pt idx="142">
                  <c:v>-5.2123318351200175E-2</c:v>
                </c:pt>
                <c:pt idx="143">
                  <c:v>-3.752912882257934E-2</c:v>
                </c:pt>
                <c:pt idx="144">
                  <c:v>-1.7563497201281589E-2</c:v>
                </c:pt>
                <c:pt idx="145">
                  <c:v>-4.2339954243784492E-2</c:v>
                </c:pt>
                <c:pt idx="146">
                  <c:v>-2.5878571482282717E-2</c:v>
                </c:pt>
                <c:pt idx="147">
                  <c:v>-3.4655210747673346E-2</c:v>
                </c:pt>
                <c:pt idx="148">
                  <c:v>-3.8226110836694333E-2</c:v>
                </c:pt>
                <c:pt idx="149">
                  <c:v>-6.3813057998463957E-2</c:v>
                </c:pt>
                <c:pt idx="150">
                  <c:v>-3.3997514278922392E-2</c:v>
                </c:pt>
                <c:pt idx="151">
                  <c:v>-2.7281438458951306E-2</c:v>
                </c:pt>
                <c:pt idx="152">
                  <c:v>-4.8855718095554557E-2</c:v>
                </c:pt>
                <c:pt idx="153">
                  <c:v>-2.3200572471231307E-2</c:v>
                </c:pt>
                <c:pt idx="154">
                  <c:v>-4.4062610758547179E-2</c:v>
                </c:pt>
                <c:pt idx="155">
                  <c:v>-3.8480528252073515E-2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87-4FDF-BB46-96447C0AE3D2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'NK.SXNE - Regression'!$D$2:$D$157</c:f>
              <c:numCache>
                <c:formatCode>General</c:formatCode>
                <c:ptCount val="156"/>
                <c:pt idx="0">
                  <c:v>-5.8296103734375139E-2</c:v>
                </c:pt>
                <c:pt idx="1">
                  <c:v>-3.7155275779376613E-2</c:v>
                </c:pt>
                <c:pt idx="2">
                  <c:v>2.2952026125753228E-2</c:v>
                </c:pt>
                <c:pt idx="3">
                  <c:v>3.2957460961008614E-2</c:v>
                </c:pt>
                <c:pt idx="4">
                  <c:v>-1.3822293719836979E-2</c:v>
                </c:pt>
                <c:pt idx="5">
                  <c:v>3.9199084309390533E-3</c:v>
                </c:pt>
                <c:pt idx="6">
                  <c:v>1.2815626488804091E-2</c:v>
                </c:pt>
                <c:pt idx="7">
                  <c:v>5.4968252106753442E-2</c:v>
                </c:pt>
                <c:pt idx="8">
                  <c:v>-1.2360182672579302E-2</c:v>
                </c:pt>
                <c:pt idx="9">
                  <c:v>1.0635451505016746E-2</c:v>
                </c:pt>
                <c:pt idx="10">
                  <c:v>5.5343780883806322E-2</c:v>
                </c:pt>
                <c:pt idx="11">
                  <c:v>-4.5562498947262151E-2</c:v>
                </c:pt>
                <c:pt idx="12">
                  <c:v>-4.5773112907010237E-3</c:v>
                </c:pt>
                <c:pt idx="13">
                  <c:v>-5.1708033093141557E-3</c:v>
                </c:pt>
                <c:pt idx="14">
                  <c:v>-2.6500389711613486E-2</c:v>
                </c:pt>
                <c:pt idx="15">
                  <c:v>5.1118810698254018E-2</c:v>
                </c:pt>
                <c:pt idx="16">
                  <c:v>-0.10511524186280956</c:v>
                </c:pt>
                <c:pt idx="17">
                  <c:v>-3.6851241614687467E-2</c:v>
                </c:pt>
                <c:pt idx="18">
                  <c:v>5.9639205007916956E-3</c:v>
                </c:pt>
                <c:pt idx="19">
                  <c:v>5.2735713840593293E-2</c:v>
                </c:pt>
                <c:pt idx="20">
                  <c:v>-4.8121839455459559E-2</c:v>
                </c:pt>
                <c:pt idx="21">
                  <c:v>3.054986704159918E-2</c:v>
                </c:pt>
                <c:pt idx="22">
                  <c:v>4.788290308116068E-2</c:v>
                </c:pt>
                <c:pt idx="23">
                  <c:v>-2.1330616722827208E-2</c:v>
                </c:pt>
                <c:pt idx="24">
                  <c:v>-2.6784216226110123E-2</c:v>
                </c:pt>
                <c:pt idx="25">
                  <c:v>3.0266362850632497E-2</c:v>
                </c:pt>
                <c:pt idx="26">
                  <c:v>-1.6308548461895122E-2</c:v>
                </c:pt>
                <c:pt idx="27">
                  <c:v>-3.7150596850534394E-2</c:v>
                </c:pt>
                <c:pt idx="28">
                  <c:v>-1.6079901587487577E-2</c:v>
                </c:pt>
                <c:pt idx="29">
                  <c:v>1.5164129400570953E-2</c:v>
                </c:pt>
                <c:pt idx="30">
                  <c:v>-3.7914691943128835E-3</c:v>
                </c:pt>
                <c:pt idx="31">
                  <c:v>-5.9478240386313577E-3</c:v>
                </c:pt>
                <c:pt idx="32">
                  <c:v>-3.7562876372653195E-2</c:v>
                </c:pt>
                <c:pt idx="33">
                  <c:v>1.5686838886090491E-2</c:v>
                </c:pt>
                <c:pt idx="34">
                  <c:v>-2.2508264753464163E-2</c:v>
                </c:pt>
                <c:pt idx="35">
                  <c:v>1.4804134307903158E-2</c:v>
                </c:pt>
                <c:pt idx="36">
                  <c:v>1.8198732484446742E-2</c:v>
                </c:pt>
                <c:pt idx="37">
                  <c:v>3.2081194587028194E-3</c:v>
                </c:pt>
                <c:pt idx="38">
                  <c:v>-2.0608691926477189E-2</c:v>
                </c:pt>
                <c:pt idx="39">
                  <c:v>3.5707418090378078E-2</c:v>
                </c:pt>
                <c:pt idx="40">
                  <c:v>9.9795329937104292E-3</c:v>
                </c:pt>
                <c:pt idx="41">
                  <c:v>1.136209110825713E-2</c:v>
                </c:pt>
                <c:pt idx="42">
                  <c:v>2.9668004604997123E-2</c:v>
                </c:pt>
                <c:pt idx="43">
                  <c:v>2.0528697308882987E-2</c:v>
                </c:pt>
                <c:pt idx="44">
                  <c:v>9.6942343144112519E-4</c:v>
                </c:pt>
                <c:pt idx="45">
                  <c:v>-3.2742029698404333E-2</c:v>
                </c:pt>
                <c:pt idx="46">
                  <c:v>6.3130198885457012E-2</c:v>
                </c:pt>
                <c:pt idx="47">
                  <c:v>3.7416926624169157E-2</c:v>
                </c:pt>
                <c:pt idx="48">
                  <c:v>3.1044609145574026E-2</c:v>
                </c:pt>
                <c:pt idx="49">
                  <c:v>-3.2193669536972766E-2</c:v>
                </c:pt>
                <c:pt idx="50">
                  <c:v>1.0496264765714457E-2</c:v>
                </c:pt>
                <c:pt idx="51">
                  <c:v>4.998923032739809E-2</c:v>
                </c:pt>
                <c:pt idx="52">
                  <c:v>-6.8361204013377919E-2</c:v>
                </c:pt>
                <c:pt idx="53">
                  <c:v>2.3970363913705848E-3</c:v>
                </c:pt>
                <c:pt idx="54">
                  <c:v>3.870294647214344E-3</c:v>
                </c:pt>
                <c:pt idx="55">
                  <c:v>4.4558110103353768E-2</c:v>
                </c:pt>
                <c:pt idx="56">
                  <c:v>-1.0359782971326786E-3</c:v>
                </c:pt>
                <c:pt idx="57">
                  <c:v>8.964478696075728E-3</c:v>
                </c:pt>
                <c:pt idx="58">
                  <c:v>4.6246524559777659E-2</c:v>
                </c:pt>
                <c:pt idx="59">
                  <c:v>2.8030259722936865E-2</c:v>
                </c:pt>
                <c:pt idx="60">
                  <c:v>-1.4571401746314884E-2</c:v>
                </c:pt>
                <c:pt idx="61">
                  <c:v>-5.8200403211544724E-2</c:v>
                </c:pt>
                <c:pt idx="62">
                  <c:v>-1.4414445819462085E-2</c:v>
                </c:pt>
                <c:pt idx="63">
                  <c:v>-1.9432575628097769E-2</c:v>
                </c:pt>
                <c:pt idx="64">
                  <c:v>-6.7394367392670258E-3</c:v>
                </c:pt>
                <c:pt idx="65">
                  <c:v>-1.2124769411369956E-2</c:v>
                </c:pt>
                <c:pt idx="66">
                  <c:v>2.5186968107968673E-2</c:v>
                </c:pt>
                <c:pt idx="67">
                  <c:v>-1.7676941031097219E-3</c:v>
                </c:pt>
                <c:pt idx="68">
                  <c:v>3.0671808115470191E-2</c:v>
                </c:pt>
                <c:pt idx="69">
                  <c:v>3.3622817442179327E-2</c:v>
                </c:pt>
                <c:pt idx="70">
                  <c:v>-1.7760936714316475E-2</c:v>
                </c:pt>
                <c:pt idx="71">
                  <c:v>-4.2292279380148803E-2</c:v>
                </c:pt>
                <c:pt idx="72">
                  <c:v>9.6374244634298018E-3</c:v>
                </c:pt>
                <c:pt idx="73">
                  <c:v>-1.7939972714870366E-2</c:v>
                </c:pt>
                <c:pt idx="74">
                  <c:v>-1.5463138630983423E-2</c:v>
                </c:pt>
                <c:pt idx="75">
                  <c:v>-4.3629433987496464E-3</c:v>
                </c:pt>
                <c:pt idx="76">
                  <c:v>-1.0405121503366303E-2</c:v>
                </c:pt>
                <c:pt idx="77">
                  <c:v>-3.8067301671007199E-3</c:v>
                </c:pt>
                <c:pt idx="78">
                  <c:v>-2.6393055978949625E-2</c:v>
                </c:pt>
                <c:pt idx="79">
                  <c:v>1.3397720436401491E-2</c:v>
                </c:pt>
                <c:pt idx="80">
                  <c:v>4.6390826377430503E-3</c:v>
                </c:pt>
                <c:pt idx="81">
                  <c:v>1.7247968627972468E-2</c:v>
                </c:pt>
                <c:pt idx="82">
                  <c:v>-1.4911936096379254E-2</c:v>
                </c:pt>
                <c:pt idx="83">
                  <c:v>2.3796755597264935E-2</c:v>
                </c:pt>
                <c:pt idx="84">
                  <c:v>4.0236051502147446E-4</c:v>
                </c:pt>
                <c:pt idx="85">
                  <c:v>-1.952791110526661E-2</c:v>
                </c:pt>
                <c:pt idx="86">
                  <c:v>2.6854586884969139E-2</c:v>
                </c:pt>
                <c:pt idx="87">
                  <c:v>-2.8005643785273555E-2</c:v>
                </c:pt>
                <c:pt idx="88">
                  <c:v>7.7875696499727799E-3</c:v>
                </c:pt>
                <c:pt idx="89">
                  <c:v>2.7487555850024548E-2</c:v>
                </c:pt>
                <c:pt idx="90">
                  <c:v>1.8551928379344927E-3</c:v>
                </c:pt>
                <c:pt idx="91">
                  <c:v>-5.3159070901333833E-3</c:v>
                </c:pt>
                <c:pt idx="92">
                  <c:v>-7.7815745847013634E-4</c:v>
                </c:pt>
                <c:pt idx="93">
                  <c:v>-2.5791459977916542E-2</c:v>
                </c:pt>
                <c:pt idx="94">
                  <c:v>-1.5467395060307283E-3</c:v>
                </c:pt>
                <c:pt idx="95">
                  <c:v>2.9283246392520768E-2</c:v>
                </c:pt>
                <c:pt idx="96">
                  <c:v>1.4083539433910493E-2</c:v>
                </c:pt>
                <c:pt idx="97">
                  <c:v>-2.1363139759643726E-2</c:v>
                </c:pt>
                <c:pt idx="98">
                  <c:v>-4.5652139041722016E-2</c:v>
                </c:pt>
                <c:pt idx="99">
                  <c:v>2.2100896824225762E-2</c:v>
                </c:pt>
                <c:pt idx="100">
                  <c:v>5.6885635140481658E-3</c:v>
                </c:pt>
                <c:pt idx="101">
                  <c:v>-1.531091025830905E-3</c:v>
                </c:pt>
                <c:pt idx="102">
                  <c:v>9.6407971941954995E-3</c:v>
                </c:pt>
                <c:pt idx="103">
                  <c:v>3.0630599763589322E-2</c:v>
                </c:pt>
                <c:pt idx="104">
                  <c:v>8.9011026997130507E-3</c:v>
                </c:pt>
                <c:pt idx="105">
                  <c:v>-2.9374758845140819E-2</c:v>
                </c:pt>
                <c:pt idx="106">
                  <c:v>5.0243631029657536E-3</c:v>
                </c:pt>
                <c:pt idx="107">
                  <c:v>-3.6955535771277686E-3</c:v>
                </c:pt>
                <c:pt idx="108">
                  <c:v>5.4723259074094194E-3</c:v>
                </c:pt>
                <c:pt idx="109">
                  <c:v>8.1734125700275318E-3</c:v>
                </c:pt>
                <c:pt idx="110">
                  <c:v>1.403805642849742E-2</c:v>
                </c:pt>
                <c:pt idx="111">
                  <c:v>5.0151843817787178E-3</c:v>
                </c:pt>
                <c:pt idx="112">
                  <c:v>1.2350233653069063E-2</c:v>
                </c:pt>
                <c:pt idx="113">
                  <c:v>6.8453170602281854E-3</c:v>
                </c:pt>
                <c:pt idx="114">
                  <c:v>2.2159191632689238E-3</c:v>
                </c:pt>
                <c:pt idx="115">
                  <c:v>-4.9917979291974803E-3</c:v>
                </c:pt>
                <c:pt idx="116">
                  <c:v>9.2211838006229646E-3</c:v>
                </c:pt>
                <c:pt idx="117">
                  <c:v>1.7478717623618866E-2</c:v>
                </c:pt>
                <c:pt idx="118">
                  <c:v>3.1210892993892372E-2</c:v>
                </c:pt>
                <c:pt idx="119">
                  <c:v>-8.2064391834316321E-3</c:v>
                </c:pt>
                <c:pt idx="120">
                  <c:v>4.2041818587694483E-3</c:v>
                </c:pt>
                <c:pt idx="121">
                  <c:v>-3.8544214661627029E-3</c:v>
                </c:pt>
                <c:pt idx="122">
                  <c:v>2.433451600319405E-3</c:v>
                </c:pt>
                <c:pt idx="123">
                  <c:v>3.104650271968137E-2</c:v>
                </c:pt>
                <c:pt idx="124">
                  <c:v>-5.1256645262093732E-3</c:v>
                </c:pt>
                <c:pt idx="125">
                  <c:v>2.2483293393340667E-2</c:v>
                </c:pt>
                <c:pt idx="126">
                  <c:v>1.3866666666666631E-2</c:v>
                </c:pt>
                <c:pt idx="127">
                  <c:v>1.4590055514359525E-2</c:v>
                </c:pt>
                <c:pt idx="128">
                  <c:v>4.1843275635270336E-2</c:v>
                </c:pt>
                <c:pt idx="129">
                  <c:v>-5.8244027135974839E-2</c:v>
                </c:pt>
                <c:pt idx="130">
                  <c:v>-8.3071702969909605E-3</c:v>
                </c:pt>
                <c:pt idx="131">
                  <c:v>-8.4113233815454082E-3</c:v>
                </c:pt>
                <c:pt idx="132">
                  <c:v>-1.485827491618422E-2</c:v>
                </c:pt>
                <c:pt idx="133">
                  <c:v>3.7092271806050525E-3</c:v>
                </c:pt>
                <c:pt idx="134">
                  <c:v>1.6283227110212958E-2</c:v>
                </c:pt>
                <c:pt idx="135">
                  <c:v>2.1942453186123655E-2</c:v>
                </c:pt>
                <c:pt idx="136">
                  <c:v>6.254246093593885E-3</c:v>
                </c:pt>
                <c:pt idx="137">
                  <c:v>4.7381859277552188E-2</c:v>
                </c:pt>
                <c:pt idx="138">
                  <c:v>-2.348204614661464E-2</c:v>
                </c:pt>
                <c:pt idx="139">
                  <c:v>-5.0225710683638423E-3</c:v>
                </c:pt>
                <c:pt idx="140">
                  <c:v>-4.3713296775949942E-2</c:v>
                </c:pt>
                <c:pt idx="141">
                  <c:v>5.1993745113369195E-3</c:v>
                </c:pt>
                <c:pt idx="142">
                  <c:v>-1.2450535662580701E-2</c:v>
                </c:pt>
                <c:pt idx="143">
                  <c:v>5.2586641828694112E-3</c:v>
                </c:pt>
                <c:pt idx="144">
                  <c:v>2.9485796476087834E-2</c:v>
                </c:pt>
                <c:pt idx="145">
                  <c:v>-5.7899255295789417E-4</c:v>
                </c:pt>
                <c:pt idx="146">
                  <c:v>1.9395937639923536E-2</c:v>
                </c:pt>
                <c:pt idx="147">
                  <c:v>8.745996550874581E-3</c:v>
                </c:pt>
                <c:pt idx="148">
                  <c:v>4.4129170619045376E-3</c:v>
                </c:pt>
                <c:pt idx="149">
                  <c:v>-2.6635354569358269E-2</c:v>
                </c:pt>
                <c:pt idx="150">
                  <c:v>9.5440729483282256E-3</c:v>
                </c:pt>
                <c:pt idx="151">
                  <c:v>1.7693640188072225E-2</c:v>
                </c:pt>
                <c:pt idx="152">
                  <c:v>-8.4854928742306365E-3</c:v>
                </c:pt>
                <c:pt idx="153">
                  <c:v>2.2645533623285346E-2</c:v>
                </c:pt>
                <c:pt idx="154">
                  <c:v>-2.6693360026692793E-3</c:v>
                </c:pt>
                <c:pt idx="155">
                  <c:v>4.1041963313509918E-3</c:v>
                </c:pt>
              </c:numCache>
            </c:numRef>
          </c:xVal>
          <c:yVal>
            <c:numRef>
              <c:f>'NK.SXNE - Regression'!$N$2:$N$157</c:f>
              <c:numCache>
                <c:formatCode>General</c:formatCode>
                <c:ptCount val="156"/>
                <c:pt idx="0">
                  <c:v>-4.4640866485362377E-3</c:v>
                </c:pt>
                <c:pt idx="1">
                  <c:v>1.2958114956268803E-2</c:v>
                </c:pt>
                <c:pt idx="2">
                  <c:v>6.2492671215899798E-2</c:v>
                </c:pt>
                <c:pt idx="3">
                  <c:v>7.0738171496901953E-2</c:v>
                </c:pt>
                <c:pt idx="4">
                  <c:v>3.2186875454576679E-2</c:v>
                </c:pt>
                <c:pt idx="5">
                  <c:v>4.6808262253712908E-2</c:v>
                </c:pt>
                <c:pt idx="6">
                  <c:v>5.4139242561273913E-2</c:v>
                </c:pt>
                <c:pt idx="7">
                  <c:v>8.8877311630803618E-2</c:v>
                </c:pt>
                <c:pt idx="8">
                  <c:v>3.3391804300701322E-2</c:v>
                </c:pt>
                <c:pt idx="9">
                  <c:v>5.2342555686845475E-2</c:v>
                </c:pt>
                <c:pt idx="10">
                  <c:v>8.918678570041659E-2</c:v>
                </c:pt>
                <c:pt idx="11">
                  <c:v>6.0297043339753789E-3</c:v>
                </c:pt>
                <c:pt idx="12">
                  <c:v>3.9805685278683119E-2</c:v>
                </c:pt>
                <c:pt idx="13">
                  <c:v>3.9316587234787641E-2</c:v>
                </c:pt>
                <c:pt idx="14">
                  <c:v>2.1738829389210724E-2</c:v>
                </c:pt>
                <c:pt idx="15">
                  <c:v>8.5704978719929867E-2</c:v>
                </c:pt>
                <c:pt idx="16">
                  <c:v>-4.3047838674385212E-2</c:v>
                </c:pt>
                <c:pt idx="17">
                  <c:v>1.3208670162679743E-2</c:v>
                </c:pt>
                <c:pt idx="18">
                  <c:v>4.8492736979084662E-2</c:v>
                </c:pt>
                <c:pt idx="19">
                  <c:v>8.7037472063201088E-2</c:v>
                </c:pt>
                <c:pt idx="20">
                  <c:v>3.9205463386464065E-3</c:v>
                </c:pt>
                <c:pt idx="21">
                  <c:v>6.8754068190459011E-2</c:v>
                </c:pt>
                <c:pt idx="22">
                  <c:v>8.3038260320843008E-2</c:v>
                </c:pt>
                <c:pt idx="23">
                  <c:v>2.599925038376379E-2</c:v>
                </c:pt>
                <c:pt idx="24">
                  <c:v>2.1504927350611505E-2</c:v>
                </c:pt>
                <c:pt idx="25">
                  <c:v>6.8520431779371296E-2</c:v>
                </c:pt>
                <c:pt idx="26">
                  <c:v>3.0137947595684667E-2</c:v>
                </c:pt>
                <c:pt idx="27">
                  <c:v>1.2961970871550703E-2</c:v>
                </c:pt>
                <c:pt idx="28">
                  <c:v>3.0326375974682705E-2</c:v>
                </c:pt>
                <c:pt idx="29">
                  <c:v>5.6074648841736068E-2</c:v>
                </c:pt>
                <c:pt idx="30">
                  <c:v>4.0453299433718129E-2</c:v>
                </c:pt>
                <c:pt idx="31">
                  <c:v>3.8676242787252596E-2</c:v>
                </c:pt>
                <c:pt idx="32">
                  <c:v>1.2622210434202828E-2</c:v>
                </c:pt>
                <c:pt idx="33">
                  <c:v>5.6505414848481421E-2</c:v>
                </c:pt>
                <c:pt idx="34">
                  <c:v>2.5028748119002318E-2</c:v>
                </c:pt>
                <c:pt idx="35">
                  <c:v>5.5777976114700513E-2</c:v>
                </c:pt>
                <c:pt idx="36">
                  <c:v>5.8575471743771299E-2</c:v>
                </c:pt>
                <c:pt idx="37">
                  <c:v>4.6221675436925319E-2</c:v>
                </c:pt>
                <c:pt idx="38">
                  <c:v>2.6594190154916132E-2</c:v>
                </c:pt>
                <c:pt idx="39">
                  <c:v>7.300441705807062E-2</c:v>
                </c:pt>
                <c:pt idx="40">
                  <c:v>5.1802011836593845E-2</c:v>
                </c:pt>
                <c:pt idx="41">
                  <c:v>5.294138094045605E-2</c:v>
                </c:pt>
                <c:pt idx="42">
                  <c:v>6.8027323467362538E-2</c:v>
                </c:pt>
                <c:pt idx="43">
                  <c:v>6.0495600746752698E-2</c:v>
                </c:pt>
                <c:pt idx="44">
                  <c:v>4.4376761245208084E-2</c:v>
                </c:pt>
                <c:pt idx="45">
                  <c:v>1.6595080505488712E-2</c:v>
                </c:pt>
                <c:pt idx="46">
                  <c:v>9.5603589455350274E-2</c:v>
                </c:pt>
                <c:pt idx="47">
                  <c:v>7.4413226702813057E-2</c:v>
                </c:pt>
                <c:pt idx="48">
                  <c:v>6.9161786218162713E-2</c:v>
                </c:pt>
                <c:pt idx="49">
                  <c:v>1.7046985289201091E-2</c:v>
                </c:pt>
                <c:pt idx="50">
                  <c:v>5.2227851596825831E-2</c:v>
                </c:pt>
                <c:pt idx="51">
                  <c:v>8.4774089116562687E-2</c:v>
                </c:pt>
                <c:pt idx="52">
                  <c:v>-1.2758757349543702E-2</c:v>
                </c:pt>
                <c:pt idx="53">
                  <c:v>4.5553260143665023E-2</c:v>
                </c:pt>
                <c:pt idx="54">
                  <c:v>4.6767375428264583E-2</c:v>
                </c:pt>
                <c:pt idx="55">
                  <c:v>8.029829130558519E-2</c:v>
                </c:pt>
                <c:pt idx="56">
                  <c:v>4.2724105384793848E-2</c:v>
                </c:pt>
                <c:pt idx="57">
                  <c:v>5.0965503415501746E-2</c:v>
                </c:pt>
                <c:pt idx="58">
                  <c:v>8.1689717275982399E-2</c:v>
                </c:pt>
                <c:pt idx="59">
                  <c:v>6.6677654401740866E-2</c:v>
                </c:pt>
                <c:pt idx="60">
                  <c:v>3.1569533925245051E-2</c:v>
                </c:pt>
                <c:pt idx="61">
                  <c:v>-4.3852196426656109E-3</c:v>
                </c:pt>
                <c:pt idx="62">
                  <c:v>3.1698881640789559E-2</c:v>
                </c:pt>
                <c:pt idx="63">
                  <c:v>2.7563430115842946E-2</c:v>
                </c:pt>
                <c:pt idx="64">
                  <c:v>3.802387306489563E-2</c:v>
                </c:pt>
                <c:pt idx="65">
                  <c:v>3.3585808873557423E-2</c:v>
                </c:pt>
                <c:pt idx="66">
                  <c:v>6.4334491691052653E-2</c:v>
                </c:pt>
                <c:pt idx="67">
                  <c:v>4.2121096821633945E-2</c:v>
                </c:pt>
                <c:pt idx="68">
                  <c:v>6.8854560090653716E-2</c:v>
                </c:pt>
                <c:pt idx="69">
                  <c:v>7.1286493198336492E-2</c:v>
                </c:pt>
                <c:pt idx="70">
                  <c:v>2.8941031325612453E-2</c:v>
                </c:pt>
                <c:pt idx="71">
                  <c:v>8.7246992845755045E-3</c:v>
                </c:pt>
                <c:pt idx="72">
                  <c:v>5.1520079463937482E-2</c:v>
                </c:pt>
                <c:pt idx="73">
                  <c:v>2.879348737403177E-2</c:v>
                </c:pt>
                <c:pt idx="74">
                  <c:v>3.0834651648344313E-2</c:v>
                </c:pt>
                <c:pt idx="75">
                  <c:v>3.998234631765113E-2</c:v>
                </c:pt>
                <c:pt idx="76">
                  <c:v>3.5002974398308649E-2</c:v>
                </c:pt>
                <c:pt idx="77">
                  <c:v>4.0440722833352184E-2</c:v>
                </c:pt>
                <c:pt idx="78">
                  <c:v>2.182728334822532E-2</c:v>
                </c:pt>
                <c:pt idx="79">
                  <c:v>5.4618947430428812E-2</c:v>
                </c:pt>
                <c:pt idx="80">
                  <c:v>4.7400935258128163E-2</c:v>
                </c:pt>
                <c:pt idx="81">
                  <c:v>5.7791945212960091E-2</c:v>
                </c:pt>
                <c:pt idx="82">
                  <c:v>3.1288898837877055E-2</c:v>
                </c:pt>
                <c:pt idx="83">
                  <c:v>6.3188814582920472E-2</c:v>
                </c:pt>
                <c:pt idx="84">
                  <c:v>4.3909443481045682E-2</c:v>
                </c:pt>
                <c:pt idx="85">
                  <c:v>2.748486394488401E-2</c:v>
                </c:pt>
                <c:pt idx="86">
                  <c:v>6.5708779897489286E-2</c:v>
                </c:pt>
                <c:pt idx="87">
                  <c:v>2.04983462826085E-2</c:v>
                </c:pt>
                <c:pt idx="88">
                  <c:v>4.9995610149477773E-2</c:v>
                </c:pt>
                <c:pt idx="89">
                  <c:v>6.6230410977513893E-2</c:v>
                </c:pt>
                <c:pt idx="90">
                  <c:v>4.5106725710561353E-2</c:v>
                </c:pt>
                <c:pt idx="91">
                  <c:v>3.9197006898178621E-2</c:v>
                </c:pt>
                <c:pt idx="92">
                  <c:v>4.2936576090229807E-2</c:v>
                </c:pt>
                <c:pt idx="93">
                  <c:v>2.232305990139313E-2</c:v>
                </c:pt>
                <c:pt idx="94">
                  <c:v>4.2303185978407411E-2</c:v>
                </c:pt>
                <c:pt idx="95">
                  <c:v>6.7710243400246117E-2</c:v>
                </c:pt>
                <c:pt idx="96">
                  <c:v>5.5184132335411779E-2</c:v>
                </c:pt>
                <c:pt idx="97">
                  <c:v>2.5972448079453665E-2</c:v>
                </c:pt>
                <c:pt idx="98">
                  <c:v>5.9558317401073452E-3</c:v>
                </c:pt>
                <c:pt idx="99">
                  <c:v>6.1791253735253661E-2</c:v>
                </c:pt>
                <c:pt idx="100">
                  <c:v>4.8265814696449881E-2</c:v>
                </c:pt>
                <c:pt idx="101">
                  <c:v>4.2316081924461679E-2</c:v>
                </c:pt>
                <c:pt idx="102">
                  <c:v>5.1522858938586436E-2</c:v>
                </c:pt>
                <c:pt idx="103">
                  <c:v>6.8820600199593712E-2</c:v>
                </c:pt>
                <c:pt idx="104">
                  <c:v>5.0913275121137573E-2</c:v>
                </c:pt>
                <c:pt idx="105">
                  <c:v>1.9370055628904825E-2</c:v>
                </c:pt>
                <c:pt idx="106">
                  <c:v>4.7718445714851593E-2</c:v>
                </c:pt>
                <c:pt idx="107">
                  <c:v>4.0532343699307229E-2</c:v>
                </c:pt>
                <c:pt idx="108">
                  <c:v>4.8087612821602781E-2</c:v>
                </c:pt>
                <c:pt idx="109">
                  <c:v>5.0313584126433164E-2</c:v>
                </c:pt>
                <c:pt idx="110">
                  <c:v>5.5146649693218877E-2</c:v>
                </c:pt>
                <c:pt idx="111">
                  <c:v>4.7710881511059046E-2</c:v>
                </c:pt>
                <c:pt idx="112">
                  <c:v>5.3755711328397557E-2</c:v>
                </c:pt>
                <c:pt idx="113">
                  <c:v>4.9219097771811007E-2</c:v>
                </c:pt>
                <c:pt idx="114">
                  <c:v>4.5404001048003892E-2</c:v>
                </c:pt>
                <c:pt idx="115">
                  <c:v>3.9464105952000422E-2</c:v>
                </c:pt>
                <c:pt idx="116">
                  <c:v>5.1177054642063194E-2</c:v>
                </c:pt>
                <c:pt idx="117">
                  <c:v>5.7982105954574148E-2</c:v>
                </c:pt>
                <c:pt idx="118">
                  <c:v>6.9298821093768892E-2</c:v>
                </c:pt>
                <c:pt idx="119">
                  <c:v>3.6814913208101818E-2</c:v>
                </c:pt>
                <c:pt idx="120">
                  <c:v>4.704253259454784E-2</c:v>
                </c:pt>
                <c:pt idx="121">
                  <c:v>4.0401420331632687E-2</c:v>
                </c:pt>
                <c:pt idx="122">
                  <c:v>4.5583269995367041E-2</c:v>
                </c:pt>
                <c:pt idx="123">
                  <c:v>6.9163346716640914E-2</c:v>
                </c:pt>
                <c:pt idx="124">
                  <c:v>3.93537862026389E-2</c:v>
                </c:pt>
                <c:pt idx="125">
                  <c:v>6.2106387567016877E-2</c:v>
                </c:pt>
                <c:pt idx="126">
                  <c:v>5.5005407023349384E-2</c:v>
                </c:pt>
                <c:pt idx="127">
                  <c:v>5.5601553322349624E-2</c:v>
                </c:pt>
                <c:pt idx="128">
                  <c:v>7.8060990404820813E-2</c:v>
                </c:pt>
                <c:pt idx="129">
                  <c:v>-4.4211702122380139E-3</c:v>
                </c:pt>
                <c:pt idx="130">
                  <c:v>3.673190048163516E-2</c:v>
                </c:pt>
                <c:pt idx="131">
                  <c:v>3.6646067701540996E-2</c:v>
                </c:pt>
                <c:pt idx="132">
                  <c:v>3.1333121131426757E-2</c:v>
                </c:pt>
                <c:pt idx="133">
                  <c:v>4.6634639383999164E-2</c:v>
                </c:pt>
                <c:pt idx="134">
                  <c:v>5.6996899661541291E-2</c:v>
                </c:pt>
                <c:pt idx="135">
                  <c:v>6.1660679993681682E-2</c:v>
                </c:pt>
                <c:pt idx="136">
                  <c:v>4.8731994922037572E-2</c:v>
                </c:pt>
                <c:pt idx="137">
                  <c:v>8.2625349048971952E-2</c:v>
                </c:pt>
                <c:pt idx="138">
                  <c:v>2.4226252786908941E-2</c:v>
                </c:pt>
                <c:pt idx="139">
                  <c:v>3.943874574209235E-2</c:v>
                </c:pt>
                <c:pt idx="140">
                  <c:v>7.5536358046454782E-3</c:v>
                </c:pt>
                <c:pt idx="141">
                  <c:v>4.7862672991393164E-2</c:v>
                </c:pt>
                <c:pt idx="142">
                  <c:v>3.331734420809037E-2</c:v>
                </c:pt>
                <c:pt idx="143">
                  <c:v>4.7911533736711205E-2</c:v>
                </c:pt>
                <c:pt idx="144">
                  <c:v>6.7877165358008959E-2</c:v>
                </c:pt>
                <c:pt idx="145">
                  <c:v>4.3100708315506053E-2</c:v>
                </c:pt>
                <c:pt idx="146">
                  <c:v>5.9562091077007828E-2</c:v>
                </c:pt>
                <c:pt idx="147">
                  <c:v>5.0785451811617199E-2</c:v>
                </c:pt>
                <c:pt idx="148">
                  <c:v>4.7214551722596212E-2</c:v>
                </c:pt>
                <c:pt idx="149">
                  <c:v>2.1627604560826581E-2</c:v>
                </c:pt>
                <c:pt idx="150">
                  <c:v>5.1443148280368153E-2</c:v>
                </c:pt>
                <c:pt idx="151">
                  <c:v>5.8159224100339239E-2</c:v>
                </c:pt>
                <c:pt idx="152">
                  <c:v>3.6584944463735988E-2</c:v>
                </c:pt>
                <c:pt idx="153">
                  <c:v>6.2240090088059238E-2</c:v>
                </c:pt>
                <c:pt idx="154">
                  <c:v>4.1378051800743366E-2</c:v>
                </c:pt>
                <c:pt idx="155">
                  <c:v>4.696013430721703E-2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87-4FDF-BB46-96447C0AE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SXNE</a:t>
                </a:r>
              </a:p>
            </c:rich>
          </c:tx>
          <c:layout>
            <c:manualLayout>
              <c:xMode val="edge"/>
              <c:yMode val="edge"/>
              <c:x val="0.47594094779637214"/>
              <c:y val="0.9328028961683200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IMERYS en fonction SXOE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'NK.SXOE - Regression'!$D$2:$D$157</c:f>
              <c:numCache>
                <c:formatCode>General</c:formatCode>
                <c:ptCount val="156"/>
                <c:pt idx="0">
                  <c:v>-5.0300063171193968E-2</c:v>
                </c:pt>
                <c:pt idx="1">
                  <c:v>-2.6744543498309247E-2</c:v>
                </c:pt>
                <c:pt idx="2">
                  <c:v>1.2948594856890804E-2</c:v>
                </c:pt>
                <c:pt idx="3">
                  <c:v>3.9657916745352975E-2</c:v>
                </c:pt>
                <c:pt idx="4">
                  <c:v>-1.7155432995704434E-2</c:v>
                </c:pt>
                <c:pt idx="5">
                  <c:v>5.3045448487272001E-3</c:v>
                </c:pt>
                <c:pt idx="6">
                  <c:v>8.9559464256898074E-3</c:v>
                </c:pt>
                <c:pt idx="7">
                  <c:v>3.988141850318825E-2</c:v>
                </c:pt>
                <c:pt idx="8">
                  <c:v>7.9778986835057197E-3</c:v>
                </c:pt>
                <c:pt idx="9">
                  <c:v>-1.5841748973476805E-2</c:v>
                </c:pt>
                <c:pt idx="10">
                  <c:v>3.1390391163762181E-2</c:v>
                </c:pt>
                <c:pt idx="11">
                  <c:v>-5.5077871512005057E-2</c:v>
                </c:pt>
                <c:pt idx="12">
                  <c:v>1.387137452711224E-2</c:v>
                </c:pt>
                <c:pt idx="13">
                  <c:v>2.5008931761342462E-3</c:v>
                </c:pt>
                <c:pt idx="14">
                  <c:v>-1.8345158766557883E-2</c:v>
                </c:pt>
                <c:pt idx="15">
                  <c:v>9.3583124354624653E-2</c:v>
                </c:pt>
                <c:pt idx="16">
                  <c:v>-0.10915159798149712</c:v>
                </c:pt>
                <c:pt idx="17">
                  <c:v>-2.1525009643821535E-2</c:v>
                </c:pt>
                <c:pt idx="18">
                  <c:v>1.6123131598202195E-2</c:v>
                </c:pt>
                <c:pt idx="19">
                  <c:v>5.3431332067057635E-2</c:v>
                </c:pt>
                <c:pt idx="20">
                  <c:v>-3.472923420311419E-2</c:v>
                </c:pt>
                <c:pt idx="21">
                  <c:v>2.8026660839160816E-2</c:v>
                </c:pt>
                <c:pt idx="22">
                  <c:v>4.7439198855507826E-2</c:v>
                </c:pt>
                <c:pt idx="23">
                  <c:v>-2.0541994787433748E-2</c:v>
                </c:pt>
                <c:pt idx="24">
                  <c:v>-3.3190636176438713E-2</c:v>
                </c:pt>
                <c:pt idx="25">
                  <c:v>5.8263562335130158E-2</c:v>
                </c:pt>
                <c:pt idx="26">
                  <c:v>-1.7134483147333967E-2</c:v>
                </c:pt>
                <c:pt idx="27">
                  <c:v>-3.0756623873258802E-2</c:v>
                </c:pt>
                <c:pt idx="28">
                  <c:v>-1.1689118051993587E-2</c:v>
                </c:pt>
                <c:pt idx="29">
                  <c:v>1.9373125292385648E-2</c:v>
                </c:pt>
                <c:pt idx="30">
                  <c:v>-5.2013468750856419E-3</c:v>
                </c:pt>
                <c:pt idx="31">
                  <c:v>1.2334173884443742E-3</c:v>
                </c:pt>
                <c:pt idx="32">
                  <c:v>-3.0480189205708132E-2</c:v>
                </c:pt>
                <c:pt idx="33">
                  <c:v>1.5024006041970095E-2</c:v>
                </c:pt>
                <c:pt idx="34">
                  <c:v>-7.6286838512807254E-3</c:v>
                </c:pt>
                <c:pt idx="35">
                  <c:v>1.8844769281116964E-2</c:v>
                </c:pt>
                <c:pt idx="36">
                  <c:v>1.6804392435250406E-2</c:v>
                </c:pt>
                <c:pt idx="37">
                  <c:v>-1.3918131853107587E-2</c:v>
                </c:pt>
                <c:pt idx="38">
                  <c:v>1.1030631427623443E-2</c:v>
                </c:pt>
                <c:pt idx="39">
                  <c:v>1.3363216136713934E-2</c:v>
                </c:pt>
                <c:pt idx="40">
                  <c:v>4.4460702929340805E-3</c:v>
                </c:pt>
                <c:pt idx="41">
                  <c:v>-5.4572931825814077E-3</c:v>
                </c:pt>
                <c:pt idx="42">
                  <c:v>1.6731163214204404E-2</c:v>
                </c:pt>
                <c:pt idx="43">
                  <c:v>4.6762375647822686E-2</c:v>
                </c:pt>
                <c:pt idx="44">
                  <c:v>2.7670645852464096E-2</c:v>
                </c:pt>
                <c:pt idx="45">
                  <c:v>-1.8918918918918955E-2</c:v>
                </c:pt>
                <c:pt idx="46">
                  <c:v>6.1117838251226839E-2</c:v>
                </c:pt>
                <c:pt idx="47">
                  <c:v>2.7065946653575458E-2</c:v>
                </c:pt>
                <c:pt idx="48">
                  <c:v>3.4605356719601896E-2</c:v>
                </c:pt>
                <c:pt idx="49">
                  <c:v>-3.769957640925381E-2</c:v>
                </c:pt>
                <c:pt idx="50">
                  <c:v>1.7168235450086004E-2</c:v>
                </c:pt>
                <c:pt idx="51">
                  <c:v>7.5765679038756362E-2</c:v>
                </c:pt>
                <c:pt idx="52">
                  <c:v>-7.7036988284849173E-2</c:v>
                </c:pt>
                <c:pt idx="53">
                  <c:v>7.5262756539901917E-3</c:v>
                </c:pt>
                <c:pt idx="54">
                  <c:v>5.0316561146284263E-3</c:v>
                </c:pt>
                <c:pt idx="55">
                  <c:v>4.4516376039817687E-2</c:v>
                </c:pt>
                <c:pt idx="56">
                  <c:v>-3.3732427524046454E-2</c:v>
                </c:pt>
                <c:pt idx="57">
                  <c:v>1.8776125539642162E-2</c:v>
                </c:pt>
                <c:pt idx="58">
                  <c:v>3.901744393022441E-2</c:v>
                </c:pt>
                <c:pt idx="59">
                  <c:v>2.1491690606931044E-2</c:v>
                </c:pt>
                <c:pt idx="60">
                  <c:v>1.363854178185701E-2</c:v>
                </c:pt>
                <c:pt idx="61">
                  <c:v>-5.7136899176311116E-2</c:v>
                </c:pt>
                <c:pt idx="62">
                  <c:v>-1.3880320789635872E-2</c:v>
                </c:pt>
                <c:pt idx="63">
                  <c:v>-2.7853668288132252E-2</c:v>
                </c:pt>
                <c:pt idx="64">
                  <c:v>6.5732108122609819E-3</c:v>
                </c:pt>
                <c:pt idx="65">
                  <c:v>-4.2053522665210188E-2</c:v>
                </c:pt>
                <c:pt idx="66">
                  <c:v>1.1733732041864254E-2</c:v>
                </c:pt>
                <c:pt idx="67">
                  <c:v>-4.1754329179477705E-3</c:v>
                </c:pt>
                <c:pt idx="68">
                  <c:v>2.9078675637865432E-2</c:v>
                </c:pt>
                <c:pt idx="69">
                  <c:v>4.0155216020510802E-2</c:v>
                </c:pt>
                <c:pt idx="70">
                  <c:v>-3.503727725585911E-2</c:v>
                </c:pt>
                <c:pt idx="71">
                  <c:v>-5.7475972900582976E-2</c:v>
                </c:pt>
                <c:pt idx="72">
                  <c:v>9.5756187567603481E-3</c:v>
                </c:pt>
                <c:pt idx="73">
                  <c:v>-1.1540517593786409E-2</c:v>
                </c:pt>
                <c:pt idx="74">
                  <c:v>-3.1431791185697298E-2</c:v>
                </c:pt>
                <c:pt idx="75">
                  <c:v>-8.246239352383309E-3</c:v>
                </c:pt>
                <c:pt idx="76">
                  <c:v>-2.6837943502160545E-2</c:v>
                </c:pt>
                <c:pt idx="77">
                  <c:v>-6.7445255474452622E-3</c:v>
                </c:pt>
                <c:pt idx="78">
                  <c:v>-2.726498153933548E-2</c:v>
                </c:pt>
                <c:pt idx="79">
                  <c:v>3.9194852724160407E-2</c:v>
                </c:pt>
                <c:pt idx="80">
                  <c:v>3.3165531536867177E-3</c:v>
                </c:pt>
                <c:pt idx="81">
                  <c:v>1.9440922538187522E-2</c:v>
                </c:pt>
                <c:pt idx="82">
                  <c:v>-2.9303170603059252E-2</c:v>
                </c:pt>
                <c:pt idx="83">
                  <c:v>-3.4749598481530085E-3</c:v>
                </c:pt>
                <c:pt idx="84">
                  <c:v>9.2540744451975673E-3</c:v>
                </c:pt>
                <c:pt idx="85">
                  <c:v>-8.2134923418683576E-3</c:v>
                </c:pt>
                <c:pt idx="86">
                  <c:v>2.9210914232423751E-2</c:v>
                </c:pt>
                <c:pt idx="87">
                  <c:v>-2.9176401869158743E-2</c:v>
                </c:pt>
                <c:pt idx="88">
                  <c:v>3.0673369254387281E-2</c:v>
                </c:pt>
                <c:pt idx="89">
                  <c:v>4.0855970172635155E-2</c:v>
                </c:pt>
                <c:pt idx="90">
                  <c:v>-1.2652354142176499E-2</c:v>
                </c:pt>
                <c:pt idx="91">
                  <c:v>-2.4709609292502634E-2</c:v>
                </c:pt>
                <c:pt idx="92">
                  <c:v>3.5878363596587054E-2</c:v>
                </c:pt>
                <c:pt idx="93">
                  <c:v>-2.0989505247376181E-2</c:v>
                </c:pt>
                <c:pt idx="94">
                  <c:v>2.9580393145161248E-2</c:v>
                </c:pt>
                <c:pt idx="95">
                  <c:v>2.6815461749959635E-2</c:v>
                </c:pt>
                <c:pt idx="96">
                  <c:v>4.1575418617971011E-2</c:v>
                </c:pt>
                <c:pt idx="97">
                  <c:v>-1.7022685875144848E-2</c:v>
                </c:pt>
                <c:pt idx="98">
                  <c:v>-4.0301306296284548E-2</c:v>
                </c:pt>
                <c:pt idx="99">
                  <c:v>1.3692892583285005E-2</c:v>
                </c:pt>
                <c:pt idx="100">
                  <c:v>3.4082958520739691E-2</c:v>
                </c:pt>
                <c:pt idx="101">
                  <c:v>4.1148133279806012E-3</c:v>
                </c:pt>
                <c:pt idx="102">
                  <c:v>1.4767287911192663E-2</c:v>
                </c:pt>
                <c:pt idx="103">
                  <c:v>2.5126152775360955E-2</c:v>
                </c:pt>
                <c:pt idx="104">
                  <c:v>1.3222849083215795E-2</c:v>
                </c:pt>
                <c:pt idx="105">
                  <c:v>-4.3346264125484792E-2</c:v>
                </c:pt>
                <c:pt idx="106">
                  <c:v>2.1974306964164208E-3</c:v>
                </c:pt>
                <c:pt idx="107">
                  <c:v>-9.012027203591403E-3</c:v>
                </c:pt>
                <c:pt idx="108">
                  <c:v>6.3694267515922805E-4</c:v>
                </c:pt>
                <c:pt idx="109">
                  <c:v>-2.7413746991173881E-3</c:v>
                </c:pt>
                <c:pt idx="110">
                  <c:v>1.3931731127758428E-2</c:v>
                </c:pt>
                <c:pt idx="111">
                  <c:v>-1.7595506378370448E-3</c:v>
                </c:pt>
                <c:pt idx="112">
                  <c:v>2.0441283104865021E-2</c:v>
                </c:pt>
                <c:pt idx="113">
                  <c:v>1.4147144307875548E-2</c:v>
                </c:pt>
                <c:pt idx="114">
                  <c:v>1.1941885187810081E-2</c:v>
                </c:pt>
                <c:pt idx="115">
                  <c:v>-5.1470069801876767E-3</c:v>
                </c:pt>
                <c:pt idx="116">
                  <c:v>3.4313205277867178E-3</c:v>
                </c:pt>
                <c:pt idx="117">
                  <c:v>4.0257589696412133E-2</c:v>
                </c:pt>
                <c:pt idx="118">
                  <c:v>3.1622503986029851E-2</c:v>
                </c:pt>
                <c:pt idx="119">
                  <c:v>-1.4736684619988023E-2</c:v>
                </c:pt>
                <c:pt idx="120">
                  <c:v>-1.4122939636417213E-2</c:v>
                </c:pt>
                <c:pt idx="121">
                  <c:v>-5.6101496039895477E-3</c:v>
                </c:pt>
                <c:pt idx="122">
                  <c:v>1.0336013040417962E-2</c:v>
                </c:pt>
                <c:pt idx="123">
                  <c:v>3.4412722743820727E-2</c:v>
                </c:pt>
                <c:pt idx="124">
                  <c:v>2.0771397277421385E-2</c:v>
                </c:pt>
                <c:pt idx="125">
                  <c:v>9.0787084550405898E-3</c:v>
                </c:pt>
                <c:pt idx="126">
                  <c:v>1.8820879916351674E-2</c:v>
                </c:pt>
                <c:pt idx="127">
                  <c:v>-4.9221657529312495E-3</c:v>
                </c:pt>
                <c:pt idx="128">
                  <c:v>5.7556392568453997E-2</c:v>
                </c:pt>
                <c:pt idx="129">
                  <c:v>-6.8073358311970103E-2</c:v>
                </c:pt>
                <c:pt idx="130">
                  <c:v>-2.1722355119993809E-2</c:v>
                </c:pt>
                <c:pt idx="131">
                  <c:v>-1.7438774736522732E-2</c:v>
                </c:pt>
                <c:pt idx="132">
                  <c:v>1.5945154829764236E-2</c:v>
                </c:pt>
                <c:pt idx="133">
                  <c:v>-1.9301227573182297E-2</c:v>
                </c:pt>
                <c:pt idx="134">
                  <c:v>1.8817824982682928E-2</c:v>
                </c:pt>
                <c:pt idx="135">
                  <c:v>2.7236431197375243E-2</c:v>
                </c:pt>
                <c:pt idx="136">
                  <c:v>4.2078520106387293E-3</c:v>
                </c:pt>
                <c:pt idx="137">
                  <c:v>6.3898977954219088E-2</c:v>
                </c:pt>
                <c:pt idx="138">
                  <c:v>-2.8634722678043938E-2</c:v>
                </c:pt>
                <c:pt idx="139">
                  <c:v>1.9319227230910785E-2</c:v>
                </c:pt>
                <c:pt idx="140">
                  <c:v>-4.8804741259297603E-2</c:v>
                </c:pt>
                <c:pt idx="141">
                  <c:v>6.8078971607063738E-3</c:v>
                </c:pt>
                <c:pt idx="142">
                  <c:v>-3.0892226491248526E-2</c:v>
                </c:pt>
                <c:pt idx="143">
                  <c:v>1.5547867998602018E-3</c:v>
                </c:pt>
                <c:pt idx="144">
                  <c:v>3.3212851405622419E-2</c:v>
                </c:pt>
                <c:pt idx="145">
                  <c:v>2.9807459921050881E-3</c:v>
                </c:pt>
                <c:pt idx="146">
                  <c:v>2.6504031424436622E-2</c:v>
                </c:pt>
                <c:pt idx="147">
                  <c:v>1.8358667733378183E-2</c:v>
                </c:pt>
                <c:pt idx="148">
                  <c:v>6.4841498559077854E-3</c:v>
                </c:pt>
                <c:pt idx="149">
                  <c:v>-4.7434500020184893E-2</c:v>
                </c:pt>
                <c:pt idx="150">
                  <c:v>-2.4966778077558272E-3</c:v>
                </c:pt>
                <c:pt idx="151">
                  <c:v>6.607215241183721E-3</c:v>
                </c:pt>
                <c:pt idx="152">
                  <c:v>-1.2884122919334183E-2</c:v>
                </c:pt>
                <c:pt idx="153">
                  <c:v>2.4724260937307809E-2</c:v>
                </c:pt>
                <c:pt idx="154">
                  <c:v>-6.1465333551879075E-4</c:v>
                </c:pt>
                <c:pt idx="155">
                  <c:v>2.5550512691208539E-2</c:v>
                </c:pt>
              </c:numCache>
            </c:numRef>
          </c:xVal>
          <c:yVal>
            <c:numRef>
              <c:f>'NK.SXOE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6B8-41FA-A731-19FEDE8025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542320"/>
        <c:axId val="87541008"/>
      </c:scatterChart>
      <c:valAx>
        <c:axId val="875423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SXOE</a:t>
                </a:r>
              </a:p>
            </c:rich>
          </c:tx>
          <c:layout>
            <c:manualLayout>
              <c:xMode val="edge"/>
              <c:yMode val="edge"/>
              <c:x val="0.8006194441814527"/>
              <c:y val="0.6335069487702463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1008"/>
        <c:crosses val="autoZero"/>
        <c:crossBetween val="midCat"/>
      </c:valAx>
      <c:valAx>
        <c:axId val="87541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40424563164486876"/>
              <c:y val="0.2609807748454324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8754232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IMERYS</a:t>
            </a:r>
            <a:r>
              <a:rPr lang="en-US" baseline="0"/>
              <a:t> </a:t>
            </a:r>
            <a:r>
              <a:rPr lang="en-US"/>
              <a:t>et les rendements du SX8E</a:t>
            </a:r>
          </a:p>
        </c:rich>
      </c:tx>
      <c:layout>
        <c:manualLayout>
          <c:xMode val="edge"/>
          <c:yMode val="edge"/>
          <c:x val="0.13129334591731309"/>
          <c:y val="2.00238134340614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'NK.SXOE - Regression'!$D$2:$D$157</c:f>
              <c:numCache>
                <c:formatCode>General</c:formatCode>
                <c:ptCount val="156"/>
                <c:pt idx="0">
                  <c:v>-5.0300063171193968E-2</c:v>
                </c:pt>
                <c:pt idx="1">
                  <c:v>-2.6744543498309247E-2</c:v>
                </c:pt>
                <c:pt idx="2">
                  <c:v>1.2948594856890804E-2</c:v>
                </c:pt>
                <c:pt idx="3">
                  <c:v>3.9657916745352975E-2</c:v>
                </c:pt>
                <c:pt idx="4">
                  <c:v>-1.7155432995704434E-2</c:v>
                </c:pt>
                <c:pt idx="5">
                  <c:v>5.3045448487272001E-3</c:v>
                </c:pt>
                <c:pt idx="6">
                  <c:v>8.9559464256898074E-3</c:v>
                </c:pt>
                <c:pt idx="7">
                  <c:v>3.988141850318825E-2</c:v>
                </c:pt>
                <c:pt idx="8">
                  <c:v>7.9778986835057197E-3</c:v>
                </c:pt>
                <c:pt idx="9">
                  <c:v>-1.5841748973476805E-2</c:v>
                </c:pt>
                <c:pt idx="10">
                  <c:v>3.1390391163762181E-2</c:v>
                </c:pt>
                <c:pt idx="11">
                  <c:v>-5.5077871512005057E-2</c:v>
                </c:pt>
                <c:pt idx="12">
                  <c:v>1.387137452711224E-2</c:v>
                </c:pt>
                <c:pt idx="13">
                  <c:v>2.5008931761342462E-3</c:v>
                </c:pt>
                <c:pt idx="14">
                  <c:v>-1.8345158766557883E-2</c:v>
                </c:pt>
                <c:pt idx="15">
                  <c:v>9.3583124354624653E-2</c:v>
                </c:pt>
                <c:pt idx="16">
                  <c:v>-0.10915159798149712</c:v>
                </c:pt>
                <c:pt idx="17">
                  <c:v>-2.1525009643821535E-2</c:v>
                </c:pt>
                <c:pt idx="18">
                  <c:v>1.6123131598202195E-2</c:v>
                </c:pt>
                <c:pt idx="19">
                  <c:v>5.3431332067057635E-2</c:v>
                </c:pt>
                <c:pt idx="20">
                  <c:v>-3.472923420311419E-2</c:v>
                </c:pt>
                <c:pt idx="21">
                  <c:v>2.8026660839160816E-2</c:v>
                </c:pt>
                <c:pt idx="22">
                  <c:v>4.7439198855507826E-2</c:v>
                </c:pt>
                <c:pt idx="23">
                  <c:v>-2.0541994787433748E-2</c:v>
                </c:pt>
                <c:pt idx="24">
                  <c:v>-3.3190636176438713E-2</c:v>
                </c:pt>
                <c:pt idx="25">
                  <c:v>5.8263562335130158E-2</c:v>
                </c:pt>
                <c:pt idx="26">
                  <c:v>-1.7134483147333967E-2</c:v>
                </c:pt>
                <c:pt idx="27">
                  <c:v>-3.0756623873258802E-2</c:v>
                </c:pt>
                <c:pt idx="28">
                  <c:v>-1.1689118051993587E-2</c:v>
                </c:pt>
                <c:pt idx="29">
                  <c:v>1.9373125292385648E-2</c:v>
                </c:pt>
                <c:pt idx="30">
                  <c:v>-5.2013468750856419E-3</c:v>
                </c:pt>
                <c:pt idx="31">
                  <c:v>1.2334173884443742E-3</c:v>
                </c:pt>
                <c:pt idx="32">
                  <c:v>-3.0480189205708132E-2</c:v>
                </c:pt>
                <c:pt idx="33">
                  <c:v>1.5024006041970095E-2</c:v>
                </c:pt>
                <c:pt idx="34">
                  <c:v>-7.6286838512807254E-3</c:v>
                </c:pt>
                <c:pt idx="35">
                  <c:v>1.8844769281116964E-2</c:v>
                </c:pt>
                <c:pt idx="36">
                  <c:v>1.6804392435250406E-2</c:v>
                </c:pt>
                <c:pt idx="37">
                  <c:v>-1.3918131853107587E-2</c:v>
                </c:pt>
                <c:pt idx="38">
                  <c:v>1.1030631427623443E-2</c:v>
                </c:pt>
                <c:pt idx="39">
                  <c:v>1.3363216136713934E-2</c:v>
                </c:pt>
                <c:pt idx="40">
                  <c:v>4.4460702929340805E-3</c:v>
                </c:pt>
                <c:pt idx="41">
                  <c:v>-5.4572931825814077E-3</c:v>
                </c:pt>
                <c:pt idx="42">
                  <c:v>1.6731163214204404E-2</c:v>
                </c:pt>
                <c:pt idx="43">
                  <c:v>4.6762375647822686E-2</c:v>
                </c:pt>
                <c:pt idx="44">
                  <c:v>2.7670645852464096E-2</c:v>
                </c:pt>
                <c:pt idx="45">
                  <c:v>-1.8918918918918955E-2</c:v>
                </c:pt>
                <c:pt idx="46">
                  <c:v>6.1117838251226839E-2</c:v>
                </c:pt>
                <c:pt idx="47">
                  <c:v>2.7065946653575458E-2</c:v>
                </c:pt>
                <c:pt idx="48">
                  <c:v>3.4605356719601896E-2</c:v>
                </c:pt>
                <c:pt idx="49">
                  <c:v>-3.769957640925381E-2</c:v>
                </c:pt>
                <c:pt idx="50">
                  <c:v>1.7168235450086004E-2</c:v>
                </c:pt>
                <c:pt idx="51">
                  <c:v>7.5765679038756362E-2</c:v>
                </c:pt>
                <c:pt idx="52">
                  <c:v>-7.7036988284849173E-2</c:v>
                </c:pt>
                <c:pt idx="53">
                  <c:v>7.5262756539901917E-3</c:v>
                </c:pt>
                <c:pt idx="54">
                  <c:v>5.0316561146284263E-3</c:v>
                </c:pt>
                <c:pt idx="55">
                  <c:v>4.4516376039817687E-2</c:v>
                </c:pt>
                <c:pt idx="56">
                  <c:v>-3.3732427524046454E-2</c:v>
                </c:pt>
                <c:pt idx="57">
                  <c:v>1.8776125539642162E-2</c:v>
                </c:pt>
                <c:pt idx="58">
                  <c:v>3.901744393022441E-2</c:v>
                </c:pt>
                <c:pt idx="59">
                  <c:v>2.1491690606931044E-2</c:v>
                </c:pt>
                <c:pt idx="60">
                  <c:v>1.363854178185701E-2</c:v>
                </c:pt>
                <c:pt idx="61">
                  <c:v>-5.7136899176311116E-2</c:v>
                </c:pt>
                <c:pt idx="62">
                  <c:v>-1.3880320789635872E-2</c:v>
                </c:pt>
                <c:pt idx="63">
                  <c:v>-2.7853668288132252E-2</c:v>
                </c:pt>
                <c:pt idx="64">
                  <c:v>6.5732108122609819E-3</c:v>
                </c:pt>
                <c:pt idx="65">
                  <c:v>-4.2053522665210188E-2</c:v>
                </c:pt>
                <c:pt idx="66">
                  <c:v>1.1733732041864254E-2</c:v>
                </c:pt>
                <c:pt idx="67">
                  <c:v>-4.1754329179477705E-3</c:v>
                </c:pt>
                <c:pt idx="68">
                  <c:v>2.9078675637865432E-2</c:v>
                </c:pt>
                <c:pt idx="69">
                  <c:v>4.0155216020510802E-2</c:v>
                </c:pt>
                <c:pt idx="70">
                  <c:v>-3.503727725585911E-2</c:v>
                </c:pt>
                <c:pt idx="71">
                  <c:v>-5.7475972900582976E-2</c:v>
                </c:pt>
                <c:pt idx="72">
                  <c:v>9.5756187567603481E-3</c:v>
                </c:pt>
                <c:pt idx="73">
                  <c:v>-1.1540517593786409E-2</c:v>
                </c:pt>
                <c:pt idx="74">
                  <c:v>-3.1431791185697298E-2</c:v>
                </c:pt>
                <c:pt idx="75">
                  <c:v>-8.246239352383309E-3</c:v>
                </c:pt>
                <c:pt idx="76">
                  <c:v>-2.6837943502160545E-2</c:v>
                </c:pt>
                <c:pt idx="77">
                  <c:v>-6.7445255474452622E-3</c:v>
                </c:pt>
                <c:pt idx="78">
                  <c:v>-2.726498153933548E-2</c:v>
                </c:pt>
                <c:pt idx="79">
                  <c:v>3.9194852724160407E-2</c:v>
                </c:pt>
                <c:pt idx="80">
                  <c:v>3.3165531536867177E-3</c:v>
                </c:pt>
                <c:pt idx="81">
                  <c:v>1.9440922538187522E-2</c:v>
                </c:pt>
                <c:pt idx="82">
                  <c:v>-2.9303170603059252E-2</c:v>
                </c:pt>
                <c:pt idx="83">
                  <c:v>-3.4749598481530085E-3</c:v>
                </c:pt>
                <c:pt idx="84">
                  <c:v>9.2540744451975673E-3</c:v>
                </c:pt>
                <c:pt idx="85">
                  <c:v>-8.2134923418683576E-3</c:v>
                </c:pt>
                <c:pt idx="86">
                  <c:v>2.9210914232423751E-2</c:v>
                </c:pt>
                <c:pt idx="87">
                  <c:v>-2.9176401869158743E-2</c:v>
                </c:pt>
                <c:pt idx="88">
                  <c:v>3.0673369254387281E-2</c:v>
                </c:pt>
                <c:pt idx="89">
                  <c:v>4.0855970172635155E-2</c:v>
                </c:pt>
                <c:pt idx="90">
                  <c:v>-1.2652354142176499E-2</c:v>
                </c:pt>
                <c:pt idx="91">
                  <c:v>-2.4709609292502634E-2</c:v>
                </c:pt>
                <c:pt idx="92">
                  <c:v>3.5878363596587054E-2</c:v>
                </c:pt>
                <c:pt idx="93">
                  <c:v>-2.0989505247376181E-2</c:v>
                </c:pt>
                <c:pt idx="94">
                  <c:v>2.9580393145161248E-2</c:v>
                </c:pt>
                <c:pt idx="95">
                  <c:v>2.6815461749959635E-2</c:v>
                </c:pt>
                <c:pt idx="96">
                  <c:v>4.1575418617971011E-2</c:v>
                </c:pt>
                <c:pt idx="97">
                  <c:v>-1.7022685875144848E-2</c:v>
                </c:pt>
                <c:pt idx="98">
                  <c:v>-4.0301306296284548E-2</c:v>
                </c:pt>
                <c:pt idx="99">
                  <c:v>1.3692892583285005E-2</c:v>
                </c:pt>
                <c:pt idx="100">
                  <c:v>3.4082958520739691E-2</c:v>
                </c:pt>
                <c:pt idx="101">
                  <c:v>4.1148133279806012E-3</c:v>
                </c:pt>
                <c:pt idx="102">
                  <c:v>1.4767287911192663E-2</c:v>
                </c:pt>
                <c:pt idx="103">
                  <c:v>2.5126152775360955E-2</c:v>
                </c:pt>
                <c:pt idx="104">
                  <c:v>1.3222849083215795E-2</c:v>
                </c:pt>
                <c:pt idx="105">
                  <c:v>-4.3346264125484792E-2</c:v>
                </c:pt>
                <c:pt idx="106">
                  <c:v>2.1974306964164208E-3</c:v>
                </c:pt>
                <c:pt idx="107">
                  <c:v>-9.012027203591403E-3</c:v>
                </c:pt>
                <c:pt idx="108">
                  <c:v>6.3694267515922805E-4</c:v>
                </c:pt>
                <c:pt idx="109">
                  <c:v>-2.7413746991173881E-3</c:v>
                </c:pt>
                <c:pt idx="110">
                  <c:v>1.3931731127758428E-2</c:v>
                </c:pt>
                <c:pt idx="111">
                  <c:v>-1.7595506378370448E-3</c:v>
                </c:pt>
                <c:pt idx="112">
                  <c:v>2.0441283104865021E-2</c:v>
                </c:pt>
                <c:pt idx="113">
                  <c:v>1.4147144307875548E-2</c:v>
                </c:pt>
                <c:pt idx="114">
                  <c:v>1.1941885187810081E-2</c:v>
                </c:pt>
                <c:pt idx="115">
                  <c:v>-5.1470069801876767E-3</c:v>
                </c:pt>
                <c:pt idx="116">
                  <c:v>3.4313205277867178E-3</c:v>
                </c:pt>
                <c:pt idx="117">
                  <c:v>4.0257589696412133E-2</c:v>
                </c:pt>
                <c:pt idx="118">
                  <c:v>3.1622503986029851E-2</c:v>
                </c:pt>
                <c:pt idx="119">
                  <c:v>-1.4736684619988023E-2</c:v>
                </c:pt>
                <c:pt idx="120">
                  <c:v>-1.4122939636417213E-2</c:v>
                </c:pt>
                <c:pt idx="121">
                  <c:v>-5.6101496039895477E-3</c:v>
                </c:pt>
                <c:pt idx="122">
                  <c:v>1.0336013040417962E-2</c:v>
                </c:pt>
                <c:pt idx="123">
                  <c:v>3.4412722743820727E-2</c:v>
                </c:pt>
                <c:pt idx="124">
                  <c:v>2.0771397277421385E-2</c:v>
                </c:pt>
                <c:pt idx="125">
                  <c:v>9.0787084550405898E-3</c:v>
                </c:pt>
                <c:pt idx="126">
                  <c:v>1.8820879916351674E-2</c:v>
                </c:pt>
                <c:pt idx="127">
                  <c:v>-4.9221657529312495E-3</c:v>
                </c:pt>
                <c:pt idx="128">
                  <c:v>5.7556392568453997E-2</c:v>
                </c:pt>
                <c:pt idx="129">
                  <c:v>-6.8073358311970103E-2</c:v>
                </c:pt>
                <c:pt idx="130">
                  <c:v>-2.1722355119993809E-2</c:v>
                </c:pt>
                <c:pt idx="131">
                  <c:v>-1.7438774736522732E-2</c:v>
                </c:pt>
                <c:pt idx="132">
                  <c:v>1.5945154829764236E-2</c:v>
                </c:pt>
                <c:pt idx="133">
                  <c:v>-1.9301227573182297E-2</c:v>
                </c:pt>
                <c:pt idx="134">
                  <c:v>1.8817824982682928E-2</c:v>
                </c:pt>
                <c:pt idx="135">
                  <c:v>2.7236431197375243E-2</c:v>
                </c:pt>
                <c:pt idx="136">
                  <c:v>4.2078520106387293E-3</c:v>
                </c:pt>
                <c:pt idx="137">
                  <c:v>6.3898977954219088E-2</c:v>
                </c:pt>
                <c:pt idx="138">
                  <c:v>-2.8634722678043938E-2</c:v>
                </c:pt>
                <c:pt idx="139">
                  <c:v>1.9319227230910785E-2</c:v>
                </c:pt>
                <c:pt idx="140">
                  <c:v>-4.8804741259297603E-2</c:v>
                </c:pt>
                <c:pt idx="141">
                  <c:v>6.8078971607063738E-3</c:v>
                </c:pt>
                <c:pt idx="142">
                  <c:v>-3.0892226491248526E-2</c:v>
                </c:pt>
                <c:pt idx="143">
                  <c:v>1.5547867998602018E-3</c:v>
                </c:pt>
                <c:pt idx="144">
                  <c:v>3.3212851405622419E-2</c:v>
                </c:pt>
                <c:pt idx="145">
                  <c:v>2.9807459921050881E-3</c:v>
                </c:pt>
                <c:pt idx="146">
                  <c:v>2.6504031424436622E-2</c:v>
                </c:pt>
                <c:pt idx="147">
                  <c:v>1.8358667733378183E-2</c:v>
                </c:pt>
                <c:pt idx="148">
                  <c:v>6.4841498559077854E-3</c:v>
                </c:pt>
                <c:pt idx="149">
                  <c:v>-4.7434500020184893E-2</c:v>
                </c:pt>
                <c:pt idx="150">
                  <c:v>-2.4966778077558272E-3</c:v>
                </c:pt>
                <c:pt idx="151">
                  <c:v>6.607215241183721E-3</c:v>
                </c:pt>
                <c:pt idx="152">
                  <c:v>-1.2884122919334183E-2</c:v>
                </c:pt>
                <c:pt idx="153">
                  <c:v>2.4724260937307809E-2</c:v>
                </c:pt>
                <c:pt idx="154">
                  <c:v>-6.1465333551879075E-4</c:v>
                </c:pt>
                <c:pt idx="155">
                  <c:v>2.5550512691208539E-2</c:v>
                </c:pt>
              </c:numCache>
            </c:numRef>
          </c:xVal>
          <c:yVal>
            <c:numRef>
              <c:f>'NK.SXOE - Regression'!$E$2:$E$157</c:f>
              <c:numCache>
                <c:formatCode>General</c:formatCode>
                <c:ptCount val="156"/>
                <c:pt idx="0">
                  <c:v>-5.5264990691507199E-2</c:v>
                </c:pt>
                <c:pt idx="1">
                  <c:v>-1.8394503177501211E-2</c:v>
                </c:pt>
                <c:pt idx="2">
                  <c:v>1.0396256617007302E-2</c:v>
                </c:pt>
                <c:pt idx="3">
                  <c:v>2.5188998347062438E-2</c:v>
                </c:pt>
                <c:pt idx="4">
                  <c:v>-8.0624173984931817E-4</c:v>
                </c:pt>
                <c:pt idx="5">
                  <c:v>8.0689229009315384E-4</c:v>
                </c:pt>
                <c:pt idx="6">
                  <c:v>8.7958963932016406E-3</c:v>
                </c:pt>
                <c:pt idx="7">
                  <c:v>2.0784980542018671E-2</c:v>
                </c:pt>
                <c:pt idx="8">
                  <c:v>1.5364132795090297E-2</c:v>
                </c:pt>
                <c:pt idx="9">
                  <c:v>5.0753014461939834E-4</c:v>
                </c:pt>
                <c:pt idx="10">
                  <c:v>2.5108207722316422E-2</c:v>
                </c:pt>
                <c:pt idx="11">
                  <c:v>-5.2035275102187764E-2</c:v>
                </c:pt>
                <c:pt idx="12">
                  <c:v>-8.6260435145122816E-3</c:v>
                </c:pt>
                <c:pt idx="13">
                  <c:v>4.0860341008141302E-3</c:v>
                </c:pt>
                <c:pt idx="14">
                  <c:v>-4.3922308450884788E-3</c:v>
                </c:pt>
                <c:pt idx="15">
                  <c:v>2.2113732777057079E-2</c:v>
                </c:pt>
                <c:pt idx="16">
                  <c:v>-0.10332382889495971</c:v>
                </c:pt>
                <c:pt idx="17">
                  <c:v>-1.8871707244101654E-2</c:v>
                </c:pt>
                <c:pt idx="18">
                  <c:v>-5.8170110008047803E-3</c:v>
                </c:pt>
                <c:pt idx="19">
                  <c:v>2.6574705551821686E-2</c:v>
                </c:pt>
                <c:pt idx="20">
                  <c:v>-5.3687446565760896E-2</c:v>
                </c:pt>
                <c:pt idx="21">
                  <c:v>1.2879253042548205E-2</c:v>
                </c:pt>
                <c:pt idx="22">
                  <c:v>4.2362912990831912E-2</c:v>
                </c:pt>
                <c:pt idx="23">
                  <c:v>-3.372708955700135E-2</c:v>
                </c:pt>
                <c:pt idx="24">
                  <c:v>-2.6519376244390075E-2</c:v>
                </c:pt>
                <c:pt idx="25">
                  <c:v>6.3732632605856473E-2</c:v>
                </c:pt>
                <c:pt idx="26">
                  <c:v>7.8211475456629181E-3</c:v>
                </c:pt>
                <c:pt idx="27">
                  <c:v>-2.5505985909507464E-2</c:v>
                </c:pt>
                <c:pt idx="28">
                  <c:v>-8.7853110833877078E-4</c:v>
                </c:pt>
                <c:pt idx="29">
                  <c:v>4.5615923540205175E-3</c:v>
                </c:pt>
                <c:pt idx="30">
                  <c:v>1.7057411210913694E-2</c:v>
                </c:pt>
                <c:pt idx="31">
                  <c:v>3.3180129082730325E-2</c:v>
                </c:pt>
                <c:pt idx="32">
                  <c:v>-9.6307817388076866E-2</c:v>
                </c:pt>
                <c:pt idx="33">
                  <c:v>2.2281111194760176E-2</c:v>
                </c:pt>
                <c:pt idx="34">
                  <c:v>-8.4235105823897496E-3</c:v>
                </c:pt>
                <c:pt idx="35">
                  <c:v>1.9138362846804893E-2</c:v>
                </c:pt>
                <c:pt idx="36">
                  <c:v>4.0106224045376365E-2</c:v>
                </c:pt>
                <c:pt idx="37">
                  <c:v>-1.2860410183345316E-2</c:v>
                </c:pt>
                <c:pt idx="38">
                  <c:v>8.4522929897170931E-3</c:v>
                </c:pt>
                <c:pt idx="39">
                  <c:v>2.1431525487551936E-2</c:v>
                </c:pt>
                <c:pt idx="40">
                  <c:v>7.9510931536579017E-3</c:v>
                </c:pt>
                <c:pt idx="41">
                  <c:v>-6.1130626411591022E-3</c:v>
                </c:pt>
                <c:pt idx="42">
                  <c:v>5.0942451556871817E-3</c:v>
                </c:pt>
                <c:pt idx="43">
                  <c:v>3.2972532374173066E-2</c:v>
                </c:pt>
                <c:pt idx="44">
                  <c:v>-4.6340908482566024E-4</c:v>
                </c:pt>
                <c:pt idx="45">
                  <c:v>2.1009695205689984E-2</c:v>
                </c:pt>
                <c:pt idx="46">
                  <c:v>6.1190604800556936E-2</c:v>
                </c:pt>
                <c:pt idx="47">
                  <c:v>1.290536980154482E-2</c:v>
                </c:pt>
                <c:pt idx="48">
                  <c:v>-2.1761112697634481E-2</c:v>
                </c:pt>
                <c:pt idx="49">
                  <c:v>-2.6520217994513356E-2</c:v>
                </c:pt>
                <c:pt idx="50">
                  <c:v>1.962081168049774E-2</c:v>
                </c:pt>
                <c:pt idx="51">
                  <c:v>7.3452976928611829E-2</c:v>
                </c:pt>
                <c:pt idx="52">
                  <c:v>-7.5741013912914212E-2</c:v>
                </c:pt>
                <c:pt idx="53">
                  <c:v>5.5938060825748105E-3</c:v>
                </c:pt>
                <c:pt idx="54">
                  <c:v>1.689492266064738E-2</c:v>
                </c:pt>
                <c:pt idx="55">
                  <c:v>1.1848159088164004E-2</c:v>
                </c:pt>
                <c:pt idx="56">
                  <c:v>-1.0551552673561048E-2</c:v>
                </c:pt>
                <c:pt idx="57">
                  <c:v>5.0862777634002619E-2</c:v>
                </c:pt>
                <c:pt idx="58">
                  <c:v>2.544729360295506E-2</c:v>
                </c:pt>
                <c:pt idx="59">
                  <c:v>3.8222947950178783E-2</c:v>
                </c:pt>
                <c:pt idx="60">
                  <c:v>-8.5446050881979058E-3</c:v>
                </c:pt>
                <c:pt idx="61">
                  <c:v>-4.8940068045014419E-2</c:v>
                </c:pt>
                <c:pt idx="62">
                  <c:v>-1.9233975902259982E-2</c:v>
                </c:pt>
                <c:pt idx="63">
                  <c:v>-1.6531697115429001E-2</c:v>
                </c:pt>
                <c:pt idx="64">
                  <c:v>-1.195380870629054E-2</c:v>
                </c:pt>
                <c:pt idx="65">
                  <c:v>-2.1581875214865723E-2</c:v>
                </c:pt>
                <c:pt idx="66">
                  <c:v>-1.6449649844751074E-3</c:v>
                </c:pt>
                <c:pt idx="67">
                  <c:v>-1.1220267872685768E-2</c:v>
                </c:pt>
                <c:pt idx="68">
                  <c:v>1.5020873231040514E-2</c:v>
                </c:pt>
                <c:pt idx="69">
                  <c:v>1.2027932113260179E-2</c:v>
                </c:pt>
                <c:pt idx="70">
                  <c:v>4.3765813119563152E-2</c:v>
                </c:pt>
                <c:pt idx="71">
                  <c:v>1.9229461499521026E-3</c:v>
                </c:pt>
                <c:pt idx="72">
                  <c:v>-4.1688841582402061E-2</c:v>
                </c:pt>
                <c:pt idx="73">
                  <c:v>-3.7389154235270915E-2</c:v>
                </c:pt>
                <c:pt idx="74">
                  <c:v>-1.9747405388047399E-2</c:v>
                </c:pt>
                <c:pt idx="75">
                  <c:v>2.8599740673195526E-2</c:v>
                </c:pt>
                <c:pt idx="76">
                  <c:v>-2.5031732898922271E-2</c:v>
                </c:pt>
                <c:pt idx="77">
                  <c:v>5.2554814913031295E-3</c:v>
                </c:pt>
                <c:pt idx="78">
                  <c:v>-3.191514189693808E-2</c:v>
                </c:pt>
                <c:pt idx="79">
                  <c:v>3.0341442133124483E-2</c:v>
                </c:pt>
                <c:pt idx="80">
                  <c:v>-5.6853891135643609E-3</c:v>
                </c:pt>
                <c:pt idx="81">
                  <c:v>4.0427588559731713E-2</c:v>
                </c:pt>
                <c:pt idx="82">
                  <c:v>-2.0287655064602363E-2</c:v>
                </c:pt>
                <c:pt idx="83">
                  <c:v>4.4483767970988327E-3</c:v>
                </c:pt>
                <c:pt idx="84">
                  <c:v>4.4408366311952462E-2</c:v>
                </c:pt>
                <c:pt idx="85">
                  <c:v>-2.1248871689918056E-2</c:v>
                </c:pt>
                <c:pt idx="86">
                  <c:v>1.6112717409791774E-3</c:v>
                </c:pt>
                <c:pt idx="87">
                  <c:v>-3.9789517475172474E-2</c:v>
                </c:pt>
                <c:pt idx="88">
                  <c:v>6.1924723617919921E-4</c:v>
                </c:pt>
                <c:pt idx="89">
                  <c:v>3.7615389558003587E-2</c:v>
                </c:pt>
                <c:pt idx="90">
                  <c:v>-1.9852210543993928E-2</c:v>
                </c:pt>
                <c:pt idx="91">
                  <c:v>-2.1582142740995451E-2</c:v>
                </c:pt>
                <c:pt idx="92">
                  <c:v>-7.1915916834476368E-3</c:v>
                </c:pt>
                <c:pt idx="93">
                  <c:v>-4.6030818567242946E-4</c:v>
                </c:pt>
                <c:pt idx="94">
                  <c:v>2.5250942121357818E-2</c:v>
                </c:pt>
                <c:pt idx="95">
                  <c:v>3.5906279991052316E-2</c:v>
                </c:pt>
                <c:pt idx="96">
                  <c:v>3.4280607285258745E-2</c:v>
                </c:pt>
                <c:pt idx="97">
                  <c:v>-2.3305779702158372E-2</c:v>
                </c:pt>
                <c:pt idx="98">
                  <c:v>-4.6926968721722535E-2</c:v>
                </c:pt>
                <c:pt idx="99">
                  <c:v>1.4762306769053473E-2</c:v>
                </c:pt>
                <c:pt idx="100">
                  <c:v>5.1053216157758933E-3</c:v>
                </c:pt>
                <c:pt idx="101">
                  <c:v>-2.8632999487750578E-3</c:v>
                </c:pt>
                <c:pt idx="102">
                  <c:v>-1.023455201544099E-2</c:v>
                </c:pt>
                <c:pt idx="103">
                  <c:v>4.8711442275254056E-2</c:v>
                </c:pt>
                <c:pt idx="104">
                  <c:v>2.1420358142095853E-2</c:v>
                </c:pt>
                <c:pt idx="105">
                  <c:v>-8.4202175035742342E-4</c:v>
                </c:pt>
                <c:pt idx="106">
                  <c:v>1.5179397996318708E-3</c:v>
                </c:pt>
                <c:pt idx="107">
                  <c:v>1.5946934936657806E-2</c:v>
                </c:pt>
                <c:pt idx="108">
                  <c:v>-4.6089062565144697E-3</c:v>
                </c:pt>
                <c:pt idx="109">
                  <c:v>4.9746506126895932E-3</c:v>
                </c:pt>
                <c:pt idx="110">
                  <c:v>4.9127329037414465E-2</c:v>
                </c:pt>
                <c:pt idx="111">
                  <c:v>1.9446843528990048E-2</c:v>
                </c:pt>
                <c:pt idx="112">
                  <c:v>3.4737283616505098E-2</c:v>
                </c:pt>
                <c:pt idx="113">
                  <c:v>9.1954463077825836E-3</c:v>
                </c:pt>
                <c:pt idx="114">
                  <c:v>1.1432628385791998E-2</c:v>
                </c:pt>
                <c:pt idx="115">
                  <c:v>-1.7701284484325442E-2</c:v>
                </c:pt>
                <c:pt idx="116">
                  <c:v>-1.0545157236386618E-2</c:v>
                </c:pt>
                <c:pt idx="117">
                  <c:v>2.5492075541288468E-2</c:v>
                </c:pt>
                <c:pt idx="118">
                  <c:v>4.216567256571891E-2</c:v>
                </c:pt>
                <c:pt idx="119">
                  <c:v>-3.6179378378960451E-2</c:v>
                </c:pt>
                <c:pt idx="120">
                  <c:v>-1.1695234202706009E-2</c:v>
                </c:pt>
                <c:pt idx="121">
                  <c:v>2.6974913920314772E-2</c:v>
                </c:pt>
                <c:pt idx="122">
                  <c:v>3.9075650295418422E-2</c:v>
                </c:pt>
                <c:pt idx="123">
                  <c:v>-5.5641720349836249E-2</c:v>
                </c:pt>
                <c:pt idx="124">
                  <c:v>1.9499393104353332E-2</c:v>
                </c:pt>
                <c:pt idx="125">
                  <c:v>1.978482249193746E-2</c:v>
                </c:pt>
                <c:pt idx="126">
                  <c:v>5.4878507839114625E-2</c:v>
                </c:pt>
                <c:pt idx="127">
                  <c:v>3.1885994000429864E-3</c:v>
                </c:pt>
                <c:pt idx="128">
                  <c:v>2.8193623067421524E-2</c:v>
                </c:pt>
                <c:pt idx="129">
                  <c:v>-6.2589713666960048E-2</c:v>
                </c:pt>
                <c:pt idx="130">
                  <c:v>2.4666034204251158E-2</c:v>
                </c:pt>
                <c:pt idx="131">
                  <c:v>-2.3072211102078313E-2</c:v>
                </c:pt>
                <c:pt idx="132">
                  <c:v>-2.4018224247138578E-2</c:v>
                </c:pt>
                <c:pt idx="133">
                  <c:v>5.0030574239815124E-4</c:v>
                </c:pt>
                <c:pt idx="134">
                  <c:v>-1.1971246160808954E-2</c:v>
                </c:pt>
                <c:pt idx="135">
                  <c:v>1.9931477842336415E-2</c:v>
                </c:pt>
                <c:pt idx="136">
                  <c:v>2.0171217610954199E-2</c:v>
                </c:pt>
                <c:pt idx="137">
                  <c:v>8.8478113740868322E-2</c:v>
                </c:pt>
                <c:pt idx="138">
                  <c:v>-4.6435426735663858E-2</c:v>
                </c:pt>
                <c:pt idx="139">
                  <c:v>-8.7327720024459755E-3</c:v>
                </c:pt>
                <c:pt idx="140">
                  <c:v>-5.2103328272593293E-2</c:v>
                </c:pt>
                <c:pt idx="141">
                  <c:v>-5.0396718889674291E-3</c:v>
                </c:pt>
                <c:pt idx="142">
                  <c:v>-3.6412679888598948E-2</c:v>
                </c:pt>
                <c:pt idx="143">
                  <c:v>6.2003200165169723E-3</c:v>
                </c:pt>
                <c:pt idx="144">
                  <c:v>4.7637286997586931E-2</c:v>
                </c:pt>
                <c:pt idx="145">
                  <c:v>-2.0060982206531408E-2</c:v>
                </c:pt>
                <c:pt idx="146">
                  <c:v>-4.0351486737885143E-3</c:v>
                </c:pt>
                <c:pt idx="147">
                  <c:v>4.2564215430043933E-2</c:v>
                </c:pt>
                <c:pt idx="148">
                  <c:v>3.5788153885974713E-2</c:v>
                </c:pt>
                <c:pt idx="149">
                  <c:v>-1.6327693777490163E-2</c:v>
                </c:pt>
                <c:pt idx="150">
                  <c:v>-1.7740495917070359E-2</c:v>
                </c:pt>
                <c:pt idx="151">
                  <c:v>3.153497508964178E-2</c:v>
                </c:pt>
                <c:pt idx="152">
                  <c:v>-9.0158762920449532E-3</c:v>
                </c:pt>
                <c:pt idx="153">
                  <c:v>1.2657055316723224E-2</c:v>
                </c:pt>
                <c:pt idx="154">
                  <c:v>-3.3094397151704202E-3</c:v>
                </c:pt>
                <c:pt idx="155">
                  <c:v>1.0767404911850914E-2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02-4A73-9E9F-4C51FB64D6BE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'NK.SXOE - Regression'!$D$2:$D$157</c:f>
              <c:numCache>
                <c:formatCode>General</c:formatCode>
                <c:ptCount val="156"/>
                <c:pt idx="0">
                  <c:v>-5.0300063171193968E-2</c:v>
                </c:pt>
                <c:pt idx="1">
                  <c:v>-2.6744543498309247E-2</c:v>
                </c:pt>
                <c:pt idx="2">
                  <c:v>1.2948594856890804E-2</c:v>
                </c:pt>
                <c:pt idx="3">
                  <c:v>3.9657916745352975E-2</c:v>
                </c:pt>
                <c:pt idx="4">
                  <c:v>-1.7155432995704434E-2</c:v>
                </c:pt>
                <c:pt idx="5">
                  <c:v>5.3045448487272001E-3</c:v>
                </c:pt>
                <c:pt idx="6">
                  <c:v>8.9559464256898074E-3</c:v>
                </c:pt>
                <c:pt idx="7">
                  <c:v>3.988141850318825E-2</c:v>
                </c:pt>
                <c:pt idx="8">
                  <c:v>7.9778986835057197E-3</c:v>
                </c:pt>
                <c:pt idx="9">
                  <c:v>-1.5841748973476805E-2</c:v>
                </c:pt>
                <c:pt idx="10">
                  <c:v>3.1390391163762181E-2</c:v>
                </c:pt>
                <c:pt idx="11">
                  <c:v>-5.5077871512005057E-2</c:v>
                </c:pt>
                <c:pt idx="12">
                  <c:v>1.387137452711224E-2</c:v>
                </c:pt>
                <c:pt idx="13">
                  <c:v>2.5008931761342462E-3</c:v>
                </c:pt>
                <c:pt idx="14">
                  <c:v>-1.8345158766557883E-2</c:v>
                </c:pt>
                <c:pt idx="15">
                  <c:v>9.3583124354624653E-2</c:v>
                </c:pt>
                <c:pt idx="16">
                  <c:v>-0.10915159798149712</c:v>
                </c:pt>
                <c:pt idx="17">
                  <c:v>-2.1525009643821535E-2</c:v>
                </c:pt>
                <c:pt idx="18">
                  <c:v>1.6123131598202195E-2</c:v>
                </c:pt>
                <c:pt idx="19">
                  <c:v>5.3431332067057635E-2</c:v>
                </c:pt>
                <c:pt idx="20">
                  <c:v>-3.472923420311419E-2</c:v>
                </c:pt>
                <c:pt idx="21">
                  <c:v>2.8026660839160816E-2</c:v>
                </c:pt>
                <c:pt idx="22">
                  <c:v>4.7439198855507826E-2</c:v>
                </c:pt>
                <c:pt idx="23">
                  <c:v>-2.0541994787433748E-2</c:v>
                </c:pt>
                <c:pt idx="24">
                  <c:v>-3.3190636176438713E-2</c:v>
                </c:pt>
                <c:pt idx="25">
                  <c:v>5.8263562335130158E-2</c:v>
                </c:pt>
                <c:pt idx="26">
                  <c:v>-1.7134483147333967E-2</c:v>
                </c:pt>
                <c:pt idx="27">
                  <c:v>-3.0756623873258802E-2</c:v>
                </c:pt>
                <c:pt idx="28">
                  <c:v>-1.1689118051993587E-2</c:v>
                </c:pt>
                <c:pt idx="29">
                  <c:v>1.9373125292385648E-2</c:v>
                </c:pt>
                <c:pt idx="30">
                  <c:v>-5.2013468750856419E-3</c:v>
                </c:pt>
                <c:pt idx="31">
                  <c:v>1.2334173884443742E-3</c:v>
                </c:pt>
                <c:pt idx="32">
                  <c:v>-3.0480189205708132E-2</c:v>
                </c:pt>
                <c:pt idx="33">
                  <c:v>1.5024006041970095E-2</c:v>
                </c:pt>
                <c:pt idx="34">
                  <c:v>-7.6286838512807254E-3</c:v>
                </c:pt>
                <c:pt idx="35">
                  <c:v>1.8844769281116964E-2</c:v>
                </c:pt>
                <c:pt idx="36">
                  <c:v>1.6804392435250406E-2</c:v>
                </c:pt>
                <c:pt idx="37">
                  <c:v>-1.3918131853107587E-2</c:v>
                </c:pt>
                <c:pt idx="38">
                  <c:v>1.1030631427623443E-2</c:v>
                </c:pt>
                <c:pt idx="39">
                  <c:v>1.3363216136713934E-2</c:v>
                </c:pt>
                <c:pt idx="40">
                  <c:v>4.4460702929340805E-3</c:v>
                </c:pt>
                <c:pt idx="41">
                  <c:v>-5.4572931825814077E-3</c:v>
                </c:pt>
                <c:pt idx="42">
                  <c:v>1.6731163214204404E-2</c:v>
                </c:pt>
                <c:pt idx="43">
                  <c:v>4.6762375647822686E-2</c:v>
                </c:pt>
                <c:pt idx="44">
                  <c:v>2.7670645852464096E-2</c:v>
                </c:pt>
                <c:pt idx="45">
                  <c:v>-1.8918918918918955E-2</c:v>
                </c:pt>
                <c:pt idx="46">
                  <c:v>6.1117838251226839E-2</c:v>
                </c:pt>
                <c:pt idx="47">
                  <c:v>2.7065946653575458E-2</c:v>
                </c:pt>
                <c:pt idx="48">
                  <c:v>3.4605356719601896E-2</c:v>
                </c:pt>
                <c:pt idx="49">
                  <c:v>-3.769957640925381E-2</c:v>
                </c:pt>
                <c:pt idx="50">
                  <c:v>1.7168235450086004E-2</c:v>
                </c:pt>
                <c:pt idx="51">
                  <c:v>7.5765679038756362E-2</c:v>
                </c:pt>
                <c:pt idx="52">
                  <c:v>-7.7036988284849173E-2</c:v>
                </c:pt>
                <c:pt idx="53">
                  <c:v>7.5262756539901917E-3</c:v>
                </c:pt>
                <c:pt idx="54">
                  <c:v>5.0316561146284263E-3</c:v>
                </c:pt>
                <c:pt idx="55">
                  <c:v>4.4516376039817687E-2</c:v>
                </c:pt>
                <c:pt idx="56">
                  <c:v>-3.3732427524046454E-2</c:v>
                </c:pt>
                <c:pt idx="57">
                  <c:v>1.8776125539642162E-2</c:v>
                </c:pt>
                <c:pt idx="58">
                  <c:v>3.901744393022441E-2</c:v>
                </c:pt>
                <c:pt idx="59">
                  <c:v>2.1491690606931044E-2</c:v>
                </c:pt>
                <c:pt idx="60">
                  <c:v>1.363854178185701E-2</c:v>
                </c:pt>
                <c:pt idx="61">
                  <c:v>-5.7136899176311116E-2</c:v>
                </c:pt>
                <c:pt idx="62">
                  <c:v>-1.3880320789635872E-2</c:v>
                </c:pt>
                <c:pt idx="63">
                  <c:v>-2.7853668288132252E-2</c:v>
                </c:pt>
                <c:pt idx="64">
                  <c:v>6.5732108122609819E-3</c:v>
                </c:pt>
                <c:pt idx="65">
                  <c:v>-4.2053522665210188E-2</c:v>
                </c:pt>
                <c:pt idx="66">
                  <c:v>1.1733732041864254E-2</c:v>
                </c:pt>
                <c:pt idx="67">
                  <c:v>-4.1754329179477705E-3</c:v>
                </c:pt>
                <c:pt idx="68">
                  <c:v>2.9078675637865432E-2</c:v>
                </c:pt>
                <c:pt idx="69">
                  <c:v>4.0155216020510802E-2</c:v>
                </c:pt>
                <c:pt idx="70">
                  <c:v>-3.503727725585911E-2</c:v>
                </c:pt>
                <c:pt idx="71">
                  <c:v>-5.7475972900582976E-2</c:v>
                </c:pt>
                <c:pt idx="72">
                  <c:v>9.5756187567603481E-3</c:v>
                </c:pt>
                <c:pt idx="73">
                  <c:v>-1.1540517593786409E-2</c:v>
                </c:pt>
                <c:pt idx="74">
                  <c:v>-3.1431791185697298E-2</c:v>
                </c:pt>
                <c:pt idx="75">
                  <c:v>-8.246239352383309E-3</c:v>
                </c:pt>
                <c:pt idx="76">
                  <c:v>-2.6837943502160545E-2</c:v>
                </c:pt>
                <c:pt idx="77">
                  <c:v>-6.7445255474452622E-3</c:v>
                </c:pt>
                <c:pt idx="78">
                  <c:v>-2.726498153933548E-2</c:v>
                </c:pt>
                <c:pt idx="79">
                  <c:v>3.9194852724160407E-2</c:v>
                </c:pt>
                <c:pt idx="80">
                  <c:v>3.3165531536867177E-3</c:v>
                </c:pt>
                <c:pt idx="81">
                  <c:v>1.9440922538187522E-2</c:v>
                </c:pt>
                <c:pt idx="82">
                  <c:v>-2.9303170603059252E-2</c:v>
                </c:pt>
                <c:pt idx="83">
                  <c:v>-3.4749598481530085E-3</c:v>
                </c:pt>
                <c:pt idx="84">
                  <c:v>9.2540744451975673E-3</c:v>
                </c:pt>
                <c:pt idx="85">
                  <c:v>-8.2134923418683576E-3</c:v>
                </c:pt>
                <c:pt idx="86">
                  <c:v>2.9210914232423751E-2</c:v>
                </c:pt>
                <c:pt idx="87">
                  <c:v>-2.9176401869158743E-2</c:v>
                </c:pt>
                <c:pt idx="88">
                  <c:v>3.0673369254387281E-2</c:v>
                </c:pt>
                <c:pt idx="89">
                  <c:v>4.0855970172635155E-2</c:v>
                </c:pt>
                <c:pt idx="90">
                  <c:v>-1.2652354142176499E-2</c:v>
                </c:pt>
                <c:pt idx="91">
                  <c:v>-2.4709609292502634E-2</c:v>
                </c:pt>
                <c:pt idx="92">
                  <c:v>3.5878363596587054E-2</c:v>
                </c:pt>
                <c:pt idx="93">
                  <c:v>-2.0989505247376181E-2</c:v>
                </c:pt>
                <c:pt idx="94">
                  <c:v>2.9580393145161248E-2</c:v>
                </c:pt>
                <c:pt idx="95">
                  <c:v>2.6815461749959635E-2</c:v>
                </c:pt>
                <c:pt idx="96">
                  <c:v>4.1575418617971011E-2</c:v>
                </c:pt>
                <c:pt idx="97">
                  <c:v>-1.7022685875144848E-2</c:v>
                </c:pt>
                <c:pt idx="98">
                  <c:v>-4.0301306296284548E-2</c:v>
                </c:pt>
                <c:pt idx="99">
                  <c:v>1.3692892583285005E-2</c:v>
                </c:pt>
                <c:pt idx="100">
                  <c:v>3.4082958520739691E-2</c:v>
                </c:pt>
                <c:pt idx="101">
                  <c:v>4.1148133279806012E-3</c:v>
                </c:pt>
                <c:pt idx="102">
                  <c:v>1.4767287911192663E-2</c:v>
                </c:pt>
                <c:pt idx="103">
                  <c:v>2.5126152775360955E-2</c:v>
                </c:pt>
                <c:pt idx="104">
                  <c:v>1.3222849083215795E-2</c:v>
                </c:pt>
                <c:pt idx="105">
                  <c:v>-4.3346264125484792E-2</c:v>
                </c:pt>
                <c:pt idx="106">
                  <c:v>2.1974306964164208E-3</c:v>
                </c:pt>
                <c:pt idx="107">
                  <c:v>-9.012027203591403E-3</c:v>
                </c:pt>
                <c:pt idx="108">
                  <c:v>6.3694267515922805E-4</c:v>
                </c:pt>
                <c:pt idx="109">
                  <c:v>-2.7413746991173881E-3</c:v>
                </c:pt>
                <c:pt idx="110">
                  <c:v>1.3931731127758428E-2</c:v>
                </c:pt>
                <c:pt idx="111">
                  <c:v>-1.7595506378370448E-3</c:v>
                </c:pt>
                <c:pt idx="112">
                  <c:v>2.0441283104865021E-2</c:v>
                </c:pt>
                <c:pt idx="113">
                  <c:v>1.4147144307875548E-2</c:v>
                </c:pt>
                <c:pt idx="114">
                  <c:v>1.1941885187810081E-2</c:v>
                </c:pt>
                <c:pt idx="115">
                  <c:v>-5.1470069801876767E-3</c:v>
                </c:pt>
                <c:pt idx="116">
                  <c:v>3.4313205277867178E-3</c:v>
                </c:pt>
                <c:pt idx="117">
                  <c:v>4.0257589696412133E-2</c:v>
                </c:pt>
                <c:pt idx="118">
                  <c:v>3.1622503986029851E-2</c:v>
                </c:pt>
                <c:pt idx="119">
                  <c:v>-1.4736684619988023E-2</c:v>
                </c:pt>
                <c:pt idx="120">
                  <c:v>-1.4122939636417213E-2</c:v>
                </c:pt>
                <c:pt idx="121">
                  <c:v>-5.6101496039895477E-3</c:v>
                </c:pt>
                <c:pt idx="122">
                  <c:v>1.0336013040417962E-2</c:v>
                </c:pt>
                <c:pt idx="123">
                  <c:v>3.4412722743820727E-2</c:v>
                </c:pt>
                <c:pt idx="124">
                  <c:v>2.0771397277421385E-2</c:v>
                </c:pt>
                <c:pt idx="125">
                  <c:v>9.0787084550405898E-3</c:v>
                </c:pt>
                <c:pt idx="126">
                  <c:v>1.8820879916351674E-2</c:v>
                </c:pt>
                <c:pt idx="127">
                  <c:v>-4.9221657529312495E-3</c:v>
                </c:pt>
                <c:pt idx="128">
                  <c:v>5.7556392568453997E-2</c:v>
                </c:pt>
                <c:pt idx="129">
                  <c:v>-6.8073358311970103E-2</c:v>
                </c:pt>
                <c:pt idx="130">
                  <c:v>-2.1722355119993809E-2</c:v>
                </c:pt>
                <c:pt idx="131">
                  <c:v>-1.7438774736522732E-2</c:v>
                </c:pt>
                <c:pt idx="132">
                  <c:v>1.5945154829764236E-2</c:v>
                </c:pt>
                <c:pt idx="133">
                  <c:v>-1.9301227573182297E-2</c:v>
                </c:pt>
                <c:pt idx="134">
                  <c:v>1.8817824982682928E-2</c:v>
                </c:pt>
                <c:pt idx="135">
                  <c:v>2.7236431197375243E-2</c:v>
                </c:pt>
                <c:pt idx="136">
                  <c:v>4.2078520106387293E-3</c:v>
                </c:pt>
                <c:pt idx="137">
                  <c:v>6.3898977954219088E-2</c:v>
                </c:pt>
                <c:pt idx="138">
                  <c:v>-2.8634722678043938E-2</c:v>
                </c:pt>
                <c:pt idx="139">
                  <c:v>1.9319227230910785E-2</c:v>
                </c:pt>
                <c:pt idx="140">
                  <c:v>-4.8804741259297603E-2</c:v>
                </c:pt>
                <c:pt idx="141">
                  <c:v>6.8078971607063738E-3</c:v>
                </c:pt>
                <c:pt idx="142">
                  <c:v>-3.0892226491248526E-2</c:v>
                </c:pt>
                <c:pt idx="143">
                  <c:v>1.5547867998602018E-3</c:v>
                </c:pt>
                <c:pt idx="144">
                  <c:v>3.3212851405622419E-2</c:v>
                </c:pt>
                <c:pt idx="145">
                  <c:v>2.9807459921050881E-3</c:v>
                </c:pt>
                <c:pt idx="146">
                  <c:v>2.6504031424436622E-2</c:v>
                </c:pt>
                <c:pt idx="147">
                  <c:v>1.8358667733378183E-2</c:v>
                </c:pt>
                <c:pt idx="148">
                  <c:v>6.4841498559077854E-3</c:v>
                </c:pt>
                <c:pt idx="149">
                  <c:v>-4.7434500020184893E-2</c:v>
                </c:pt>
                <c:pt idx="150">
                  <c:v>-2.4966778077558272E-3</c:v>
                </c:pt>
                <c:pt idx="151">
                  <c:v>6.607215241183721E-3</c:v>
                </c:pt>
                <c:pt idx="152">
                  <c:v>-1.2884122919334183E-2</c:v>
                </c:pt>
                <c:pt idx="153">
                  <c:v>2.4724260937307809E-2</c:v>
                </c:pt>
                <c:pt idx="154">
                  <c:v>-6.1465333551879075E-4</c:v>
                </c:pt>
                <c:pt idx="155">
                  <c:v>2.5550512691208539E-2</c:v>
                </c:pt>
              </c:numCache>
            </c:numRef>
          </c:xVal>
          <c:yVal>
            <c:numRef>
              <c:f>'NK.SXOE - Regression'!$J$2:$J$157</c:f>
              <c:numCache>
                <c:formatCode>General</c:formatCode>
                <c:ptCount val="156"/>
                <c:pt idx="0">
                  <c:v>-3.6197945947004311E-2</c:v>
                </c:pt>
                <c:pt idx="1">
                  <c:v>-1.9182324578431324E-2</c:v>
                </c:pt>
                <c:pt idx="2">
                  <c:v>9.49050550818052E-3</c:v>
                </c:pt>
                <c:pt idx="3">
                  <c:v>2.8784314966715553E-2</c:v>
                </c:pt>
                <c:pt idx="4">
                  <c:v>-1.2255511846655654E-2</c:v>
                </c:pt>
                <c:pt idx="5">
                  <c:v>3.9687313139531851E-3</c:v>
                </c:pt>
                <c:pt idx="6">
                  <c:v>6.6063664653324295E-3</c:v>
                </c:pt>
                <c:pt idx="7">
                  <c:v>2.894576422953582E-2</c:v>
                </c:pt>
                <c:pt idx="8">
                  <c:v>5.8998615657377415E-3</c:v>
                </c:pt>
                <c:pt idx="9">
                  <c:v>-1.1306555923348194E-2</c:v>
                </c:pt>
                <c:pt idx="10">
                  <c:v>2.281216547033757E-2</c:v>
                </c:pt>
                <c:pt idx="11">
                  <c:v>-3.9649254974689858E-2</c:v>
                </c:pt>
                <c:pt idx="12">
                  <c:v>1.0157086831503187E-2</c:v>
                </c:pt>
                <c:pt idx="13">
                  <c:v>1.9434788052970777E-3</c:v>
                </c:pt>
                <c:pt idx="14">
                  <c:v>-1.3114924991871854E-2</c:v>
                </c:pt>
                <c:pt idx="15">
                  <c:v>6.7737856541826472E-2</c:v>
                </c:pt>
                <c:pt idx="16">
                  <c:v>-7.8710080987872896E-2</c:v>
                </c:pt>
                <c:pt idx="17">
                  <c:v>-1.5411929655213112E-2</c:v>
                </c:pt>
                <c:pt idx="18">
                  <c:v>1.1783671439601597E-2</c:v>
                </c:pt>
                <c:pt idx="19">
                  <c:v>3.8733712106784134E-2</c:v>
                </c:pt>
                <c:pt idx="20">
                  <c:v>-2.495016479868007E-2</c:v>
                </c:pt>
                <c:pt idx="21">
                  <c:v>2.0382333210882495E-2</c:v>
                </c:pt>
                <c:pt idx="22">
                  <c:v>3.4405220469422765E-2</c:v>
                </c:pt>
                <c:pt idx="23">
                  <c:v>-1.4701836699156146E-2</c:v>
                </c:pt>
                <c:pt idx="24">
                  <c:v>-2.3838739458721211E-2</c:v>
                </c:pt>
                <c:pt idx="25">
                  <c:v>4.2224333487637357E-2</c:v>
                </c:pt>
                <c:pt idx="26">
                  <c:v>-1.2240378464223373E-2</c:v>
                </c:pt>
                <c:pt idx="27">
                  <c:v>-2.2080500526508957E-2</c:v>
                </c:pt>
                <c:pt idx="28">
                  <c:v>-8.3068515472768546E-3</c:v>
                </c:pt>
                <c:pt idx="29">
                  <c:v>1.4131344635456972E-2</c:v>
                </c:pt>
                <c:pt idx="30">
                  <c:v>-3.6203296872100981E-3</c:v>
                </c:pt>
                <c:pt idx="31">
                  <c:v>1.0279019724925443E-3</c:v>
                </c:pt>
                <c:pt idx="32">
                  <c:v>-2.1880814520786732E-2</c:v>
                </c:pt>
                <c:pt idx="33">
                  <c:v>1.0989704481492146E-2</c:v>
                </c:pt>
                <c:pt idx="34">
                  <c:v>-5.373746614301577E-3</c:v>
                </c:pt>
                <c:pt idx="35">
                  <c:v>1.3749680127078227E-2</c:v>
                </c:pt>
                <c:pt idx="36">
                  <c:v>1.227578864259387E-2</c:v>
                </c:pt>
                <c:pt idx="37">
                  <c:v>-9.9170072726349028E-3</c:v>
                </c:pt>
                <c:pt idx="38">
                  <c:v>8.1050408712550828E-3</c:v>
                </c:pt>
                <c:pt idx="39">
                  <c:v>9.7900123247057682E-3</c:v>
                </c:pt>
                <c:pt idx="40">
                  <c:v>3.3486015864505228E-3</c:v>
                </c:pt>
                <c:pt idx="41">
                  <c:v>-3.8052156723002743E-3</c:v>
                </c:pt>
                <c:pt idx="42">
                  <c:v>1.222289060783437E-2</c:v>
                </c:pt>
                <c:pt idx="43">
                  <c:v>3.391630884296052E-2</c:v>
                </c:pt>
                <c:pt idx="44">
                  <c:v>2.0125161376030459E-2</c:v>
                </c:pt>
                <c:pt idx="45">
                  <c:v>-1.3529387743894642E-2</c:v>
                </c:pt>
                <c:pt idx="46">
                  <c:v>4.428615504556481E-2</c:v>
                </c:pt>
                <c:pt idx="47">
                  <c:v>1.9688349420571342E-2</c:v>
                </c:pt>
                <c:pt idx="48">
                  <c:v>2.5134535656640193E-2</c:v>
                </c:pt>
                <c:pt idx="49">
                  <c:v>-2.7095828278689976E-2</c:v>
                </c:pt>
                <c:pt idx="50">
                  <c:v>1.2538615150521402E-2</c:v>
                </c:pt>
                <c:pt idx="51">
                  <c:v>5.4867204250547981E-2</c:v>
                </c:pt>
                <c:pt idx="52">
                  <c:v>-5.5511694937120847E-2</c:v>
                </c:pt>
                <c:pt idx="53">
                  <c:v>5.5736260770590492E-3</c:v>
                </c:pt>
                <c:pt idx="54">
                  <c:v>3.7716067571759893E-3</c:v>
                </c:pt>
                <c:pt idx="55">
                  <c:v>3.2293883209627158E-2</c:v>
                </c:pt>
                <c:pt idx="56">
                  <c:v>-2.4230109148699837E-2</c:v>
                </c:pt>
                <c:pt idx="57">
                  <c:v>1.3700094470277712E-2</c:v>
                </c:pt>
                <c:pt idx="58">
                  <c:v>2.8321661496512697E-2</c:v>
                </c:pt>
                <c:pt idx="59">
                  <c:v>1.5661716528648218E-2</c:v>
                </c:pt>
                <c:pt idx="60">
                  <c:v>9.9888972143567269E-3</c:v>
                </c:pt>
                <c:pt idx="61">
                  <c:v>-4.1136619108862599E-2</c:v>
                </c:pt>
                <c:pt idx="62">
                  <c:v>-9.8896939826496957E-3</c:v>
                </c:pt>
                <c:pt idx="63">
                  <c:v>-1.9983514606764716E-2</c:v>
                </c:pt>
                <c:pt idx="64">
                  <c:v>4.8851678850187815E-3</c:v>
                </c:pt>
                <c:pt idx="65">
                  <c:v>-3.0240955279889216E-2</c:v>
                </c:pt>
                <c:pt idx="66">
                  <c:v>8.6129343077859868E-3</c:v>
                </c:pt>
                <c:pt idx="67">
                  <c:v>-2.8792480344250367E-3</c:v>
                </c:pt>
                <c:pt idx="68">
                  <c:v>2.1142269129829729E-2</c:v>
                </c:pt>
                <c:pt idx="69">
                  <c:v>2.9143545257129908E-2</c:v>
                </c:pt>
                <c:pt idx="70">
                  <c:v>-2.5172683512914198E-2</c:v>
                </c:pt>
                <c:pt idx="71">
                  <c:v>-4.1381553212986116E-2</c:v>
                </c:pt>
                <c:pt idx="72">
                  <c:v>7.0539944482639581E-3</c:v>
                </c:pt>
                <c:pt idx="73">
                  <c:v>-8.1995081658883962E-3</c:v>
                </c:pt>
                <c:pt idx="74">
                  <c:v>-2.2568215996531679E-2</c:v>
                </c:pt>
                <c:pt idx="75">
                  <c:v>-5.819845478889015E-3</c:v>
                </c:pt>
                <c:pt idx="76">
                  <c:v>-1.9249793227963448E-2</c:v>
                </c:pt>
                <c:pt idx="77">
                  <c:v>-4.735063913309758E-3</c:v>
                </c:pt>
                <c:pt idx="78">
                  <c:v>-1.9558269442942131E-2</c:v>
                </c:pt>
                <c:pt idx="79">
                  <c:v>2.8449814936003362E-2</c:v>
                </c:pt>
                <c:pt idx="80">
                  <c:v>2.5326808919531401E-3</c:v>
                </c:pt>
                <c:pt idx="81">
                  <c:v>1.418031881562438E-2</c:v>
                </c:pt>
                <c:pt idx="82">
                  <c:v>-2.1030580555900173E-2</c:v>
                </c:pt>
                <c:pt idx="83">
                  <c:v>-2.3732526371666235E-3</c:v>
                </c:pt>
                <c:pt idx="84">
                  <c:v>6.8217229325109501E-3</c:v>
                </c:pt>
                <c:pt idx="85">
                  <c:v>-5.7961902702749375E-3</c:v>
                </c:pt>
                <c:pt idx="86">
                  <c:v>2.1237793316371309E-2</c:v>
                </c:pt>
                <c:pt idx="87">
                  <c:v>-2.0939007590948459E-2</c:v>
                </c:pt>
                <c:pt idx="88">
                  <c:v>2.2294215813852644E-2</c:v>
                </c:pt>
                <c:pt idx="89">
                  <c:v>2.964974369769028E-2</c:v>
                </c:pt>
                <c:pt idx="90">
                  <c:v>-9.0026570666075969E-3</c:v>
                </c:pt>
                <c:pt idx="91">
                  <c:v>-1.7712364652400843E-2</c:v>
                </c:pt>
                <c:pt idx="92">
                  <c:v>2.6054107940299193E-2</c:v>
                </c:pt>
                <c:pt idx="93">
                  <c:v>-1.502510142226993E-2</c:v>
                </c:pt>
                <c:pt idx="94">
                  <c:v>2.1504690984948338E-2</c:v>
                </c:pt>
                <c:pt idx="95">
                  <c:v>1.9507408548212812E-2</c:v>
                </c:pt>
                <c:pt idx="96">
                  <c:v>3.0169446192479014E-2</c:v>
                </c:pt>
                <c:pt idx="97">
                  <c:v>-1.2159620320059008E-2</c:v>
                </c:pt>
                <c:pt idx="98">
                  <c:v>-2.8975220084763158E-2</c:v>
                </c:pt>
                <c:pt idx="99">
                  <c:v>1.0028158188897731E-2</c:v>
                </c:pt>
                <c:pt idx="100">
                  <c:v>2.4757174847840208E-2</c:v>
                </c:pt>
                <c:pt idx="101">
                  <c:v>3.1093140152304573E-3</c:v>
                </c:pt>
                <c:pt idx="102">
                  <c:v>1.0804260960295502E-2</c:v>
                </c:pt>
                <c:pt idx="103">
                  <c:v>1.8287115288480912E-2</c:v>
                </c:pt>
                <c:pt idx="104">
                  <c:v>9.6886164451788163E-3</c:v>
                </c:pt>
                <c:pt idx="105">
                  <c:v>-3.1174783084198278E-2</c:v>
                </c:pt>
                <c:pt idx="106">
                  <c:v>1.7242689247190359E-3</c:v>
                </c:pt>
                <c:pt idx="107">
                  <c:v>-6.3730218174186878E-3</c:v>
                </c:pt>
                <c:pt idx="108">
                  <c:v>5.9703107606857942E-4</c:v>
                </c:pt>
                <c:pt idx="109">
                  <c:v>-1.8433383193786324E-3</c:v>
                </c:pt>
                <c:pt idx="110">
                  <c:v>1.0200686169490705E-2</c:v>
                </c:pt>
                <c:pt idx="111">
                  <c:v>-1.1341055489154119E-3</c:v>
                </c:pt>
                <c:pt idx="112">
                  <c:v>1.4902941660334087E-2</c:v>
                </c:pt>
                <c:pt idx="113">
                  <c:v>1.0356292548019999E-2</c:v>
                </c:pt>
                <c:pt idx="114">
                  <c:v>8.7632963107168171E-3</c:v>
                </c:pt>
                <c:pt idx="115">
                  <c:v>-3.5810765911361369E-3</c:v>
                </c:pt>
                <c:pt idx="116">
                  <c:v>2.6155845260172582E-3</c:v>
                </c:pt>
                <c:pt idx="117">
                  <c:v>2.9217496149805441E-2</c:v>
                </c:pt>
                <c:pt idx="118">
                  <c:v>2.2979835042197791E-2</c:v>
                </c:pt>
                <c:pt idx="119">
                  <c:v>-1.0508299001488941E-2</c:v>
                </c:pt>
                <c:pt idx="120">
                  <c:v>-1.0064952711433477E-2</c:v>
                </c:pt>
                <c:pt idx="121">
                  <c:v>-3.9156334014166455E-3</c:v>
                </c:pt>
                <c:pt idx="122">
                  <c:v>7.6032746764747219E-3</c:v>
                </c:pt>
                <c:pt idx="123">
                  <c:v>2.4995384118481248E-2</c:v>
                </c:pt>
                <c:pt idx="124">
                  <c:v>1.5141403721312721E-2</c:v>
                </c:pt>
                <c:pt idx="125">
                  <c:v>6.6950451376299935E-3</c:v>
                </c:pt>
                <c:pt idx="126">
                  <c:v>1.3732423348572515E-2</c:v>
                </c:pt>
                <c:pt idx="127">
                  <c:v>-3.4186597459902996E-3</c:v>
                </c:pt>
                <c:pt idx="128">
                  <c:v>4.1713500648448712E-2</c:v>
                </c:pt>
                <c:pt idx="129">
                  <c:v>-4.9036705812509275E-2</c:v>
                </c:pt>
                <c:pt idx="130">
                  <c:v>-1.5554484604031056E-2</c:v>
                </c:pt>
                <c:pt idx="131">
                  <c:v>-1.2460187262296189E-2</c:v>
                </c:pt>
                <c:pt idx="132">
                  <c:v>1.1655107716695133E-2</c:v>
                </c:pt>
                <c:pt idx="133">
                  <c:v>-1.3805553135157991E-2</c:v>
                </c:pt>
                <c:pt idx="134">
                  <c:v>1.3730216579401835E-2</c:v>
                </c:pt>
                <c:pt idx="135">
                  <c:v>1.9811501042219931E-2</c:v>
                </c:pt>
                <c:pt idx="136">
                  <c:v>3.1765216599237678E-3</c:v>
                </c:pt>
                <c:pt idx="137">
                  <c:v>4.6295145754171249E-2</c:v>
                </c:pt>
                <c:pt idx="138">
                  <c:v>-2.0547718918601555E-2</c:v>
                </c:pt>
                <c:pt idx="139">
                  <c:v>1.4092410703228253E-2</c:v>
                </c:pt>
                <c:pt idx="140">
                  <c:v>-3.5117781644526704E-2</c:v>
                </c:pt>
                <c:pt idx="141">
                  <c:v>5.0546964753863544E-3</c:v>
                </c:pt>
                <c:pt idx="142">
                  <c:v>-2.2178454757039327E-2</c:v>
                </c:pt>
                <c:pt idx="143">
                  <c:v>1.2600471469582796E-3</c:v>
                </c:pt>
                <c:pt idx="144">
                  <c:v>2.4128642197041604E-2</c:v>
                </c:pt>
                <c:pt idx="145">
                  <c:v>2.2901064298449787E-3</c:v>
                </c:pt>
                <c:pt idx="146">
                  <c:v>1.9282442995536379E-2</c:v>
                </c:pt>
                <c:pt idx="147">
                  <c:v>1.3398538653747807E-2</c:v>
                </c:pt>
                <c:pt idx="148">
                  <c:v>4.8208336001855992E-3</c:v>
                </c:pt>
                <c:pt idx="149">
                  <c:v>-3.4127970915146563E-2</c:v>
                </c:pt>
                <c:pt idx="150">
                  <c:v>-1.6665784893559455E-3</c:v>
                </c:pt>
                <c:pt idx="151">
                  <c:v>4.9097314053927312E-3</c:v>
                </c:pt>
                <c:pt idx="152">
                  <c:v>-9.1700781132216507E-3</c:v>
                </c:pt>
                <c:pt idx="153">
                  <c:v>1.7996803741871133E-2</c:v>
                </c:pt>
                <c:pt idx="154">
                  <c:v>-3.0707480314191794E-4</c:v>
                </c:pt>
                <c:pt idx="155">
                  <c:v>1.8593656929350499E-2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A02-4A73-9E9F-4C51FB64D6BE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'NK.SXOE - Regression'!$D$2:$D$157</c:f>
              <c:numCache>
                <c:formatCode>General</c:formatCode>
                <c:ptCount val="156"/>
                <c:pt idx="0">
                  <c:v>-5.0300063171193968E-2</c:v>
                </c:pt>
                <c:pt idx="1">
                  <c:v>-2.6744543498309247E-2</c:v>
                </c:pt>
                <c:pt idx="2">
                  <c:v>1.2948594856890804E-2</c:v>
                </c:pt>
                <c:pt idx="3">
                  <c:v>3.9657916745352975E-2</c:v>
                </c:pt>
                <c:pt idx="4">
                  <c:v>-1.7155432995704434E-2</c:v>
                </c:pt>
                <c:pt idx="5">
                  <c:v>5.3045448487272001E-3</c:v>
                </c:pt>
                <c:pt idx="6">
                  <c:v>8.9559464256898074E-3</c:v>
                </c:pt>
                <c:pt idx="7">
                  <c:v>3.988141850318825E-2</c:v>
                </c:pt>
                <c:pt idx="8">
                  <c:v>7.9778986835057197E-3</c:v>
                </c:pt>
                <c:pt idx="9">
                  <c:v>-1.5841748973476805E-2</c:v>
                </c:pt>
                <c:pt idx="10">
                  <c:v>3.1390391163762181E-2</c:v>
                </c:pt>
                <c:pt idx="11">
                  <c:v>-5.5077871512005057E-2</c:v>
                </c:pt>
                <c:pt idx="12">
                  <c:v>1.387137452711224E-2</c:v>
                </c:pt>
                <c:pt idx="13">
                  <c:v>2.5008931761342462E-3</c:v>
                </c:pt>
                <c:pt idx="14">
                  <c:v>-1.8345158766557883E-2</c:v>
                </c:pt>
                <c:pt idx="15">
                  <c:v>9.3583124354624653E-2</c:v>
                </c:pt>
                <c:pt idx="16">
                  <c:v>-0.10915159798149712</c:v>
                </c:pt>
                <c:pt idx="17">
                  <c:v>-2.1525009643821535E-2</c:v>
                </c:pt>
                <c:pt idx="18">
                  <c:v>1.6123131598202195E-2</c:v>
                </c:pt>
                <c:pt idx="19">
                  <c:v>5.3431332067057635E-2</c:v>
                </c:pt>
                <c:pt idx="20">
                  <c:v>-3.472923420311419E-2</c:v>
                </c:pt>
                <c:pt idx="21">
                  <c:v>2.8026660839160816E-2</c:v>
                </c:pt>
                <c:pt idx="22">
                  <c:v>4.7439198855507826E-2</c:v>
                </c:pt>
                <c:pt idx="23">
                  <c:v>-2.0541994787433748E-2</c:v>
                </c:pt>
                <c:pt idx="24">
                  <c:v>-3.3190636176438713E-2</c:v>
                </c:pt>
                <c:pt idx="25">
                  <c:v>5.8263562335130158E-2</c:v>
                </c:pt>
                <c:pt idx="26">
                  <c:v>-1.7134483147333967E-2</c:v>
                </c:pt>
                <c:pt idx="27">
                  <c:v>-3.0756623873258802E-2</c:v>
                </c:pt>
                <c:pt idx="28">
                  <c:v>-1.1689118051993587E-2</c:v>
                </c:pt>
                <c:pt idx="29">
                  <c:v>1.9373125292385648E-2</c:v>
                </c:pt>
                <c:pt idx="30">
                  <c:v>-5.2013468750856419E-3</c:v>
                </c:pt>
                <c:pt idx="31">
                  <c:v>1.2334173884443742E-3</c:v>
                </c:pt>
                <c:pt idx="32">
                  <c:v>-3.0480189205708132E-2</c:v>
                </c:pt>
                <c:pt idx="33">
                  <c:v>1.5024006041970095E-2</c:v>
                </c:pt>
                <c:pt idx="34">
                  <c:v>-7.6286838512807254E-3</c:v>
                </c:pt>
                <c:pt idx="35">
                  <c:v>1.8844769281116964E-2</c:v>
                </c:pt>
                <c:pt idx="36">
                  <c:v>1.6804392435250406E-2</c:v>
                </c:pt>
                <c:pt idx="37">
                  <c:v>-1.3918131853107587E-2</c:v>
                </c:pt>
                <c:pt idx="38">
                  <c:v>1.1030631427623443E-2</c:v>
                </c:pt>
                <c:pt idx="39">
                  <c:v>1.3363216136713934E-2</c:v>
                </c:pt>
                <c:pt idx="40">
                  <c:v>4.4460702929340805E-3</c:v>
                </c:pt>
                <c:pt idx="41">
                  <c:v>-5.4572931825814077E-3</c:v>
                </c:pt>
                <c:pt idx="42">
                  <c:v>1.6731163214204404E-2</c:v>
                </c:pt>
                <c:pt idx="43">
                  <c:v>4.6762375647822686E-2</c:v>
                </c:pt>
                <c:pt idx="44">
                  <c:v>2.7670645852464096E-2</c:v>
                </c:pt>
                <c:pt idx="45">
                  <c:v>-1.8918918918918955E-2</c:v>
                </c:pt>
                <c:pt idx="46">
                  <c:v>6.1117838251226839E-2</c:v>
                </c:pt>
                <c:pt idx="47">
                  <c:v>2.7065946653575458E-2</c:v>
                </c:pt>
                <c:pt idx="48">
                  <c:v>3.4605356719601896E-2</c:v>
                </c:pt>
                <c:pt idx="49">
                  <c:v>-3.769957640925381E-2</c:v>
                </c:pt>
                <c:pt idx="50">
                  <c:v>1.7168235450086004E-2</c:v>
                </c:pt>
                <c:pt idx="51">
                  <c:v>7.5765679038756362E-2</c:v>
                </c:pt>
                <c:pt idx="52">
                  <c:v>-7.7036988284849173E-2</c:v>
                </c:pt>
                <c:pt idx="53">
                  <c:v>7.5262756539901917E-3</c:v>
                </c:pt>
                <c:pt idx="54">
                  <c:v>5.0316561146284263E-3</c:v>
                </c:pt>
                <c:pt idx="55">
                  <c:v>4.4516376039817687E-2</c:v>
                </c:pt>
                <c:pt idx="56">
                  <c:v>-3.3732427524046454E-2</c:v>
                </c:pt>
                <c:pt idx="57">
                  <c:v>1.8776125539642162E-2</c:v>
                </c:pt>
                <c:pt idx="58">
                  <c:v>3.901744393022441E-2</c:v>
                </c:pt>
                <c:pt idx="59">
                  <c:v>2.1491690606931044E-2</c:v>
                </c:pt>
                <c:pt idx="60">
                  <c:v>1.363854178185701E-2</c:v>
                </c:pt>
                <c:pt idx="61">
                  <c:v>-5.7136899176311116E-2</c:v>
                </c:pt>
                <c:pt idx="62">
                  <c:v>-1.3880320789635872E-2</c:v>
                </c:pt>
                <c:pt idx="63">
                  <c:v>-2.7853668288132252E-2</c:v>
                </c:pt>
                <c:pt idx="64">
                  <c:v>6.5732108122609819E-3</c:v>
                </c:pt>
                <c:pt idx="65">
                  <c:v>-4.2053522665210188E-2</c:v>
                </c:pt>
                <c:pt idx="66">
                  <c:v>1.1733732041864254E-2</c:v>
                </c:pt>
                <c:pt idx="67">
                  <c:v>-4.1754329179477705E-3</c:v>
                </c:pt>
                <c:pt idx="68">
                  <c:v>2.9078675637865432E-2</c:v>
                </c:pt>
                <c:pt idx="69">
                  <c:v>4.0155216020510802E-2</c:v>
                </c:pt>
                <c:pt idx="70">
                  <c:v>-3.503727725585911E-2</c:v>
                </c:pt>
                <c:pt idx="71">
                  <c:v>-5.7475972900582976E-2</c:v>
                </c:pt>
                <c:pt idx="72">
                  <c:v>9.5756187567603481E-3</c:v>
                </c:pt>
                <c:pt idx="73">
                  <c:v>-1.1540517593786409E-2</c:v>
                </c:pt>
                <c:pt idx="74">
                  <c:v>-3.1431791185697298E-2</c:v>
                </c:pt>
                <c:pt idx="75">
                  <c:v>-8.246239352383309E-3</c:v>
                </c:pt>
                <c:pt idx="76">
                  <c:v>-2.6837943502160545E-2</c:v>
                </c:pt>
                <c:pt idx="77">
                  <c:v>-6.7445255474452622E-3</c:v>
                </c:pt>
                <c:pt idx="78">
                  <c:v>-2.726498153933548E-2</c:v>
                </c:pt>
                <c:pt idx="79">
                  <c:v>3.9194852724160407E-2</c:v>
                </c:pt>
                <c:pt idx="80">
                  <c:v>3.3165531536867177E-3</c:v>
                </c:pt>
                <c:pt idx="81">
                  <c:v>1.9440922538187522E-2</c:v>
                </c:pt>
                <c:pt idx="82">
                  <c:v>-2.9303170603059252E-2</c:v>
                </c:pt>
                <c:pt idx="83">
                  <c:v>-3.4749598481530085E-3</c:v>
                </c:pt>
                <c:pt idx="84">
                  <c:v>9.2540744451975673E-3</c:v>
                </c:pt>
                <c:pt idx="85">
                  <c:v>-8.2134923418683576E-3</c:v>
                </c:pt>
                <c:pt idx="86">
                  <c:v>2.9210914232423751E-2</c:v>
                </c:pt>
                <c:pt idx="87">
                  <c:v>-2.9176401869158743E-2</c:v>
                </c:pt>
                <c:pt idx="88">
                  <c:v>3.0673369254387281E-2</c:v>
                </c:pt>
                <c:pt idx="89">
                  <c:v>4.0855970172635155E-2</c:v>
                </c:pt>
                <c:pt idx="90">
                  <c:v>-1.2652354142176499E-2</c:v>
                </c:pt>
                <c:pt idx="91">
                  <c:v>-2.4709609292502634E-2</c:v>
                </c:pt>
                <c:pt idx="92">
                  <c:v>3.5878363596587054E-2</c:v>
                </c:pt>
                <c:pt idx="93">
                  <c:v>-2.0989505247376181E-2</c:v>
                </c:pt>
                <c:pt idx="94">
                  <c:v>2.9580393145161248E-2</c:v>
                </c:pt>
                <c:pt idx="95">
                  <c:v>2.6815461749959635E-2</c:v>
                </c:pt>
                <c:pt idx="96">
                  <c:v>4.1575418617971011E-2</c:v>
                </c:pt>
                <c:pt idx="97">
                  <c:v>-1.7022685875144848E-2</c:v>
                </c:pt>
                <c:pt idx="98">
                  <c:v>-4.0301306296284548E-2</c:v>
                </c:pt>
                <c:pt idx="99">
                  <c:v>1.3692892583285005E-2</c:v>
                </c:pt>
                <c:pt idx="100">
                  <c:v>3.4082958520739691E-2</c:v>
                </c:pt>
                <c:pt idx="101">
                  <c:v>4.1148133279806012E-3</c:v>
                </c:pt>
                <c:pt idx="102">
                  <c:v>1.4767287911192663E-2</c:v>
                </c:pt>
                <c:pt idx="103">
                  <c:v>2.5126152775360955E-2</c:v>
                </c:pt>
                <c:pt idx="104">
                  <c:v>1.3222849083215795E-2</c:v>
                </c:pt>
                <c:pt idx="105">
                  <c:v>-4.3346264125484792E-2</c:v>
                </c:pt>
                <c:pt idx="106">
                  <c:v>2.1974306964164208E-3</c:v>
                </c:pt>
                <c:pt idx="107">
                  <c:v>-9.012027203591403E-3</c:v>
                </c:pt>
                <c:pt idx="108">
                  <c:v>6.3694267515922805E-4</c:v>
                </c:pt>
                <c:pt idx="109">
                  <c:v>-2.7413746991173881E-3</c:v>
                </c:pt>
                <c:pt idx="110">
                  <c:v>1.3931731127758428E-2</c:v>
                </c:pt>
                <c:pt idx="111">
                  <c:v>-1.7595506378370448E-3</c:v>
                </c:pt>
                <c:pt idx="112">
                  <c:v>2.0441283104865021E-2</c:v>
                </c:pt>
                <c:pt idx="113">
                  <c:v>1.4147144307875548E-2</c:v>
                </c:pt>
                <c:pt idx="114">
                  <c:v>1.1941885187810081E-2</c:v>
                </c:pt>
                <c:pt idx="115">
                  <c:v>-5.1470069801876767E-3</c:v>
                </c:pt>
                <c:pt idx="116">
                  <c:v>3.4313205277867178E-3</c:v>
                </c:pt>
                <c:pt idx="117">
                  <c:v>4.0257589696412133E-2</c:v>
                </c:pt>
                <c:pt idx="118">
                  <c:v>3.1622503986029851E-2</c:v>
                </c:pt>
                <c:pt idx="119">
                  <c:v>-1.4736684619988023E-2</c:v>
                </c:pt>
                <c:pt idx="120">
                  <c:v>-1.4122939636417213E-2</c:v>
                </c:pt>
                <c:pt idx="121">
                  <c:v>-5.6101496039895477E-3</c:v>
                </c:pt>
                <c:pt idx="122">
                  <c:v>1.0336013040417962E-2</c:v>
                </c:pt>
                <c:pt idx="123">
                  <c:v>3.4412722743820727E-2</c:v>
                </c:pt>
                <c:pt idx="124">
                  <c:v>2.0771397277421385E-2</c:v>
                </c:pt>
                <c:pt idx="125">
                  <c:v>9.0787084550405898E-3</c:v>
                </c:pt>
                <c:pt idx="126">
                  <c:v>1.8820879916351674E-2</c:v>
                </c:pt>
                <c:pt idx="127">
                  <c:v>-4.9221657529312495E-3</c:v>
                </c:pt>
                <c:pt idx="128">
                  <c:v>5.7556392568453997E-2</c:v>
                </c:pt>
                <c:pt idx="129">
                  <c:v>-6.8073358311970103E-2</c:v>
                </c:pt>
                <c:pt idx="130">
                  <c:v>-2.1722355119993809E-2</c:v>
                </c:pt>
                <c:pt idx="131">
                  <c:v>-1.7438774736522732E-2</c:v>
                </c:pt>
                <c:pt idx="132">
                  <c:v>1.5945154829764236E-2</c:v>
                </c:pt>
                <c:pt idx="133">
                  <c:v>-1.9301227573182297E-2</c:v>
                </c:pt>
                <c:pt idx="134">
                  <c:v>1.8817824982682928E-2</c:v>
                </c:pt>
                <c:pt idx="135">
                  <c:v>2.7236431197375243E-2</c:v>
                </c:pt>
                <c:pt idx="136">
                  <c:v>4.2078520106387293E-3</c:v>
                </c:pt>
                <c:pt idx="137">
                  <c:v>6.3898977954219088E-2</c:v>
                </c:pt>
                <c:pt idx="138">
                  <c:v>-2.8634722678043938E-2</c:v>
                </c:pt>
                <c:pt idx="139">
                  <c:v>1.9319227230910785E-2</c:v>
                </c:pt>
                <c:pt idx="140">
                  <c:v>-4.8804741259297603E-2</c:v>
                </c:pt>
                <c:pt idx="141">
                  <c:v>6.8078971607063738E-3</c:v>
                </c:pt>
                <c:pt idx="142">
                  <c:v>-3.0892226491248526E-2</c:v>
                </c:pt>
                <c:pt idx="143">
                  <c:v>1.5547867998602018E-3</c:v>
                </c:pt>
                <c:pt idx="144">
                  <c:v>3.3212851405622419E-2</c:v>
                </c:pt>
                <c:pt idx="145">
                  <c:v>2.9807459921050881E-3</c:v>
                </c:pt>
                <c:pt idx="146">
                  <c:v>2.6504031424436622E-2</c:v>
                </c:pt>
                <c:pt idx="147">
                  <c:v>1.8358667733378183E-2</c:v>
                </c:pt>
                <c:pt idx="148">
                  <c:v>6.4841498559077854E-3</c:v>
                </c:pt>
                <c:pt idx="149">
                  <c:v>-4.7434500020184893E-2</c:v>
                </c:pt>
                <c:pt idx="150">
                  <c:v>-2.4966778077558272E-3</c:v>
                </c:pt>
                <c:pt idx="151">
                  <c:v>6.607215241183721E-3</c:v>
                </c:pt>
                <c:pt idx="152">
                  <c:v>-1.2884122919334183E-2</c:v>
                </c:pt>
                <c:pt idx="153">
                  <c:v>2.4724260937307809E-2</c:v>
                </c:pt>
                <c:pt idx="154">
                  <c:v>-6.1465333551879075E-4</c:v>
                </c:pt>
                <c:pt idx="155">
                  <c:v>2.5550512691208539E-2</c:v>
                </c:pt>
              </c:numCache>
            </c:numRef>
          </c:xVal>
          <c:yVal>
            <c:numRef>
              <c:f>'NK.SXOE - Regression'!$M$2:$M$157</c:f>
              <c:numCache>
                <c:formatCode>General</c:formatCode>
                <c:ptCount val="156"/>
                <c:pt idx="0">
                  <c:v>-7.8854359110421601E-2</c:v>
                </c:pt>
                <c:pt idx="1">
                  <c:v>-6.1838737741848608E-2</c:v>
                </c:pt>
                <c:pt idx="2">
                  <c:v>-3.3165907655236776E-2</c:v>
                </c:pt>
                <c:pt idx="3">
                  <c:v>-1.3872098196701745E-2</c:v>
                </c:pt>
                <c:pt idx="4">
                  <c:v>-5.4911925010072943E-2</c:v>
                </c:pt>
                <c:pt idx="5">
                  <c:v>-3.8687681849464105E-2</c:v>
                </c:pt>
                <c:pt idx="6">
                  <c:v>-3.6050046698084863E-2</c:v>
                </c:pt>
                <c:pt idx="7">
                  <c:v>-1.3710648933881478E-2</c:v>
                </c:pt>
                <c:pt idx="8">
                  <c:v>-3.675655159767955E-2</c:v>
                </c:pt>
                <c:pt idx="9">
                  <c:v>-5.3962969086765483E-2</c:v>
                </c:pt>
                <c:pt idx="10">
                  <c:v>-1.9844247693079728E-2</c:v>
                </c:pt>
                <c:pt idx="11">
                  <c:v>-8.2305668138107135E-2</c:v>
                </c:pt>
                <c:pt idx="12">
                  <c:v>-3.2499326331914109E-2</c:v>
                </c:pt>
                <c:pt idx="13">
                  <c:v>-4.0712934358120213E-2</c:v>
                </c:pt>
                <c:pt idx="14">
                  <c:v>-5.5771338155289139E-2</c:v>
                </c:pt>
                <c:pt idx="15">
                  <c:v>2.5081443378409153E-2</c:v>
                </c:pt>
                <c:pt idx="16">
                  <c:v>-0.12136649415129017</c:v>
                </c:pt>
                <c:pt idx="17">
                  <c:v>-5.8068342818630395E-2</c:v>
                </c:pt>
                <c:pt idx="18">
                  <c:v>-3.0872741723815697E-2</c:v>
                </c:pt>
                <c:pt idx="19">
                  <c:v>-3.9227010566331641E-3</c:v>
                </c:pt>
                <c:pt idx="20">
                  <c:v>-6.7606577962097347E-2</c:v>
                </c:pt>
                <c:pt idx="21">
                  <c:v>-2.2274079952534803E-2</c:v>
                </c:pt>
                <c:pt idx="22">
                  <c:v>-8.2511926939945399E-3</c:v>
                </c:pt>
                <c:pt idx="23">
                  <c:v>-5.7358249862573429E-2</c:v>
                </c:pt>
                <c:pt idx="24">
                  <c:v>-6.6495152622138495E-2</c:v>
                </c:pt>
                <c:pt idx="25">
                  <c:v>-4.3207967577994777E-4</c:v>
                </c:pt>
                <c:pt idx="26">
                  <c:v>-5.4896791627640662E-2</c:v>
                </c:pt>
                <c:pt idx="27">
                  <c:v>-6.4736913689926234E-2</c:v>
                </c:pt>
                <c:pt idx="28">
                  <c:v>-5.0963264710694144E-2</c:v>
                </c:pt>
                <c:pt idx="29">
                  <c:v>-2.8525068527960322E-2</c:v>
                </c:pt>
                <c:pt idx="30">
                  <c:v>-4.6276742850627391E-2</c:v>
                </c:pt>
                <c:pt idx="31">
                  <c:v>-4.1628511190924748E-2</c:v>
                </c:pt>
                <c:pt idx="32">
                  <c:v>-6.4537227684204015E-2</c:v>
                </c:pt>
                <c:pt idx="33">
                  <c:v>-3.1666708681925143E-2</c:v>
                </c:pt>
                <c:pt idx="34">
                  <c:v>-4.8030159777718864E-2</c:v>
                </c:pt>
                <c:pt idx="35">
                  <c:v>-2.8906733036339068E-2</c:v>
                </c:pt>
                <c:pt idx="36">
                  <c:v>-3.0380624520823428E-2</c:v>
                </c:pt>
                <c:pt idx="37">
                  <c:v>-5.257342043605219E-2</c:v>
                </c:pt>
                <c:pt idx="38">
                  <c:v>-3.4551372292162208E-2</c:v>
                </c:pt>
                <c:pt idx="39">
                  <c:v>-3.2866400838711528E-2</c:v>
                </c:pt>
                <c:pt idx="40">
                  <c:v>-3.9307811576966771E-2</c:v>
                </c:pt>
                <c:pt idx="41">
                  <c:v>-4.6461628835717562E-2</c:v>
                </c:pt>
                <c:pt idx="42">
                  <c:v>-3.0433522555582924E-2</c:v>
                </c:pt>
                <c:pt idx="43">
                  <c:v>-8.7401043204567777E-3</c:v>
                </c:pt>
                <c:pt idx="44">
                  <c:v>-2.2531251787386838E-2</c:v>
                </c:pt>
                <c:pt idx="45">
                  <c:v>-5.6185800907311928E-2</c:v>
                </c:pt>
                <c:pt idx="46">
                  <c:v>1.6297418821475049E-3</c:v>
                </c:pt>
                <c:pt idx="47">
                  <c:v>-2.2968063742845955E-2</c:v>
                </c:pt>
                <c:pt idx="48">
                  <c:v>-1.7521877506777105E-2</c:v>
                </c:pt>
                <c:pt idx="49">
                  <c:v>-6.975224144210726E-2</c:v>
                </c:pt>
                <c:pt idx="50">
                  <c:v>-3.0117798012895894E-2</c:v>
                </c:pt>
                <c:pt idx="51">
                  <c:v>1.2210791087130676E-2</c:v>
                </c:pt>
                <c:pt idx="52">
                  <c:v>-9.816810810053811E-2</c:v>
                </c:pt>
                <c:pt idx="53">
                  <c:v>-3.7082787086358246E-2</c:v>
                </c:pt>
                <c:pt idx="54">
                  <c:v>-3.8884806406241305E-2</c:v>
                </c:pt>
                <c:pt idx="55">
                  <c:v>-1.0362529953790139E-2</c:v>
                </c:pt>
                <c:pt idx="56">
                  <c:v>-6.6886522312117114E-2</c:v>
                </c:pt>
                <c:pt idx="57">
                  <c:v>-2.8956318693139582E-2</c:v>
                </c:pt>
                <c:pt idx="58">
                  <c:v>-1.4334751666904601E-2</c:v>
                </c:pt>
                <c:pt idx="59">
                  <c:v>-2.6994696634769076E-2</c:v>
                </c:pt>
                <c:pt idx="60">
                  <c:v>-3.2667515949060567E-2</c:v>
                </c:pt>
                <c:pt idx="61">
                  <c:v>-8.3793032272279883E-2</c:v>
                </c:pt>
                <c:pt idx="62">
                  <c:v>-5.2546107146066987E-2</c:v>
                </c:pt>
                <c:pt idx="63">
                  <c:v>-6.2639927770182013E-2</c:v>
                </c:pt>
                <c:pt idx="64">
                  <c:v>-3.7771245278398508E-2</c:v>
                </c:pt>
                <c:pt idx="65">
                  <c:v>-7.2897368443306493E-2</c:v>
                </c:pt>
                <c:pt idx="66">
                  <c:v>-3.4043478855631304E-2</c:v>
                </c:pt>
                <c:pt idx="67">
                  <c:v>-4.5535661197842324E-2</c:v>
                </c:pt>
                <c:pt idx="68">
                  <c:v>-2.1514144033587569E-2</c:v>
                </c:pt>
                <c:pt idx="69">
                  <c:v>-1.3512867906287397E-2</c:v>
                </c:pt>
                <c:pt idx="70">
                  <c:v>-6.7829096676331482E-2</c:v>
                </c:pt>
                <c:pt idx="71">
                  <c:v>-8.40379663764034E-2</c:v>
                </c:pt>
                <c:pt idx="72">
                  <c:v>-3.5602418715153336E-2</c:v>
                </c:pt>
                <c:pt idx="73">
                  <c:v>-5.0855921329305685E-2</c:v>
                </c:pt>
                <c:pt idx="74">
                  <c:v>-6.5224629159948963E-2</c:v>
                </c:pt>
                <c:pt idx="75">
                  <c:v>-4.8476258642306307E-2</c:v>
                </c:pt>
                <c:pt idx="76">
                  <c:v>-6.1906206391380732E-2</c:v>
                </c:pt>
                <c:pt idx="77">
                  <c:v>-4.739147707672705E-2</c:v>
                </c:pt>
                <c:pt idx="78">
                  <c:v>-6.2214682606359414E-2</c:v>
                </c:pt>
                <c:pt idx="79">
                  <c:v>-1.4206598227413936E-2</c:v>
                </c:pt>
                <c:pt idx="80">
                  <c:v>-4.0123732271464152E-2</c:v>
                </c:pt>
                <c:pt idx="81">
                  <c:v>-2.8476094347792916E-2</c:v>
                </c:pt>
                <c:pt idx="82">
                  <c:v>-6.3686993719317464E-2</c:v>
                </c:pt>
                <c:pt idx="83">
                  <c:v>-4.5029665800583915E-2</c:v>
                </c:pt>
                <c:pt idx="84">
                  <c:v>-3.5834690230906345E-2</c:v>
                </c:pt>
                <c:pt idx="85">
                  <c:v>-4.8452603433692225E-2</c:v>
                </c:pt>
                <c:pt idx="86">
                  <c:v>-2.1418619847045989E-2</c:v>
                </c:pt>
                <c:pt idx="87">
                  <c:v>-6.359542075436575E-2</c:v>
                </c:pt>
                <c:pt idx="88">
                  <c:v>-2.0362197349564654E-2</c:v>
                </c:pt>
                <c:pt idx="89">
                  <c:v>-1.3006669465727025E-2</c:v>
                </c:pt>
                <c:pt idx="90">
                  <c:v>-5.1659070230024882E-2</c:v>
                </c:pt>
                <c:pt idx="91">
                  <c:v>-6.0368777815818127E-2</c:v>
                </c:pt>
                <c:pt idx="92">
                  <c:v>-1.6602305223118112E-2</c:v>
                </c:pt>
                <c:pt idx="93">
                  <c:v>-5.7681514585687217E-2</c:v>
                </c:pt>
                <c:pt idx="94">
                  <c:v>-2.115172217846896E-2</c:v>
                </c:pt>
                <c:pt idx="95">
                  <c:v>-2.3149004615204485E-2</c:v>
                </c:pt>
                <c:pt idx="96">
                  <c:v>-1.2486966970938283E-2</c:v>
                </c:pt>
                <c:pt idx="97">
                  <c:v>-5.4816033483476294E-2</c:v>
                </c:pt>
                <c:pt idx="98">
                  <c:v>-7.1631633248180449E-2</c:v>
                </c:pt>
                <c:pt idx="99">
                  <c:v>-3.2628254974519565E-2</c:v>
                </c:pt>
                <c:pt idx="100">
                  <c:v>-1.789923831557709E-2</c:v>
                </c:pt>
                <c:pt idx="101">
                  <c:v>-3.9547099148186833E-2</c:v>
                </c:pt>
                <c:pt idx="102">
                  <c:v>-3.1852152203121792E-2</c:v>
                </c:pt>
                <c:pt idx="103">
                  <c:v>-2.4369297874936385E-2</c:v>
                </c:pt>
                <c:pt idx="104">
                  <c:v>-3.2967796718238476E-2</c:v>
                </c:pt>
                <c:pt idx="105">
                  <c:v>-7.3831196247615555E-2</c:v>
                </c:pt>
                <c:pt idx="106">
                  <c:v>-4.0932144238698252E-2</c:v>
                </c:pt>
                <c:pt idx="107">
                  <c:v>-4.9029434980835979E-2</c:v>
                </c:pt>
                <c:pt idx="108">
                  <c:v>-4.2059382087348711E-2</c:v>
                </c:pt>
                <c:pt idx="109">
                  <c:v>-4.4499751482795925E-2</c:v>
                </c:pt>
                <c:pt idx="110">
                  <c:v>-3.2455726993926591E-2</c:v>
                </c:pt>
                <c:pt idx="111">
                  <c:v>-4.37905187123327E-2</c:v>
                </c:pt>
                <c:pt idx="112">
                  <c:v>-2.7753471503083209E-2</c:v>
                </c:pt>
                <c:pt idx="113">
                  <c:v>-3.2300120615397297E-2</c:v>
                </c:pt>
                <c:pt idx="114">
                  <c:v>-3.3893116852700481E-2</c:v>
                </c:pt>
                <c:pt idx="115">
                  <c:v>-4.6237489754553426E-2</c:v>
                </c:pt>
                <c:pt idx="116">
                  <c:v>-4.0040828637400036E-2</c:v>
                </c:pt>
                <c:pt idx="117">
                  <c:v>-1.3438917013611856E-2</c:v>
                </c:pt>
                <c:pt idx="118">
                  <c:v>-1.9676578121219507E-2</c:v>
                </c:pt>
                <c:pt idx="119">
                  <c:v>-5.316471216490623E-2</c:v>
                </c:pt>
                <c:pt idx="120">
                  <c:v>-5.2721365874850767E-2</c:v>
                </c:pt>
                <c:pt idx="121">
                  <c:v>-4.6572046564833935E-2</c:v>
                </c:pt>
                <c:pt idx="122">
                  <c:v>-3.5053138486942567E-2</c:v>
                </c:pt>
                <c:pt idx="123">
                  <c:v>-1.766102904493605E-2</c:v>
                </c:pt>
                <c:pt idx="124">
                  <c:v>-2.7515009442104575E-2</c:v>
                </c:pt>
                <c:pt idx="125">
                  <c:v>-3.5961368025787296E-2</c:v>
                </c:pt>
                <c:pt idx="126">
                  <c:v>-2.8923989814844779E-2</c:v>
                </c:pt>
                <c:pt idx="127">
                  <c:v>-4.6075072909407593E-2</c:v>
                </c:pt>
                <c:pt idx="128">
                  <c:v>-9.4291251496859269E-4</c:v>
                </c:pt>
                <c:pt idx="129">
                  <c:v>-9.1693118975926552E-2</c:v>
                </c:pt>
                <c:pt idx="130">
                  <c:v>-5.8210897767448339E-2</c:v>
                </c:pt>
                <c:pt idx="131">
                  <c:v>-5.511660042571348E-2</c:v>
                </c:pt>
                <c:pt idx="132">
                  <c:v>-3.1001305446722159E-2</c:v>
                </c:pt>
                <c:pt idx="133">
                  <c:v>-5.6461966298575278E-2</c:v>
                </c:pt>
                <c:pt idx="134">
                  <c:v>-2.8926196584015462E-2</c:v>
                </c:pt>
                <c:pt idx="135">
                  <c:v>-2.284491212119736E-2</c:v>
                </c:pt>
                <c:pt idx="136">
                  <c:v>-3.9479891503493521E-2</c:v>
                </c:pt>
                <c:pt idx="137">
                  <c:v>3.6387325907539445E-3</c:v>
                </c:pt>
                <c:pt idx="138">
                  <c:v>-6.3204132082018832E-2</c:v>
                </c:pt>
                <c:pt idx="139">
                  <c:v>-2.8564002460189041E-2</c:v>
                </c:pt>
                <c:pt idx="140">
                  <c:v>-7.777419480794398E-2</c:v>
                </c:pt>
                <c:pt idx="141">
                  <c:v>-3.7601716688030938E-2</c:v>
                </c:pt>
                <c:pt idx="142">
                  <c:v>-6.4834867920456618E-2</c:v>
                </c:pt>
                <c:pt idx="143">
                  <c:v>-4.1396366016459012E-2</c:v>
                </c:pt>
                <c:pt idx="144">
                  <c:v>-1.8527770966375694E-2</c:v>
                </c:pt>
                <c:pt idx="145">
                  <c:v>-4.0366306733572312E-2</c:v>
                </c:pt>
                <c:pt idx="146">
                  <c:v>-2.3373970167880918E-2</c:v>
                </c:pt>
                <c:pt idx="147">
                  <c:v>-2.9257874509669487E-2</c:v>
                </c:pt>
                <c:pt idx="148">
                  <c:v>-3.7835579563231692E-2</c:v>
                </c:pt>
                <c:pt idx="149">
                  <c:v>-7.6784384078563847E-2</c:v>
                </c:pt>
                <c:pt idx="150">
                  <c:v>-4.4322991652773237E-2</c:v>
                </c:pt>
                <c:pt idx="151">
                  <c:v>-3.7746681758024564E-2</c:v>
                </c:pt>
                <c:pt idx="152">
                  <c:v>-5.1826491276638936E-2</c:v>
                </c:pt>
                <c:pt idx="153">
                  <c:v>-2.4659609421546165E-2</c:v>
                </c:pt>
                <c:pt idx="154">
                  <c:v>-4.2963487966559209E-2</c:v>
                </c:pt>
                <c:pt idx="155">
                  <c:v>-2.4062756234066798E-2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A02-4A73-9E9F-4C51FB64D6BE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'NK.SXOE - Regression'!$D$2:$D$157</c:f>
              <c:numCache>
                <c:formatCode>General</c:formatCode>
                <c:ptCount val="156"/>
                <c:pt idx="0">
                  <c:v>-5.0300063171193968E-2</c:v>
                </c:pt>
                <c:pt idx="1">
                  <c:v>-2.6744543498309247E-2</c:v>
                </c:pt>
                <c:pt idx="2">
                  <c:v>1.2948594856890804E-2</c:v>
                </c:pt>
                <c:pt idx="3">
                  <c:v>3.9657916745352975E-2</c:v>
                </c:pt>
                <c:pt idx="4">
                  <c:v>-1.7155432995704434E-2</c:v>
                </c:pt>
                <c:pt idx="5">
                  <c:v>5.3045448487272001E-3</c:v>
                </c:pt>
                <c:pt idx="6">
                  <c:v>8.9559464256898074E-3</c:v>
                </c:pt>
                <c:pt idx="7">
                  <c:v>3.988141850318825E-2</c:v>
                </c:pt>
                <c:pt idx="8">
                  <c:v>7.9778986835057197E-3</c:v>
                </c:pt>
                <c:pt idx="9">
                  <c:v>-1.5841748973476805E-2</c:v>
                </c:pt>
                <c:pt idx="10">
                  <c:v>3.1390391163762181E-2</c:v>
                </c:pt>
                <c:pt idx="11">
                  <c:v>-5.5077871512005057E-2</c:v>
                </c:pt>
                <c:pt idx="12">
                  <c:v>1.387137452711224E-2</c:v>
                </c:pt>
                <c:pt idx="13">
                  <c:v>2.5008931761342462E-3</c:v>
                </c:pt>
                <c:pt idx="14">
                  <c:v>-1.8345158766557883E-2</c:v>
                </c:pt>
                <c:pt idx="15">
                  <c:v>9.3583124354624653E-2</c:v>
                </c:pt>
                <c:pt idx="16">
                  <c:v>-0.10915159798149712</c:v>
                </c:pt>
                <c:pt idx="17">
                  <c:v>-2.1525009643821535E-2</c:v>
                </c:pt>
                <c:pt idx="18">
                  <c:v>1.6123131598202195E-2</c:v>
                </c:pt>
                <c:pt idx="19">
                  <c:v>5.3431332067057635E-2</c:v>
                </c:pt>
                <c:pt idx="20">
                  <c:v>-3.472923420311419E-2</c:v>
                </c:pt>
                <c:pt idx="21">
                  <c:v>2.8026660839160816E-2</c:v>
                </c:pt>
                <c:pt idx="22">
                  <c:v>4.7439198855507826E-2</c:v>
                </c:pt>
                <c:pt idx="23">
                  <c:v>-2.0541994787433748E-2</c:v>
                </c:pt>
                <c:pt idx="24">
                  <c:v>-3.3190636176438713E-2</c:v>
                </c:pt>
                <c:pt idx="25">
                  <c:v>5.8263562335130158E-2</c:v>
                </c:pt>
                <c:pt idx="26">
                  <c:v>-1.7134483147333967E-2</c:v>
                </c:pt>
                <c:pt idx="27">
                  <c:v>-3.0756623873258802E-2</c:v>
                </c:pt>
                <c:pt idx="28">
                  <c:v>-1.1689118051993587E-2</c:v>
                </c:pt>
                <c:pt idx="29">
                  <c:v>1.9373125292385648E-2</c:v>
                </c:pt>
                <c:pt idx="30">
                  <c:v>-5.2013468750856419E-3</c:v>
                </c:pt>
                <c:pt idx="31">
                  <c:v>1.2334173884443742E-3</c:v>
                </c:pt>
                <c:pt idx="32">
                  <c:v>-3.0480189205708132E-2</c:v>
                </c:pt>
                <c:pt idx="33">
                  <c:v>1.5024006041970095E-2</c:v>
                </c:pt>
                <c:pt idx="34">
                  <c:v>-7.6286838512807254E-3</c:v>
                </c:pt>
                <c:pt idx="35">
                  <c:v>1.8844769281116964E-2</c:v>
                </c:pt>
                <c:pt idx="36">
                  <c:v>1.6804392435250406E-2</c:v>
                </c:pt>
                <c:pt idx="37">
                  <c:v>-1.3918131853107587E-2</c:v>
                </c:pt>
                <c:pt idx="38">
                  <c:v>1.1030631427623443E-2</c:v>
                </c:pt>
                <c:pt idx="39">
                  <c:v>1.3363216136713934E-2</c:v>
                </c:pt>
                <c:pt idx="40">
                  <c:v>4.4460702929340805E-3</c:v>
                </c:pt>
                <c:pt idx="41">
                  <c:v>-5.4572931825814077E-3</c:v>
                </c:pt>
                <c:pt idx="42">
                  <c:v>1.6731163214204404E-2</c:v>
                </c:pt>
                <c:pt idx="43">
                  <c:v>4.6762375647822686E-2</c:v>
                </c:pt>
                <c:pt idx="44">
                  <c:v>2.7670645852464096E-2</c:v>
                </c:pt>
                <c:pt idx="45">
                  <c:v>-1.8918918918918955E-2</c:v>
                </c:pt>
                <c:pt idx="46">
                  <c:v>6.1117838251226839E-2</c:v>
                </c:pt>
                <c:pt idx="47">
                  <c:v>2.7065946653575458E-2</c:v>
                </c:pt>
                <c:pt idx="48">
                  <c:v>3.4605356719601896E-2</c:v>
                </c:pt>
                <c:pt idx="49">
                  <c:v>-3.769957640925381E-2</c:v>
                </c:pt>
                <c:pt idx="50">
                  <c:v>1.7168235450086004E-2</c:v>
                </c:pt>
                <c:pt idx="51">
                  <c:v>7.5765679038756362E-2</c:v>
                </c:pt>
                <c:pt idx="52">
                  <c:v>-7.7036988284849173E-2</c:v>
                </c:pt>
                <c:pt idx="53">
                  <c:v>7.5262756539901917E-3</c:v>
                </c:pt>
                <c:pt idx="54">
                  <c:v>5.0316561146284263E-3</c:v>
                </c:pt>
                <c:pt idx="55">
                  <c:v>4.4516376039817687E-2</c:v>
                </c:pt>
                <c:pt idx="56">
                  <c:v>-3.3732427524046454E-2</c:v>
                </c:pt>
                <c:pt idx="57">
                  <c:v>1.8776125539642162E-2</c:v>
                </c:pt>
                <c:pt idx="58">
                  <c:v>3.901744393022441E-2</c:v>
                </c:pt>
                <c:pt idx="59">
                  <c:v>2.1491690606931044E-2</c:v>
                </c:pt>
                <c:pt idx="60">
                  <c:v>1.363854178185701E-2</c:v>
                </c:pt>
                <c:pt idx="61">
                  <c:v>-5.7136899176311116E-2</c:v>
                </c:pt>
                <c:pt idx="62">
                  <c:v>-1.3880320789635872E-2</c:v>
                </c:pt>
                <c:pt idx="63">
                  <c:v>-2.7853668288132252E-2</c:v>
                </c:pt>
                <c:pt idx="64">
                  <c:v>6.5732108122609819E-3</c:v>
                </c:pt>
                <c:pt idx="65">
                  <c:v>-4.2053522665210188E-2</c:v>
                </c:pt>
                <c:pt idx="66">
                  <c:v>1.1733732041864254E-2</c:v>
                </c:pt>
                <c:pt idx="67">
                  <c:v>-4.1754329179477705E-3</c:v>
                </c:pt>
                <c:pt idx="68">
                  <c:v>2.9078675637865432E-2</c:v>
                </c:pt>
                <c:pt idx="69">
                  <c:v>4.0155216020510802E-2</c:v>
                </c:pt>
                <c:pt idx="70">
                  <c:v>-3.503727725585911E-2</c:v>
                </c:pt>
                <c:pt idx="71">
                  <c:v>-5.7475972900582976E-2</c:v>
                </c:pt>
                <c:pt idx="72">
                  <c:v>9.5756187567603481E-3</c:v>
                </c:pt>
                <c:pt idx="73">
                  <c:v>-1.1540517593786409E-2</c:v>
                </c:pt>
                <c:pt idx="74">
                  <c:v>-3.1431791185697298E-2</c:v>
                </c:pt>
                <c:pt idx="75">
                  <c:v>-8.246239352383309E-3</c:v>
                </c:pt>
                <c:pt idx="76">
                  <c:v>-2.6837943502160545E-2</c:v>
                </c:pt>
                <c:pt idx="77">
                  <c:v>-6.7445255474452622E-3</c:v>
                </c:pt>
                <c:pt idx="78">
                  <c:v>-2.726498153933548E-2</c:v>
                </c:pt>
                <c:pt idx="79">
                  <c:v>3.9194852724160407E-2</c:v>
                </c:pt>
                <c:pt idx="80">
                  <c:v>3.3165531536867177E-3</c:v>
                </c:pt>
                <c:pt idx="81">
                  <c:v>1.9440922538187522E-2</c:v>
                </c:pt>
                <c:pt idx="82">
                  <c:v>-2.9303170603059252E-2</c:v>
                </c:pt>
                <c:pt idx="83">
                  <c:v>-3.4749598481530085E-3</c:v>
                </c:pt>
                <c:pt idx="84">
                  <c:v>9.2540744451975673E-3</c:v>
                </c:pt>
                <c:pt idx="85">
                  <c:v>-8.2134923418683576E-3</c:v>
                </c:pt>
                <c:pt idx="86">
                  <c:v>2.9210914232423751E-2</c:v>
                </c:pt>
                <c:pt idx="87">
                  <c:v>-2.9176401869158743E-2</c:v>
                </c:pt>
                <c:pt idx="88">
                  <c:v>3.0673369254387281E-2</c:v>
                </c:pt>
                <c:pt idx="89">
                  <c:v>4.0855970172635155E-2</c:v>
                </c:pt>
                <c:pt idx="90">
                  <c:v>-1.2652354142176499E-2</c:v>
                </c:pt>
                <c:pt idx="91">
                  <c:v>-2.4709609292502634E-2</c:v>
                </c:pt>
                <c:pt idx="92">
                  <c:v>3.5878363596587054E-2</c:v>
                </c:pt>
                <c:pt idx="93">
                  <c:v>-2.0989505247376181E-2</c:v>
                </c:pt>
                <c:pt idx="94">
                  <c:v>2.9580393145161248E-2</c:v>
                </c:pt>
                <c:pt idx="95">
                  <c:v>2.6815461749959635E-2</c:v>
                </c:pt>
                <c:pt idx="96">
                  <c:v>4.1575418617971011E-2</c:v>
                </c:pt>
                <c:pt idx="97">
                  <c:v>-1.7022685875144848E-2</c:v>
                </c:pt>
                <c:pt idx="98">
                  <c:v>-4.0301306296284548E-2</c:v>
                </c:pt>
                <c:pt idx="99">
                  <c:v>1.3692892583285005E-2</c:v>
                </c:pt>
                <c:pt idx="100">
                  <c:v>3.4082958520739691E-2</c:v>
                </c:pt>
                <c:pt idx="101">
                  <c:v>4.1148133279806012E-3</c:v>
                </c:pt>
                <c:pt idx="102">
                  <c:v>1.4767287911192663E-2</c:v>
                </c:pt>
                <c:pt idx="103">
                  <c:v>2.5126152775360955E-2</c:v>
                </c:pt>
                <c:pt idx="104">
                  <c:v>1.3222849083215795E-2</c:v>
                </c:pt>
                <c:pt idx="105">
                  <c:v>-4.3346264125484792E-2</c:v>
                </c:pt>
                <c:pt idx="106">
                  <c:v>2.1974306964164208E-3</c:v>
                </c:pt>
                <c:pt idx="107">
                  <c:v>-9.012027203591403E-3</c:v>
                </c:pt>
                <c:pt idx="108">
                  <c:v>6.3694267515922805E-4</c:v>
                </c:pt>
                <c:pt idx="109">
                  <c:v>-2.7413746991173881E-3</c:v>
                </c:pt>
                <c:pt idx="110">
                  <c:v>1.3931731127758428E-2</c:v>
                </c:pt>
                <c:pt idx="111">
                  <c:v>-1.7595506378370448E-3</c:v>
                </c:pt>
                <c:pt idx="112">
                  <c:v>2.0441283104865021E-2</c:v>
                </c:pt>
                <c:pt idx="113">
                  <c:v>1.4147144307875548E-2</c:v>
                </c:pt>
                <c:pt idx="114">
                  <c:v>1.1941885187810081E-2</c:v>
                </c:pt>
                <c:pt idx="115">
                  <c:v>-5.1470069801876767E-3</c:v>
                </c:pt>
                <c:pt idx="116">
                  <c:v>3.4313205277867178E-3</c:v>
                </c:pt>
                <c:pt idx="117">
                  <c:v>4.0257589696412133E-2</c:v>
                </c:pt>
                <c:pt idx="118">
                  <c:v>3.1622503986029851E-2</c:v>
                </c:pt>
                <c:pt idx="119">
                  <c:v>-1.4736684619988023E-2</c:v>
                </c:pt>
                <c:pt idx="120">
                  <c:v>-1.4122939636417213E-2</c:v>
                </c:pt>
                <c:pt idx="121">
                  <c:v>-5.6101496039895477E-3</c:v>
                </c:pt>
                <c:pt idx="122">
                  <c:v>1.0336013040417962E-2</c:v>
                </c:pt>
                <c:pt idx="123">
                  <c:v>3.4412722743820727E-2</c:v>
                </c:pt>
                <c:pt idx="124">
                  <c:v>2.0771397277421385E-2</c:v>
                </c:pt>
                <c:pt idx="125">
                  <c:v>9.0787084550405898E-3</c:v>
                </c:pt>
                <c:pt idx="126">
                  <c:v>1.8820879916351674E-2</c:v>
                </c:pt>
                <c:pt idx="127">
                  <c:v>-4.9221657529312495E-3</c:v>
                </c:pt>
                <c:pt idx="128">
                  <c:v>5.7556392568453997E-2</c:v>
                </c:pt>
                <c:pt idx="129">
                  <c:v>-6.8073358311970103E-2</c:v>
                </c:pt>
                <c:pt idx="130">
                  <c:v>-2.1722355119993809E-2</c:v>
                </c:pt>
                <c:pt idx="131">
                  <c:v>-1.7438774736522732E-2</c:v>
                </c:pt>
                <c:pt idx="132">
                  <c:v>1.5945154829764236E-2</c:v>
                </c:pt>
                <c:pt idx="133">
                  <c:v>-1.9301227573182297E-2</c:v>
                </c:pt>
                <c:pt idx="134">
                  <c:v>1.8817824982682928E-2</c:v>
                </c:pt>
                <c:pt idx="135">
                  <c:v>2.7236431197375243E-2</c:v>
                </c:pt>
                <c:pt idx="136">
                  <c:v>4.2078520106387293E-3</c:v>
                </c:pt>
                <c:pt idx="137">
                  <c:v>6.3898977954219088E-2</c:v>
                </c:pt>
                <c:pt idx="138">
                  <c:v>-2.8634722678043938E-2</c:v>
                </c:pt>
                <c:pt idx="139">
                  <c:v>1.9319227230910785E-2</c:v>
                </c:pt>
                <c:pt idx="140">
                  <c:v>-4.8804741259297603E-2</c:v>
                </c:pt>
                <c:pt idx="141">
                  <c:v>6.8078971607063738E-3</c:v>
                </c:pt>
                <c:pt idx="142">
                  <c:v>-3.0892226491248526E-2</c:v>
                </c:pt>
                <c:pt idx="143">
                  <c:v>1.5547867998602018E-3</c:v>
                </c:pt>
                <c:pt idx="144">
                  <c:v>3.3212851405622419E-2</c:v>
                </c:pt>
                <c:pt idx="145">
                  <c:v>2.9807459921050881E-3</c:v>
                </c:pt>
                <c:pt idx="146">
                  <c:v>2.6504031424436622E-2</c:v>
                </c:pt>
                <c:pt idx="147">
                  <c:v>1.8358667733378183E-2</c:v>
                </c:pt>
                <c:pt idx="148">
                  <c:v>6.4841498559077854E-3</c:v>
                </c:pt>
                <c:pt idx="149">
                  <c:v>-4.7434500020184893E-2</c:v>
                </c:pt>
                <c:pt idx="150">
                  <c:v>-2.4966778077558272E-3</c:v>
                </c:pt>
                <c:pt idx="151">
                  <c:v>6.607215241183721E-3</c:v>
                </c:pt>
                <c:pt idx="152">
                  <c:v>-1.2884122919334183E-2</c:v>
                </c:pt>
                <c:pt idx="153">
                  <c:v>2.4724260937307809E-2</c:v>
                </c:pt>
                <c:pt idx="154">
                  <c:v>-6.1465333551879075E-4</c:v>
                </c:pt>
                <c:pt idx="155">
                  <c:v>2.5550512691208539E-2</c:v>
                </c:pt>
              </c:numCache>
            </c:numRef>
          </c:xVal>
          <c:yVal>
            <c:numRef>
              <c:f>'NK.SXOE - Regression'!$N$2:$N$157</c:f>
              <c:numCache>
                <c:formatCode>General</c:formatCode>
                <c:ptCount val="156"/>
                <c:pt idx="0">
                  <c:v>6.4584672164129872E-3</c:v>
                </c:pt>
                <c:pt idx="1">
                  <c:v>2.3474088584985973E-2</c:v>
                </c:pt>
                <c:pt idx="2">
                  <c:v>5.2146918671597806E-2</c:v>
                </c:pt>
                <c:pt idx="3">
                  <c:v>7.144072813013283E-2</c:v>
                </c:pt>
                <c:pt idx="4">
                  <c:v>3.0400901316761642E-2</c:v>
                </c:pt>
                <c:pt idx="5">
                  <c:v>4.6625144477370477E-2</c:v>
                </c:pt>
                <c:pt idx="6">
                  <c:v>4.9262779628749719E-2</c:v>
                </c:pt>
                <c:pt idx="7">
                  <c:v>7.1602177392953104E-2</c:v>
                </c:pt>
                <c:pt idx="8">
                  <c:v>4.8556274729155031E-2</c:v>
                </c:pt>
                <c:pt idx="9">
                  <c:v>3.1349857240069098E-2</c:v>
                </c:pt>
                <c:pt idx="10">
                  <c:v>6.5468578633754854E-2</c:v>
                </c:pt>
                <c:pt idx="11">
                  <c:v>3.0071581887274462E-3</c:v>
                </c:pt>
                <c:pt idx="12">
                  <c:v>5.2813499994920472E-2</c:v>
                </c:pt>
                <c:pt idx="13">
                  <c:v>4.4599891968714368E-2</c:v>
                </c:pt>
                <c:pt idx="14">
                  <c:v>2.9541488171545442E-2</c:v>
                </c:pt>
                <c:pt idx="15">
                  <c:v>0.11039426970524374</c:v>
                </c:pt>
                <c:pt idx="16">
                  <c:v>-3.6053667824455578E-2</c:v>
                </c:pt>
                <c:pt idx="17">
                  <c:v>2.7244483508204183E-2</c:v>
                </c:pt>
                <c:pt idx="18">
                  <c:v>5.4440084603018885E-2</c:v>
                </c:pt>
                <c:pt idx="19">
                  <c:v>8.1390125270201424E-2</c:v>
                </c:pt>
                <c:pt idx="20">
                  <c:v>1.7706248364737227E-2</c:v>
                </c:pt>
                <c:pt idx="21">
                  <c:v>6.3038746374299778E-2</c:v>
                </c:pt>
                <c:pt idx="22">
                  <c:v>7.7061633632840049E-2</c:v>
                </c:pt>
                <c:pt idx="23">
                  <c:v>2.7954576464261152E-2</c:v>
                </c:pt>
                <c:pt idx="24">
                  <c:v>1.8817673704696086E-2</c:v>
                </c:pt>
                <c:pt idx="25">
                  <c:v>8.4880746651054634E-2</c:v>
                </c:pt>
                <c:pt idx="26">
                  <c:v>3.0416034699193923E-2</c:v>
                </c:pt>
                <c:pt idx="27">
                  <c:v>2.057591263690834E-2</c:v>
                </c:pt>
                <c:pt idx="28">
                  <c:v>3.4349561616140438E-2</c:v>
                </c:pt>
                <c:pt idx="29">
                  <c:v>5.678775779887426E-2</c:v>
                </c:pt>
                <c:pt idx="30">
                  <c:v>3.9036083476207191E-2</c:v>
                </c:pt>
                <c:pt idx="31">
                  <c:v>4.3684315135909833E-2</c:v>
                </c:pt>
                <c:pt idx="32">
                  <c:v>2.0775598642630566E-2</c:v>
                </c:pt>
                <c:pt idx="33">
                  <c:v>5.3646117644909438E-2</c:v>
                </c:pt>
                <c:pt idx="34">
                  <c:v>3.7282666549115717E-2</c:v>
                </c:pt>
                <c:pt idx="35">
                  <c:v>5.6406093290495514E-2</c:v>
                </c:pt>
                <c:pt idx="36">
                  <c:v>5.4932201806011154E-2</c:v>
                </c:pt>
                <c:pt idx="37">
                  <c:v>3.2739405890782391E-2</c:v>
                </c:pt>
                <c:pt idx="38">
                  <c:v>5.0761454034672374E-2</c:v>
                </c:pt>
                <c:pt idx="39">
                  <c:v>5.2446425488123054E-2</c:v>
                </c:pt>
                <c:pt idx="40">
                  <c:v>4.6005014749867811E-2</c:v>
                </c:pt>
                <c:pt idx="41">
                  <c:v>3.8851197491117019E-2</c:v>
                </c:pt>
                <c:pt idx="42">
                  <c:v>5.4879303771251657E-2</c:v>
                </c:pt>
                <c:pt idx="43">
                  <c:v>7.6572722006377797E-2</c:v>
                </c:pt>
                <c:pt idx="44">
                  <c:v>6.2781574539447743E-2</c:v>
                </c:pt>
                <c:pt idx="45">
                  <c:v>2.9127025419522654E-2</c:v>
                </c:pt>
                <c:pt idx="46">
                  <c:v>8.6942568208982079E-2</c:v>
                </c:pt>
                <c:pt idx="47">
                  <c:v>6.2344762583988626E-2</c:v>
                </c:pt>
                <c:pt idx="48">
                  <c:v>6.7790948820057484E-2</c:v>
                </c:pt>
                <c:pt idx="49">
                  <c:v>1.5560584884727321E-2</c:v>
                </c:pt>
                <c:pt idx="50">
                  <c:v>5.5195028313938688E-2</c:v>
                </c:pt>
                <c:pt idx="51">
                  <c:v>9.7523617413965258E-2</c:v>
                </c:pt>
                <c:pt idx="52">
                  <c:v>-1.2855281773703535E-2</c:v>
                </c:pt>
                <c:pt idx="53">
                  <c:v>4.8230039240476336E-2</c:v>
                </c:pt>
                <c:pt idx="54">
                  <c:v>4.6428019920593276E-2</c:v>
                </c:pt>
                <c:pt idx="55">
                  <c:v>7.4950296373044442E-2</c:v>
                </c:pt>
                <c:pt idx="56">
                  <c:v>1.8426304014717461E-2</c:v>
                </c:pt>
                <c:pt idx="57">
                  <c:v>5.6356507633694999E-2</c:v>
                </c:pt>
                <c:pt idx="58">
                  <c:v>7.0978074659929974E-2</c:v>
                </c:pt>
                <c:pt idx="59">
                  <c:v>5.8318129692065505E-2</c:v>
                </c:pt>
                <c:pt idx="60">
                  <c:v>5.2645310377774014E-2</c:v>
                </c:pt>
                <c:pt idx="61">
                  <c:v>1.5197940545547059E-3</c:v>
                </c:pt>
                <c:pt idx="62">
                  <c:v>3.2766719180767595E-2</c:v>
                </c:pt>
                <c:pt idx="63">
                  <c:v>2.2672898556652575E-2</c:v>
                </c:pt>
                <c:pt idx="64">
                  <c:v>4.7541581048436074E-2</c:v>
                </c:pt>
                <c:pt idx="65">
                  <c:v>1.2415457883528082E-2</c:v>
                </c:pt>
                <c:pt idx="66">
                  <c:v>5.1269347471203278E-2</c:v>
                </c:pt>
                <c:pt idx="67">
                  <c:v>3.9777165128992258E-2</c:v>
                </c:pt>
                <c:pt idx="68">
                  <c:v>6.3798682293247005E-2</c:v>
                </c:pt>
                <c:pt idx="69">
                  <c:v>7.1799958420547177E-2</c:v>
                </c:pt>
                <c:pt idx="70">
                  <c:v>1.7483729650503099E-2</c:v>
                </c:pt>
                <c:pt idx="71">
                  <c:v>1.2748599504311883E-3</c:v>
                </c:pt>
                <c:pt idx="72">
                  <c:v>4.9710407611681245E-2</c:v>
                </c:pt>
                <c:pt idx="73">
                  <c:v>3.4456904997528896E-2</c:v>
                </c:pt>
                <c:pt idx="74">
                  <c:v>2.0088197166885619E-2</c:v>
                </c:pt>
                <c:pt idx="75">
                  <c:v>3.6836567684528275E-2</c:v>
                </c:pt>
                <c:pt idx="76">
                  <c:v>2.340661993545385E-2</c:v>
                </c:pt>
                <c:pt idx="77">
                  <c:v>3.7921349250107532E-2</c:v>
                </c:pt>
                <c:pt idx="78">
                  <c:v>2.3098143720475167E-2</c:v>
                </c:pt>
                <c:pt idx="79">
                  <c:v>7.1106228099420646E-2</c:v>
                </c:pt>
                <c:pt idx="80">
                  <c:v>4.518909405537043E-2</c:v>
                </c:pt>
                <c:pt idx="81">
                  <c:v>5.6836731979041669E-2</c:v>
                </c:pt>
                <c:pt idx="82">
                  <c:v>2.1625832607517124E-2</c:v>
                </c:pt>
                <c:pt idx="83">
                  <c:v>4.0283160526250666E-2</c:v>
                </c:pt>
                <c:pt idx="84">
                  <c:v>4.9478136095928237E-2</c:v>
                </c:pt>
                <c:pt idx="85">
                  <c:v>3.6860222893142357E-2</c:v>
                </c:pt>
                <c:pt idx="86">
                  <c:v>6.3894206479788593E-2</c:v>
                </c:pt>
                <c:pt idx="87">
                  <c:v>2.1717405572468838E-2</c:v>
                </c:pt>
                <c:pt idx="88">
                  <c:v>6.4950628977269928E-2</c:v>
                </c:pt>
                <c:pt idx="89">
                  <c:v>7.2306156861107557E-2</c:v>
                </c:pt>
                <c:pt idx="90">
                  <c:v>3.3653756096809699E-2</c:v>
                </c:pt>
                <c:pt idx="91">
                  <c:v>2.4944048511016455E-2</c:v>
                </c:pt>
                <c:pt idx="92">
                  <c:v>6.8710521103716476E-2</c:v>
                </c:pt>
                <c:pt idx="93">
                  <c:v>2.7631311741147364E-2</c:v>
                </c:pt>
                <c:pt idx="94">
                  <c:v>6.4161104148365622E-2</c:v>
                </c:pt>
                <c:pt idx="95">
                  <c:v>6.2163821711630096E-2</c:v>
                </c:pt>
                <c:pt idx="96">
                  <c:v>7.2825859355896305E-2</c:v>
                </c:pt>
                <c:pt idx="97">
                  <c:v>3.0496792843358288E-2</c:v>
                </c:pt>
                <c:pt idx="98">
                  <c:v>1.368119307865414E-2</c:v>
                </c:pt>
                <c:pt idx="99">
                  <c:v>5.2684571352315017E-2</c:v>
                </c:pt>
                <c:pt idx="100">
                  <c:v>6.7413588011257491E-2</c:v>
                </c:pt>
                <c:pt idx="101">
                  <c:v>4.5765727178647748E-2</c:v>
                </c:pt>
                <c:pt idx="102">
                  <c:v>5.346067412371279E-2</c:v>
                </c:pt>
                <c:pt idx="103">
                  <c:v>6.0943528451898196E-2</c:v>
                </c:pt>
                <c:pt idx="104">
                  <c:v>5.2345029608596105E-2</c:v>
                </c:pt>
                <c:pt idx="105">
                  <c:v>1.1481630079219027E-2</c:v>
                </c:pt>
                <c:pt idx="106">
                  <c:v>4.4380682088136329E-2</c:v>
                </c:pt>
                <c:pt idx="107">
                  <c:v>3.6283391345998603E-2</c:v>
                </c:pt>
                <c:pt idx="108">
                  <c:v>4.3253444239485871E-2</c:v>
                </c:pt>
                <c:pt idx="109">
                  <c:v>4.0813074844038656E-2</c:v>
                </c:pt>
                <c:pt idx="110">
                  <c:v>5.2857099332907991E-2</c:v>
                </c:pt>
                <c:pt idx="111">
                  <c:v>4.1522307614501881E-2</c:v>
                </c:pt>
                <c:pt idx="112">
                  <c:v>5.7559354823751373E-2</c:v>
                </c:pt>
                <c:pt idx="113">
                  <c:v>5.3012705711437284E-2</c:v>
                </c:pt>
                <c:pt idx="114">
                  <c:v>5.1419709474134101E-2</c:v>
                </c:pt>
                <c:pt idx="115">
                  <c:v>3.9075336572281155E-2</c:v>
                </c:pt>
                <c:pt idx="116">
                  <c:v>4.5271997689434545E-2</c:v>
                </c:pt>
                <c:pt idx="117">
                  <c:v>7.1873909313222725E-2</c:v>
                </c:pt>
                <c:pt idx="118">
                  <c:v>6.5636248205615075E-2</c:v>
                </c:pt>
                <c:pt idx="119">
                  <c:v>3.2148114161928351E-2</c:v>
                </c:pt>
                <c:pt idx="120">
                  <c:v>3.2591460451983814E-2</c:v>
                </c:pt>
                <c:pt idx="121">
                  <c:v>3.8740779762000646E-2</c:v>
                </c:pt>
                <c:pt idx="122">
                  <c:v>5.0259687839892014E-2</c:v>
                </c:pt>
                <c:pt idx="123">
                  <c:v>6.7651797281898532E-2</c:v>
                </c:pt>
                <c:pt idx="124">
                  <c:v>5.7797816884730006E-2</c:v>
                </c:pt>
                <c:pt idx="125">
                  <c:v>4.9351458301047285E-2</c:v>
                </c:pt>
                <c:pt idx="126">
                  <c:v>5.6388836511989802E-2</c:v>
                </c:pt>
                <c:pt idx="127">
                  <c:v>3.9237753417426989E-2</c:v>
                </c:pt>
                <c:pt idx="128">
                  <c:v>8.4369913811865982E-2</c:v>
                </c:pt>
                <c:pt idx="129">
                  <c:v>-6.3802926490919704E-3</c:v>
                </c:pt>
                <c:pt idx="130">
                  <c:v>2.7101928559386243E-2</c:v>
                </c:pt>
                <c:pt idx="131">
                  <c:v>3.0196225901121105E-2</c:v>
                </c:pt>
                <c:pt idx="132">
                  <c:v>5.4311520880112422E-2</c:v>
                </c:pt>
                <c:pt idx="133">
                  <c:v>2.8850860028259304E-2</c:v>
                </c:pt>
                <c:pt idx="134">
                  <c:v>5.6386629742819119E-2</c:v>
                </c:pt>
                <c:pt idx="135">
                  <c:v>6.2467914205637222E-2</c:v>
                </c:pt>
                <c:pt idx="136">
                  <c:v>4.5832934823341061E-2</c:v>
                </c:pt>
                <c:pt idx="137">
                  <c:v>8.8951558917588519E-2</c:v>
                </c:pt>
                <c:pt idx="138">
                  <c:v>2.2108694244815742E-2</c:v>
                </c:pt>
                <c:pt idx="139">
                  <c:v>5.6748823866645537E-2</c:v>
                </c:pt>
                <c:pt idx="140">
                  <c:v>7.5386315188906011E-3</c:v>
                </c:pt>
                <c:pt idx="141">
                  <c:v>4.7711109638803643E-2</c:v>
                </c:pt>
                <c:pt idx="142">
                  <c:v>2.047795840637797E-2</c:v>
                </c:pt>
                <c:pt idx="143">
                  <c:v>4.391646031037557E-2</c:v>
                </c:pt>
                <c:pt idx="144">
                  <c:v>6.6785055360458895E-2</c:v>
                </c:pt>
                <c:pt idx="145">
                  <c:v>4.494651959326227E-2</c:v>
                </c:pt>
                <c:pt idx="146">
                  <c:v>6.1938856158953663E-2</c:v>
                </c:pt>
                <c:pt idx="147">
                  <c:v>5.6054951817165091E-2</c:v>
                </c:pt>
                <c:pt idx="148">
                  <c:v>4.747724676360289E-2</c:v>
                </c:pt>
                <c:pt idx="149">
                  <c:v>8.5284422482707345E-3</c:v>
                </c:pt>
                <c:pt idx="150">
                  <c:v>4.0989834674061344E-2</c:v>
                </c:pt>
                <c:pt idx="151">
                  <c:v>4.7566144568810018E-2</c:v>
                </c:pt>
                <c:pt idx="152">
                  <c:v>3.3486335050195645E-2</c:v>
                </c:pt>
                <c:pt idx="153">
                  <c:v>6.0653216905288417E-2</c:v>
                </c:pt>
                <c:pt idx="154">
                  <c:v>4.2349338360275372E-2</c:v>
                </c:pt>
                <c:pt idx="155">
                  <c:v>6.1250070092767783E-2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A02-4A73-9E9F-4C51FB64D6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SX8E</a:t>
                </a:r>
              </a:p>
            </c:rich>
          </c:tx>
          <c:layout>
            <c:manualLayout>
              <c:xMode val="edge"/>
              <c:yMode val="edge"/>
              <c:x val="0.39110766418425419"/>
              <c:y val="0.9422344596813926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Rendements RICARD en fonction CAC40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'RI.CAC40 - Regression'!$D$2:$D$141</c:f>
              <c:numCache>
                <c:formatCode>General</c:formatCode>
                <c:ptCount val="140"/>
                <c:pt idx="0">
                  <c:v>-8.7078963945603823E-3</c:v>
                </c:pt>
                <c:pt idx="1">
                  <c:v>-3.3359202435675549E-2</c:v>
                </c:pt>
                <c:pt idx="2">
                  <c:v>-1.7953282771531898E-2</c:v>
                </c:pt>
                <c:pt idx="3">
                  <c:v>2.0920493744401216E-2</c:v>
                </c:pt>
                <c:pt idx="4">
                  <c:v>-3.0947498642565322E-3</c:v>
                </c:pt>
                <c:pt idx="5">
                  <c:v>-1.064547803312502E-2</c:v>
                </c:pt>
                <c:pt idx="6">
                  <c:v>-3.5479824100240774E-2</c:v>
                </c:pt>
                <c:pt idx="7">
                  <c:v>1.5675872611366687E-2</c:v>
                </c:pt>
                <c:pt idx="8">
                  <c:v>-1.2662443948748743E-2</c:v>
                </c:pt>
                <c:pt idx="9">
                  <c:v>1.9981790615372429E-2</c:v>
                </c:pt>
                <c:pt idx="10">
                  <c:v>1.3311642326576695E-2</c:v>
                </c:pt>
                <c:pt idx="11">
                  <c:v>5.7374389655199696E-3</c:v>
                </c:pt>
                <c:pt idx="12">
                  <c:v>-1.3119522006811517E-3</c:v>
                </c:pt>
                <c:pt idx="13">
                  <c:v>2.5107348294579931E-2</c:v>
                </c:pt>
                <c:pt idx="14">
                  <c:v>4.0428526107717435E-3</c:v>
                </c:pt>
                <c:pt idx="15">
                  <c:v>1.1315632519589397E-2</c:v>
                </c:pt>
                <c:pt idx="16">
                  <c:v>2.3222045686507722E-2</c:v>
                </c:pt>
                <c:pt idx="17">
                  <c:v>2.1687436036361425E-2</c:v>
                </c:pt>
                <c:pt idx="18">
                  <c:v>5.0587012470638256E-3</c:v>
                </c:pt>
                <c:pt idx="19">
                  <c:v>-1.0151589367568397E-2</c:v>
                </c:pt>
                <c:pt idx="20">
                  <c:v>6.3755281654087739E-2</c:v>
                </c:pt>
                <c:pt idx="21">
                  <c:v>3.9423022344994729E-2</c:v>
                </c:pt>
                <c:pt idx="22">
                  <c:v>2.8428549190535522E-2</c:v>
                </c:pt>
                <c:pt idx="23">
                  <c:v>-4.7840052988353358E-2</c:v>
                </c:pt>
                <c:pt idx="24">
                  <c:v>1.4925618708029042E-2</c:v>
                </c:pt>
                <c:pt idx="25">
                  <c:v>6.21788694206293E-2</c:v>
                </c:pt>
                <c:pt idx="26">
                  <c:v>-8.4585005530821641E-2</c:v>
                </c:pt>
                <c:pt idx="27">
                  <c:v>-4.2263206109668765E-4</c:v>
                </c:pt>
                <c:pt idx="28">
                  <c:v>2.035051414234905E-3</c:v>
                </c:pt>
                <c:pt idx="29">
                  <c:v>3.3681171765930579E-2</c:v>
                </c:pt>
                <c:pt idx="30">
                  <c:v>7.7673213634506212E-4</c:v>
                </c:pt>
                <c:pt idx="31">
                  <c:v>6.8645193286647841E-3</c:v>
                </c:pt>
                <c:pt idx="32">
                  <c:v>2.3748150968819104E-2</c:v>
                </c:pt>
                <c:pt idx="33">
                  <c:v>2.6432888024774257E-2</c:v>
                </c:pt>
                <c:pt idx="34">
                  <c:v>-2.1443106872287749E-2</c:v>
                </c:pt>
                <c:pt idx="35">
                  <c:v>-4.8482218676222343E-2</c:v>
                </c:pt>
                <c:pt idx="36">
                  <c:v>-1.6417817979059373E-2</c:v>
                </c:pt>
                <c:pt idx="37">
                  <c:v>-1.9016105615018507E-2</c:v>
                </c:pt>
                <c:pt idx="38">
                  <c:v>3.1431842353052911E-3</c:v>
                </c:pt>
                <c:pt idx="39">
                  <c:v>-1.0346530560254613E-2</c:v>
                </c:pt>
                <c:pt idx="40">
                  <c:v>2.1736499738568529E-2</c:v>
                </c:pt>
                <c:pt idx="41">
                  <c:v>8.6639905483739225E-3</c:v>
                </c:pt>
                <c:pt idx="42">
                  <c:v>2.6345833382577157E-2</c:v>
                </c:pt>
                <c:pt idx="43">
                  <c:v>1.9971985216294678E-2</c:v>
                </c:pt>
                <c:pt idx="44">
                  <c:v>-1.6458709766149229E-2</c:v>
                </c:pt>
                <c:pt idx="45">
                  <c:v>-2.9357135130283114E-2</c:v>
                </c:pt>
                <c:pt idx="46">
                  <c:v>9.2990517429625622E-3</c:v>
                </c:pt>
                <c:pt idx="47">
                  <c:v>-1.041369734531181E-2</c:v>
                </c:pt>
                <c:pt idx="48">
                  <c:v>-1.2647080185938466E-2</c:v>
                </c:pt>
                <c:pt idx="49">
                  <c:v>-3.8617720740519502E-3</c:v>
                </c:pt>
                <c:pt idx="50">
                  <c:v>-2.0535613444149812E-2</c:v>
                </c:pt>
                <c:pt idx="51">
                  <c:v>1.2239332158179015E-3</c:v>
                </c:pt>
                <c:pt idx="52">
                  <c:v>-1.7229882853357442E-2</c:v>
                </c:pt>
                <c:pt idx="53">
                  <c:v>1.6216072579269991E-2</c:v>
                </c:pt>
                <c:pt idx="54">
                  <c:v>-2.4387388362532582E-3</c:v>
                </c:pt>
                <c:pt idx="55">
                  <c:v>1.2790395904925559E-2</c:v>
                </c:pt>
                <c:pt idx="56">
                  <c:v>-5.3163909071688763E-3</c:v>
                </c:pt>
                <c:pt idx="57">
                  <c:v>6.9375197470583974E-3</c:v>
                </c:pt>
                <c:pt idx="58">
                  <c:v>4.8424738764224311E-4</c:v>
                </c:pt>
                <c:pt idx="59">
                  <c:v>-5.2807517935155339E-3</c:v>
                </c:pt>
                <c:pt idx="60">
                  <c:v>2.2727480066414788E-2</c:v>
                </c:pt>
                <c:pt idx="61">
                  <c:v>-1.1613857279399724E-2</c:v>
                </c:pt>
                <c:pt idx="62">
                  <c:v>1.0151428896732307E-2</c:v>
                </c:pt>
                <c:pt idx="63">
                  <c:v>2.6929570614123259E-2</c:v>
                </c:pt>
                <c:pt idx="64">
                  <c:v>1.0252904989747351E-3</c:v>
                </c:pt>
                <c:pt idx="65">
                  <c:v>-2.2622653769069585E-2</c:v>
                </c:pt>
                <c:pt idx="66">
                  <c:v>1.863724605965696E-2</c:v>
                </c:pt>
                <c:pt idx="67">
                  <c:v>-2.9023812379359786E-2</c:v>
                </c:pt>
                <c:pt idx="68">
                  <c:v>1.9367175912363307E-2</c:v>
                </c:pt>
                <c:pt idx="69">
                  <c:v>2.3138303521487411E-2</c:v>
                </c:pt>
                <c:pt idx="70">
                  <c:v>3.1496561377883293E-2</c:v>
                </c:pt>
                <c:pt idx="71">
                  <c:v>-8.8815218020731751E-3</c:v>
                </c:pt>
                <c:pt idx="72">
                  <c:v>-4.1245841873204146E-2</c:v>
                </c:pt>
                <c:pt idx="73">
                  <c:v>1.3977533677200654E-2</c:v>
                </c:pt>
                <c:pt idx="74">
                  <c:v>8.4517236974695625E-3</c:v>
                </c:pt>
                <c:pt idx="75">
                  <c:v>-1.1265965184729571E-2</c:v>
                </c:pt>
                <c:pt idx="76">
                  <c:v>1.4333533398651118E-2</c:v>
                </c:pt>
                <c:pt idx="77">
                  <c:v>2.3158441508005053E-2</c:v>
                </c:pt>
                <c:pt idx="78">
                  <c:v>-3.439684574635411E-3</c:v>
                </c:pt>
                <c:pt idx="79">
                  <c:v>-3.5398209439989177E-2</c:v>
                </c:pt>
                <c:pt idx="80">
                  <c:v>-3.7564185710267282E-3</c:v>
                </c:pt>
                <c:pt idx="81">
                  <c:v>-4.3303368914152486E-3</c:v>
                </c:pt>
                <c:pt idx="82">
                  <c:v>7.1186488086635779E-3</c:v>
                </c:pt>
                <c:pt idx="83">
                  <c:v>3.6142415106134692E-4</c:v>
                </c:pt>
                <c:pt idx="84">
                  <c:v>8.6978815084169242E-3</c:v>
                </c:pt>
                <c:pt idx="85">
                  <c:v>-5.9178100128130526E-3</c:v>
                </c:pt>
                <c:pt idx="86">
                  <c:v>1.2777767253301011E-2</c:v>
                </c:pt>
                <c:pt idx="87">
                  <c:v>1.3774792465875126E-2</c:v>
                </c:pt>
                <c:pt idx="88">
                  <c:v>5.3433861718765879E-3</c:v>
                </c:pt>
                <c:pt idx="89">
                  <c:v>-6.8646814059175106E-3</c:v>
                </c:pt>
                <c:pt idx="90">
                  <c:v>4.7829835606012375E-3</c:v>
                </c:pt>
                <c:pt idx="91">
                  <c:v>2.7693282479401518E-2</c:v>
                </c:pt>
                <c:pt idx="92">
                  <c:v>8.5671278903446842E-3</c:v>
                </c:pt>
                <c:pt idx="93">
                  <c:v>-1.5027796013405002E-2</c:v>
                </c:pt>
                <c:pt idx="94">
                  <c:v>-4.1258772080176465E-3</c:v>
                </c:pt>
                <c:pt idx="95">
                  <c:v>3.0208660798491486E-3</c:v>
                </c:pt>
                <c:pt idx="96">
                  <c:v>5.3605335348163169E-3</c:v>
                </c:pt>
                <c:pt idx="97">
                  <c:v>2.0423743546716843E-2</c:v>
                </c:pt>
                <c:pt idx="98">
                  <c:v>7.3580174216734814E-3</c:v>
                </c:pt>
                <c:pt idx="99">
                  <c:v>1.5815066338711627E-2</c:v>
                </c:pt>
                <c:pt idx="100">
                  <c:v>1.4318105145887761E-2</c:v>
                </c:pt>
                <c:pt idx="101">
                  <c:v>1.495694734942187E-2</c:v>
                </c:pt>
                <c:pt idx="102">
                  <c:v>4.7794127871888907E-2</c:v>
                </c:pt>
                <c:pt idx="103">
                  <c:v>-6.9372046194540862E-2</c:v>
                </c:pt>
                <c:pt idx="104">
                  <c:v>-1.8114254365542363E-4</c:v>
                </c:pt>
                <c:pt idx="105">
                  <c:v>-1.4362341130470033E-2</c:v>
                </c:pt>
                <c:pt idx="106">
                  <c:v>-1.8645060523233059E-2</c:v>
                </c:pt>
                <c:pt idx="107">
                  <c:v>-6.8831798351914825E-3</c:v>
                </c:pt>
                <c:pt idx="108">
                  <c:v>1.9682145391868622E-2</c:v>
                </c:pt>
                <c:pt idx="109">
                  <c:v>9.7669847250091771E-3</c:v>
                </c:pt>
                <c:pt idx="110">
                  <c:v>9.9155267429717961E-3</c:v>
                </c:pt>
                <c:pt idx="111">
                  <c:v>5.9294165322702021E-2</c:v>
                </c:pt>
                <c:pt idx="112">
                  <c:v>-1.5725728207671222E-2</c:v>
                </c:pt>
                <c:pt idx="113">
                  <c:v>1.1917813449402423E-2</c:v>
                </c:pt>
                <c:pt idx="114">
                  <c:v>-3.6419586006091312E-2</c:v>
                </c:pt>
                <c:pt idx="115">
                  <c:v>2.0759231540941708E-2</c:v>
                </c:pt>
                <c:pt idx="116">
                  <c:v>-2.5484450276697972E-2</c:v>
                </c:pt>
                <c:pt idx="117">
                  <c:v>-2.8152345898490414E-3</c:v>
                </c:pt>
                <c:pt idx="118">
                  <c:v>3.41019365134132E-2</c:v>
                </c:pt>
                <c:pt idx="119">
                  <c:v>-3.1091034656963259E-3</c:v>
                </c:pt>
                <c:pt idx="120">
                  <c:v>1.4804856232819921E-2</c:v>
                </c:pt>
                <c:pt idx="121">
                  <c:v>4.5088725627160714E-3</c:v>
                </c:pt>
                <c:pt idx="122">
                  <c:v>-2.5492430141724597E-3</c:v>
                </c:pt>
                <c:pt idx="123">
                  <c:v>-3.1997757141836981E-2</c:v>
                </c:pt>
                <c:pt idx="124">
                  <c:v>4.7461752895936711E-3</c:v>
                </c:pt>
                <c:pt idx="125">
                  <c:v>1.4772466797006728E-2</c:v>
                </c:pt>
                <c:pt idx="126">
                  <c:v>9.7445365811526282E-4</c:v>
                </c:pt>
                <c:pt idx="127">
                  <c:v>1.7459153490594716E-2</c:v>
                </c:pt>
                <c:pt idx="128">
                  <c:v>-3.1593846591888987E-3</c:v>
                </c:pt>
                <c:pt idx="129">
                  <c:v>3.9883455649927764E-3</c:v>
                </c:pt>
                <c:pt idx="130">
                  <c:v>7.1980288474848431E-3</c:v>
                </c:pt>
                <c:pt idx="131">
                  <c:v>1.2760087366363883E-2</c:v>
                </c:pt>
                <c:pt idx="132">
                  <c:v>1.8752106577090751E-2</c:v>
                </c:pt>
                <c:pt idx="133">
                  <c:v>1.7839387367062295E-2</c:v>
                </c:pt>
                <c:pt idx="134">
                  <c:v>8.1866545513167629E-3</c:v>
                </c:pt>
                <c:pt idx="135">
                  <c:v>-1.0685805422647502E-2</c:v>
                </c:pt>
                <c:pt idx="136">
                  <c:v>1.1619618116161017E-2</c:v>
                </c:pt>
                <c:pt idx="137">
                  <c:v>-2.1347879135864532E-2</c:v>
                </c:pt>
                <c:pt idx="138">
                  <c:v>1.8410773386974107E-2</c:v>
                </c:pt>
                <c:pt idx="139">
                  <c:v>4.0363654510601693E-3</c:v>
                </c:pt>
              </c:numCache>
            </c:numRef>
          </c:xVal>
          <c:yVal>
            <c:numRef>
              <c:f>'RI.CAC40 -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BA-4D38-8302-8D3E264D67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08261648"/>
        <c:axId val="-2109287872"/>
      </c:scatterChart>
      <c:valAx>
        <c:axId val="-21082616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9287872"/>
        <c:crosses val="autoZero"/>
        <c:crossBetween val="midCat"/>
      </c:valAx>
      <c:valAx>
        <c:axId val="-21092878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82616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CAC 40</a:t>
            </a:r>
          </a:p>
        </c:rich>
      </c:tx>
      <c:layout>
        <c:manualLayout>
          <c:xMode val="edge"/>
          <c:yMode val="edge"/>
          <c:x val="0.12885169948519268"/>
          <c:y val="1.06158248440949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'RI.CAC40 - Regression'!$D$2:$D$141</c:f>
              <c:numCache>
                <c:formatCode>General</c:formatCode>
                <c:ptCount val="140"/>
                <c:pt idx="0">
                  <c:v>-8.7078963945603823E-3</c:v>
                </c:pt>
                <c:pt idx="1">
                  <c:v>-3.3359202435675549E-2</c:v>
                </c:pt>
                <c:pt idx="2">
                  <c:v>-1.7953282771531898E-2</c:v>
                </c:pt>
                <c:pt idx="3">
                  <c:v>2.0920493744401216E-2</c:v>
                </c:pt>
                <c:pt idx="4">
                  <c:v>-3.0947498642565322E-3</c:v>
                </c:pt>
                <c:pt idx="5">
                  <c:v>-1.064547803312502E-2</c:v>
                </c:pt>
                <c:pt idx="6">
                  <c:v>-3.5479824100240774E-2</c:v>
                </c:pt>
                <c:pt idx="7">
                  <c:v>1.5675872611366687E-2</c:v>
                </c:pt>
                <c:pt idx="8">
                  <c:v>-1.2662443948748743E-2</c:v>
                </c:pt>
                <c:pt idx="9">
                  <c:v>1.9981790615372429E-2</c:v>
                </c:pt>
                <c:pt idx="10">
                  <c:v>1.3311642326576695E-2</c:v>
                </c:pt>
                <c:pt idx="11">
                  <c:v>5.7374389655199696E-3</c:v>
                </c:pt>
                <c:pt idx="12">
                  <c:v>-1.3119522006811517E-3</c:v>
                </c:pt>
                <c:pt idx="13">
                  <c:v>2.5107348294579931E-2</c:v>
                </c:pt>
                <c:pt idx="14">
                  <c:v>4.0428526107717435E-3</c:v>
                </c:pt>
                <c:pt idx="15">
                  <c:v>1.1315632519589397E-2</c:v>
                </c:pt>
                <c:pt idx="16">
                  <c:v>2.3222045686507722E-2</c:v>
                </c:pt>
                <c:pt idx="17">
                  <c:v>2.1687436036361425E-2</c:v>
                </c:pt>
                <c:pt idx="18">
                  <c:v>5.0587012470638256E-3</c:v>
                </c:pt>
                <c:pt idx="19">
                  <c:v>-1.0151589367568397E-2</c:v>
                </c:pt>
                <c:pt idx="20">
                  <c:v>6.3755281654087739E-2</c:v>
                </c:pt>
                <c:pt idx="21">
                  <c:v>3.9423022344994729E-2</c:v>
                </c:pt>
                <c:pt idx="22">
                  <c:v>2.8428549190535522E-2</c:v>
                </c:pt>
                <c:pt idx="23">
                  <c:v>-4.7840052988353358E-2</c:v>
                </c:pt>
                <c:pt idx="24">
                  <c:v>1.4925618708029042E-2</c:v>
                </c:pt>
                <c:pt idx="25">
                  <c:v>6.21788694206293E-2</c:v>
                </c:pt>
                <c:pt idx="26">
                  <c:v>-8.4585005530821641E-2</c:v>
                </c:pt>
                <c:pt idx="27">
                  <c:v>-4.2263206109668765E-4</c:v>
                </c:pt>
                <c:pt idx="28">
                  <c:v>2.035051414234905E-3</c:v>
                </c:pt>
                <c:pt idx="29">
                  <c:v>3.3681171765930579E-2</c:v>
                </c:pt>
                <c:pt idx="30">
                  <c:v>7.7673213634506212E-4</c:v>
                </c:pt>
                <c:pt idx="31">
                  <c:v>6.8645193286647841E-3</c:v>
                </c:pt>
                <c:pt idx="32">
                  <c:v>2.3748150968819104E-2</c:v>
                </c:pt>
                <c:pt idx="33">
                  <c:v>2.6432888024774257E-2</c:v>
                </c:pt>
                <c:pt idx="34">
                  <c:v>-2.1443106872287749E-2</c:v>
                </c:pt>
                <c:pt idx="35">
                  <c:v>-4.8482218676222343E-2</c:v>
                </c:pt>
                <c:pt idx="36">
                  <c:v>-1.6417817979059373E-2</c:v>
                </c:pt>
                <c:pt idx="37">
                  <c:v>-1.9016105615018507E-2</c:v>
                </c:pt>
                <c:pt idx="38">
                  <c:v>3.1431842353052911E-3</c:v>
                </c:pt>
                <c:pt idx="39">
                  <c:v>-1.0346530560254613E-2</c:v>
                </c:pt>
                <c:pt idx="40">
                  <c:v>2.1736499738568529E-2</c:v>
                </c:pt>
                <c:pt idx="41">
                  <c:v>8.6639905483739225E-3</c:v>
                </c:pt>
                <c:pt idx="42">
                  <c:v>2.6345833382577157E-2</c:v>
                </c:pt>
                <c:pt idx="43">
                  <c:v>1.9971985216294678E-2</c:v>
                </c:pt>
                <c:pt idx="44">
                  <c:v>-1.6458709766149229E-2</c:v>
                </c:pt>
                <c:pt idx="45">
                  <c:v>-2.9357135130283114E-2</c:v>
                </c:pt>
                <c:pt idx="46">
                  <c:v>9.2990517429625622E-3</c:v>
                </c:pt>
                <c:pt idx="47">
                  <c:v>-1.041369734531181E-2</c:v>
                </c:pt>
                <c:pt idx="48">
                  <c:v>-1.2647080185938466E-2</c:v>
                </c:pt>
                <c:pt idx="49">
                  <c:v>-3.8617720740519502E-3</c:v>
                </c:pt>
                <c:pt idx="50">
                  <c:v>-2.0535613444149812E-2</c:v>
                </c:pt>
                <c:pt idx="51">
                  <c:v>1.2239332158179015E-3</c:v>
                </c:pt>
                <c:pt idx="52">
                  <c:v>-1.7229882853357442E-2</c:v>
                </c:pt>
                <c:pt idx="53">
                  <c:v>1.6216072579269991E-2</c:v>
                </c:pt>
                <c:pt idx="54">
                  <c:v>-2.4387388362532582E-3</c:v>
                </c:pt>
                <c:pt idx="55">
                  <c:v>1.2790395904925559E-2</c:v>
                </c:pt>
                <c:pt idx="56">
                  <c:v>-5.3163909071688763E-3</c:v>
                </c:pt>
                <c:pt idx="57">
                  <c:v>6.9375197470583974E-3</c:v>
                </c:pt>
                <c:pt idx="58">
                  <c:v>4.8424738764224311E-4</c:v>
                </c:pt>
                <c:pt idx="59">
                  <c:v>-5.2807517935155339E-3</c:v>
                </c:pt>
                <c:pt idx="60">
                  <c:v>2.2727480066414788E-2</c:v>
                </c:pt>
                <c:pt idx="61">
                  <c:v>-1.1613857279399724E-2</c:v>
                </c:pt>
                <c:pt idx="62">
                  <c:v>1.0151428896732307E-2</c:v>
                </c:pt>
                <c:pt idx="63">
                  <c:v>2.6929570614123259E-2</c:v>
                </c:pt>
                <c:pt idx="64">
                  <c:v>1.0252904989747351E-3</c:v>
                </c:pt>
                <c:pt idx="65">
                  <c:v>-2.2622653769069585E-2</c:v>
                </c:pt>
                <c:pt idx="66">
                  <c:v>1.863724605965696E-2</c:v>
                </c:pt>
                <c:pt idx="67">
                  <c:v>-2.9023812379359786E-2</c:v>
                </c:pt>
                <c:pt idx="68">
                  <c:v>1.9367175912363307E-2</c:v>
                </c:pt>
                <c:pt idx="69">
                  <c:v>2.3138303521487411E-2</c:v>
                </c:pt>
                <c:pt idx="70">
                  <c:v>3.1496561377883293E-2</c:v>
                </c:pt>
                <c:pt idx="71">
                  <c:v>-8.8815218020731751E-3</c:v>
                </c:pt>
                <c:pt idx="72">
                  <c:v>-4.1245841873204146E-2</c:v>
                </c:pt>
                <c:pt idx="73">
                  <c:v>1.3977533677200654E-2</c:v>
                </c:pt>
                <c:pt idx="74">
                  <c:v>8.4517236974695625E-3</c:v>
                </c:pt>
                <c:pt idx="75">
                  <c:v>-1.1265965184729571E-2</c:v>
                </c:pt>
                <c:pt idx="76">
                  <c:v>1.4333533398651118E-2</c:v>
                </c:pt>
                <c:pt idx="77">
                  <c:v>2.3158441508005053E-2</c:v>
                </c:pt>
                <c:pt idx="78">
                  <c:v>-3.439684574635411E-3</c:v>
                </c:pt>
                <c:pt idx="79">
                  <c:v>-3.5398209439989177E-2</c:v>
                </c:pt>
                <c:pt idx="80">
                  <c:v>-3.7564185710267282E-3</c:v>
                </c:pt>
                <c:pt idx="81">
                  <c:v>-4.3303368914152486E-3</c:v>
                </c:pt>
                <c:pt idx="82">
                  <c:v>7.1186488086635779E-3</c:v>
                </c:pt>
                <c:pt idx="83">
                  <c:v>3.6142415106134692E-4</c:v>
                </c:pt>
                <c:pt idx="84">
                  <c:v>8.6978815084169242E-3</c:v>
                </c:pt>
                <c:pt idx="85">
                  <c:v>-5.9178100128130526E-3</c:v>
                </c:pt>
                <c:pt idx="86">
                  <c:v>1.2777767253301011E-2</c:v>
                </c:pt>
                <c:pt idx="87">
                  <c:v>1.3774792465875126E-2</c:v>
                </c:pt>
                <c:pt idx="88">
                  <c:v>5.3433861718765879E-3</c:v>
                </c:pt>
                <c:pt idx="89">
                  <c:v>-6.8646814059175106E-3</c:v>
                </c:pt>
                <c:pt idx="90">
                  <c:v>4.7829835606012375E-3</c:v>
                </c:pt>
                <c:pt idx="91">
                  <c:v>2.7693282479401518E-2</c:v>
                </c:pt>
                <c:pt idx="92">
                  <c:v>8.5671278903446842E-3</c:v>
                </c:pt>
                <c:pt idx="93">
                  <c:v>-1.5027796013405002E-2</c:v>
                </c:pt>
                <c:pt idx="94">
                  <c:v>-4.1258772080176465E-3</c:v>
                </c:pt>
                <c:pt idx="95">
                  <c:v>3.0208660798491486E-3</c:v>
                </c:pt>
                <c:pt idx="96">
                  <c:v>5.3605335348163169E-3</c:v>
                </c:pt>
                <c:pt idx="97">
                  <c:v>2.0423743546716843E-2</c:v>
                </c:pt>
                <c:pt idx="98">
                  <c:v>7.3580174216734814E-3</c:v>
                </c:pt>
                <c:pt idx="99">
                  <c:v>1.5815066338711627E-2</c:v>
                </c:pt>
                <c:pt idx="100">
                  <c:v>1.4318105145887761E-2</c:v>
                </c:pt>
                <c:pt idx="101">
                  <c:v>1.495694734942187E-2</c:v>
                </c:pt>
                <c:pt idx="102">
                  <c:v>4.7794127871888907E-2</c:v>
                </c:pt>
                <c:pt idx="103">
                  <c:v>-6.9372046194540862E-2</c:v>
                </c:pt>
                <c:pt idx="104">
                  <c:v>-1.8114254365542363E-4</c:v>
                </c:pt>
                <c:pt idx="105">
                  <c:v>-1.4362341130470033E-2</c:v>
                </c:pt>
                <c:pt idx="106">
                  <c:v>-1.8645060523233059E-2</c:v>
                </c:pt>
                <c:pt idx="107">
                  <c:v>-6.8831798351914825E-3</c:v>
                </c:pt>
                <c:pt idx="108">
                  <c:v>1.9682145391868622E-2</c:v>
                </c:pt>
                <c:pt idx="109">
                  <c:v>9.7669847250091771E-3</c:v>
                </c:pt>
                <c:pt idx="110">
                  <c:v>9.9155267429717961E-3</c:v>
                </c:pt>
                <c:pt idx="111">
                  <c:v>5.9294165322702021E-2</c:v>
                </c:pt>
                <c:pt idx="112">
                  <c:v>-1.5725728207671222E-2</c:v>
                </c:pt>
                <c:pt idx="113">
                  <c:v>1.1917813449402423E-2</c:v>
                </c:pt>
                <c:pt idx="114">
                  <c:v>-3.6419586006091312E-2</c:v>
                </c:pt>
                <c:pt idx="115">
                  <c:v>2.0759231540941708E-2</c:v>
                </c:pt>
                <c:pt idx="116">
                  <c:v>-2.5484450276697972E-2</c:v>
                </c:pt>
                <c:pt idx="117">
                  <c:v>-2.8152345898490414E-3</c:v>
                </c:pt>
                <c:pt idx="118">
                  <c:v>3.41019365134132E-2</c:v>
                </c:pt>
                <c:pt idx="119">
                  <c:v>-3.1091034656963259E-3</c:v>
                </c:pt>
                <c:pt idx="120">
                  <c:v>1.4804856232819921E-2</c:v>
                </c:pt>
                <c:pt idx="121">
                  <c:v>4.5088725627160714E-3</c:v>
                </c:pt>
                <c:pt idx="122">
                  <c:v>-2.5492430141724597E-3</c:v>
                </c:pt>
                <c:pt idx="123">
                  <c:v>-3.1997757141836981E-2</c:v>
                </c:pt>
                <c:pt idx="124">
                  <c:v>4.7461752895936711E-3</c:v>
                </c:pt>
                <c:pt idx="125">
                  <c:v>1.4772466797006728E-2</c:v>
                </c:pt>
                <c:pt idx="126">
                  <c:v>9.7445365811526282E-4</c:v>
                </c:pt>
                <c:pt idx="127">
                  <c:v>1.7459153490594716E-2</c:v>
                </c:pt>
                <c:pt idx="128">
                  <c:v>-3.1593846591888987E-3</c:v>
                </c:pt>
                <c:pt idx="129">
                  <c:v>3.9883455649927764E-3</c:v>
                </c:pt>
                <c:pt idx="130">
                  <c:v>7.1980288474848431E-3</c:v>
                </c:pt>
                <c:pt idx="131">
                  <c:v>1.2760087366363883E-2</c:v>
                </c:pt>
                <c:pt idx="132">
                  <c:v>1.8752106577090751E-2</c:v>
                </c:pt>
                <c:pt idx="133">
                  <c:v>1.7839387367062295E-2</c:v>
                </c:pt>
                <c:pt idx="134">
                  <c:v>8.1866545513167629E-3</c:v>
                </c:pt>
                <c:pt idx="135">
                  <c:v>-1.0685805422647502E-2</c:v>
                </c:pt>
                <c:pt idx="136">
                  <c:v>1.1619618116161017E-2</c:v>
                </c:pt>
                <c:pt idx="137">
                  <c:v>-2.1347879135864532E-2</c:v>
                </c:pt>
                <c:pt idx="138">
                  <c:v>1.8410773386974107E-2</c:v>
                </c:pt>
                <c:pt idx="139">
                  <c:v>4.0363654510601693E-3</c:v>
                </c:pt>
              </c:numCache>
            </c:numRef>
          </c:xVal>
          <c:yVal>
            <c:numRef>
              <c:f>'RI.CAC40 -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42-4049-86E6-FF3AD0C09216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'RI.CAC40 - Regression'!$D$2:$D$141</c:f>
              <c:numCache>
                <c:formatCode>General</c:formatCode>
                <c:ptCount val="140"/>
                <c:pt idx="0">
                  <c:v>-8.7078963945603823E-3</c:v>
                </c:pt>
                <c:pt idx="1">
                  <c:v>-3.3359202435675549E-2</c:v>
                </c:pt>
                <c:pt idx="2">
                  <c:v>-1.7953282771531898E-2</c:v>
                </c:pt>
                <c:pt idx="3">
                  <c:v>2.0920493744401216E-2</c:v>
                </c:pt>
                <c:pt idx="4">
                  <c:v>-3.0947498642565322E-3</c:v>
                </c:pt>
                <c:pt idx="5">
                  <c:v>-1.064547803312502E-2</c:v>
                </c:pt>
                <c:pt idx="6">
                  <c:v>-3.5479824100240774E-2</c:v>
                </c:pt>
                <c:pt idx="7">
                  <c:v>1.5675872611366687E-2</c:v>
                </c:pt>
                <c:pt idx="8">
                  <c:v>-1.2662443948748743E-2</c:v>
                </c:pt>
                <c:pt idx="9">
                  <c:v>1.9981790615372429E-2</c:v>
                </c:pt>
                <c:pt idx="10">
                  <c:v>1.3311642326576695E-2</c:v>
                </c:pt>
                <c:pt idx="11">
                  <c:v>5.7374389655199696E-3</c:v>
                </c:pt>
                <c:pt idx="12">
                  <c:v>-1.3119522006811517E-3</c:v>
                </c:pt>
                <c:pt idx="13">
                  <c:v>2.5107348294579931E-2</c:v>
                </c:pt>
                <c:pt idx="14">
                  <c:v>4.0428526107717435E-3</c:v>
                </c:pt>
                <c:pt idx="15">
                  <c:v>1.1315632519589397E-2</c:v>
                </c:pt>
                <c:pt idx="16">
                  <c:v>2.3222045686507722E-2</c:v>
                </c:pt>
                <c:pt idx="17">
                  <c:v>2.1687436036361425E-2</c:v>
                </c:pt>
                <c:pt idx="18">
                  <c:v>5.0587012470638256E-3</c:v>
                </c:pt>
                <c:pt idx="19">
                  <c:v>-1.0151589367568397E-2</c:v>
                </c:pt>
                <c:pt idx="20">
                  <c:v>6.3755281654087739E-2</c:v>
                </c:pt>
                <c:pt idx="21">
                  <c:v>3.9423022344994729E-2</c:v>
                </c:pt>
                <c:pt idx="22">
                  <c:v>2.8428549190535522E-2</c:v>
                </c:pt>
                <c:pt idx="23">
                  <c:v>-4.7840052988353358E-2</c:v>
                </c:pt>
                <c:pt idx="24">
                  <c:v>1.4925618708029042E-2</c:v>
                </c:pt>
                <c:pt idx="25">
                  <c:v>6.21788694206293E-2</c:v>
                </c:pt>
                <c:pt idx="26">
                  <c:v>-8.4585005530821641E-2</c:v>
                </c:pt>
                <c:pt idx="27">
                  <c:v>-4.2263206109668765E-4</c:v>
                </c:pt>
                <c:pt idx="28">
                  <c:v>2.035051414234905E-3</c:v>
                </c:pt>
                <c:pt idx="29">
                  <c:v>3.3681171765930579E-2</c:v>
                </c:pt>
                <c:pt idx="30">
                  <c:v>7.7673213634506212E-4</c:v>
                </c:pt>
                <c:pt idx="31">
                  <c:v>6.8645193286647841E-3</c:v>
                </c:pt>
                <c:pt idx="32">
                  <c:v>2.3748150968819104E-2</c:v>
                </c:pt>
                <c:pt idx="33">
                  <c:v>2.6432888024774257E-2</c:v>
                </c:pt>
                <c:pt idx="34">
                  <c:v>-2.1443106872287749E-2</c:v>
                </c:pt>
                <c:pt idx="35">
                  <c:v>-4.8482218676222343E-2</c:v>
                </c:pt>
                <c:pt idx="36">
                  <c:v>-1.6417817979059373E-2</c:v>
                </c:pt>
                <c:pt idx="37">
                  <c:v>-1.9016105615018507E-2</c:v>
                </c:pt>
                <c:pt idx="38">
                  <c:v>3.1431842353052911E-3</c:v>
                </c:pt>
                <c:pt idx="39">
                  <c:v>-1.0346530560254613E-2</c:v>
                </c:pt>
                <c:pt idx="40">
                  <c:v>2.1736499738568529E-2</c:v>
                </c:pt>
                <c:pt idx="41">
                  <c:v>8.6639905483739225E-3</c:v>
                </c:pt>
                <c:pt idx="42">
                  <c:v>2.6345833382577157E-2</c:v>
                </c:pt>
                <c:pt idx="43">
                  <c:v>1.9971985216294678E-2</c:v>
                </c:pt>
                <c:pt idx="44">
                  <c:v>-1.6458709766149229E-2</c:v>
                </c:pt>
                <c:pt idx="45">
                  <c:v>-2.9357135130283114E-2</c:v>
                </c:pt>
                <c:pt idx="46">
                  <c:v>9.2990517429625622E-3</c:v>
                </c:pt>
                <c:pt idx="47">
                  <c:v>-1.041369734531181E-2</c:v>
                </c:pt>
                <c:pt idx="48">
                  <c:v>-1.2647080185938466E-2</c:v>
                </c:pt>
                <c:pt idx="49">
                  <c:v>-3.8617720740519502E-3</c:v>
                </c:pt>
                <c:pt idx="50">
                  <c:v>-2.0535613444149812E-2</c:v>
                </c:pt>
                <c:pt idx="51">
                  <c:v>1.2239332158179015E-3</c:v>
                </c:pt>
                <c:pt idx="52">
                  <c:v>-1.7229882853357442E-2</c:v>
                </c:pt>
                <c:pt idx="53">
                  <c:v>1.6216072579269991E-2</c:v>
                </c:pt>
                <c:pt idx="54">
                  <c:v>-2.4387388362532582E-3</c:v>
                </c:pt>
                <c:pt idx="55">
                  <c:v>1.2790395904925559E-2</c:v>
                </c:pt>
                <c:pt idx="56">
                  <c:v>-5.3163909071688763E-3</c:v>
                </c:pt>
                <c:pt idx="57">
                  <c:v>6.9375197470583974E-3</c:v>
                </c:pt>
                <c:pt idx="58">
                  <c:v>4.8424738764224311E-4</c:v>
                </c:pt>
                <c:pt idx="59">
                  <c:v>-5.2807517935155339E-3</c:v>
                </c:pt>
                <c:pt idx="60">
                  <c:v>2.2727480066414788E-2</c:v>
                </c:pt>
                <c:pt idx="61">
                  <c:v>-1.1613857279399724E-2</c:v>
                </c:pt>
                <c:pt idx="62">
                  <c:v>1.0151428896732307E-2</c:v>
                </c:pt>
                <c:pt idx="63">
                  <c:v>2.6929570614123259E-2</c:v>
                </c:pt>
                <c:pt idx="64">
                  <c:v>1.0252904989747351E-3</c:v>
                </c:pt>
                <c:pt idx="65">
                  <c:v>-2.2622653769069585E-2</c:v>
                </c:pt>
                <c:pt idx="66">
                  <c:v>1.863724605965696E-2</c:v>
                </c:pt>
                <c:pt idx="67">
                  <c:v>-2.9023812379359786E-2</c:v>
                </c:pt>
                <c:pt idx="68">
                  <c:v>1.9367175912363307E-2</c:v>
                </c:pt>
                <c:pt idx="69">
                  <c:v>2.3138303521487411E-2</c:v>
                </c:pt>
                <c:pt idx="70">
                  <c:v>3.1496561377883293E-2</c:v>
                </c:pt>
                <c:pt idx="71">
                  <c:v>-8.8815218020731751E-3</c:v>
                </c:pt>
                <c:pt idx="72">
                  <c:v>-4.1245841873204146E-2</c:v>
                </c:pt>
                <c:pt idx="73">
                  <c:v>1.3977533677200654E-2</c:v>
                </c:pt>
                <c:pt idx="74">
                  <c:v>8.4517236974695625E-3</c:v>
                </c:pt>
                <c:pt idx="75">
                  <c:v>-1.1265965184729571E-2</c:v>
                </c:pt>
                <c:pt idx="76">
                  <c:v>1.4333533398651118E-2</c:v>
                </c:pt>
                <c:pt idx="77">
                  <c:v>2.3158441508005053E-2</c:v>
                </c:pt>
                <c:pt idx="78">
                  <c:v>-3.439684574635411E-3</c:v>
                </c:pt>
                <c:pt idx="79">
                  <c:v>-3.5398209439989177E-2</c:v>
                </c:pt>
                <c:pt idx="80">
                  <c:v>-3.7564185710267282E-3</c:v>
                </c:pt>
                <c:pt idx="81">
                  <c:v>-4.3303368914152486E-3</c:v>
                </c:pt>
                <c:pt idx="82">
                  <c:v>7.1186488086635779E-3</c:v>
                </c:pt>
                <c:pt idx="83">
                  <c:v>3.6142415106134692E-4</c:v>
                </c:pt>
                <c:pt idx="84">
                  <c:v>8.6978815084169242E-3</c:v>
                </c:pt>
                <c:pt idx="85">
                  <c:v>-5.9178100128130526E-3</c:v>
                </c:pt>
                <c:pt idx="86">
                  <c:v>1.2777767253301011E-2</c:v>
                </c:pt>
                <c:pt idx="87">
                  <c:v>1.3774792465875126E-2</c:v>
                </c:pt>
                <c:pt idx="88">
                  <c:v>5.3433861718765879E-3</c:v>
                </c:pt>
                <c:pt idx="89">
                  <c:v>-6.8646814059175106E-3</c:v>
                </c:pt>
                <c:pt idx="90">
                  <c:v>4.7829835606012375E-3</c:v>
                </c:pt>
                <c:pt idx="91">
                  <c:v>2.7693282479401518E-2</c:v>
                </c:pt>
                <c:pt idx="92">
                  <c:v>8.5671278903446842E-3</c:v>
                </c:pt>
                <c:pt idx="93">
                  <c:v>-1.5027796013405002E-2</c:v>
                </c:pt>
                <c:pt idx="94">
                  <c:v>-4.1258772080176465E-3</c:v>
                </c:pt>
                <c:pt idx="95">
                  <c:v>3.0208660798491486E-3</c:v>
                </c:pt>
                <c:pt idx="96">
                  <c:v>5.3605335348163169E-3</c:v>
                </c:pt>
                <c:pt idx="97">
                  <c:v>2.0423743546716843E-2</c:v>
                </c:pt>
                <c:pt idx="98">
                  <c:v>7.3580174216734814E-3</c:v>
                </c:pt>
                <c:pt idx="99">
                  <c:v>1.5815066338711627E-2</c:v>
                </c:pt>
                <c:pt idx="100">
                  <c:v>1.4318105145887761E-2</c:v>
                </c:pt>
                <c:pt idx="101">
                  <c:v>1.495694734942187E-2</c:v>
                </c:pt>
                <c:pt idx="102">
                  <c:v>4.7794127871888907E-2</c:v>
                </c:pt>
                <c:pt idx="103">
                  <c:v>-6.9372046194540862E-2</c:v>
                </c:pt>
                <c:pt idx="104">
                  <c:v>-1.8114254365542363E-4</c:v>
                </c:pt>
                <c:pt idx="105">
                  <c:v>-1.4362341130470033E-2</c:v>
                </c:pt>
                <c:pt idx="106">
                  <c:v>-1.8645060523233059E-2</c:v>
                </c:pt>
                <c:pt idx="107">
                  <c:v>-6.8831798351914825E-3</c:v>
                </c:pt>
                <c:pt idx="108">
                  <c:v>1.9682145391868622E-2</c:v>
                </c:pt>
                <c:pt idx="109">
                  <c:v>9.7669847250091771E-3</c:v>
                </c:pt>
                <c:pt idx="110">
                  <c:v>9.9155267429717961E-3</c:v>
                </c:pt>
                <c:pt idx="111">
                  <c:v>5.9294165322702021E-2</c:v>
                </c:pt>
                <c:pt idx="112">
                  <c:v>-1.5725728207671222E-2</c:v>
                </c:pt>
                <c:pt idx="113">
                  <c:v>1.1917813449402423E-2</c:v>
                </c:pt>
                <c:pt idx="114">
                  <c:v>-3.6419586006091312E-2</c:v>
                </c:pt>
                <c:pt idx="115">
                  <c:v>2.0759231540941708E-2</c:v>
                </c:pt>
                <c:pt idx="116">
                  <c:v>-2.5484450276697972E-2</c:v>
                </c:pt>
                <c:pt idx="117">
                  <c:v>-2.8152345898490414E-3</c:v>
                </c:pt>
                <c:pt idx="118">
                  <c:v>3.41019365134132E-2</c:v>
                </c:pt>
                <c:pt idx="119">
                  <c:v>-3.1091034656963259E-3</c:v>
                </c:pt>
                <c:pt idx="120">
                  <c:v>1.4804856232819921E-2</c:v>
                </c:pt>
                <c:pt idx="121">
                  <c:v>4.5088725627160714E-3</c:v>
                </c:pt>
                <c:pt idx="122">
                  <c:v>-2.5492430141724597E-3</c:v>
                </c:pt>
                <c:pt idx="123">
                  <c:v>-3.1997757141836981E-2</c:v>
                </c:pt>
                <c:pt idx="124">
                  <c:v>4.7461752895936711E-3</c:v>
                </c:pt>
                <c:pt idx="125">
                  <c:v>1.4772466797006728E-2</c:v>
                </c:pt>
                <c:pt idx="126">
                  <c:v>9.7445365811526282E-4</c:v>
                </c:pt>
                <c:pt idx="127">
                  <c:v>1.7459153490594716E-2</c:v>
                </c:pt>
                <c:pt idx="128">
                  <c:v>-3.1593846591888987E-3</c:v>
                </c:pt>
                <c:pt idx="129">
                  <c:v>3.9883455649927764E-3</c:v>
                </c:pt>
                <c:pt idx="130">
                  <c:v>7.1980288474848431E-3</c:v>
                </c:pt>
                <c:pt idx="131">
                  <c:v>1.2760087366363883E-2</c:v>
                </c:pt>
                <c:pt idx="132">
                  <c:v>1.8752106577090751E-2</c:v>
                </c:pt>
                <c:pt idx="133">
                  <c:v>1.7839387367062295E-2</c:v>
                </c:pt>
                <c:pt idx="134">
                  <c:v>8.1866545513167629E-3</c:v>
                </c:pt>
                <c:pt idx="135">
                  <c:v>-1.0685805422647502E-2</c:v>
                </c:pt>
                <c:pt idx="136">
                  <c:v>1.1619618116161017E-2</c:v>
                </c:pt>
                <c:pt idx="137">
                  <c:v>-2.1347879135864532E-2</c:v>
                </c:pt>
                <c:pt idx="138">
                  <c:v>1.8410773386974107E-2</c:v>
                </c:pt>
                <c:pt idx="139">
                  <c:v>4.0363654510601693E-3</c:v>
                </c:pt>
              </c:numCache>
            </c:numRef>
          </c:xVal>
          <c:yVal>
            <c:numRef>
              <c:f>'RI.CAC40 - Regression'!$J$2:$J$141</c:f>
              <c:numCache>
                <c:formatCode>General</c:formatCode>
                <c:ptCount val="140"/>
                <c:pt idx="0">
                  <c:v>-5.7848529018729687E-3</c:v>
                </c:pt>
                <c:pt idx="1">
                  <c:v>-2.2300798920903545E-2</c:v>
                </c:pt>
                <c:pt idx="2">
                  <c:v>-1.1979100868794668E-2</c:v>
                </c:pt>
                <c:pt idx="3">
                  <c:v>1.406565284211117E-2</c:v>
                </c:pt>
                <c:pt idx="4">
                  <c:v>-2.0241424171309058E-3</c:v>
                </c:pt>
                <c:pt idx="5">
                  <c:v>-7.0829988782615981E-3</c:v>
                </c:pt>
                <c:pt idx="6">
                  <c:v>-2.3721578529104847E-2</c:v>
                </c:pt>
                <c:pt idx="7">
                  <c:v>1.0551847959765603E-2</c:v>
                </c:pt>
                <c:pt idx="8">
                  <c:v>-8.4343309386849183E-3</c:v>
                </c:pt>
                <c:pt idx="9">
                  <c:v>1.3436738082743996E-2</c:v>
                </c:pt>
                <c:pt idx="10">
                  <c:v>8.9678548157503275E-3</c:v>
                </c:pt>
                <c:pt idx="11">
                  <c:v>3.8932703844130816E-3</c:v>
                </c:pt>
                <c:pt idx="12">
                  <c:v>-8.2969901014244563E-4</c:v>
                </c:pt>
                <c:pt idx="13">
                  <c:v>1.6870772523192214E-2</c:v>
                </c:pt>
                <c:pt idx="14">
                  <c:v>2.7579270191192646E-3</c:v>
                </c:pt>
                <c:pt idx="15">
                  <c:v>7.6305629833956891E-3</c:v>
                </c:pt>
                <c:pt idx="16">
                  <c:v>1.5607652587375235E-2</c:v>
                </c:pt>
                <c:pt idx="17">
                  <c:v>1.4579490829948402E-2</c:v>
                </c:pt>
                <c:pt idx="18">
                  <c:v>3.4385279257212447E-3</c:v>
                </c:pt>
                <c:pt idx="19">
                  <c:v>-6.7521020679206225E-3</c:v>
                </c:pt>
                <c:pt idx="20">
                  <c:v>4.2764215249841614E-2</c:v>
                </c:pt>
                <c:pt idx="21">
                  <c:v>2.6462024988612977E-2</c:v>
                </c:pt>
                <c:pt idx="22">
                  <c:v>1.9095919321681157E-2</c:v>
                </c:pt>
                <c:pt idx="23">
                  <c:v>-3.2002716768127534E-2</c:v>
                </c:pt>
                <c:pt idx="24">
                  <c:v>1.004919090186268E-2</c:v>
                </c:pt>
                <c:pt idx="25">
                  <c:v>4.1708046489123032E-2</c:v>
                </c:pt>
                <c:pt idx="26">
                  <c:v>-5.662119546662138E-2</c:v>
                </c:pt>
                <c:pt idx="27">
                  <c:v>-2.3386999424705512E-4</c:v>
                </c:pt>
                <c:pt idx="28">
                  <c:v>1.4127351609824325E-3</c:v>
                </c:pt>
                <c:pt idx="29">
                  <c:v>2.2615085031152088E-2</c:v>
                </c:pt>
                <c:pt idx="30">
                  <c:v>5.6968314444132292E-4</c:v>
                </c:pt>
                <c:pt idx="31">
                  <c:v>4.6483946121421149E-3</c:v>
                </c:pt>
                <c:pt idx="32">
                  <c:v>1.5960133970247578E-2</c:v>
                </c:pt>
                <c:pt idx="33">
                  <c:v>1.7758861072880251E-2</c:v>
                </c:pt>
                <c:pt idx="34">
                  <c:v>-1.4317222279800774E-2</c:v>
                </c:pt>
                <c:pt idx="35">
                  <c:v>-3.2432956602821417E-2</c:v>
                </c:pt>
                <c:pt idx="36">
                  <c:v>-1.0950366180892063E-2</c:v>
                </c:pt>
                <c:pt idx="37">
                  <c:v>-1.2691173676683241E-2</c:v>
                </c:pt>
                <c:pt idx="38">
                  <c:v>2.1551648652824579E-3</c:v>
                </c:pt>
                <c:pt idx="39">
                  <c:v>-6.8827092742861206E-3</c:v>
                </c:pt>
                <c:pt idx="40">
                  <c:v>1.4612362656528089E-2</c:v>
                </c:pt>
                <c:pt idx="41">
                  <c:v>5.8540090115555251E-3</c:v>
                </c:pt>
                <c:pt idx="42">
                  <c:v>1.7700535977697249E-2</c:v>
                </c:pt>
                <c:pt idx="43">
                  <c:v>1.3430168636013949E-2</c:v>
                </c:pt>
                <c:pt idx="44">
                  <c:v>-1.0977762966566272E-2</c:v>
                </c:pt>
                <c:pt idx="45">
                  <c:v>-1.9619483477813192E-2</c:v>
                </c:pt>
                <c:pt idx="46">
                  <c:v>6.2794889593973703E-3</c:v>
                </c:pt>
                <c:pt idx="47">
                  <c:v>-6.9277098513113823E-3</c:v>
                </c:pt>
                <c:pt idx="48">
                  <c:v>-8.4240374849912057E-3</c:v>
                </c:pt>
                <c:pt idx="49">
                  <c:v>-2.5380339485268463E-3</c:v>
                </c:pt>
                <c:pt idx="50">
                  <c:v>-1.3709217476860396E-2</c:v>
                </c:pt>
                <c:pt idx="51">
                  <c:v>8.6930008465158266E-4</c:v>
                </c:pt>
                <c:pt idx="52">
                  <c:v>-1.1494435513587387E-2</c:v>
                </c:pt>
                <c:pt idx="53">
                  <c:v>1.0913772536682236E-2</c:v>
                </c:pt>
                <c:pt idx="54">
                  <c:v>-1.5846264455097654E-3</c:v>
                </c:pt>
                <c:pt idx="55">
                  <c:v>8.6186287849572933E-3</c:v>
                </c:pt>
                <c:pt idx="56">
                  <c:v>-3.5126032506950485E-3</c:v>
                </c:pt>
                <c:pt idx="57">
                  <c:v>4.6973036219748864E-3</c:v>
                </c:pt>
                <c:pt idx="58">
                  <c:v>3.7372345318161578E-4</c:v>
                </c:pt>
                <c:pt idx="59">
                  <c:v>-3.4887256648063751E-3</c:v>
                </c:pt>
                <c:pt idx="60">
                  <c:v>1.527630222927657E-2</c:v>
                </c:pt>
                <c:pt idx="61">
                  <c:v>-7.7317961197037799E-3</c:v>
                </c:pt>
                <c:pt idx="62">
                  <c:v>6.850566817748407E-3</c:v>
                </c:pt>
                <c:pt idx="63">
                  <c:v>1.8091629763536989E-2</c:v>
                </c:pt>
                <c:pt idx="64">
                  <c:v>7.3621292152183159E-4</c:v>
                </c:pt>
                <c:pt idx="65">
                  <c:v>-1.5107498171945049E-2</c:v>
                </c:pt>
                <c:pt idx="66">
                  <c:v>1.253591663071461E-2</c:v>
                </c:pt>
                <c:pt idx="67">
                  <c:v>-1.9396163035805672E-2</c:v>
                </c:pt>
                <c:pt idx="68">
                  <c:v>1.3024956928412022E-2</c:v>
                </c:pt>
                <c:pt idx="69">
                  <c:v>1.5551546794250706E-2</c:v>
                </c:pt>
                <c:pt idx="70">
                  <c:v>2.1151434091870244E-2</c:v>
                </c:pt>
                <c:pt idx="71">
                  <c:v>-5.901178903149765E-3</c:v>
                </c:pt>
                <c:pt idx="72">
                  <c:v>-2.7584710085875132E-2</c:v>
                </c:pt>
                <c:pt idx="73">
                  <c:v>9.4139904315713192E-3</c:v>
                </c:pt>
                <c:pt idx="74">
                  <c:v>5.7117939157176481E-3</c:v>
                </c:pt>
                <c:pt idx="75">
                  <c:v>-7.4987144709490845E-3</c:v>
                </c:pt>
                <c:pt idx="76">
                  <c:v>9.6525040491646126E-3</c:v>
                </c:pt>
                <c:pt idx="77">
                  <c:v>1.5565038894738308E-2</c:v>
                </c:pt>
                <c:pt idx="78">
                  <c:v>-2.2552426698804269E-3</c:v>
                </c:pt>
                <c:pt idx="79">
                  <c:v>-2.3666898127148509E-2</c:v>
                </c:pt>
                <c:pt idx="80">
                  <c:v>-2.4674489350602889E-3</c:v>
                </c:pt>
                <c:pt idx="81">
                  <c:v>-2.851964221311658E-3</c:v>
                </c:pt>
                <c:pt idx="82">
                  <c:v>4.8186569409008435E-3</c:v>
                </c:pt>
                <c:pt idx="83">
                  <c:v>2.9143402227400548E-4</c:v>
                </c:pt>
                <c:pt idx="84">
                  <c:v>5.876715364949936E-3</c:v>
                </c:pt>
                <c:pt idx="85">
                  <c:v>-3.9155435844471795E-3</c:v>
                </c:pt>
                <c:pt idx="86">
                  <c:v>8.6101678081564569E-3</c:v>
                </c:pt>
                <c:pt idx="87">
                  <c:v>9.2781573484681159E-3</c:v>
                </c:pt>
                <c:pt idx="88">
                  <c:v>3.6292618707218583E-3</c:v>
                </c:pt>
                <c:pt idx="89">
                  <c:v>-4.5499309385855181E-3</c:v>
                </c:pt>
                <c:pt idx="90">
                  <c:v>3.2538018743504546E-3</c:v>
                </c:pt>
                <c:pt idx="91">
                  <c:v>1.860330342171929E-2</c:v>
                </c:pt>
                <c:pt idx="92">
                  <c:v>5.7891127164625793E-3</c:v>
                </c:pt>
                <c:pt idx="93">
                  <c:v>-1.0019075655687264E-2</c:v>
                </c:pt>
                <c:pt idx="94">
                  <c:v>-2.7149797918282568E-3</c:v>
                </c:pt>
                <c:pt idx="95">
                  <c:v>2.0732138299380583E-3</c:v>
                </c:pt>
                <c:pt idx="96">
                  <c:v>3.6407503054607295E-3</c:v>
                </c:pt>
                <c:pt idx="97">
                  <c:v>1.3732838855046382E-2</c:v>
                </c:pt>
                <c:pt idx="98">
                  <c:v>4.9790297456734599E-3</c:v>
                </c:pt>
                <c:pt idx="99">
                  <c:v>1.064510533457497E-2</c:v>
                </c:pt>
                <c:pt idx="100">
                  <c:v>9.6421673883247145E-3</c:v>
                </c:pt>
                <c:pt idx="101">
                  <c:v>1.0070180546355776E-2</c:v>
                </c:pt>
                <c:pt idx="102">
                  <c:v>3.2070520001866984E-2</c:v>
                </c:pt>
                <c:pt idx="103">
                  <c:v>-4.6428777475921112E-2</c:v>
                </c:pt>
                <c:pt idx="104">
                  <c:v>-7.207622041740566E-5</c:v>
                </c:pt>
                <c:pt idx="105">
                  <c:v>-9.573232465621662E-3</c:v>
                </c:pt>
                <c:pt idx="106">
                  <c:v>-1.2442579922813416E-2</c:v>
                </c:pt>
                <c:pt idx="107">
                  <c:v>-4.5623245642545281E-3</c:v>
                </c:pt>
                <c:pt idx="108">
                  <c:v>1.3235980997987713E-2</c:v>
                </c:pt>
                <c:pt idx="109">
                  <c:v>6.5929959135163935E-3</c:v>
                </c:pt>
                <c:pt idx="110">
                  <c:v>6.6925164803430222E-3</c:v>
                </c:pt>
                <c:pt idx="111">
                  <c:v>3.9775344948572613E-2</c:v>
                </c:pt>
                <c:pt idx="112">
                  <c:v>-1.0486678079113385E-2</c:v>
                </c:pt>
                <c:pt idx="113">
                  <c:v>8.0340137260822495E-3</c:v>
                </c:pt>
                <c:pt idx="114">
                  <c:v>-2.4351202650515765E-2</c:v>
                </c:pt>
                <c:pt idx="115">
                  <c:v>1.3957609972382283E-2</c:v>
                </c:pt>
                <c:pt idx="116">
                  <c:v>-1.7024852025676301E-2</c:v>
                </c:pt>
                <c:pt idx="117">
                  <c:v>-1.8368720479298186E-3</c:v>
                </c:pt>
                <c:pt idx="118">
                  <c:v>2.2896990089023808E-2</c:v>
                </c:pt>
                <c:pt idx="119">
                  <c:v>-2.0337590802871268E-3</c:v>
                </c:pt>
                <c:pt idx="120">
                  <c:v>9.9682821452089041E-3</c:v>
                </c:pt>
                <c:pt idx="121">
                  <c:v>3.0701522763639131E-3</c:v>
                </c:pt>
                <c:pt idx="122">
                  <c:v>-1.6586623215135311E-3</c:v>
                </c:pt>
                <c:pt idx="123">
                  <c:v>-2.1388654268470197E-2</c:v>
                </c:pt>
                <c:pt idx="124">
                  <c:v>3.2291409733823323E-3</c:v>
                </c:pt>
                <c:pt idx="125">
                  <c:v>9.9465817869161081E-3</c:v>
                </c:pt>
                <c:pt idx="126">
                  <c:v>7.0215312290456083E-4</c:v>
                </c:pt>
                <c:pt idx="127">
                  <c:v>1.1746615112831508E-2</c:v>
                </c:pt>
                <c:pt idx="128">
                  <c:v>-2.067446604838998E-3</c:v>
                </c:pt>
                <c:pt idx="129">
                  <c:v>2.7214082470817598E-3</c:v>
                </c:pt>
                <c:pt idx="130">
                  <c:v>4.8718401853899557E-3</c:v>
                </c:pt>
                <c:pt idx="131">
                  <c:v>8.5983225916073155E-3</c:v>
                </c:pt>
                <c:pt idx="132">
                  <c:v>1.2612871178375916E-2</c:v>
                </c:pt>
                <c:pt idx="133">
                  <c:v>1.2001365192517802E-2</c:v>
                </c:pt>
                <c:pt idx="134">
                  <c:v>5.5342022010284363E-3</c:v>
                </c:pt>
                <c:pt idx="135">
                  <c:v>-7.1100175273883766E-3</c:v>
                </c:pt>
                <c:pt idx="136">
                  <c:v>7.8342280425680484E-3</c:v>
                </c:pt>
                <c:pt idx="137">
                  <c:v>-1.4253421353729874E-2</c:v>
                </c:pt>
                <c:pt idx="138">
                  <c:v>1.2384183881521644E-2</c:v>
                </c:pt>
                <c:pt idx="139">
                  <c:v>2.7535807350142971E-3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142-4049-86E6-FF3AD0C09216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'RI.CAC40 - Regression'!$D$2:$D$141</c:f>
              <c:numCache>
                <c:formatCode>General</c:formatCode>
                <c:ptCount val="140"/>
                <c:pt idx="0">
                  <c:v>-8.7078963945603823E-3</c:v>
                </c:pt>
                <c:pt idx="1">
                  <c:v>-3.3359202435675549E-2</c:v>
                </c:pt>
                <c:pt idx="2">
                  <c:v>-1.7953282771531898E-2</c:v>
                </c:pt>
                <c:pt idx="3">
                  <c:v>2.0920493744401216E-2</c:v>
                </c:pt>
                <c:pt idx="4">
                  <c:v>-3.0947498642565322E-3</c:v>
                </c:pt>
                <c:pt idx="5">
                  <c:v>-1.064547803312502E-2</c:v>
                </c:pt>
                <c:pt idx="6">
                  <c:v>-3.5479824100240774E-2</c:v>
                </c:pt>
                <c:pt idx="7">
                  <c:v>1.5675872611366687E-2</c:v>
                </c:pt>
                <c:pt idx="8">
                  <c:v>-1.2662443948748743E-2</c:v>
                </c:pt>
                <c:pt idx="9">
                  <c:v>1.9981790615372429E-2</c:v>
                </c:pt>
                <c:pt idx="10">
                  <c:v>1.3311642326576695E-2</c:v>
                </c:pt>
                <c:pt idx="11">
                  <c:v>5.7374389655199696E-3</c:v>
                </c:pt>
                <c:pt idx="12">
                  <c:v>-1.3119522006811517E-3</c:v>
                </c:pt>
                <c:pt idx="13">
                  <c:v>2.5107348294579931E-2</c:v>
                </c:pt>
                <c:pt idx="14">
                  <c:v>4.0428526107717435E-3</c:v>
                </c:pt>
                <c:pt idx="15">
                  <c:v>1.1315632519589397E-2</c:v>
                </c:pt>
                <c:pt idx="16">
                  <c:v>2.3222045686507722E-2</c:v>
                </c:pt>
                <c:pt idx="17">
                  <c:v>2.1687436036361425E-2</c:v>
                </c:pt>
                <c:pt idx="18">
                  <c:v>5.0587012470638256E-3</c:v>
                </c:pt>
                <c:pt idx="19">
                  <c:v>-1.0151589367568397E-2</c:v>
                </c:pt>
                <c:pt idx="20">
                  <c:v>6.3755281654087739E-2</c:v>
                </c:pt>
                <c:pt idx="21">
                  <c:v>3.9423022344994729E-2</c:v>
                </c:pt>
                <c:pt idx="22">
                  <c:v>2.8428549190535522E-2</c:v>
                </c:pt>
                <c:pt idx="23">
                  <c:v>-4.7840052988353358E-2</c:v>
                </c:pt>
                <c:pt idx="24">
                  <c:v>1.4925618708029042E-2</c:v>
                </c:pt>
                <c:pt idx="25">
                  <c:v>6.21788694206293E-2</c:v>
                </c:pt>
                <c:pt idx="26">
                  <c:v>-8.4585005530821641E-2</c:v>
                </c:pt>
                <c:pt idx="27">
                  <c:v>-4.2263206109668765E-4</c:v>
                </c:pt>
                <c:pt idx="28">
                  <c:v>2.035051414234905E-3</c:v>
                </c:pt>
                <c:pt idx="29">
                  <c:v>3.3681171765930579E-2</c:v>
                </c:pt>
                <c:pt idx="30">
                  <c:v>7.7673213634506212E-4</c:v>
                </c:pt>
                <c:pt idx="31">
                  <c:v>6.8645193286647841E-3</c:v>
                </c:pt>
                <c:pt idx="32">
                  <c:v>2.3748150968819104E-2</c:v>
                </c:pt>
                <c:pt idx="33">
                  <c:v>2.6432888024774257E-2</c:v>
                </c:pt>
                <c:pt idx="34">
                  <c:v>-2.1443106872287749E-2</c:v>
                </c:pt>
                <c:pt idx="35">
                  <c:v>-4.8482218676222343E-2</c:v>
                </c:pt>
                <c:pt idx="36">
                  <c:v>-1.6417817979059373E-2</c:v>
                </c:pt>
                <c:pt idx="37">
                  <c:v>-1.9016105615018507E-2</c:v>
                </c:pt>
                <c:pt idx="38">
                  <c:v>3.1431842353052911E-3</c:v>
                </c:pt>
                <c:pt idx="39">
                  <c:v>-1.0346530560254613E-2</c:v>
                </c:pt>
                <c:pt idx="40">
                  <c:v>2.1736499738568529E-2</c:v>
                </c:pt>
                <c:pt idx="41">
                  <c:v>8.6639905483739225E-3</c:v>
                </c:pt>
                <c:pt idx="42">
                  <c:v>2.6345833382577157E-2</c:v>
                </c:pt>
                <c:pt idx="43">
                  <c:v>1.9971985216294678E-2</c:v>
                </c:pt>
                <c:pt idx="44">
                  <c:v>-1.6458709766149229E-2</c:v>
                </c:pt>
                <c:pt idx="45">
                  <c:v>-2.9357135130283114E-2</c:v>
                </c:pt>
                <c:pt idx="46">
                  <c:v>9.2990517429625622E-3</c:v>
                </c:pt>
                <c:pt idx="47">
                  <c:v>-1.041369734531181E-2</c:v>
                </c:pt>
                <c:pt idx="48">
                  <c:v>-1.2647080185938466E-2</c:v>
                </c:pt>
                <c:pt idx="49">
                  <c:v>-3.8617720740519502E-3</c:v>
                </c:pt>
                <c:pt idx="50">
                  <c:v>-2.0535613444149812E-2</c:v>
                </c:pt>
                <c:pt idx="51">
                  <c:v>1.2239332158179015E-3</c:v>
                </c:pt>
                <c:pt idx="52">
                  <c:v>-1.7229882853357442E-2</c:v>
                </c:pt>
                <c:pt idx="53">
                  <c:v>1.6216072579269991E-2</c:v>
                </c:pt>
                <c:pt idx="54">
                  <c:v>-2.4387388362532582E-3</c:v>
                </c:pt>
                <c:pt idx="55">
                  <c:v>1.2790395904925559E-2</c:v>
                </c:pt>
                <c:pt idx="56">
                  <c:v>-5.3163909071688763E-3</c:v>
                </c:pt>
                <c:pt idx="57">
                  <c:v>6.9375197470583974E-3</c:v>
                </c:pt>
                <c:pt idx="58">
                  <c:v>4.8424738764224311E-4</c:v>
                </c:pt>
                <c:pt idx="59">
                  <c:v>-5.2807517935155339E-3</c:v>
                </c:pt>
                <c:pt idx="60">
                  <c:v>2.2727480066414788E-2</c:v>
                </c:pt>
                <c:pt idx="61">
                  <c:v>-1.1613857279399724E-2</c:v>
                </c:pt>
                <c:pt idx="62">
                  <c:v>1.0151428896732307E-2</c:v>
                </c:pt>
                <c:pt idx="63">
                  <c:v>2.6929570614123259E-2</c:v>
                </c:pt>
                <c:pt idx="64">
                  <c:v>1.0252904989747351E-3</c:v>
                </c:pt>
                <c:pt idx="65">
                  <c:v>-2.2622653769069585E-2</c:v>
                </c:pt>
                <c:pt idx="66">
                  <c:v>1.863724605965696E-2</c:v>
                </c:pt>
                <c:pt idx="67">
                  <c:v>-2.9023812379359786E-2</c:v>
                </c:pt>
                <c:pt idx="68">
                  <c:v>1.9367175912363307E-2</c:v>
                </c:pt>
                <c:pt idx="69">
                  <c:v>2.3138303521487411E-2</c:v>
                </c:pt>
                <c:pt idx="70">
                  <c:v>3.1496561377883293E-2</c:v>
                </c:pt>
                <c:pt idx="71">
                  <c:v>-8.8815218020731751E-3</c:v>
                </c:pt>
                <c:pt idx="72">
                  <c:v>-4.1245841873204146E-2</c:v>
                </c:pt>
                <c:pt idx="73">
                  <c:v>1.3977533677200654E-2</c:v>
                </c:pt>
                <c:pt idx="74">
                  <c:v>8.4517236974695625E-3</c:v>
                </c:pt>
                <c:pt idx="75">
                  <c:v>-1.1265965184729571E-2</c:v>
                </c:pt>
                <c:pt idx="76">
                  <c:v>1.4333533398651118E-2</c:v>
                </c:pt>
                <c:pt idx="77">
                  <c:v>2.3158441508005053E-2</c:v>
                </c:pt>
                <c:pt idx="78">
                  <c:v>-3.439684574635411E-3</c:v>
                </c:pt>
                <c:pt idx="79">
                  <c:v>-3.5398209439989177E-2</c:v>
                </c:pt>
                <c:pt idx="80">
                  <c:v>-3.7564185710267282E-3</c:v>
                </c:pt>
                <c:pt idx="81">
                  <c:v>-4.3303368914152486E-3</c:v>
                </c:pt>
                <c:pt idx="82">
                  <c:v>7.1186488086635779E-3</c:v>
                </c:pt>
                <c:pt idx="83">
                  <c:v>3.6142415106134692E-4</c:v>
                </c:pt>
                <c:pt idx="84">
                  <c:v>8.6978815084169242E-3</c:v>
                </c:pt>
                <c:pt idx="85">
                  <c:v>-5.9178100128130526E-3</c:v>
                </c:pt>
                <c:pt idx="86">
                  <c:v>1.2777767253301011E-2</c:v>
                </c:pt>
                <c:pt idx="87">
                  <c:v>1.3774792465875126E-2</c:v>
                </c:pt>
                <c:pt idx="88">
                  <c:v>5.3433861718765879E-3</c:v>
                </c:pt>
                <c:pt idx="89">
                  <c:v>-6.8646814059175106E-3</c:v>
                </c:pt>
                <c:pt idx="90">
                  <c:v>4.7829835606012375E-3</c:v>
                </c:pt>
                <c:pt idx="91">
                  <c:v>2.7693282479401518E-2</c:v>
                </c:pt>
                <c:pt idx="92">
                  <c:v>8.5671278903446842E-3</c:v>
                </c:pt>
                <c:pt idx="93">
                  <c:v>-1.5027796013405002E-2</c:v>
                </c:pt>
                <c:pt idx="94">
                  <c:v>-4.1258772080176465E-3</c:v>
                </c:pt>
                <c:pt idx="95">
                  <c:v>3.0208660798491486E-3</c:v>
                </c:pt>
                <c:pt idx="96">
                  <c:v>5.3605335348163169E-3</c:v>
                </c:pt>
                <c:pt idx="97">
                  <c:v>2.0423743546716843E-2</c:v>
                </c:pt>
                <c:pt idx="98">
                  <c:v>7.3580174216734814E-3</c:v>
                </c:pt>
                <c:pt idx="99">
                  <c:v>1.5815066338711627E-2</c:v>
                </c:pt>
                <c:pt idx="100">
                  <c:v>1.4318105145887761E-2</c:v>
                </c:pt>
                <c:pt idx="101">
                  <c:v>1.495694734942187E-2</c:v>
                </c:pt>
                <c:pt idx="102">
                  <c:v>4.7794127871888907E-2</c:v>
                </c:pt>
                <c:pt idx="103">
                  <c:v>-6.9372046194540862E-2</c:v>
                </c:pt>
                <c:pt idx="104">
                  <c:v>-1.8114254365542363E-4</c:v>
                </c:pt>
                <c:pt idx="105">
                  <c:v>-1.4362341130470033E-2</c:v>
                </c:pt>
                <c:pt idx="106">
                  <c:v>-1.8645060523233059E-2</c:v>
                </c:pt>
                <c:pt idx="107">
                  <c:v>-6.8831798351914825E-3</c:v>
                </c:pt>
                <c:pt idx="108">
                  <c:v>1.9682145391868622E-2</c:v>
                </c:pt>
                <c:pt idx="109">
                  <c:v>9.7669847250091771E-3</c:v>
                </c:pt>
                <c:pt idx="110">
                  <c:v>9.9155267429717961E-3</c:v>
                </c:pt>
                <c:pt idx="111">
                  <c:v>5.9294165322702021E-2</c:v>
                </c:pt>
                <c:pt idx="112">
                  <c:v>-1.5725728207671222E-2</c:v>
                </c:pt>
                <c:pt idx="113">
                  <c:v>1.1917813449402423E-2</c:v>
                </c:pt>
                <c:pt idx="114">
                  <c:v>-3.6419586006091312E-2</c:v>
                </c:pt>
                <c:pt idx="115">
                  <c:v>2.0759231540941708E-2</c:v>
                </c:pt>
                <c:pt idx="116">
                  <c:v>-2.5484450276697972E-2</c:v>
                </c:pt>
                <c:pt idx="117">
                  <c:v>-2.8152345898490414E-3</c:v>
                </c:pt>
                <c:pt idx="118">
                  <c:v>3.41019365134132E-2</c:v>
                </c:pt>
                <c:pt idx="119">
                  <c:v>-3.1091034656963259E-3</c:v>
                </c:pt>
                <c:pt idx="120">
                  <c:v>1.4804856232819921E-2</c:v>
                </c:pt>
                <c:pt idx="121">
                  <c:v>4.5088725627160714E-3</c:v>
                </c:pt>
                <c:pt idx="122">
                  <c:v>-2.5492430141724597E-3</c:v>
                </c:pt>
                <c:pt idx="123">
                  <c:v>-3.1997757141836981E-2</c:v>
                </c:pt>
                <c:pt idx="124">
                  <c:v>4.7461752895936711E-3</c:v>
                </c:pt>
                <c:pt idx="125">
                  <c:v>1.4772466797006728E-2</c:v>
                </c:pt>
                <c:pt idx="126">
                  <c:v>9.7445365811526282E-4</c:v>
                </c:pt>
                <c:pt idx="127">
                  <c:v>1.7459153490594716E-2</c:v>
                </c:pt>
                <c:pt idx="128">
                  <c:v>-3.1593846591888987E-3</c:v>
                </c:pt>
                <c:pt idx="129">
                  <c:v>3.9883455649927764E-3</c:v>
                </c:pt>
                <c:pt idx="130">
                  <c:v>7.1980288474848431E-3</c:v>
                </c:pt>
                <c:pt idx="131">
                  <c:v>1.2760087366363883E-2</c:v>
                </c:pt>
                <c:pt idx="132">
                  <c:v>1.8752106577090751E-2</c:v>
                </c:pt>
                <c:pt idx="133">
                  <c:v>1.7839387367062295E-2</c:v>
                </c:pt>
                <c:pt idx="134">
                  <c:v>8.1866545513167629E-3</c:v>
                </c:pt>
                <c:pt idx="135">
                  <c:v>-1.0685805422647502E-2</c:v>
                </c:pt>
                <c:pt idx="136">
                  <c:v>1.1619618116161017E-2</c:v>
                </c:pt>
                <c:pt idx="137">
                  <c:v>-2.1347879135864532E-2</c:v>
                </c:pt>
                <c:pt idx="138">
                  <c:v>1.8410773386974107E-2</c:v>
                </c:pt>
                <c:pt idx="139">
                  <c:v>4.0363654510601693E-3</c:v>
                </c:pt>
              </c:numCache>
            </c:numRef>
          </c:xVal>
          <c:yVal>
            <c:numRef>
              <c:f>'RI.CAC40 - Regression'!$M$2:$M$141</c:f>
              <c:numCache>
                <c:formatCode>General</c:formatCode>
                <c:ptCount val="140"/>
                <c:pt idx="0">
                  <c:v>-4.5178785044379777E-2</c:v>
                </c:pt>
                <c:pt idx="1">
                  <c:v>-6.1694731063410356E-2</c:v>
                </c:pt>
                <c:pt idx="2">
                  <c:v>-5.1373033011301479E-2</c:v>
                </c:pt>
                <c:pt idx="3">
                  <c:v>-2.5328279300395641E-2</c:v>
                </c:pt>
                <c:pt idx="4">
                  <c:v>-4.1418074559637717E-2</c:v>
                </c:pt>
                <c:pt idx="5">
                  <c:v>-4.6476931020768407E-2</c:v>
                </c:pt>
                <c:pt idx="6">
                  <c:v>-6.3115510671611655E-2</c:v>
                </c:pt>
                <c:pt idx="7">
                  <c:v>-2.8842084182741208E-2</c:v>
                </c:pt>
                <c:pt idx="8">
                  <c:v>-4.782826308119173E-2</c:v>
                </c:pt>
                <c:pt idx="9">
                  <c:v>-2.5957194059762816E-2</c:v>
                </c:pt>
                <c:pt idx="10">
                  <c:v>-3.0426077326756486E-2</c:v>
                </c:pt>
                <c:pt idx="11">
                  <c:v>-3.5500661758093729E-2</c:v>
                </c:pt>
                <c:pt idx="12">
                  <c:v>-4.0223631152649257E-2</c:v>
                </c:pt>
                <c:pt idx="13">
                  <c:v>-2.2523159619314597E-2</c:v>
                </c:pt>
                <c:pt idx="14">
                  <c:v>-3.6636005123387549E-2</c:v>
                </c:pt>
                <c:pt idx="15">
                  <c:v>-3.176336915911112E-2</c:v>
                </c:pt>
                <c:pt idx="16">
                  <c:v>-2.3786279555131577E-2</c:v>
                </c:pt>
                <c:pt idx="17">
                  <c:v>-2.4814441312558409E-2</c:v>
                </c:pt>
                <c:pt idx="18">
                  <c:v>-3.5955404216785565E-2</c:v>
                </c:pt>
                <c:pt idx="19">
                  <c:v>-4.6146034210427435E-2</c:v>
                </c:pt>
                <c:pt idx="20">
                  <c:v>3.3702831073348025E-3</c:v>
                </c:pt>
                <c:pt idx="21">
                  <c:v>-1.2931907153893835E-2</c:v>
                </c:pt>
                <c:pt idx="22">
                  <c:v>-2.0298012820825655E-2</c:v>
                </c:pt>
                <c:pt idx="23">
                  <c:v>-7.1396648910634353E-2</c:v>
                </c:pt>
                <c:pt idx="24">
                  <c:v>-2.934474124064413E-2</c:v>
                </c:pt>
                <c:pt idx="25">
                  <c:v>2.3141143466162209E-3</c:v>
                </c:pt>
                <c:pt idx="26">
                  <c:v>-9.6015127609128198E-2</c:v>
                </c:pt>
                <c:pt idx="27">
                  <c:v>-3.9627802136753869E-2</c:v>
                </c:pt>
                <c:pt idx="28">
                  <c:v>-3.7981196981524377E-2</c:v>
                </c:pt>
                <c:pt idx="29">
                  <c:v>-1.6778847111354724E-2</c:v>
                </c:pt>
                <c:pt idx="30">
                  <c:v>-3.882424899806549E-2</c:v>
                </c:pt>
                <c:pt idx="31">
                  <c:v>-3.4745537530364697E-2</c:v>
                </c:pt>
                <c:pt idx="32">
                  <c:v>-2.3433798172259233E-2</c:v>
                </c:pt>
                <c:pt idx="33">
                  <c:v>-2.163507106962656E-2</c:v>
                </c:pt>
                <c:pt idx="34">
                  <c:v>-5.3711154422307589E-2</c:v>
                </c:pt>
                <c:pt idx="35">
                  <c:v>-7.1826888745328221E-2</c:v>
                </c:pt>
                <c:pt idx="36">
                  <c:v>-5.0344298323398873E-2</c:v>
                </c:pt>
                <c:pt idx="37">
                  <c:v>-5.2085105819190056E-2</c:v>
                </c:pt>
                <c:pt idx="38">
                  <c:v>-3.7238767277224354E-2</c:v>
                </c:pt>
                <c:pt idx="39">
                  <c:v>-4.6276641416792934E-2</c:v>
                </c:pt>
                <c:pt idx="40">
                  <c:v>-2.4781569485978722E-2</c:v>
                </c:pt>
                <c:pt idx="41">
                  <c:v>-3.3539923130951284E-2</c:v>
                </c:pt>
                <c:pt idx="42">
                  <c:v>-2.1693396164809562E-2</c:v>
                </c:pt>
                <c:pt idx="43">
                  <c:v>-2.5963763506492862E-2</c:v>
                </c:pt>
                <c:pt idx="44">
                  <c:v>-5.0371695109073085E-2</c:v>
                </c:pt>
                <c:pt idx="45">
                  <c:v>-5.9013415620320003E-2</c:v>
                </c:pt>
                <c:pt idx="46">
                  <c:v>-3.3114443183109438E-2</c:v>
                </c:pt>
                <c:pt idx="47">
                  <c:v>-4.6321641993818191E-2</c:v>
                </c:pt>
                <c:pt idx="48">
                  <c:v>-4.7817969627498014E-2</c:v>
                </c:pt>
                <c:pt idx="49">
                  <c:v>-4.1931966091033661E-2</c:v>
                </c:pt>
                <c:pt idx="50">
                  <c:v>-5.3103149619367206E-2</c:v>
                </c:pt>
                <c:pt idx="51">
                  <c:v>-3.8524632057855231E-2</c:v>
                </c:pt>
                <c:pt idx="52">
                  <c:v>-5.0888367656094197E-2</c:v>
                </c:pt>
                <c:pt idx="53">
                  <c:v>-2.8480159605824576E-2</c:v>
                </c:pt>
                <c:pt idx="54">
                  <c:v>-4.0978558588016578E-2</c:v>
                </c:pt>
                <c:pt idx="55">
                  <c:v>-3.0775303357549518E-2</c:v>
                </c:pt>
                <c:pt idx="56">
                  <c:v>-4.2906535393201863E-2</c:v>
                </c:pt>
                <c:pt idx="57">
                  <c:v>-3.4696628520531923E-2</c:v>
                </c:pt>
                <c:pt idx="58">
                  <c:v>-3.9020208689325195E-2</c:v>
                </c:pt>
                <c:pt idx="59">
                  <c:v>-4.2882657807313186E-2</c:v>
                </c:pt>
                <c:pt idx="60">
                  <c:v>-2.4117629913230243E-2</c:v>
                </c:pt>
                <c:pt idx="61">
                  <c:v>-4.7125728262210592E-2</c:v>
                </c:pt>
                <c:pt idx="62">
                  <c:v>-3.2543365324758405E-2</c:v>
                </c:pt>
                <c:pt idx="63">
                  <c:v>-2.1302302378969823E-2</c:v>
                </c:pt>
                <c:pt idx="64">
                  <c:v>-3.865771922098498E-2</c:v>
                </c:pt>
                <c:pt idx="65">
                  <c:v>-5.4501430314451857E-2</c:v>
                </c:pt>
                <c:pt idx="66">
                  <c:v>-2.6858015511792201E-2</c:v>
                </c:pt>
                <c:pt idx="67">
                  <c:v>-5.8790095178312483E-2</c:v>
                </c:pt>
                <c:pt idx="68">
                  <c:v>-2.636897521409479E-2</c:v>
                </c:pt>
                <c:pt idx="69">
                  <c:v>-2.3842385348256105E-2</c:v>
                </c:pt>
                <c:pt idx="70">
                  <c:v>-1.8242498050636567E-2</c:v>
                </c:pt>
                <c:pt idx="71">
                  <c:v>-4.5295111045656575E-2</c:v>
                </c:pt>
                <c:pt idx="72">
                  <c:v>-6.6978642228381943E-2</c:v>
                </c:pt>
                <c:pt idx="73">
                  <c:v>-2.9979941710935494E-2</c:v>
                </c:pt>
                <c:pt idx="74">
                  <c:v>-3.3682138226789164E-2</c:v>
                </c:pt>
                <c:pt idx="75">
                  <c:v>-4.6892646613455893E-2</c:v>
                </c:pt>
                <c:pt idx="76">
                  <c:v>-2.9741428093342199E-2</c:v>
                </c:pt>
                <c:pt idx="77">
                  <c:v>-2.3828893247768504E-2</c:v>
                </c:pt>
                <c:pt idx="78">
                  <c:v>-4.1649174812387238E-2</c:v>
                </c:pt>
                <c:pt idx="79">
                  <c:v>-6.3060830269655324E-2</c:v>
                </c:pt>
                <c:pt idx="80">
                  <c:v>-4.1861381077567102E-2</c:v>
                </c:pt>
                <c:pt idx="81">
                  <c:v>-4.2245896363818466E-2</c:v>
                </c:pt>
                <c:pt idx="82">
                  <c:v>-3.4575275201605971E-2</c:v>
                </c:pt>
                <c:pt idx="83">
                  <c:v>-3.9102498120232809E-2</c:v>
                </c:pt>
                <c:pt idx="84">
                  <c:v>-3.3517216777556876E-2</c:v>
                </c:pt>
                <c:pt idx="85">
                  <c:v>-4.330947572695399E-2</c:v>
                </c:pt>
                <c:pt idx="86">
                  <c:v>-3.0783764334350355E-2</c:v>
                </c:pt>
                <c:pt idx="87">
                  <c:v>-3.0115774794038694E-2</c:v>
                </c:pt>
                <c:pt idx="88">
                  <c:v>-3.5764670271784954E-2</c:v>
                </c:pt>
                <c:pt idx="89">
                  <c:v>-4.3943863081092327E-2</c:v>
                </c:pt>
                <c:pt idx="90">
                  <c:v>-3.6140130268156358E-2</c:v>
                </c:pt>
                <c:pt idx="91">
                  <c:v>-2.0790628720787522E-2</c:v>
                </c:pt>
                <c:pt idx="92">
                  <c:v>-3.3604819426044236E-2</c:v>
                </c:pt>
                <c:pt idx="93">
                  <c:v>-4.9413007798194075E-2</c:v>
                </c:pt>
                <c:pt idx="94">
                  <c:v>-4.2108911934335067E-2</c:v>
                </c:pt>
                <c:pt idx="95">
                  <c:v>-3.7320718312568751E-2</c:v>
                </c:pt>
                <c:pt idx="96">
                  <c:v>-3.575318183704608E-2</c:v>
                </c:pt>
                <c:pt idx="97">
                  <c:v>-2.566109328746043E-2</c:v>
                </c:pt>
                <c:pt idx="98">
                  <c:v>-3.4414902396833355E-2</c:v>
                </c:pt>
                <c:pt idx="99">
                  <c:v>-2.8748826807931841E-2</c:v>
                </c:pt>
                <c:pt idx="100">
                  <c:v>-2.9751764754182099E-2</c:v>
                </c:pt>
                <c:pt idx="101">
                  <c:v>-2.9323751596151033E-2</c:v>
                </c:pt>
                <c:pt idx="102">
                  <c:v>-7.3234121406398275E-3</c:v>
                </c:pt>
                <c:pt idx="103">
                  <c:v>-8.5822709618427917E-2</c:v>
                </c:pt>
                <c:pt idx="104">
                  <c:v>-3.9466008362924215E-2</c:v>
                </c:pt>
                <c:pt idx="105">
                  <c:v>-4.8967164608128472E-2</c:v>
                </c:pt>
                <c:pt idx="106">
                  <c:v>-5.183651206532023E-2</c:v>
                </c:pt>
                <c:pt idx="107">
                  <c:v>-4.3956256706761343E-2</c:v>
                </c:pt>
                <c:pt idx="108">
                  <c:v>-2.6157951144519097E-2</c:v>
                </c:pt>
                <c:pt idx="109">
                  <c:v>-3.280093622899042E-2</c:v>
                </c:pt>
                <c:pt idx="110">
                  <c:v>-3.2701415662163787E-2</c:v>
                </c:pt>
                <c:pt idx="111">
                  <c:v>3.8141280606580202E-4</c:v>
                </c:pt>
                <c:pt idx="112">
                  <c:v>-4.98806102216202E-2</c:v>
                </c:pt>
                <c:pt idx="113">
                  <c:v>-3.1359918416424562E-2</c:v>
                </c:pt>
                <c:pt idx="114">
                  <c:v>-6.3745134793022573E-2</c:v>
                </c:pt>
                <c:pt idx="115">
                  <c:v>-2.543632217012453E-2</c:v>
                </c:pt>
                <c:pt idx="116">
                  <c:v>-5.6418784168183113E-2</c:v>
                </c:pt>
                <c:pt idx="117">
                  <c:v>-4.1230804190436628E-2</c:v>
                </c:pt>
                <c:pt idx="118">
                  <c:v>-1.6496942053483003E-2</c:v>
                </c:pt>
                <c:pt idx="119">
                  <c:v>-4.1427691222793939E-2</c:v>
                </c:pt>
                <c:pt idx="120">
                  <c:v>-2.9425649997297909E-2</c:v>
                </c:pt>
                <c:pt idx="121">
                  <c:v>-3.6323779866142901E-2</c:v>
                </c:pt>
                <c:pt idx="122">
                  <c:v>-4.1052594464020341E-2</c:v>
                </c:pt>
                <c:pt idx="123">
                  <c:v>-6.0782586410977009E-2</c:v>
                </c:pt>
                <c:pt idx="124">
                  <c:v>-3.616479116912448E-2</c:v>
                </c:pt>
                <c:pt idx="125">
                  <c:v>-2.9447350355590703E-2</c:v>
                </c:pt>
                <c:pt idx="126">
                  <c:v>-3.8691779019602253E-2</c:v>
                </c:pt>
                <c:pt idx="127">
                  <c:v>-2.7647317029675302E-2</c:v>
                </c:pt>
                <c:pt idx="128">
                  <c:v>-4.146137874734581E-2</c:v>
                </c:pt>
                <c:pt idx="129">
                  <c:v>-3.6672523895425052E-2</c:v>
                </c:pt>
                <c:pt idx="130">
                  <c:v>-3.4522091957116856E-2</c:v>
                </c:pt>
                <c:pt idx="131">
                  <c:v>-3.0795609550899494E-2</c:v>
                </c:pt>
                <c:pt idx="132">
                  <c:v>-2.6781060964130896E-2</c:v>
                </c:pt>
                <c:pt idx="133">
                  <c:v>-2.7392566949989011E-2</c:v>
                </c:pt>
                <c:pt idx="134">
                  <c:v>-3.3859729941478373E-2</c:v>
                </c:pt>
                <c:pt idx="135">
                  <c:v>-4.6503949669895191E-2</c:v>
                </c:pt>
                <c:pt idx="136">
                  <c:v>-3.155970409993876E-2</c:v>
                </c:pt>
                <c:pt idx="137">
                  <c:v>-5.3647353496236685E-2</c:v>
                </c:pt>
                <c:pt idx="138">
                  <c:v>-2.7009748260985168E-2</c:v>
                </c:pt>
                <c:pt idx="139">
                  <c:v>-3.6640351407492514E-2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142-4049-86E6-FF3AD0C09216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'RI.CAC40 - Regression'!$D$2:$D$141</c:f>
              <c:numCache>
                <c:formatCode>General</c:formatCode>
                <c:ptCount val="140"/>
                <c:pt idx="0">
                  <c:v>-8.7078963945603823E-3</c:v>
                </c:pt>
                <c:pt idx="1">
                  <c:v>-3.3359202435675549E-2</c:v>
                </c:pt>
                <c:pt idx="2">
                  <c:v>-1.7953282771531898E-2</c:v>
                </c:pt>
                <c:pt idx="3">
                  <c:v>2.0920493744401216E-2</c:v>
                </c:pt>
                <c:pt idx="4">
                  <c:v>-3.0947498642565322E-3</c:v>
                </c:pt>
                <c:pt idx="5">
                  <c:v>-1.064547803312502E-2</c:v>
                </c:pt>
                <c:pt idx="6">
                  <c:v>-3.5479824100240774E-2</c:v>
                </c:pt>
                <c:pt idx="7">
                  <c:v>1.5675872611366687E-2</c:v>
                </c:pt>
                <c:pt idx="8">
                  <c:v>-1.2662443948748743E-2</c:v>
                </c:pt>
                <c:pt idx="9">
                  <c:v>1.9981790615372429E-2</c:v>
                </c:pt>
                <c:pt idx="10">
                  <c:v>1.3311642326576695E-2</c:v>
                </c:pt>
                <c:pt idx="11">
                  <c:v>5.7374389655199696E-3</c:v>
                </c:pt>
                <c:pt idx="12">
                  <c:v>-1.3119522006811517E-3</c:v>
                </c:pt>
                <c:pt idx="13">
                  <c:v>2.5107348294579931E-2</c:v>
                </c:pt>
                <c:pt idx="14">
                  <c:v>4.0428526107717435E-3</c:v>
                </c:pt>
                <c:pt idx="15">
                  <c:v>1.1315632519589397E-2</c:v>
                </c:pt>
                <c:pt idx="16">
                  <c:v>2.3222045686507722E-2</c:v>
                </c:pt>
                <c:pt idx="17">
                  <c:v>2.1687436036361425E-2</c:v>
                </c:pt>
                <c:pt idx="18">
                  <c:v>5.0587012470638256E-3</c:v>
                </c:pt>
                <c:pt idx="19">
                  <c:v>-1.0151589367568397E-2</c:v>
                </c:pt>
                <c:pt idx="20">
                  <c:v>6.3755281654087739E-2</c:v>
                </c:pt>
                <c:pt idx="21">
                  <c:v>3.9423022344994729E-2</c:v>
                </c:pt>
                <c:pt idx="22">
                  <c:v>2.8428549190535522E-2</c:v>
                </c:pt>
                <c:pt idx="23">
                  <c:v>-4.7840052988353358E-2</c:v>
                </c:pt>
                <c:pt idx="24">
                  <c:v>1.4925618708029042E-2</c:v>
                </c:pt>
                <c:pt idx="25">
                  <c:v>6.21788694206293E-2</c:v>
                </c:pt>
                <c:pt idx="26">
                  <c:v>-8.4585005530821641E-2</c:v>
                </c:pt>
                <c:pt idx="27">
                  <c:v>-4.2263206109668765E-4</c:v>
                </c:pt>
                <c:pt idx="28">
                  <c:v>2.035051414234905E-3</c:v>
                </c:pt>
                <c:pt idx="29">
                  <c:v>3.3681171765930579E-2</c:v>
                </c:pt>
                <c:pt idx="30">
                  <c:v>7.7673213634506212E-4</c:v>
                </c:pt>
                <c:pt idx="31">
                  <c:v>6.8645193286647841E-3</c:v>
                </c:pt>
                <c:pt idx="32">
                  <c:v>2.3748150968819104E-2</c:v>
                </c:pt>
                <c:pt idx="33">
                  <c:v>2.6432888024774257E-2</c:v>
                </c:pt>
                <c:pt idx="34">
                  <c:v>-2.1443106872287749E-2</c:v>
                </c:pt>
                <c:pt idx="35">
                  <c:v>-4.8482218676222343E-2</c:v>
                </c:pt>
                <c:pt idx="36">
                  <c:v>-1.6417817979059373E-2</c:v>
                </c:pt>
                <c:pt idx="37">
                  <c:v>-1.9016105615018507E-2</c:v>
                </c:pt>
                <c:pt idx="38">
                  <c:v>3.1431842353052911E-3</c:v>
                </c:pt>
                <c:pt idx="39">
                  <c:v>-1.0346530560254613E-2</c:v>
                </c:pt>
                <c:pt idx="40">
                  <c:v>2.1736499738568529E-2</c:v>
                </c:pt>
                <c:pt idx="41">
                  <c:v>8.6639905483739225E-3</c:v>
                </c:pt>
                <c:pt idx="42">
                  <c:v>2.6345833382577157E-2</c:v>
                </c:pt>
                <c:pt idx="43">
                  <c:v>1.9971985216294678E-2</c:v>
                </c:pt>
                <c:pt idx="44">
                  <c:v>-1.6458709766149229E-2</c:v>
                </c:pt>
                <c:pt idx="45">
                  <c:v>-2.9357135130283114E-2</c:v>
                </c:pt>
                <c:pt idx="46">
                  <c:v>9.2990517429625622E-3</c:v>
                </c:pt>
                <c:pt idx="47">
                  <c:v>-1.041369734531181E-2</c:v>
                </c:pt>
                <c:pt idx="48">
                  <c:v>-1.2647080185938466E-2</c:v>
                </c:pt>
                <c:pt idx="49">
                  <c:v>-3.8617720740519502E-3</c:v>
                </c:pt>
                <c:pt idx="50">
                  <c:v>-2.0535613444149812E-2</c:v>
                </c:pt>
                <c:pt idx="51">
                  <c:v>1.2239332158179015E-3</c:v>
                </c:pt>
                <c:pt idx="52">
                  <c:v>-1.7229882853357442E-2</c:v>
                </c:pt>
                <c:pt idx="53">
                  <c:v>1.6216072579269991E-2</c:v>
                </c:pt>
                <c:pt idx="54">
                  <c:v>-2.4387388362532582E-3</c:v>
                </c:pt>
                <c:pt idx="55">
                  <c:v>1.2790395904925559E-2</c:v>
                </c:pt>
                <c:pt idx="56">
                  <c:v>-5.3163909071688763E-3</c:v>
                </c:pt>
                <c:pt idx="57">
                  <c:v>6.9375197470583974E-3</c:v>
                </c:pt>
                <c:pt idx="58">
                  <c:v>4.8424738764224311E-4</c:v>
                </c:pt>
                <c:pt idx="59">
                  <c:v>-5.2807517935155339E-3</c:v>
                </c:pt>
                <c:pt idx="60">
                  <c:v>2.2727480066414788E-2</c:v>
                </c:pt>
                <c:pt idx="61">
                  <c:v>-1.1613857279399724E-2</c:v>
                </c:pt>
                <c:pt idx="62">
                  <c:v>1.0151428896732307E-2</c:v>
                </c:pt>
                <c:pt idx="63">
                  <c:v>2.6929570614123259E-2</c:v>
                </c:pt>
                <c:pt idx="64">
                  <c:v>1.0252904989747351E-3</c:v>
                </c:pt>
                <c:pt idx="65">
                  <c:v>-2.2622653769069585E-2</c:v>
                </c:pt>
                <c:pt idx="66">
                  <c:v>1.863724605965696E-2</c:v>
                </c:pt>
                <c:pt idx="67">
                  <c:v>-2.9023812379359786E-2</c:v>
                </c:pt>
                <c:pt idx="68">
                  <c:v>1.9367175912363307E-2</c:v>
                </c:pt>
                <c:pt idx="69">
                  <c:v>2.3138303521487411E-2</c:v>
                </c:pt>
                <c:pt idx="70">
                  <c:v>3.1496561377883293E-2</c:v>
                </c:pt>
                <c:pt idx="71">
                  <c:v>-8.8815218020731751E-3</c:v>
                </c:pt>
                <c:pt idx="72">
                  <c:v>-4.1245841873204146E-2</c:v>
                </c:pt>
                <c:pt idx="73">
                  <c:v>1.3977533677200654E-2</c:v>
                </c:pt>
                <c:pt idx="74">
                  <c:v>8.4517236974695625E-3</c:v>
                </c:pt>
                <c:pt idx="75">
                  <c:v>-1.1265965184729571E-2</c:v>
                </c:pt>
                <c:pt idx="76">
                  <c:v>1.4333533398651118E-2</c:v>
                </c:pt>
                <c:pt idx="77">
                  <c:v>2.3158441508005053E-2</c:v>
                </c:pt>
                <c:pt idx="78">
                  <c:v>-3.439684574635411E-3</c:v>
                </c:pt>
                <c:pt idx="79">
                  <c:v>-3.5398209439989177E-2</c:v>
                </c:pt>
                <c:pt idx="80">
                  <c:v>-3.7564185710267282E-3</c:v>
                </c:pt>
                <c:pt idx="81">
                  <c:v>-4.3303368914152486E-3</c:v>
                </c:pt>
                <c:pt idx="82">
                  <c:v>7.1186488086635779E-3</c:v>
                </c:pt>
                <c:pt idx="83">
                  <c:v>3.6142415106134692E-4</c:v>
                </c:pt>
                <c:pt idx="84">
                  <c:v>8.6978815084169242E-3</c:v>
                </c:pt>
                <c:pt idx="85">
                  <c:v>-5.9178100128130526E-3</c:v>
                </c:pt>
                <c:pt idx="86">
                  <c:v>1.2777767253301011E-2</c:v>
                </c:pt>
                <c:pt idx="87">
                  <c:v>1.3774792465875126E-2</c:v>
                </c:pt>
                <c:pt idx="88">
                  <c:v>5.3433861718765879E-3</c:v>
                </c:pt>
                <c:pt idx="89">
                  <c:v>-6.8646814059175106E-3</c:v>
                </c:pt>
                <c:pt idx="90">
                  <c:v>4.7829835606012375E-3</c:v>
                </c:pt>
                <c:pt idx="91">
                  <c:v>2.7693282479401518E-2</c:v>
                </c:pt>
                <c:pt idx="92">
                  <c:v>8.5671278903446842E-3</c:v>
                </c:pt>
                <c:pt idx="93">
                  <c:v>-1.5027796013405002E-2</c:v>
                </c:pt>
                <c:pt idx="94">
                  <c:v>-4.1258772080176465E-3</c:v>
                </c:pt>
                <c:pt idx="95">
                  <c:v>3.0208660798491486E-3</c:v>
                </c:pt>
                <c:pt idx="96">
                  <c:v>5.3605335348163169E-3</c:v>
                </c:pt>
                <c:pt idx="97">
                  <c:v>2.0423743546716843E-2</c:v>
                </c:pt>
                <c:pt idx="98">
                  <c:v>7.3580174216734814E-3</c:v>
                </c:pt>
                <c:pt idx="99">
                  <c:v>1.5815066338711627E-2</c:v>
                </c:pt>
                <c:pt idx="100">
                  <c:v>1.4318105145887761E-2</c:v>
                </c:pt>
                <c:pt idx="101">
                  <c:v>1.495694734942187E-2</c:v>
                </c:pt>
                <c:pt idx="102">
                  <c:v>4.7794127871888907E-2</c:v>
                </c:pt>
                <c:pt idx="103">
                  <c:v>-6.9372046194540862E-2</c:v>
                </c:pt>
                <c:pt idx="104">
                  <c:v>-1.8114254365542363E-4</c:v>
                </c:pt>
                <c:pt idx="105">
                  <c:v>-1.4362341130470033E-2</c:v>
                </c:pt>
                <c:pt idx="106">
                  <c:v>-1.8645060523233059E-2</c:v>
                </c:pt>
                <c:pt idx="107">
                  <c:v>-6.8831798351914825E-3</c:v>
                </c:pt>
                <c:pt idx="108">
                  <c:v>1.9682145391868622E-2</c:v>
                </c:pt>
                <c:pt idx="109">
                  <c:v>9.7669847250091771E-3</c:v>
                </c:pt>
                <c:pt idx="110">
                  <c:v>9.9155267429717961E-3</c:v>
                </c:pt>
                <c:pt idx="111">
                  <c:v>5.9294165322702021E-2</c:v>
                </c:pt>
                <c:pt idx="112">
                  <c:v>-1.5725728207671222E-2</c:v>
                </c:pt>
                <c:pt idx="113">
                  <c:v>1.1917813449402423E-2</c:v>
                </c:pt>
                <c:pt idx="114">
                  <c:v>-3.6419586006091312E-2</c:v>
                </c:pt>
                <c:pt idx="115">
                  <c:v>2.0759231540941708E-2</c:v>
                </c:pt>
                <c:pt idx="116">
                  <c:v>-2.5484450276697972E-2</c:v>
                </c:pt>
                <c:pt idx="117">
                  <c:v>-2.8152345898490414E-3</c:v>
                </c:pt>
                <c:pt idx="118">
                  <c:v>3.41019365134132E-2</c:v>
                </c:pt>
                <c:pt idx="119">
                  <c:v>-3.1091034656963259E-3</c:v>
                </c:pt>
                <c:pt idx="120">
                  <c:v>1.4804856232819921E-2</c:v>
                </c:pt>
                <c:pt idx="121">
                  <c:v>4.5088725627160714E-3</c:v>
                </c:pt>
                <c:pt idx="122">
                  <c:v>-2.5492430141724597E-3</c:v>
                </c:pt>
                <c:pt idx="123">
                  <c:v>-3.1997757141836981E-2</c:v>
                </c:pt>
                <c:pt idx="124">
                  <c:v>4.7461752895936711E-3</c:v>
                </c:pt>
                <c:pt idx="125">
                  <c:v>1.4772466797006728E-2</c:v>
                </c:pt>
                <c:pt idx="126">
                  <c:v>9.7445365811526282E-4</c:v>
                </c:pt>
                <c:pt idx="127">
                  <c:v>1.7459153490594716E-2</c:v>
                </c:pt>
                <c:pt idx="128">
                  <c:v>-3.1593846591888987E-3</c:v>
                </c:pt>
                <c:pt idx="129">
                  <c:v>3.9883455649927764E-3</c:v>
                </c:pt>
                <c:pt idx="130">
                  <c:v>7.1980288474848431E-3</c:v>
                </c:pt>
                <c:pt idx="131">
                  <c:v>1.2760087366363883E-2</c:v>
                </c:pt>
                <c:pt idx="132">
                  <c:v>1.8752106577090751E-2</c:v>
                </c:pt>
                <c:pt idx="133">
                  <c:v>1.7839387367062295E-2</c:v>
                </c:pt>
                <c:pt idx="134">
                  <c:v>8.1866545513167629E-3</c:v>
                </c:pt>
                <c:pt idx="135">
                  <c:v>-1.0685805422647502E-2</c:v>
                </c:pt>
                <c:pt idx="136">
                  <c:v>1.1619618116161017E-2</c:v>
                </c:pt>
                <c:pt idx="137">
                  <c:v>-2.1347879135864532E-2</c:v>
                </c:pt>
                <c:pt idx="138">
                  <c:v>1.8410773386974107E-2</c:v>
                </c:pt>
                <c:pt idx="139">
                  <c:v>4.0363654510601693E-3</c:v>
                </c:pt>
              </c:numCache>
            </c:numRef>
          </c:xVal>
          <c:yVal>
            <c:numRef>
              <c:f>'RI.CAC40 - Regression'!$N$2:$N$141</c:f>
              <c:numCache>
                <c:formatCode>General</c:formatCode>
                <c:ptCount val="140"/>
                <c:pt idx="0">
                  <c:v>3.3609079240633846E-2</c:v>
                </c:pt>
                <c:pt idx="1">
                  <c:v>1.7093133221603267E-2</c:v>
                </c:pt>
                <c:pt idx="2">
                  <c:v>2.7414831273712144E-2</c:v>
                </c:pt>
                <c:pt idx="3">
                  <c:v>5.3459584984617982E-2</c:v>
                </c:pt>
                <c:pt idx="4">
                  <c:v>3.7369789725375906E-2</c:v>
                </c:pt>
                <c:pt idx="5">
                  <c:v>3.2310933264245216E-2</c:v>
                </c:pt>
                <c:pt idx="6">
                  <c:v>1.5672353613401965E-2</c:v>
                </c:pt>
                <c:pt idx="7">
                  <c:v>4.9945780102272415E-2</c:v>
                </c:pt>
                <c:pt idx="8">
                  <c:v>3.0959601203821893E-2</c:v>
                </c:pt>
                <c:pt idx="9">
                  <c:v>5.2830670225250807E-2</c:v>
                </c:pt>
                <c:pt idx="10">
                  <c:v>4.8361786958257137E-2</c:v>
                </c:pt>
                <c:pt idx="11">
                  <c:v>4.3287202526919893E-2</c:v>
                </c:pt>
                <c:pt idx="12">
                  <c:v>3.8564233132364366E-2</c:v>
                </c:pt>
                <c:pt idx="13">
                  <c:v>5.6264704665699022E-2</c:v>
                </c:pt>
                <c:pt idx="14">
                  <c:v>4.2151859161626073E-2</c:v>
                </c:pt>
                <c:pt idx="15">
                  <c:v>4.7024495125902503E-2</c:v>
                </c:pt>
                <c:pt idx="16">
                  <c:v>5.500158472988205E-2</c:v>
                </c:pt>
                <c:pt idx="17">
                  <c:v>5.3973422972455214E-2</c:v>
                </c:pt>
                <c:pt idx="18">
                  <c:v>4.2832460068228058E-2</c:v>
                </c:pt>
                <c:pt idx="19">
                  <c:v>3.2641830074586188E-2</c:v>
                </c:pt>
                <c:pt idx="20">
                  <c:v>8.2158147392348418E-2</c:v>
                </c:pt>
                <c:pt idx="21">
                  <c:v>6.5855957131119788E-2</c:v>
                </c:pt>
                <c:pt idx="22">
                  <c:v>5.8489851464187968E-2</c:v>
                </c:pt>
                <c:pt idx="23">
                  <c:v>7.3912153743792772E-3</c:v>
                </c:pt>
                <c:pt idx="24">
                  <c:v>4.9443123044369493E-2</c:v>
                </c:pt>
                <c:pt idx="25">
                  <c:v>8.1101978631629851E-2</c:v>
                </c:pt>
                <c:pt idx="26">
                  <c:v>-1.7227263324114568E-2</c:v>
                </c:pt>
                <c:pt idx="27">
                  <c:v>3.9160062148259754E-2</c:v>
                </c:pt>
                <c:pt idx="28">
                  <c:v>4.0806667303489245E-2</c:v>
                </c:pt>
                <c:pt idx="29">
                  <c:v>6.2009017173658899E-2</c:v>
                </c:pt>
                <c:pt idx="30">
                  <c:v>3.9963615286948133E-2</c:v>
                </c:pt>
                <c:pt idx="31">
                  <c:v>4.4042326754648926E-2</c:v>
                </c:pt>
                <c:pt idx="32">
                  <c:v>5.535406611275439E-2</c:v>
                </c:pt>
                <c:pt idx="33">
                  <c:v>5.7152793215387063E-2</c:v>
                </c:pt>
                <c:pt idx="34">
                  <c:v>2.5076709862706038E-2</c:v>
                </c:pt>
                <c:pt idx="35">
                  <c:v>6.9609755396853948E-3</c:v>
                </c:pt>
                <c:pt idx="36">
                  <c:v>2.844356596161475E-2</c:v>
                </c:pt>
                <c:pt idx="37">
                  <c:v>2.6702758465823571E-2</c:v>
                </c:pt>
                <c:pt idx="38">
                  <c:v>4.1549097007789269E-2</c:v>
                </c:pt>
                <c:pt idx="39">
                  <c:v>3.2511222868220689E-2</c:v>
                </c:pt>
                <c:pt idx="40">
                  <c:v>5.4006294799034904E-2</c:v>
                </c:pt>
                <c:pt idx="41">
                  <c:v>4.5247941154062339E-2</c:v>
                </c:pt>
                <c:pt idx="42">
                  <c:v>5.7094468120204064E-2</c:v>
                </c:pt>
                <c:pt idx="43">
                  <c:v>5.2824100778520761E-2</c:v>
                </c:pt>
                <c:pt idx="44">
                  <c:v>2.8416169175940538E-2</c:v>
                </c:pt>
                <c:pt idx="45">
                  <c:v>1.977444866469362E-2</c:v>
                </c:pt>
                <c:pt idx="46">
                  <c:v>4.5673421101904185E-2</c:v>
                </c:pt>
                <c:pt idx="47">
                  <c:v>3.2466222291195432E-2</c:v>
                </c:pt>
                <c:pt idx="48">
                  <c:v>3.0969894657515606E-2</c:v>
                </c:pt>
                <c:pt idx="49">
                  <c:v>3.6855898193979962E-2</c:v>
                </c:pt>
                <c:pt idx="50">
                  <c:v>2.5684714665646417E-2</c:v>
                </c:pt>
                <c:pt idx="51">
                  <c:v>4.0263232227158392E-2</c:v>
                </c:pt>
                <c:pt idx="52">
                  <c:v>2.7899496628919426E-2</c:v>
                </c:pt>
                <c:pt idx="53">
                  <c:v>5.0307704679189047E-2</c:v>
                </c:pt>
                <c:pt idx="54">
                  <c:v>3.7809305696997045E-2</c:v>
                </c:pt>
                <c:pt idx="55">
                  <c:v>4.8012560927464101E-2</c:v>
                </c:pt>
                <c:pt idx="56">
                  <c:v>3.588132889181176E-2</c:v>
                </c:pt>
                <c:pt idx="57">
                  <c:v>4.40912357644817E-2</c:v>
                </c:pt>
                <c:pt idx="58">
                  <c:v>3.9767655595688428E-2</c:v>
                </c:pt>
                <c:pt idx="59">
                  <c:v>3.5905206477700437E-2</c:v>
                </c:pt>
                <c:pt idx="60">
                  <c:v>5.467023437178338E-2</c:v>
                </c:pt>
                <c:pt idx="61">
                  <c:v>3.1662136022803031E-2</c:v>
                </c:pt>
                <c:pt idx="62">
                  <c:v>4.6244498960255218E-2</c:v>
                </c:pt>
                <c:pt idx="63">
                  <c:v>5.74855619060438E-2</c:v>
                </c:pt>
                <c:pt idx="64">
                  <c:v>4.0130145064028643E-2</c:v>
                </c:pt>
                <c:pt idx="65">
                  <c:v>2.4286433970561763E-2</c:v>
                </c:pt>
                <c:pt idx="66">
                  <c:v>5.1929848773221418E-2</c:v>
                </c:pt>
                <c:pt idx="67">
                  <c:v>1.999776910670114E-2</c:v>
                </c:pt>
                <c:pt idx="68">
                  <c:v>5.2418889070918837E-2</c:v>
                </c:pt>
                <c:pt idx="69">
                  <c:v>5.4945478936757518E-2</c:v>
                </c:pt>
                <c:pt idx="70">
                  <c:v>6.0545366234377056E-2</c:v>
                </c:pt>
                <c:pt idx="71">
                  <c:v>3.3492753239357048E-2</c:v>
                </c:pt>
                <c:pt idx="72">
                  <c:v>1.180922205663168E-2</c:v>
                </c:pt>
                <c:pt idx="73">
                  <c:v>4.8807922574078129E-2</c:v>
                </c:pt>
                <c:pt idx="74">
                  <c:v>4.5105726058224459E-2</c:v>
                </c:pt>
                <c:pt idx="75">
                  <c:v>3.189521767155773E-2</c:v>
                </c:pt>
                <c:pt idx="76">
                  <c:v>4.9046436191671428E-2</c:v>
                </c:pt>
                <c:pt idx="77">
                  <c:v>5.4958971037245119E-2</c:v>
                </c:pt>
                <c:pt idx="78">
                  <c:v>3.7138689472626385E-2</c:v>
                </c:pt>
                <c:pt idx="79">
                  <c:v>1.5727034015358302E-2</c:v>
                </c:pt>
                <c:pt idx="80">
                  <c:v>3.6926483207446521E-2</c:v>
                </c:pt>
                <c:pt idx="81">
                  <c:v>3.6541967921195156E-2</c:v>
                </c:pt>
                <c:pt idx="82">
                  <c:v>4.4212589083407652E-2</c:v>
                </c:pt>
                <c:pt idx="83">
                  <c:v>3.9685366164780814E-2</c:v>
                </c:pt>
                <c:pt idx="84">
                  <c:v>4.5270647507456747E-2</c:v>
                </c:pt>
                <c:pt idx="85">
                  <c:v>3.5478388558059633E-2</c:v>
                </c:pt>
                <c:pt idx="86">
                  <c:v>4.8004099950663265E-2</c:v>
                </c:pt>
                <c:pt idx="87">
                  <c:v>4.8672089490974929E-2</c:v>
                </c:pt>
                <c:pt idx="88">
                  <c:v>4.3023194013228669E-2</c:v>
                </c:pt>
                <c:pt idx="89">
                  <c:v>3.4844001203921296E-2</c:v>
                </c:pt>
                <c:pt idx="90">
                  <c:v>4.2647734016857265E-2</c:v>
                </c:pt>
                <c:pt idx="91">
                  <c:v>5.7997235564226104E-2</c:v>
                </c:pt>
                <c:pt idx="92">
                  <c:v>4.5183044858969387E-2</c:v>
                </c:pt>
                <c:pt idx="93">
                  <c:v>2.9374856486819548E-2</c:v>
                </c:pt>
                <c:pt idx="94">
                  <c:v>3.6678952350678556E-2</c:v>
                </c:pt>
                <c:pt idx="95">
                  <c:v>4.1467145972444872E-2</c:v>
                </c:pt>
                <c:pt idx="96">
                  <c:v>4.3034682447967543E-2</c:v>
                </c:pt>
                <c:pt idx="97">
                  <c:v>5.3126770997553197E-2</c:v>
                </c:pt>
                <c:pt idx="98">
                  <c:v>4.4372961888180268E-2</c:v>
                </c:pt>
                <c:pt idx="99">
                  <c:v>5.0039037477081785E-2</c:v>
                </c:pt>
                <c:pt idx="100">
                  <c:v>4.9036099530831524E-2</c:v>
                </c:pt>
                <c:pt idx="101">
                  <c:v>4.946411268886259E-2</c:v>
                </c:pt>
                <c:pt idx="102">
                  <c:v>7.1464452144373802E-2</c:v>
                </c:pt>
                <c:pt idx="103">
                  <c:v>-7.034845333414301E-3</c:v>
                </c:pt>
                <c:pt idx="104">
                  <c:v>3.9321855922089408E-2</c:v>
                </c:pt>
                <c:pt idx="105">
                  <c:v>2.9820699676885151E-2</c:v>
                </c:pt>
                <c:pt idx="106">
                  <c:v>2.6951352219693393E-2</c:v>
                </c:pt>
                <c:pt idx="107">
                  <c:v>3.483160757825228E-2</c:v>
                </c:pt>
                <c:pt idx="108">
                  <c:v>5.2629913140494526E-2</c:v>
                </c:pt>
                <c:pt idx="109">
                  <c:v>4.5986928056023203E-2</c:v>
                </c:pt>
                <c:pt idx="110">
                  <c:v>4.6086448622849836E-2</c:v>
                </c:pt>
                <c:pt idx="111">
                  <c:v>7.9169277091079432E-2</c:v>
                </c:pt>
                <c:pt idx="112">
                  <c:v>2.8907254063393426E-2</c:v>
                </c:pt>
                <c:pt idx="113">
                  <c:v>4.7427945868589061E-2</c:v>
                </c:pt>
                <c:pt idx="114">
                  <c:v>1.5042729491991046E-2</c:v>
                </c:pt>
                <c:pt idx="115">
                  <c:v>5.3351542114889093E-2</c:v>
                </c:pt>
                <c:pt idx="116">
                  <c:v>2.236908011683051E-2</c:v>
                </c:pt>
                <c:pt idx="117">
                  <c:v>3.7557060094576995E-2</c:v>
                </c:pt>
                <c:pt idx="118">
                  <c:v>6.229092223153062E-2</c:v>
                </c:pt>
                <c:pt idx="119">
                  <c:v>3.7360173062219684E-2</c:v>
                </c:pt>
                <c:pt idx="120">
                  <c:v>4.9362214287715714E-2</c:v>
                </c:pt>
                <c:pt idx="121">
                  <c:v>4.2464084418870722E-2</c:v>
                </c:pt>
                <c:pt idx="122">
                  <c:v>3.7735269820993282E-2</c:v>
                </c:pt>
                <c:pt idx="123">
                  <c:v>1.8005277874036614E-2</c:v>
                </c:pt>
                <c:pt idx="124">
                  <c:v>4.2623073115889143E-2</c:v>
                </c:pt>
                <c:pt idx="125">
                  <c:v>4.9340513929422916E-2</c:v>
                </c:pt>
                <c:pt idx="126">
                  <c:v>4.009608526541137E-2</c:v>
                </c:pt>
                <c:pt idx="127">
                  <c:v>5.1140547255338321E-2</c:v>
                </c:pt>
                <c:pt idx="128">
                  <c:v>3.7326485537667813E-2</c:v>
                </c:pt>
                <c:pt idx="129">
                  <c:v>4.2115340389588571E-2</c:v>
                </c:pt>
                <c:pt idx="130">
                  <c:v>4.4265772327896767E-2</c:v>
                </c:pt>
                <c:pt idx="131">
                  <c:v>4.7992254734114129E-2</c:v>
                </c:pt>
                <c:pt idx="132">
                  <c:v>5.2006803320882727E-2</c:v>
                </c:pt>
                <c:pt idx="133">
                  <c:v>5.1395297335024612E-2</c:v>
                </c:pt>
                <c:pt idx="134">
                  <c:v>4.492813434353525E-2</c:v>
                </c:pt>
                <c:pt idx="135">
                  <c:v>3.2283914615118432E-2</c:v>
                </c:pt>
                <c:pt idx="136">
                  <c:v>4.7228160185074863E-2</c:v>
                </c:pt>
                <c:pt idx="137">
                  <c:v>2.5140510788776937E-2</c:v>
                </c:pt>
                <c:pt idx="138">
                  <c:v>5.1778116024028459E-2</c:v>
                </c:pt>
                <c:pt idx="139">
                  <c:v>4.2147512877521109E-2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142-4049-86E6-FF3AD0C092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CAC 40</a:t>
                </a:r>
              </a:p>
            </c:rich>
          </c:tx>
          <c:layout>
            <c:manualLayout>
              <c:xMode val="edge"/>
              <c:yMode val="edge"/>
              <c:x val="0.43570310785108546"/>
              <c:y val="0.9424189971724058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Rendements RICARD en fonction SX3E</c:v>
          </c:tx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'1.RI.SX3E - Regression '!$D$2:$D$141</c:f>
              <c:numCache>
                <c:formatCode>General</c:formatCode>
                <c:ptCount val="140"/>
                <c:pt idx="0">
                  <c:v>-2.3067647624207925E-3</c:v>
                </c:pt>
                <c:pt idx="1">
                  <c:v>-3.3346284440089885E-2</c:v>
                </c:pt>
                <c:pt idx="2">
                  <c:v>-9.752425560387969E-3</c:v>
                </c:pt>
                <c:pt idx="3">
                  <c:v>2.3402324824953278E-2</c:v>
                </c:pt>
                <c:pt idx="4">
                  <c:v>-4.3974024645907529E-3</c:v>
                </c:pt>
                <c:pt idx="5">
                  <c:v>-9.365528045498664E-4</c:v>
                </c:pt>
                <c:pt idx="6">
                  <c:v>-5.2271443556846584E-2</c:v>
                </c:pt>
                <c:pt idx="7">
                  <c:v>1.0716382853787329E-2</c:v>
                </c:pt>
                <c:pt idx="8">
                  <c:v>-1.4641829666179162E-2</c:v>
                </c:pt>
                <c:pt idx="9">
                  <c:v>1.2810912879281162E-2</c:v>
                </c:pt>
                <c:pt idx="10">
                  <c:v>2.4020269707122874E-2</c:v>
                </c:pt>
                <c:pt idx="11">
                  <c:v>4.5546643446807769E-3</c:v>
                </c:pt>
                <c:pt idx="12">
                  <c:v>-1.1258464544114893E-2</c:v>
                </c:pt>
                <c:pt idx="13">
                  <c:v>1.702364113962419E-2</c:v>
                </c:pt>
                <c:pt idx="14">
                  <c:v>5.4345065772767138E-3</c:v>
                </c:pt>
                <c:pt idx="15">
                  <c:v>2.9041811846689823E-2</c:v>
                </c:pt>
                <c:pt idx="16">
                  <c:v>3.5278839910540261E-2</c:v>
                </c:pt>
                <c:pt idx="17">
                  <c:v>-7.0739089167068392E-3</c:v>
                </c:pt>
                <c:pt idx="18">
                  <c:v>-1.7800918189653663E-2</c:v>
                </c:pt>
                <c:pt idx="19">
                  <c:v>3.2470397232958019E-3</c:v>
                </c:pt>
                <c:pt idx="20">
                  <c:v>5.6983511154219117E-2</c:v>
                </c:pt>
                <c:pt idx="21">
                  <c:v>5.1277526128987935E-2</c:v>
                </c:pt>
                <c:pt idx="22">
                  <c:v>5.0704631613647626E-2</c:v>
                </c:pt>
                <c:pt idx="23">
                  <c:v>-4.0942143534618974E-2</c:v>
                </c:pt>
                <c:pt idx="24">
                  <c:v>7.8062768838616358E-3</c:v>
                </c:pt>
                <c:pt idx="25">
                  <c:v>4.3687907885438831E-2</c:v>
                </c:pt>
                <c:pt idx="26">
                  <c:v>-6.1629675859109924E-2</c:v>
                </c:pt>
                <c:pt idx="27">
                  <c:v>2.3654526616230455E-3</c:v>
                </c:pt>
                <c:pt idx="28">
                  <c:v>1.4014986322007678E-2</c:v>
                </c:pt>
                <c:pt idx="29">
                  <c:v>3.1932085506801586E-2</c:v>
                </c:pt>
                <c:pt idx="30">
                  <c:v>2.4607812980622281E-3</c:v>
                </c:pt>
                <c:pt idx="31">
                  <c:v>1.5789364051075852E-2</c:v>
                </c:pt>
                <c:pt idx="32">
                  <c:v>3.5146732216400398E-2</c:v>
                </c:pt>
                <c:pt idx="33">
                  <c:v>1.3328380710992562E-2</c:v>
                </c:pt>
                <c:pt idx="34">
                  <c:v>-5.8000608246078101E-3</c:v>
                </c:pt>
                <c:pt idx="35">
                  <c:v>-2.4331312788775421E-2</c:v>
                </c:pt>
                <c:pt idx="36">
                  <c:v>-1.1315535811575446E-2</c:v>
                </c:pt>
                <c:pt idx="37">
                  <c:v>-1.6203512822627109E-2</c:v>
                </c:pt>
                <c:pt idx="38">
                  <c:v>-4.2696444699894098E-3</c:v>
                </c:pt>
                <c:pt idx="39">
                  <c:v>1.5625000000000983E-3</c:v>
                </c:pt>
                <c:pt idx="40">
                  <c:v>1.5025041736227021E-2</c:v>
                </c:pt>
                <c:pt idx="41">
                  <c:v>4.254249009786811E-3</c:v>
                </c:pt>
                <c:pt idx="42">
                  <c:v>2.3947983948842354E-2</c:v>
                </c:pt>
                <c:pt idx="43">
                  <c:v>3.0653544177817127E-2</c:v>
                </c:pt>
                <c:pt idx="44">
                  <c:v>-1.0244511087275369E-2</c:v>
                </c:pt>
                <c:pt idx="45">
                  <c:v>-2.9528604507892069E-2</c:v>
                </c:pt>
                <c:pt idx="46">
                  <c:v>-4.6728971962616394E-3</c:v>
                </c:pt>
                <c:pt idx="47">
                  <c:v>1.0795250089960225E-3</c:v>
                </c:pt>
                <c:pt idx="48">
                  <c:v>-1.005804329149469E-2</c:v>
                </c:pt>
                <c:pt idx="49">
                  <c:v>5.7534246575342849E-3</c:v>
                </c:pt>
                <c:pt idx="50">
                  <c:v>-6.8858703614559126E-3</c:v>
                </c:pt>
                <c:pt idx="51">
                  <c:v>1.4545377330445541E-2</c:v>
                </c:pt>
                <c:pt idx="52">
                  <c:v>2.9816416066788289E-3</c:v>
                </c:pt>
                <c:pt idx="53">
                  <c:v>-1.0849909584086605E-3</c:v>
                </c:pt>
                <c:pt idx="54">
                  <c:v>-1.465777286824994E-3</c:v>
                </c:pt>
                <c:pt idx="55">
                  <c:v>8.7172836093811793E-4</c:v>
                </c:pt>
                <c:pt idx="56">
                  <c:v>2.008371830741534E-2</c:v>
                </c:pt>
                <c:pt idx="57">
                  <c:v>2.1173395938074466E-2</c:v>
                </c:pt>
                <c:pt idx="58">
                  <c:v>-1.0800981509070211E-2</c:v>
                </c:pt>
                <c:pt idx="59">
                  <c:v>-9.8491978375536476E-4</c:v>
                </c:pt>
                <c:pt idx="60">
                  <c:v>-6.1246363497173821E-4</c:v>
                </c:pt>
                <c:pt idx="61">
                  <c:v>1.7946605508672712E-2</c:v>
                </c:pt>
                <c:pt idx="62">
                  <c:v>6.4315166726425345E-3</c:v>
                </c:pt>
                <c:pt idx="63">
                  <c:v>4.2056838614763073E-2</c:v>
                </c:pt>
                <c:pt idx="64">
                  <c:v>5.825014679976555E-3</c:v>
                </c:pt>
                <c:pt idx="65">
                  <c:v>-2.1264367816091954E-2</c:v>
                </c:pt>
                <c:pt idx="66">
                  <c:v>7.9243709161685352E-3</c:v>
                </c:pt>
                <c:pt idx="67">
                  <c:v>-1.6678058783321927E-2</c:v>
                </c:pt>
                <c:pt idx="68">
                  <c:v>1.334503140007382E-2</c:v>
                </c:pt>
                <c:pt idx="69">
                  <c:v>2.1967391047875231E-2</c:v>
                </c:pt>
                <c:pt idx="70">
                  <c:v>1.723351654945637E-2</c:v>
                </c:pt>
                <c:pt idx="71">
                  <c:v>-2.9965075669383015E-2</c:v>
                </c:pt>
                <c:pt idx="72">
                  <c:v>-2.2753128555176336E-2</c:v>
                </c:pt>
                <c:pt idx="73">
                  <c:v>2.3719381471514404E-3</c:v>
                </c:pt>
                <c:pt idx="74">
                  <c:v>3.685475563694533E-3</c:v>
                </c:pt>
                <c:pt idx="75">
                  <c:v>-1.7232458212413596E-2</c:v>
                </c:pt>
                <c:pt idx="76">
                  <c:v>1.7348316663996485E-2</c:v>
                </c:pt>
                <c:pt idx="77">
                  <c:v>1.357056694813033E-2</c:v>
                </c:pt>
                <c:pt idx="78">
                  <c:v>-1.4156013447069312E-2</c:v>
                </c:pt>
                <c:pt idx="79">
                  <c:v>-7.8055864400626215E-3</c:v>
                </c:pt>
                <c:pt idx="80">
                  <c:v>-2.2122126564302892E-2</c:v>
                </c:pt>
                <c:pt idx="81">
                  <c:v>-9.3203200562736507E-3</c:v>
                </c:pt>
                <c:pt idx="82">
                  <c:v>7.8202884423669763E-3</c:v>
                </c:pt>
                <c:pt idx="83">
                  <c:v>5.8605936357964067E-3</c:v>
                </c:pt>
                <c:pt idx="84">
                  <c:v>-1.9349242710673322E-3</c:v>
                </c:pt>
                <c:pt idx="85">
                  <c:v>8.0034076133255454E-3</c:v>
                </c:pt>
                <c:pt idx="86">
                  <c:v>2.589696412143512E-2</c:v>
                </c:pt>
                <c:pt idx="87">
                  <c:v>-7.5551802058843719E-3</c:v>
                </c:pt>
                <c:pt idx="88">
                  <c:v>-2.2403213209862688E-2</c:v>
                </c:pt>
                <c:pt idx="89">
                  <c:v>-1.9150798861895382E-2</c:v>
                </c:pt>
                <c:pt idx="90">
                  <c:v>9.5452737637544589E-3</c:v>
                </c:pt>
                <c:pt idx="91">
                  <c:v>2.6398149408082702E-2</c:v>
                </c:pt>
                <c:pt idx="92">
                  <c:v>-1.2496640687987065E-2</c:v>
                </c:pt>
                <c:pt idx="93">
                  <c:v>-1.5022169280656481E-2</c:v>
                </c:pt>
                <c:pt idx="94">
                  <c:v>-1.0520571865109666E-2</c:v>
                </c:pt>
                <c:pt idx="95">
                  <c:v>-8.1615864218913207E-3</c:v>
                </c:pt>
                <c:pt idx="96">
                  <c:v>3.6816459122905452E-4</c:v>
                </c:pt>
                <c:pt idx="97">
                  <c:v>4.1784175258894884E-2</c:v>
                </c:pt>
                <c:pt idx="98">
                  <c:v>-8.0567553655751991E-3</c:v>
                </c:pt>
                <c:pt idx="99">
                  <c:v>-1.5163871195256872E-2</c:v>
                </c:pt>
                <c:pt idx="100">
                  <c:v>1.7081754802842488E-2</c:v>
                </c:pt>
                <c:pt idx="101">
                  <c:v>8.0446523399543592E-3</c:v>
                </c:pt>
                <c:pt idx="102">
                  <c:v>4.9395304718994511E-2</c:v>
                </c:pt>
                <c:pt idx="103">
                  <c:v>-5.9566022167213122E-2</c:v>
                </c:pt>
                <c:pt idx="104">
                  <c:v>-4.2414283176407178E-3</c:v>
                </c:pt>
                <c:pt idx="105">
                  <c:v>-3.0992650314354778E-3</c:v>
                </c:pt>
                <c:pt idx="106">
                  <c:v>-4.0934182590233487E-2</c:v>
                </c:pt>
                <c:pt idx="107">
                  <c:v>-5.4478651970099757E-3</c:v>
                </c:pt>
                <c:pt idx="108">
                  <c:v>6.3109581181869708E-3</c:v>
                </c:pt>
                <c:pt idx="109">
                  <c:v>8.6589364939880838E-3</c:v>
                </c:pt>
                <c:pt idx="110">
                  <c:v>-2.2667493531210621E-3</c:v>
                </c:pt>
                <c:pt idx="111">
                  <c:v>-3.8132163094883481E-3</c:v>
                </c:pt>
                <c:pt idx="112">
                  <c:v>7.5985232248648163E-3</c:v>
                </c:pt>
                <c:pt idx="113">
                  <c:v>2.7911969940954469E-4</c:v>
                </c:pt>
                <c:pt idx="114">
                  <c:v>-2.7418142332108243E-2</c:v>
                </c:pt>
                <c:pt idx="115">
                  <c:v>2.9738737770132209E-2</c:v>
                </c:pt>
                <c:pt idx="116">
                  <c:v>2.4789825393404488E-3</c:v>
                </c:pt>
                <c:pt idx="117">
                  <c:v>2.4634799896274232E-3</c:v>
                </c:pt>
                <c:pt idx="118">
                  <c:v>2.2764443265703073E-2</c:v>
                </c:pt>
                <c:pt idx="119">
                  <c:v>1.6924010518508469E-2</c:v>
                </c:pt>
                <c:pt idx="120">
                  <c:v>3.0813428167643611E-2</c:v>
                </c:pt>
                <c:pt idx="121">
                  <c:v>2.6590557735759322E-2</c:v>
                </c:pt>
                <c:pt idx="122">
                  <c:v>-9.4006219960418649E-3</c:v>
                </c:pt>
                <c:pt idx="123">
                  <c:v>-1.293023255813954E-2</c:v>
                </c:pt>
                <c:pt idx="124">
                  <c:v>1.731806567616162E-2</c:v>
                </c:pt>
                <c:pt idx="125">
                  <c:v>2.3611750175574552E-2</c:v>
                </c:pt>
                <c:pt idx="126">
                  <c:v>-1.7722060992435389E-2</c:v>
                </c:pt>
                <c:pt idx="127">
                  <c:v>8.6618518607385706E-3</c:v>
                </c:pt>
                <c:pt idx="128">
                  <c:v>-2.8233042229931973E-3</c:v>
                </c:pt>
                <c:pt idx="129">
                  <c:v>1.6776512881964975E-3</c:v>
                </c:pt>
                <c:pt idx="130">
                  <c:v>-1.3010053222945003E-2</c:v>
                </c:pt>
                <c:pt idx="131">
                  <c:v>4.9444933082938743E-3</c:v>
                </c:pt>
                <c:pt idx="132">
                  <c:v>1.601294560911988E-2</c:v>
                </c:pt>
                <c:pt idx="133">
                  <c:v>1.1704337202199195E-2</c:v>
                </c:pt>
                <c:pt idx="134">
                  <c:v>6.1124694376528117E-4</c:v>
                </c:pt>
                <c:pt idx="135">
                  <c:v>5.1362709198593667E-3</c:v>
                </c:pt>
                <c:pt idx="136">
                  <c:v>1.3534796731962087E-3</c:v>
                </c:pt>
                <c:pt idx="137">
                  <c:v>6.4023639497658429E-4</c:v>
                </c:pt>
                <c:pt idx="138">
                  <c:v>-1.7539615338091206E-2</c:v>
                </c:pt>
                <c:pt idx="139">
                  <c:v>-1.1840324763192351E-3</c:v>
                </c:pt>
              </c:numCache>
            </c:numRef>
          </c:xVal>
          <c:yVal>
            <c:numRef>
              <c:f>'1.RI.SX3E - Regression 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AE-4966-973C-3A072F5767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0760352"/>
        <c:axId val="-2110504512"/>
      </c:scatterChart>
      <c:valAx>
        <c:axId val="-2110760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SXPE</a:t>
                </a:r>
              </a:p>
            </c:rich>
          </c:tx>
          <c:layout>
            <c:manualLayout>
              <c:xMode val="edge"/>
              <c:yMode val="edge"/>
              <c:x val="0.74148777222170204"/>
              <c:y val="0.561435151854817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0504512"/>
        <c:crosses val="autoZero"/>
        <c:crossBetween val="midCat"/>
      </c:valAx>
      <c:valAx>
        <c:axId val="-2110504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IMERYS</a:t>
                </a:r>
              </a:p>
            </c:rich>
          </c:tx>
          <c:layout>
            <c:manualLayout>
              <c:xMode val="edge"/>
              <c:yMode val="edge"/>
              <c:x val="0.50382529579290902"/>
              <c:y val="0.2137612845895550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0760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Résidus en fonctions du temps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'1.RI.SX3E - Regression '!$A$2:$A$142</c:f>
              <c:numCache>
                <c:formatCode>m/d/yyyy</c:formatCode>
                <c:ptCount val="141"/>
                <c:pt idx="0">
                  <c:v>42170</c:v>
                </c:pt>
                <c:pt idx="1">
                  <c:v>42163</c:v>
                </c:pt>
                <c:pt idx="2">
                  <c:v>42156</c:v>
                </c:pt>
                <c:pt idx="3">
                  <c:v>42149</c:v>
                </c:pt>
                <c:pt idx="4">
                  <c:v>42142</c:v>
                </c:pt>
                <c:pt idx="5">
                  <c:v>42135</c:v>
                </c:pt>
                <c:pt idx="6">
                  <c:v>42128</c:v>
                </c:pt>
                <c:pt idx="7">
                  <c:v>42121</c:v>
                </c:pt>
                <c:pt idx="8">
                  <c:v>42114</c:v>
                </c:pt>
                <c:pt idx="9">
                  <c:v>42107</c:v>
                </c:pt>
                <c:pt idx="10">
                  <c:v>42101</c:v>
                </c:pt>
                <c:pt idx="11">
                  <c:v>42093</c:v>
                </c:pt>
                <c:pt idx="12">
                  <c:v>42086</c:v>
                </c:pt>
                <c:pt idx="13">
                  <c:v>42079</c:v>
                </c:pt>
                <c:pt idx="14">
                  <c:v>42072</c:v>
                </c:pt>
                <c:pt idx="15">
                  <c:v>42065</c:v>
                </c:pt>
                <c:pt idx="16">
                  <c:v>42058</c:v>
                </c:pt>
                <c:pt idx="17">
                  <c:v>42051</c:v>
                </c:pt>
                <c:pt idx="18">
                  <c:v>42044</c:v>
                </c:pt>
                <c:pt idx="19">
                  <c:v>42037</c:v>
                </c:pt>
                <c:pt idx="20">
                  <c:v>42030</c:v>
                </c:pt>
                <c:pt idx="21">
                  <c:v>42023</c:v>
                </c:pt>
                <c:pt idx="22">
                  <c:v>42016</c:v>
                </c:pt>
                <c:pt idx="23">
                  <c:v>42009</c:v>
                </c:pt>
                <c:pt idx="24">
                  <c:v>42002</c:v>
                </c:pt>
                <c:pt idx="25">
                  <c:v>41995</c:v>
                </c:pt>
                <c:pt idx="26">
                  <c:v>41988</c:v>
                </c:pt>
                <c:pt idx="27">
                  <c:v>41981</c:v>
                </c:pt>
                <c:pt idx="28">
                  <c:v>41974</c:v>
                </c:pt>
                <c:pt idx="29">
                  <c:v>41967</c:v>
                </c:pt>
                <c:pt idx="30">
                  <c:v>41960</c:v>
                </c:pt>
                <c:pt idx="31">
                  <c:v>41953</c:v>
                </c:pt>
                <c:pt idx="32">
                  <c:v>41946</c:v>
                </c:pt>
                <c:pt idx="33">
                  <c:v>41939</c:v>
                </c:pt>
                <c:pt idx="34">
                  <c:v>41932</c:v>
                </c:pt>
                <c:pt idx="35">
                  <c:v>41925</c:v>
                </c:pt>
                <c:pt idx="36">
                  <c:v>41918</c:v>
                </c:pt>
                <c:pt idx="37">
                  <c:v>41911</c:v>
                </c:pt>
                <c:pt idx="38">
                  <c:v>41904</c:v>
                </c:pt>
                <c:pt idx="39">
                  <c:v>41897</c:v>
                </c:pt>
                <c:pt idx="40">
                  <c:v>41890</c:v>
                </c:pt>
                <c:pt idx="41">
                  <c:v>41883</c:v>
                </c:pt>
                <c:pt idx="42">
                  <c:v>41876</c:v>
                </c:pt>
                <c:pt idx="43">
                  <c:v>41869</c:v>
                </c:pt>
                <c:pt idx="44">
                  <c:v>41862</c:v>
                </c:pt>
                <c:pt idx="45">
                  <c:v>41855</c:v>
                </c:pt>
                <c:pt idx="46">
                  <c:v>41848</c:v>
                </c:pt>
                <c:pt idx="47">
                  <c:v>41841</c:v>
                </c:pt>
                <c:pt idx="48">
                  <c:v>41834</c:v>
                </c:pt>
                <c:pt idx="49">
                  <c:v>41827</c:v>
                </c:pt>
                <c:pt idx="50">
                  <c:v>41820</c:v>
                </c:pt>
                <c:pt idx="51">
                  <c:v>41813</c:v>
                </c:pt>
                <c:pt idx="52">
                  <c:v>41806</c:v>
                </c:pt>
                <c:pt idx="53">
                  <c:v>41799</c:v>
                </c:pt>
                <c:pt idx="54">
                  <c:v>41792</c:v>
                </c:pt>
                <c:pt idx="55">
                  <c:v>41785</c:v>
                </c:pt>
                <c:pt idx="56">
                  <c:v>41778</c:v>
                </c:pt>
                <c:pt idx="57">
                  <c:v>41771</c:v>
                </c:pt>
                <c:pt idx="58">
                  <c:v>41764</c:v>
                </c:pt>
                <c:pt idx="59">
                  <c:v>41757</c:v>
                </c:pt>
                <c:pt idx="60">
                  <c:v>41751</c:v>
                </c:pt>
                <c:pt idx="61">
                  <c:v>41743</c:v>
                </c:pt>
                <c:pt idx="62">
                  <c:v>41736</c:v>
                </c:pt>
                <c:pt idx="63">
                  <c:v>41729</c:v>
                </c:pt>
                <c:pt idx="64">
                  <c:v>41722</c:v>
                </c:pt>
                <c:pt idx="65">
                  <c:v>41715</c:v>
                </c:pt>
                <c:pt idx="66">
                  <c:v>41708</c:v>
                </c:pt>
                <c:pt idx="67">
                  <c:v>41701</c:v>
                </c:pt>
                <c:pt idx="68">
                  <c:v>41694</c:v>
                </c:pt>
                <c:pt idx="69">
                  <c:v>41687</c:v>
                </c:pt>
                <c:pt idx="70">
                  <c:v>41680</c:v>
                </c:pt>
                <c:pt idx="71">
                  <c:v>41673</c:v>
                </c:pt>
                <c:pt idx="72">
                  <c:v>41666</c:v>
                </c:pt>
                <c:pt idx="73">
                  <c:v>41659</c:v>
                </c:pt>
                <c:pt idx="74">
                  <c:v>41652</c:v>
                </c:pt>
                <c:pt idx="75">
                  <c:v>41645</c:v>
                </c:pt>
                <c:pt idx="76">
                  <c:v>41638</c:v>
                </c:pt>
                <c:pt idx="77">
                  <c:v>41631</c:v>
                </c:pt>
                <c:pt idx="78">
                  <c:v>41624</c:v>
                </c:pt>
                <c:pt idx="79">
                  <c:v>41617</c:v>
                </c:pt>
                <c:pt idx="80">
                  <c:v>41610</c:v>
                </c:pt>
                <c:pt idx="81">
                  <c:v>41603</c:v>
                </c:pt>
                <c:pt idx="82">
                  <c:v>41596</c:v>
                </c:pt>
                <c:pt idx="83">
                  <c:v>41589</c:v>
                </c:pt>
                <c:pt idx="84">
                  <c:v>41582</c:v>
                </c:pt>
                <c:pt idx="85">
                  <c:v>41575</c:v>
                </c:pt>
                <c:pt idx="86">
                  <c:v>41568</c:v>
                </c:pt>
                <c:pt idx="87">
                  <c:v>41561</c:v>
                </c:pt>
                <c:pt idx="88">
                  <c:v>41554</c:v>
                </c:pt>
                <c:pt idx="89">
                  <c:v>41547</c:v>
                </c:pt>
                <c:pt idx="90">
                  <c:v>41540</c:v>
                </c:pt>
                <c:pt idx="91">
                  <c:v>41533</c:v>
                </c:pt>
                <c:pt idx="92">
                  <c:v>41526</c:v>
                </c:pt>
                <c:pt idx="93">
                  <c:v>41519</c:v>
                </c:pt>
                <c:pt idx="94">
                  <c:v>41512</c:v>
                </c:pt>
                <c:pt idx="95">
                  <c:v>41505</c:v>
                </c:pt>
                <c:pt idx="96">
                  <c:v>41498</c:v>
                </c:pt>
                <c:pt idx="97">
                  <c:v>41491</c:v>
                </c:pt>
                <c:pt idx="98">
                  <c:v>41484</c:v>
                </c:pt>
                <c:pt idx="99">
                  <c:v>41477</c:v>
                </c:pt>
                <c:pt idx="100">
                  <c:v>41470</c:v>
                </c:pt>
                <c:pt idx="101">
                  <c:v>41463</c:v>
                </c:pt>
                <c:pt idx="102">
                  <c:v>41456</c:v>
                </c:pt>
                <c:pt idx="103">
                  <c:v>41449</c:v>
                </c:pt>
                <c:pt idx="104">
                  <c:v>41442</c:v>
                </c:pt>
                <c:pt idx="105">
                  <c:v>41435</c:v>
                </c:pt>
                <c:pt idx="106">
                  <c:v>41428</c:v>
                </c:pt>
                <c:pt idx="107">
                  <c:v>41421</c:v>
                </c:pt>
                <c:pt idx="108">
                  <c:v>41414</c:v>
                </c:pt>
                <c:pt idx="109">
                  <c:v>41407</c:v>
                </c:pt>
                <c:pt idx="110">
                  <c:v>41400</c:v>
                </c:pt>
                <c:pt idx="111">
                  <c:v>41393</c:v>
                </c:pt>
                <c:pt idx="112">
                  <c:v>41386</c:v>
                </c:pt>
                <c:pt idx="113">
                  <c:v>41379</c:v>
                </c:pt>
                <c:pt idx="114">
                  <c:v>41372</c:v>
                </c:pt>
                <c:pt idx="115">
                  <c:v>41366</c:v>
                </c:pt>
                <c:pt idx="116">
                  <c:v>41358</c:v>
                </c:pt>
                <c:pt idx="117">
                  <c:v>41351</c:v>
                </c:pt>
                <c:pt idx="118">
                  <c:v>41344</c:v>
                </c:pt>
                <c:pt idx="119">
                  <c:v>41337</c:v>
                </c:pt>
                <c:pt idx="120">
                  <c:v>41330</c:v>
                </c:pt>
                <c:pt idx="121">
                  <c:v>41323</c:v>
                </c:pt>
                <c:pt idx="122">
                  <c:v>41316</c:v>
                </c:pt>
                <c:pt idx="123">
                  <c:v>41309</c:v>
                </c:pt>
                <c:pt idx="124">
                  <c:v>41302</c:v>
                </c:pt>
                <c:pt idx="125">
                  <c:v>41295</c:v>
                </c:pt>
                <c:pt idx="126">
                  <c:v>41288</c:v>
                </c:pt>
                <c:pt idx="127">
                  <c:v>41281</c:v>
                </c:pt>
                <c:pt idx="128">
                  <c:v>41274</c:v>
                </c:pt>
                <c:pt idx="129">
                  <c:v>41267</c:v>
                </c:pt>
                <c:pt idx="130">
                  <c:v>41260</c:v>
                </c:pt>
                <c:pt idx="131">
                  <c:v>41253</c:v>
                </c:pt>
                <c:pt idx="132">
                  <c:v>41246</c:v>
                </c:pt>
                <c:pt idx="133">
                  <c:v>41239</c:v>
                </c:pt>
                <c:pt idx="134">
                  <c:v>41232</c:v>
                </c:pt>
                <c:pt idx="135">
                  <c:v>41225</c:v>
                </c:pt>
                <c:pt idx="136">
                  <c:v>41218</c:v>
                </c:pt>
                <c:pt idx="137">
                  <c:v>41211</c:v>
                </c:pt>
                <c:pt idx="138">
                  <c:v>41204</c:v>
                </c:pt>
                <c:pt idx="139">
                  <c:v>41197</c:v>
                </c:pt>
                <c:pt idx="140">
                  <c:v>41190</c:v>
                </c:pt>
              </c:numCache>
            </c:numRef>
          </c:xVal>
          <c:yVal>
            <c:numRef>
              <c:f>'1.RI.SX3E - Regression '!$K$2:$K$141</c:f>
              <c:numCache>
                <c:formatCode>General</c:formatCode>
                <c:ptCount val="140"/>
                <c:pt idx="0">
                  <c:v>-1.2498200430360817E-3</c:v>
                </c:pt>
                <c:pt idx="1">
                  <c:v>-5.1914095656253184E-2</c:v>
                </c:pt>
                <c:pt idx="2">
                  <c:v>2.9932186338420486E-2</c:v>
                </c:pt>
                <c:pt idx="3">
                  <c:v>3.1152045645275218E-3</c:v>
                </c:pt>
                <c:pt idx="4">
                  <c:v>-4.5675593791813397E-3</c:v>
                </c:pt>
                <c:pt idx="5">
                  <c:v>-2.9838323891472465E-2</c:v>
                </c:pt>
                <c:pt idx="6">
                  <c:v>2.3737613988793739E-2</c:v>
                </c:pt>
                <c:pt idx="7">
                  <c:v>2.6925076316689459E-2</c:v>
                </c:pt>
                <c:pt idx="8">
                  <c:v>8.6235766472579668E-3</c:v>
                </c:pt>
                <c:pt idx="9">
                  <c:v>-5.5853532175869705E-3</c:v>
                </c:pt>
                <c:pt idx="10">
                  <c:v>-7.2705895709556587E-3</c:v>
                </c:pt>
                <c:pt idx="11">
                  <c:v>2.0200141784024482E-2</c:v>
                </c:pt>
                <c:pt idx="12">
                  <c:v>9.4209707707819668E-3</c:v>
                </c:pt>
                <c:pt idx="13">
                  <c:v>1.2183106827520499E-2</c:v>
                </c:pt>
                <c:pt idx="14">
                  <c:v>6.6345905604016982E-4</c:v>
                </c:pt>
                <c:pt idx="15">
                  <c:v>-2.0553869787729634E-2</c:v>
                </c:pt>
                <c:pt idx="16">
                  <c:v>-1.8958391058820773E-2</c:v>
                </c:pt>
                <c:pt idx="17">
                  <c:v>-1.6679152871720913E-2</c:v>
                </c:pt>
                <c:pt idx="18">
                  <c:v>-8.2014615139141059E-4</c:v>
                </c:pt>
                <c:pt idx="19">
                  <c:v>-2.0833260550587296E-3</c:v>
                </c:pt>
                <c:pt idx="20">
                  <c:v>-4.3136732702771172E-3</c:v>
                </c:pt>
                <c:pt idx="21">
                  <c:v>1.5264164767790502E-2</c:v>
                </c:pt>
                <c:pt idx="22">
                  <c:v>3.9513813304536967E-2</c:v>
                </c:pt>
                <c:pt idx="23">
                  <c:v>-7.7110512667742312E-3</c:v>
                </c:pt>
                <c:pt idx="24">
                  <c:v>5.3940146744043127E-3</c:v>
                </c:pt>
                <c:pt idx="25">
                  <c:v>-1.0081060763654042E-2</c:v>
                </c:pt>
                <c:pt idx="26">
                  <c:v>6.7167151949819245E-3</c:v>
                </c:pt>
                <c:pt idx="27">
                  <c:v>-1.0767388929310496E-2</c:v>
                </c:pt>
                <c:pt idx="28">
                  <c:v>7.1344738675589593E-3</c:v>
                </c:pt>
                <c:pt idx="29">
                  <c:v>8.2150409177934175E-4</c:v>
                </c:pt>
                <c:pt idx="30">
                  <c:v>1.6786373371919681E-3</c:v>
                </c:pt>
                <c:pt idx="31">
                  <c:v>-4.5720104982516531E-3</c:v>
                </c:pt>
                <c:pt idx="32">
                  <c:v>-5.4311689592846969E-3</c:v>
                </c:pt>
                <c:pt idx="33">
                  <c:v>2.5293477358300967E-2</c:v>
                </c:pt>
                <c:pt idx="34">
                  <c:v>8.9688817477481253E-3</c:v>
                </c:pt>
                <c:pt idx="35">
                  <c:v>-1.0313907082719002E-2</c:v>
                </c:pt>
                <c:pt idx="36">
                  <c:v>2.4653361880192827E-3</c:v>
                </c:pt>
                <c:pt idx="37">
                  <c:v>-1.3700263387685685E-2</c:v>
                </c:pt>
                <c:pt idx="38">
                  <c:v>3.599530414066385E-3</c:v>
                </c:pt>
                <c:pt idx="39">
                  <c:v>4.7529414952479166E-3</c:v>
                </c:pt>
                <c:pt idx="40">
                  <c:v>-3.6729834187131834E-3</c:v>
                </c:pt>
                <c:pt idx="41">
                  <c:v>2.0656117068104749E-2</c:v>
                </c:pt>
                <c:pt idx="42">
                  <c:v>-1.5153703667777995E-2</c:v>
                </c:pt>
                <c:pt idx="43">
                  <c:v>4.0578927472110123E-3</c:v>
                </c:pt>
                <c:pt idx="44">
                  <c:v>1.6683609865156573E-2</c:v>
                </c:pt>
                <c:pt idx="45">
                  <c:v>1.1497547152551541E-2</c:v>
                </c:pt>
                <c:pt idx="46">
                  <c:v>-4.0991304163806933E-4</c:v>
                </c:pt>
                <c:pt idx="47">
                  <c:v>-8.2190983395499882E-3</c:v>
                </c:pt>
                <c:pt idx="48">
                  <c:v>-9.107589339953176E-3</c:v>
                </c:pt>
                <c:pt idx="49">
                  <c:v>5.0852621729131787E-3</c:v>
                </c:pt>
                <c:pt idx="50">
                  <c:v>1.4471669460940743E-3</c:v>
                </c:pt>
                <c:pt idx="51">
                  <c:v>-1.5322356884175386E-2</c:v>
                </c:pt>
                <c:pt idx="52">
                  <c:v>2.4706306942971915E-3</c:v>
                </c:pt>
                <c:pt idx="53">
                  <c:v>-1.631725259905285E-2</c:v>
                </c:pt>
                <c:pt idx="54">
                  <c:v>5.2619588892911066E-3</c:v>
                </c:pt>
                <c:pt idx="55">
                  <c:v>2.3348259088440812E-3</c:v>
                </c:pt>
                <c:pt idx="56">
                  <c:v>1.1214930454183879E-2</c:v>
                </c:pt>
                <c:pt idx="57">
                  <c:v>-1.4981990714845796E-2</c:v>
                </c:pt>
                <c:pt idx="58">
                  <c:v>1.399320964977528E-2</c:v>
                </c:pt>
                <c:pt idx="59">
                  <c:v>-1.6663179697139663E-4</c:v>
                </c:pt>
                <c:pt idx="60">
                  <c:v>-7.7624829665217734E-3</c:v>
                </c:pt>
                <c:pt idx="61">
                  <c:v>1.0566018603040531E-2</c:v>
                </c:pt>
                <c:pt idx="62">
                  <c:v>-6.0711885834213389E-3</c:v>
                </c:pt>
                <c:pt idx="63">
                  <c:v>3.6585256984977069E-3</c:v>
                </c:pt>
                <c:pt idx="64">
                  <c:v>-5.6590926863351078E-3</c:v>
                </c:pt>
                <c:pt idx="65">
                  <c:v>-1.6095438024575651E-2</c:v>
                </c:pt>
                <c:pt idx="66">
                  <c:v>-8.7953425476244157E-4</c:v>
                </c:pt>
                <c:pt idx="67">
                  <c:v>-1.7587541133451744E-2</c:v>
                </c:pt>
                <c:pt idx="68">
                  <c:v>9.6292458160790392E-3</c:v>
                </c:pt>
                <c:pt idx="69">
                  <c:v>3.0270138660980946E-3</c:v>
                </c:pt>
                <c:pt idx="70">
                  <c:v>2.4479714861982926E-2</c:v>
                </c:pt>
                <c:pt idx="71">
                  <c:v>-9.8887790577752328E-3</c:v>
                </c:pt>
                <c:pt idx="72">
                  <c:v>4.0573046541872756E-2</c:v>
                </c:pt>
                <c:pt idx="73">
                  <c:v>-4.5644253744611223E-3</c:v>
                </c:pt>
                <c:pt idx="74">
                  <c:v>1.0475131258355287E-2</c:v>
                </c:pt>
                <c:pt idx="75">
                  <c:v>-1.7923036359321961E-2</c:v>
                </c:pt>
                <c:pt idx="76">
                  <c:v>1.3129718768402285E-2</c:v>
                </c:pt>
                <c:pt idx="77">
                  <c:v>-5.5840450240178885E-3</c:v>
                </c:pt>
                <c:pt idx="78">
                  <c:v>7.0439418037545115E-3</c:v>
                </c:pt>
                <c:pt idx="79">
                  <c:v>-1.3770993408787532E-2</c:v>
                </c:pt>
                <c:pt idx="80">
                  <c:v>-2.3669440075395766E-2</c:v>
                </c:pt>
                <c:pt idx="81">
                  <c:v>-9.9061678309771053E-3</c:v>
                </c:pt>
                <c:pt idx="82">
                  <c:v>-7.888527198771771E-3</c:v>
                </c:pt>
                <c:pt idx="83">
                  <c:v>1.9323896497506167E-3</c:v>
                </c:pt>
                <c:pt idx="84">
                  <c:v>1.9092889948960603E-2</c:v>
                </c:pt>
                <c:pt idx="85">
                  <c:v>-2.6947428213037299E-2</c:v>
                </c:pt>
                <c:pt idx="86">
                  <c:v>-2.0007968686796138E-2</c:v>
                </c:pt>
                <c:pt idx="87">
                  <c:v>-6.1895604640446571E-3</c:v>
                </c:pt>
                <c:pt idx="88">
                  <c:v>-4.0400358639111275E-4</c:v>
                </c:pt>
                <c:pt idx="89">
                  <c:v>2.4067499592814179E-3</c:v>
                </c:pt>
                <c:pt idx="90">
                  <c:v>-1.1079364540042399E-3</c:v>
                </c:pt>
                <c:pt idx="91">
                  <c:v>2.5330538278578896E-2</c:v>
                </c:pt>
                <c:pt idx="92">
                  <c:v>1.9131183319814463E-2</c:v>
                </c:pt>
                <c:pt idx="93">
                  <c:v>-4.1865901172917941E-2</c:v>
                </c:pt>
                <c:pt idx="94">
                  <c:v>8.1870819294245084E-3</c:v>
                </c:pt>
                <c:pt idx="95">
                  <c:v>1.1728565442646926E-2</c:v>
                </c:pt>
                <c:pt idx="96">
                  <c:v>8.2617370216606732E-3</c:v>
                </c:pt>
                <c:pt idx="97">
                  <c:v>-1.0624275617659697E-2</c:v>
                </c:pt>
                <c:pt idx="98">
                  <c:v>2.8040951897507396E-2</c:v>
                </c:pt>
                <c:pt idx="99">
                  <c:v>8.1614886079200803E-3</c:v>
                </c:pt>
                <c:pt idx="100">
                  <c:v>-1.1868323225856714E-2</c:v>
                </c:pt>
                <c:pt idx="101">
                  <c:v>2.4496661121341835E-3</c:v>
                </c:pt>
                <c:pt idx="102">
                  <c:v>-9.6831522615719104E-3</c:v>
                </c:pt>
                <c:pt idx="103">
                  <c:v>2.003034825120753E-2</c:v>
                </c:pt>
                <c:pt idx="104">
                  <c:v>-2.4460958125215468E-2</c:v>
                </c:pt>
                <c:pt idx="105">
                  <c:v>-1.8198199789417252E-2</c:v>
                </c:pt>
                <c:pt idx="106">
                  <c:v>8.353791302632415E-3</c:v>
                </c:pt>
                <c:pt idx="107">
                  <c:v>1.5080147480752702E-2</c:v>
                </c:pt>
                <c:pt idx="108">
                  <c:v>-2.716125097022589E-3</c:v>
                </c:pt>
                <c:pt idx="109">
                  <c:v>-4.5502432390061159E-3</c:v>
                </c:pt>
                <c:pt idx="110">
                  <c:v>9.7051375109098396E-3</c:v>
                </c:pt>
                <c:pt idx="111">
                  <c:v>-1.8876699634840177E-2</c:v>
                </c:pt>
                <c:pt idx="112">
                  <c:v>3.4938852310857291E-3</c:v>
                </c:pt>
                <c:pt idx="113">
                  <c:v>-3.5048352512080327E-3</c:v>
                </c:pt>
                <c:pt idx="114">
                  <c:v>-8.9180710168031835E-4</c:v>
                </c:pt>
                <c:pt idx="115">
                  <c:v>-1.0668153473928611E-2</c:v>
                </c:pt>
                <c:pt idx="116">
                  <c:v>-5.0527954245010109E-2</c:v>
                </c:pt>
                <c:pt idx="117">
                  <c:v>6.6733998688754681E-3</c:v>
                </c:pt>
                <c:pt idx="118">
                  <c:v>-2.051026998875783E-2</c:v>
                </c:pt>
                <c:pt idx="119">
                  <c:v>2.6754897933743502E-3</c:v>
                </c:pt>
                <c:pt idx="120">
                  <c:v>-4.7998133583050766E-3</c:v>
                </c:pt>
                <c:pt idx="121">
                  <c:v>3.9306663344933504E-2</c:v>
                </c:pt>
                <c:pt idx="122">
                  <c:v>-1.7741425117152855E-2</c:v>
                </c:pt>
                <c:pt idx="123">
                  <c:v>3.1895505822345981E-2</c:v>
                </c:pt>
                <c:pt idx="124">
                  <c:v>-1.5497982069307883E-2</c:v>
                </c:pt>
                <c:pt idx="125">
                  <c:v>1.420568376170158E-2</c:v>
                </c:pt>
                <c:pt idx="126">
                  <c:v>1.9945022334869045E-2</c:v>
                </c:pt>
                <c:pt idx="127">
                  <c:v>-5.4740019451222713E-3</c:v>
                </c:pt>
                <c:pt idx="128">
                  <c:v>-1.515544939525707E-3</c:v>
                </c:pt>
                <c:pt idx="129">
                  <c:v>-1.1245569927254352E-2</c:v>
                </c:pt>
                <c:pt idx="130">
                  <c:v>1.5237242791598826E-2</c:v>
                </c:pt>
                <c:pt idx="131">
                  <c:v>2.7165479913226877E-3</c:v>
                </c:pt>
                <c:pt idx="132">
                  <c:v>6.4935495161804885E-3</c:v>
                </c:pt>
                <c:pt idx="133">
                  <c:v>2.2785759776777111E-2</c:v>
                </c:pt>
                <c:pt idx="134">
                  <c:v>1.4344256103292256E-2</c:v>
                </c:pt>
                <c:pt idx="135">
                  <c:v>-5.1291728884027658E-3</c:v>
                </c:pt>
                <c:pt idx="136">
                  <c:v>7.6104654689664215E-4</c:v>
                </c:pt>
                <c:pt idx="137">
                  <c:v>-2.8727279770447402E-2</c:v>
                </c:pt>
                <c:pt idx="138">
                  <c:v>-2.0739480472263684E-2</c:v>
                </c:pt>
                <c:pt idx="139">
                  <c:v>9.3703746399419544E-3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36A-4378-B698-BB45346C2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19125056"/>
        <c:axId val="-2112109296"/>
      </c:scatterChart>
      <c:valAx>
        <c:axId val="2119125056"/>
        <c:scaling>
          <c:orientation val="minMax"/>
          <c:max val="42170"/>
          <c:min val="4119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m/d/yyyy" sourceLinked="1"/>
        <c:majorTickMark val="none"/>
        <c:minorTickMark val="none"/>
        <c:tickLblPos val="nextTo"/>
        <c:spPr>
          <a:solidFill>
            <a:srgbClr val="FFC000"/>
          </a:solidFill>
          <a:ln w="9525" cap="flat" cmpd="sng" algn="ctr">
            <a:solidFill>
              <a:schemeClr val="accent3">
                <a:lumMod val="60000"/>
                <a:lumOff val="4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2109296"/>
        <c:crosses val="autoZero"/>
        <c:crossBetween val="midCat"/>
      </c:valAx>
      <c:valAx>
        <c:axId val="-2112109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Résidus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1191250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SX3E</a:t>
            </a:r>
          </a:p>
        </c:rich>
      </c:tx>
      <c:layout>
        <c:manualLayout>
          <c:xMode val="edge"/>
          <c:yMode val="edge"/>
          <c:x val="0.11767581929008739"/>
          <c:y val="1.988903115663679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'1.RI.SX3E - Regression '!$D$2:$D$141</c:f>
              <c:numCache>
                <c:formatCode>General</c:formatCode>
                <c:ptCount val="140"/>
                <c:pt idx="0">
                  <c:v>-2.3067647624207925E-3</c:v>
                </c:pt>
                <c:pt idx="1">
                  <c:v>-3.3346284440089885E-2</c:v>
                </c:pt>
                <c:pt idx="2">
                  <c:v>-9.752425560387969E-3</c:v>
                </c:pt>
                <c:pt idx="3">
                  <c:v>2.3402324824953278E-2</c:v>
                </c:pt>
                <c:pt idx="4">
                  <c:v>-4.3974024645907529E-3</c:v>
                </c:pt>
                <c:pt idx="5">
                  <c:v>-9.365528045498664E-4</c:v>
                </c:pt>
                <c:pt idx="6">
                  <c:v>-5.2271443556846584E-2</c:v>
                </c:pt>
                <c:pt idx="7">
                  <c:v>1.0716382853787329E-2</c:v>
                </c:pt>
                <c:pt idx="8">
                  <c:v>-1.4641829666179162E-2</c:v>
                </c:pt>
                <c:pt idx="9">
                  <c:v>1.2810912879281162E-2</c:v>
                </c:pt>
                <c:pt idx="10">
                  <c:v>2.4020269707122874E-2</c:v>
                </c:pt>
                <c:pt idx="11">
                  <c:v>4.5546643446807769E-3</c:v>
                </c:pt>
                <c:pt idx="12">
                  <c:v>-1.1258464544114893E-2</c:v>
                </c:pt>
                <c:pt idx="13">
                  <c:v>1.702364113962419E-2</c:v>
                </c:pt>
                <c:pt idx="14">
                  <c:v>5.4345065772767138E-3</c:v>
                </c:pt>
                <c:pt idx="15">
                  <c:v>2.9041811846689823E-2</c:v>
                </c:pt>
                <c:pt idx="16">
                  <c:v>3.5278839910540261E-2</c:v>
                </c:pt>
                <c:pt idx="17">
                  <c:v>-7.0739089167068392E-3</c:v>
                </c:pt>
                <c:pt idx="18">
                  <c:v>-1.7800918189653663E-2</c:v>
                </c:pt>
                <c:pt idx="19">
                  <c:v>3.2470397232958019E-3</c:v>
                </c:pt>
                <c:pt idx="20">
                  <c:v>5.6983511154219117E-2</c:v>
                </c:pt>
                <c:pt idx="21">
                  <c:v>5.1277526128987935E-2</c:v>
                </c:pt>
                <c:pt idx="22">
                  <c:v>5.0704631613647626E-2</c:v>
                </c:pt>
                <c:pt idx="23">
                  <c:v>-4.0942143534618974E-2</c:v>
                </c:pt>
                <c:pt idx="24">
                  <c:v>7.8062768838616358E-3</c:v>
                </c:pt>
                <c:pt idx="25">
                  <c:v>4.3687907885438831E-2</c:v>
                </c:pt>
                <c:pt idx="26">
                  <c:v>-6.1629675859109924E-2</c:v>
                </c:pt>
                <c:pt idx="27">
                  <c:v>2.3654526616230455E-3</c:v>
                </c:pt>
                <c:pt idx="28">
                  <c:v>1.4014986322007678E-2</c:v>
                </c:pt>
                <c:pt idx="29">
                  <c:v>3.1932085506801586E-2</c:v>
                </c:pt>
                <c:pt idx="30">
                  <c:v>2.4607812980622281E-3</c:v>
                </c:pt>
                <c:pt idx="31">
                  <c:v>1.5789364051075852E-2</c:v>
                </c:pt>
                <c:pt idx="32">
                  <c:v>3.5146732216400398E-2</c:v>
                </c:pt>
                <c:pt idx="33">
                  <c:v>1.3328380710992562E-2</c:v>
                </c:pt>
                <c:pt idx="34">
                  <c:v>-5.8000608246078101E-3</c:v>
                </c:pt>
                <c:pt idx="35">
                  <c:v>-2.4331312788775421E-2</c:v>
                </c:pt>
                <c:pt idx="36">
                  <c:v>-1.1315535811575446E-2</c:v>
                </c:pt>
                <c:pt idx="37">
                  <c:v>-1.6203512822627109E-2</c:v>
                </c:pt>
                <c:pt idx="38">
                  <c:v>-4.2696444699894098E-3</c:v>
                </c:pt>
                <c:pt idx="39">
                  <c:v>1.5625000000000983E-3</c:v>
                </c:pt>
                <c:pt idx="40">
                  <c:v>1.5025041736227021E-2</c:v>
                </c:pt>
                <c:pt idx="41">
                  <c:v>4.254249009786811E-3</c:v>
                </c:pt>
                <c:pt idx="42">
                  <c:v>2.3947983948842354E-2</c:v>
                </c:pt>
                <c:pt idx="43">
                  <c:v>3.0653544177817127E-2</c:v>
                </c:pt>
                <c:pt idx="44">
                  <c:v>-1.0244511087275369E-2</c:v>
                </c:pt>
                <c:pt idx="45">
                  <c:v>-2.9528604507892069E-2</c:v>
                </c:pt>
                <c:pt idx="46">
                  <c:v>-4.6728971962616394E-3</c:v>
                </c:pt>
                <c:pt idx="47">
                  <c:v>1.0795250089960225E-3</c:v>
                </c:pt>
                <c:pt idx="48">
                  <c:v>-1.005804329149469E-2</c:v>
                </c:pt>
                <c:pt idx="49">
                  <c:v>5.7534246575342849E-3</c:v>
                </c:pt>
                <c:pt idx="50">
                  <c:v>-6.8858703614559126E-3</c:v>
                </c:pt>
                <c:pt idx="51">
                  <c:v>1.4545377330445541E-2</c:v>
                </c:pt>
                <c:pt idx="52">
                  <c:v>2.9816416066788289E-3</c:v>
                </c:pt>
                <c:pt idx="53">
                  <c:v>-1.0849909584086605E-3</c:v>
                </c:pt>
                <c:pt idx="54">
                  <c:v>-1.465777286824994E-3</c:v>
                </c:pt>
                <c:pt idx="55">
                  <c:v>8.7172836093811793E-4</c:v>
                </c:pt>
                <c:pt idx="56">
                  <c:v>2.008371830741534E-2</c:v>
                </c:pt>
                <c:pt idx="57">
                  <c:v>2.1173395938074466E-2</c:v>
                </c:pt>
                <c:pt idx="58">
                  <c:v>-1.0800981509070211E-2</c:v>
                </c:pt>
                <c:pt idx="59">
                  <c:v>-9.8491978375536476E-4</c:v>
                </c:pt>
                <c:pt idx="60">
                  <c:v>-6.1246363497173821E-4</c:v>
                </c:pt>
                <c:pt idx="61">
                  <c:v>1.7946605508672712E-2</c:v>
                </c:pt>
                <c:pt idx="62">
                  <c:v>6.4315166726425345E-3</c:v>
                </c:pt>
                <c:pt idx="63">
                  <c:v>4.2056838614763073E-2</c:v>
                </c:pt>
                <c:pt idx="64">
                  <c:v>5.825014679976555E-3</c:v>
                </c:pt>
                <c:pt idx="65">
                  <c:v>-2.1264367816091954E-2</c:v>
                </c:pt>
                <c:pt idx="66">
                  <c:v>7.9243709161685352E-3</c:v>
                </c:pt>
                <c:pt idx="67">
                  <c:v>-1.6678058783321927E-2</c:v>
                </c:pt>
                <c:pt idx="68">
                  <c:v>1.334503140007382E-2</c:v>
                </c:pt>
                <c:pt idx="69">
                  <c:v>2.1967391047875231E-2</c:v>
                </c:pt>
                <c:pt idx="70">
                  <c:v>1.723351654945637E-2</c:v>
                </c:pt>
                <c:pt idx="71">
                  <c:v>-2.9965075669383015E-2</c:v>
                </c:pt>
                <c:pt idx="72">
                  <c:v>-2.2753128555176336E-2</c:v>
                </c:pt>
                <c:pt idx="73">
                  <c:v>2.3719381471514404E-3</c:v>
                </c:pt>
                <c:pt idx="74">
                  <c:v>3.685475563694533E-3</c:v>
                </c:pt>
                <c:pt idx="75">
                  <c:v>-1.7232458212413596E-2</c:v>
                </c:pt>
                <c:pt idx="76">
                  <c:v>1.7348316663996485E-2</c:v>
                </c:pt>
                <c:pt idx="77">
                  <c:v>1.357056694813033E-2</c:v>
                </c:pt>
                <c:pt idx="78">
                  <c:v>-1.4156013447069312E-2</c:v>
                </c:pt>
                <c:pt idx="79">
                  <c:v>-7.8055864400626215E-3</c:v>
                </c:pt>
                <c:pt idx="80">
                  <c:v>-2.2122126564302892E-2</c:v>
                </c:pt>
                <c:pt idx="81">
                  <c:v>-9.3203200562736507E-3</c:v>
                </c:pt>
                <c:pt idx="82">
                  <c:v>7.8202884423669763E-3</c:v>
                </c:pt>
                <c:pt idx="83">
                  <c:v>5.8605936357964067E-3</c:v>
                </c:pt>
                <c:pt idx="84">
                  <c:v>-1.9349242710673322E-3</c:v>
                </c:pt>
                <c:pt idx="85">
                  <c:v>8.0034076133255454E-3</c:v>
                </c:pt>
                <c:pt idx="86">
                  <c:v>2.589696412143512E-2</c:v>
                </c:pt>
                <c:pt idx="87">
                  <c:v>-7.5551802058843719E-3</c:v>
                </c:pt>
                <c:pt idx="88">
                  <c:v>-2.2403213209862688E-2</c:v>
                </c:pt>
                <c:pt idx="89">
                  <c:v>-1.9150798861895382E-2</c:v>
                </c:pt>
                <c:pt idx="90">
                  <c:v>9.5452737637544589E-3</c:v>
                </c:pt>
                <c:pt idx="91">
                  <c:v>2.6398149408082702E-2</c:v>
                </c:pt>
                <c:pt idx="92">
                  <c:v>-1.2496640687987065E-2</c:v>
                </c:pt>
                <c:pt idx="93">
                  <c:v>-1.5022169280656481E-2</c:v>
                </c:pt>
                <c:pt idx="94">
                  <c:v>-1.0520571865109666E-2</c:v>
                </c:pt>
                <c:pt idx="95">
                  <c:v>-8.1615864218913207E-3</c:v>
                </c:pt>
                <c:pt idx="96">
                  <c:v>3.6816459122905452E-4</c:v>
                </c:pt>
                <c:pt idx="97">
                  <c:v>4.1784175258894884E-2</c:v>
                </c:pt>
                <c:pt idx="98">
                  <c:v>-8.0567553655751991E-3</c:v>
                </c:pt>
                <c:pt idx="99">
                  <c:v>-1.5163871195256872E-2</c:v>
                </c:pt>
                <c:pt idx="100">
                  <c:v>1.7081754802842488E-2</c:v>
                </c:pt>
                <c:pt idx="101">
                  <c:v>8.0446523399543592E-3</c:v>
                </c:pt>
                <c:pt idx="102">
                  <c:v>4.9395304718994511E-2</c:v>
                </c:pt>
                <c:pt idx="103">
                  <c:v>-5.9566022167213122E-2</c:v>
                </c:pt>
                <c:pt idx="104">
                  <c:v>-4.2414283176407178E-3</c:v>
                </c:pt>
                <c:pt idx="105">
                  <c:v>-3.0992650314354778E-3</c:v>
                </c:pt>
                <c:pt idx="106">
                  <c:v>-4.0934182590233487E-2</c:v>
                </c:pt>
                <c:pt idx="107">
                  <c:v>-5.4478651970099757E-3</c:v>
                </c:pt>
                <c:pt idx="108">
                  <c:v>6.3109581181869708E-3</c:v>
                </c:pt>
                <c:pt idx="109">
                  <c:v>8.6589364939880838E-3</c:v>
                </c:pt>
                <c:pt idx="110">
                  <c:v>-2.2667493531210621E-3</c:v>
                </c:pt>
                <c:pt idx="111">
                  <c:v>-3.8132163094883481E-3</c:v>
                </c:pt>
                <c:pt idx="112">
                  <c:v>7.5985232248648163E-3</c:v>
                </c:pt>
                <c:pt idx="113">
                  <c:v>2.7911969940954469E-4</c:v>
                </c:pt>
                <c:pt idx="114">
                  <c:v>-2.7418142332108243E-2</c:v>
                </c:pt>
                <c:pt idx="115">
                  <c:v>2.9738737770132209E-2</c:v>
                </c:pt>
                <c:pt idx="116">
                  <c:v>2.4789825393404488E-3</c:v>
                </c:pt>
                <c:pt idx="117">
                  <c:v>2.4634799896274232E-3</c:v>
                </c:pt>
                <c:pt idx="118">
                  <c:v>2.2764443265703073E-2</c:v>
                </c:pt>
                <c:pt idx="119">
                  <c:v>1.6924010518508469E-2</c:v>
                </c:pt>
                <c:pt idx="120">
                  <c:v>3.0813428167643611E-2</c:v>
                </c:pt>
                <c:pt idx="121">
                  <c:v>2.6590557735759322E-2</c:v>
                </c:pt>
                <c:pt idx="122">
                  <c:v>-9.4006219960418649E-3</c:v>
                </c:pt>
                <c:pt idx="123">
                  <c:v>-1.293023255813954E-2</c:v>
                </c:pt>
                <c:pt idx="124">
                  <c:v>1.731806567616162E-2</c:v>
                </c:pt>
                <c:pt idx="125">
                  <c:v>2.3611750175574552E-2</c:v>
                </c:pt>
                <c:pt idx="126">
                  <c:v>-1.7722060992435389E-2</c:v>
                </c:pt>
                <c:pt idx="127">
                  <c:v>8.6618518607385706E-3</c:v>
                </c:pt>
                <c:pt idx="128">
                  <c:v>-2.8233042229931973E-3</c:v>
                </c:pt>
                <c:pt idx="129">
                  <c:v>1.6776512881964975E-3</c:v>
                </c:pt>
                <c:pt idx="130">
                  <c:v>-1.3010053222945003E-2</c:v>
                </c:pt>
                <c:pt idx="131">
                  <c:v>4.9444933082938743E-3</c:v>
                </c:pt>
                <c:pt idx="132">
                  <c:v>1.601294560911988E-2</c:v>
                </c:pt>
                <c:pt idx="133">
                  <c:v>1.1704337202199195E-2</c:v>
                </c:pt>
                <c:pt idx="134">
                  <c:v>6.1124694376528117E-4</c:v>
                </c:pt>
                <c:pt idx="135">
                  <c:v>5.1362709198593667E-3</c:v>
                </c:pt>
                <c:pt idx="136">
                  <c:v>1.3534796731962087E-3</c:v>
                </c:pt>
                <c:pt idx="137">
                  <c:v>6.4023639497658429E-4</c:v>
                </c:pt>
                <c:pt idx="138">
                  <c:v>-1.7539615338091206E-2</c:v>
                </c:pt>
                <c:pt idx="139">
                  <c:v>-1.1840324763192351E-3</c:v>
                </c:pt>
              </c:numCache>
            </c:numRef>
          </c:xVal>
          <c:yVal>
            <c:numRef>
              <c:f>'1.RI.SX3E - Regression 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CF3-475F-8546-2FA88B65F003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'1.RI.SX3E - Regression '!$D$2:$D$141</c:f>
              <c:numCache>
                <c:formatCode>General</c:formatCode>
                <c:ptCount val="140"/>
                <c:pt idx="0">
                  <c:v>-2.3067647624207925E-3</c:v>
                </c:pt>
                <c:pt idx="1">
                  <c:v>-3.3346284440089885E-2</c:v>
                </c:pt>
                <c:pt idx="2">
                  <c:v>-9.752425560387969E-3</c:v>
                </c:pt>
                <c:pt idx="3">
                  <c:v>2.3402324824953278E-2</c:v>
                </c:pt>
                <c:pt idx="4">
                  <c:v>-4.3974024645907529E-3</c:v>
                </c:pt>
                <c:pt idx="5">
                  <c:v>-9.365528045498664E-4</c:v>
                </c:pt>
                <c:pt idx="6">
                  <c:v>-5.2271443556846584E-2</c:v>
                </c:pt>
                <c:pt idx="7">
                  <c:v>1.0716382853787329E-2</c:v>
                </c:pt>
                <c:pt idx="8">
                  <c:v>-1.4641829666179162E-2</c:v>
                </c:pt>
                <c:pt idx="9">
                  <c:v>1.2810912879281162E-2</c:v>
                </c:pt>
                <c:pt idx="10">
                  <c:v>2.4020269707122874E-2</c:v>
                </c:pt>
                <c:pt idx="11">
                  <c:v>4.5546643446807769E-3</c:v>
                </c:pt>
                <c:pt idx="12">
                  <c:v>-1.1258464544114893E-2</c:v>
                </c:pt>
                <c:pt idx="13">
                  <c:v>1.702364113962419E-2</c:v>
                </c:pt>
                <c:pt idx="14">
                  <c:v>5.4345065772767138E-3</c:v>
                </c:pt>
                <c:pt idx="15">
                  <c:v>2.9041811846689823E-2</c:v>
                </c:pt>
                <c:pt idx="16">
                  <c:v>3.5278839910540261E-2</c:v>
                </c:pt>
                <c:pt idx="17">
                  <c:v>-7.0739089167068392E-3</c:v>
                </c:pt>
                <c:pt idx="18">
                  <c:v>-1.7800918189653663E-2</c:v>
                </c:pt>
                <c:pt idx="19">
                  <c:v>3.2470397232958019E-3</c:v>
                </c:pt>
                <c:pt idx="20">
                  <c:v>5.6983511154219117E-2</c:v>
                </c:pt>
                <c:pt idx="21">
                  <c:v>5.1277526128987935E-2</c:v>
                </c:pt>
                <c:pt idx="22">
                  <c:v>5.0704631613647626E-2</c:v>
                </c:pt>
                <c:pt idx="23">
                  <c:v>-4.0942143534618974E-2</c:v>
                </c:pt>
                <c:pt idx="24">
                  <c:v>7.8062768838616358E-3</c:v>
                </c:pt>
                <c:pt idx="25">
                  <c:v>4.3687907885438831E-2</c:v>
                </c:pt>
                <c:pt idx="26">
                  <c:v>-6.1629675859109924E-2</c:v>
                </c:pt>
                <c:pt idx="27">
                  <c:v>2.3654526616230455E-3</c:v>
                </c:pt>
                <c:pt idx="28">
                  <c:v>1.4014986322007678E-2</c:v>
                </c:pt>
                <c:pt idx="29">
                  <c:v>3.1932085506801586E-2</c:v>
                </c:pt>
                <c:pt idx="30">
                  <c:v>2.4607812980622281E-3</c:v>
                </c:pt>
                <c:pt idx="31">
                  <c:v>1.5789364051075852E-2</c:v>
                </c:pt>
                <c:pt idx="32">
                  <c:v>3.5146732216400398E-2</c:v>
                </c:pt>
                <c:pt idx="33">
                  <c:v>1.3328380710992562E-2</c:v>
                </c:pt>
                <c:pt idx="34">
                  <c:v>-5.8000608246078101E-3</c:v>
                </c:pt>
                <c:pt idx="35">
                  <c:v>-2.4331312788775421E-2</c:v>
                </c:pt>
                <c:pt idx="36">
                  <c:v>-1.1315535811575446E-2</c:v>
                </c:pt>
                <c:pt idx="37">
                  <c:v>-1.6203512822627109E-2</c:v>
                </c:pt>
                <c:pt idx="38">
                  <c:v>-4.2696444699894098E-3</c:v>
                </c:pt>
                <c:pt idx="39">
                  <c:v>1.5625000000000983E-3</c:v>
                </c:pt>
                <c:pt idx="40">
                  <c:v>1.5025041736227021E-2</c:v>
                </c:pt>
                <c:pt idx="41">
                  <c:v>4.254249009786811E-3</c:v>
                </c:pt>
                <c:pt idx="42">
                  <c:v>2.3947983948842354E-2</c:v>
                </c:pt>
                <c:pt idx="43">
                  <c:v>3.0653544177817127E-2</c:v>
                </c:pt>
                <c:pt idx="44">
                  <c:v>-1.0244511087275369E-2</c:v>
                </c:pt>
                <c:pt idx="45">
                  <c:v>-2.9528604507892069E-2</c:v>
                </c:pt>
                <c:pt idx="46">
                  <c:v>-4.6728971962616394E-3</c:v>
                </c:pt>
                <c:pt idx="47">
                  <c:v>1.0795250089960225E-3</c:v>
                </c:pt>
                <c:pt idx="48">
                  <c:v>-1.005804329149469E-2</c:v>
                </c:pt>
                <c:pt idx="49">
                  <c:v>5.7534246575342849E-3</c:v>
                </c:pt>
                <c:pt idx="50">
                  <c:v>-6.8858703614559126E-3</c:v>
                </c:pt>
                <c:pt idx="51">
                  <c:v>1.4545377330445541E-2</c:v>
                </c:pt>
                <c:pt idx="52">
                  <c:v>2.9816416066788289E-3</c:v>
                </c:pt>
                <c:pt idx="53">
                  <c:v>-1.0849909584086605E-3</c:v>
                </c:pt>
                <c:pt idx="54">
                  <c:v>-1.465777286824994E-3</c:v>
                </c:pt>
                <c:pt idx="55">
                  <c:v>8.7172836093811793E-4</c:v>
                </c:pt>
                <c:pt idx="56">
                  <c:v>2.008371830741534E-2</c:v>
                </c:pt>
                <c:pt idx="57">
                  <c:v>2.1173395938074466E-2</c:v>
                </c:pt>
                <c:pt idx="58">
                  <c:v>-1.0800981509070211E-2</c:v>
                </c:pt>
                <c:pt idx="59">
                  <c:v>-9.8491978375536476E-4</c:v>
                </c:pt>
                <c:pt idx="60">
                  <c:v>-6.1246363497173821E-4</c:v>
                </c:pt>
                <c:pt idx="61">
                  <c:v>1.7946605508672712E-2</c:v>
                </c:pt>
                <c:pt idx="62">
                  <c:v>6.4315166726425345E-3</c:v>
                </c:pt>
                <c:pt idx="63">
                  <c:v>4.2056838614763073E-2</c:v>
                </c:pt>
                <c:pt idx="64">
                  <c:v>5.825014679976555E-3</c:v>
                </c:pt>
                <c:pt idx="65">
                  <c:v>-2.1264367816091954E-2</c:v>
                </c:pt>
                <c:pt idx="66">
                  <c:v>7.9243709161685352E-3</c:v>
                </c:pt>
                <c:pt idx="67">
                  <c:v>-1.6678058783321927E-2</c:v>
                </c:pt>
                <c:pt idx="68">
                  <c:v>1.334503140007382E-2</c:v>
                </c:pt>
                <c:pt idx="69">
                  <c:v>2.1967391047875231E-2</c:v>
                </c:pt>
                <c:pt idx="70">
                  <c:v>1.723351654945637E-2</c:v>
                </c:pt>
                <c:pt idx="71">
                  <c:v>-2.9965075669383015E-2</c:v>
                </c:pt>
                <c:pt idx="72">
                  <c:v>-2.2753128555176336E-2</c:v>
                </c:pt>
                <c:pt idx="73">
                  <c:v>2.3719381471514404E-3</c:v>
                </c:pt>
                <c:pt idx="74">
                  <c:v>3.685475563694533E-3</c:v>
                </c:pt>
                <c:pt idx="75">
                  <c:v>-1.7232458212413596E-2</c:v>
                </c:pt>
                <c:pt idx="76">
                  <c:v>1.7348316663996485E-2</c:v>
                </c:pt>
                <c:pt idx="77">
                  <c:v>1.357056694813033E-2</c:v>
                </c:pt>
                <c:pt idx="78">
                  <c:v>-1.4156013447069312E-2</c:v>
                </c:pt>
                <c:pt idx="79">
                  <c:v>-7.8055864400626215E-3</c:v>
                </c:pt>
                <c:pt idx="80">
                  <c:v>-2.2122126564302892E-2</c:v>
                </c:pt>
                <c:pt idx="81">
                  <c:v>-9.3203200562736507E-3</c:v>
                </c:pt>
                <c:pt idx="82">
                  <c:v>7.8202884423669763E-3</c:v>
                </c:pt>
                <c:pt idx="83">
                  <c:v>5.8605936357964067E-3</c:v>
                </c:pt>
                <c:pt idx="84">
                  <c:v>-1.9349242710673322E-3</c:v>
                </c:pt>
                <c:pt idx="85">
                  <c:v>8.0034076133255454E-3</c:v>
                </c:pt>
                <c:pt idx="86">
                  <c:v>2.589696412143512E-2</c:v>
                </c:pt>
                <c:pt idx="87">
                  <c:v>-7.5551802058843719E-3</c:v>
                </c:pt>
                <c:pt idx="88">
                  <c:v>-2.2403213209862688E-2</c:v>
                </c:pt>
                <c:pt idx="89">
                  <c:v>-1.9150798861895382E-2</c:v>
                </c:pt>
                <c:pt idx="90">
                  <c:v>9.5452737637544589E-3</c:v>
                </c:pt>
                <c:pt idx="91">
                  <c:v>2.6398149408082702E-2</c:v>
                </c:pt>
                <c:pt idx="92">
                  <c:v>-1.2496640687987065E-2</c:v>
                </c:pt>
                <c:pt idx="93">
                  <c:v>-1.5022169280656481E-2</c:v>
                </c:pt>
                <c:pt idx="94">
                  <c:v>-1.0520571865109666E-2</c:v>
                </c:pt>
                <c:pt idx="95">
                  <c:v>-8.1615864218913207E-3</c:v>
                </c:pt>
                <c:pt idx="96">
                  <c:v>3.6816459122905452E-4</c:v>
                </c:pt>
                <c:pt idx="97">
                  <c:v>4.1784175258894884E-2</c:v>
                </c:pt>
                <c:pt idx="98">
                  <c:v>-8.0567553655751991E-3</c:v>
                </c:pt>
                <c:pt idx="99">
                  <c:v>-1.5163871195256872E-2</c:v>
                </c:pt>
                <c:pt idx="100">
                  <c:v>1.7081754802842488E-2</c:v>
                </c:pt>
                <c:pt idx="101">
                  <c:v>8.0446523399543592E-3</c:v>
                </c:pt>
                <c:pt idx="102">
                  <c:v>4.9395304718994511E-2</c:v>
                </c:pt>
                <c:pt idx="103">
                  <c:v>-5.9566022167213122E-2</c:v>
                </c:pt>
                <c:pt idx="104">
                  <c:v>-4.2414283176407178E-3</c:v>
                </c:pt>
                <c:pt idx="105">
                  <c:v>-3.0992650314354778E-3</c:v>
                </c:pt>
                <c:pt idx="106">
                  <c:v>-4.0934182590233487E-2</c:v>
                </c:pt>
                <c:pt idx="107">
                  <c:v>-5.4478651970099757E-3</c:v>
                </c:pt>
                <c:pt idx="108">
                  <c:v>6.3109581181869708E-3</c:v>
                </c:pt>
                <c:pt idx="109">
                  <c:v>8.6589364939880838E-3</c:v>
                </c:pt>
                <c:pt idx="110">
                  <c:v>-2.2667493531210621E-3</c:v>
                </c:pt>
                <c:pt idx="111">
                  <c:v>-3.8132163094883481E-3</c:v>
                </c:pt>
                <c:pt idx="112">
                  <c:v>7.5985232248648163E-3</c:v>
                </c:pt>
                <c:pt idx="113">
                  <c:v>2.7911969940954469E-4</c:v>
                </c:pt>
                <c:pt idx="114">
                  <c:v>-2.7418142332108243E-2</c:v>
                </c:pt>
                <c:pt idx="115">
                  <c:v>2.9738737770132209E-2</c:v>
                </c:pt>
                <c:pt idx="116">
                  <c:v>2.4789825393404488E-3</c:v>
                </c:pt>
                <c:pt idx="117">
                  <c:v>2.4634799896274232E-3</c:v>
                </c:pt>
                <c:pt idx="118">
                  <c:v>2.2764443265703073E-2</c:v>
                </c:pt>
                <c:pt idx="119">
                  <c:v>1.6924010518508469E-2</c:v>
                </c:pt>
                <c:pt idx="120">
                  <c:v>3.0813428167643611E-2</c:v>
                </c:pt>
                <c:pt idx="121">
                  <c:v>2.6590557735759322E-2</c:v>
                </c:pt>
                <c:pt idx="122">
                  <c:v>-9.4006219960418649E-3</c:v>
                </c:pt>
                <c:pt idx="123">
                  <c:v>-1.293023255813954E-2</c:v>
                </c:pt>
                <c:pt idx="124">
                  <c:v>1.731806567616162E-2</c:v>
                </c:pt>
                <c:pt idx="125">
                  <c:v>2.3611750175574552E-2</c:v>
                </c:pt>
                <c:pt idx="126">
                  <c:v>-1.7722060992435389E-2</c:v>
                </c:pt>
                <c:pt idx="127">
                  <c:v>8.6618518607385706E-3</c:v>
                </c:pt>
                <c:pt idx="128">
                  <c:v>-2.8233042229931973E-3</c:v>
                </c:pt>
                <c:pt idx="129">
                  <c:v>1.6776512881964975E-3</c:v>
                </c:pt>
                <c:pt idx="130">
                  <c:v>-1.3010053222945003E-2</c:v>
                </c:pt>
                <c:pt idx="131">
                  <c:v>4.9444933082938743E-3</c:v>
                </c:pt>
                <c:pt idx="132">
                  <c:v>1.601294560911988E-2</c:v>
                </c:pt>
                <c:pt idx="133">
                  <c:v>1.1704337202199195E-2</c:v>
                </c:pt>
                <c:pt idx="134">
                  <c:v>6.1124694376528117E-4</c:v>
                </c:pt>
                <c:pt idx="135">
                  <c:v>5.1362709198593667E-3</c:v>
                </c:pt>
                <c:pt idx="136">
                  <c:v>1.3534796731962087E-3</c:v>
                </c:pt>
                <c:pt idx="137">
                  <c:v>6.4023639497658429E-4</c:v>
                </c:pt>
                <c:pt idx="138">
                  <c:v>-1.7539615338091206E-2</c:v>
                </c:pt>
                <c:pt idx="139">
                  <c:v>-1.1840324763192351E-3</c:v>
                </c:pt>
              </c:numCache>
            </c:numRef>
          </c:xVal>
          <c:yVal>
            <c:numRef>
              <c:f>'1.RI.SX3E - Regression '!$J$2:$J$141</c:f>
              <c:numCache>
                <c:formatCode>General</c:formatCode>
                <c:ptCount val="140"/>
                <c:pt idx="0">
                  <c:v>-2.5627011850901955E-3</c:v>
                </c:pt>
                <c:pt idx="1">
                  <c:v>-3.1128294911949014E-2</c:v>
                </c:pt>
                <c:pt idx="2">
                  <c:v>-9.4149245310508663E-3</c:v>
                </c:pt>
                <c:pt idx="3">
                  <c:v>2.1097310821110198E-2</c:v>
                </c:pt>
                <c:pt idx="4">
                  <c:v>-4.4867099278287498E-3</c:v>
                </c:pt>
                <c:pt idx="5">
                  <c:v>-1.3016984854774174E-3</c:v>
                </c:pt>
                <c:pt idx="6">
                  <c:v>-4.8545072367251023E-2</c:v>
                </c:pt>
                <c:pt idx="7">
                  <c:v>9.4224695814906691E-3</c:v>
                </c:pt>
                <c:pt idx="8">
                  <c:v>-1.3914631121322274E-2</c:v>
                </c:pt>
                <c:pt idx="9">
                  <c:v>1.1350060419824708E-2</c:v>
                </c:pt>
                <c:pt idx="10">
                  <c:v>2.1666003978509402E-2</c:v>
                </c:pt>
                <c:pt idx="11">
                  <c:v>3.7518551706293445E-3</c:v>
                </c:pt>
                <c:pt idx="12">
                  <c:v>-1.0800928508970195E-2</c:v>
                </c:pt>
                <c:pt idx="13">
                  <c:v>1.5227023891433832E-2</c:v>
                </c:pt>
                <c:pt idx="14">
                  <c:v>4.5615718164107432E-3</c:v>
                </c:pt>
                <c:pt idx="15">
                  <c:v>2.6287316876736012E-2</c:v>
                </c:pt>
                <c:pt idx="16">
                  <c:v>3.2027238485869219E-2</c:v>
                </c:pt>
                <c:pt idx="17">
                  <c:v>-6.9498922422596508E-3</c:v>
                </c:pt>
                <c:pt idx="18">
                  <c:v>-1.6821932530811465E-2</c:v>
                </c:pt>
                <c:pt idx="19">
                  <c:v>2.5484514430712188E-3</c:v>
                </c:pt>
                <c:pt idx="20">
                  <c:v>5.2001994125146077E-2</c:v>
                </c:pt>
                <c:pt idx="21">
                  <c:v>4.6750790120222048E-2</c:v>
                </c:pt>
                <c:pt idx="22">
                  <c:v>4.6223556704772954E-2</c:v>
                </c:pt>
                <c:pt idx="23">
                  <c:v>-3.8118745381351307E-2</c:v>
                </c:pt>
                <c:pt idx="24">
                  <c:v>6.7443062045357861E-3</c:v>
                </c:pt>
                <c:pt idx="25">
                  <c:v>3.9766083090649218E-2</c:v>
                </c:pt>
                <c:pt idx="26">
                  <c:v>-5.715743057137436E-2</c:v>
                </c:pt>
                <c:pt idx="27">
                  <c:v>1.7371290353756915E-3</c:v>
                </c:pt>
                <c:pt idx="28">
                  <c:v>1.2458166251983279E-2</c:v>
                </c:pt>
                <c:pt idx="29">
                  <c:v>2.894722862767693E-2</c:v>
                </c:pt>
                <c:pt idx="30">
                  <c:v>1.8248597453652607E-3</c:v>
                </c:pt>
                <c:pt idx="31">
                  <c:v>1.4091121718205046E-2</c:v>
                </c:pt>
                <c:pt idx="32">
                  <c:v>3.1905660099406416E-2</c:v>
                </c:pt>
                <c:pt idx="33">
                  <c:v>1.1826284794457055E-2</c:v>
                </c:pt>
                <c:pt idx="34">
                  <c:v>-5.7775729716488342E-3</c:v>
                </c:pt>
                <c:pt idx="35">
                  <c:v>-2.2831838641851961E-2</c:v>
                </c:pt>
                <c:pt idx="36">
                  <c:v>-1.0853451056248138E-2</c:v>
                </c:pt>
                <c:pt idx="37">
                  <c:v>-1.5351844294735675E-2</c:v>
                </c:pt>
                <c:pt idx="38">
                  <c:v>-4.3691345591684635E-3</c:v>
                </c:pt>
                <c:pt idx="39">
                  <c:v>9.9817367292133626E-4</c:v>
                </c:pt>
                <c:pt idx="40">
                  <c:v>1.3387717769011476E-2</c:v>
                </c:pt>
                <c:pt idx="41">
                  <c:v>3.4753836757410671E-3</c:v>
                </c:pt>
                <c:pt idx="42">
                  <c:v>2.1599479572696357E-2</c:v>
                </c:pt>
                <c:pt idx="43">
                  <c:v>2.7770590182686957E-2</c:v>
                </c:pt>
                <c:pt idx="44">
                  <c:v>-9.8677896328921676E-3</c:v>
                </c:pt>
                <c:pt idx="45">
                  <c:v>-2.7614893446500362E-2</c:v>
                </c:pt>
                <c:pt idx="46">
                  <c:v>-4.7402470527753791E-3</c:v>
                </c:pt>
                <c:pt idx="47">
                  <c:v>5.5369297487814517E-4</c:v>
                </c:pt>
                <c:pt idx="48">
                  <c:v>-9.6961837783967504E-3</c:v>
                </c:pt>
                <c:pt idx="49">
                  <c:v>4.8550713424147379E-3</c:v>
                </c:pt>
                <c:pt idx="50">
                  <c:v>-6.7768408216815207E-3</c:v>
                </c:pt>
                <c:pt idx="51">
                  <c:v>1.2946283794417902E-2</c:v>
                </c:pt>
                <c:pt idx="52">
                  <c:v>2.3042062081616022E-3</c:v>
                </c:pt>
                <c:pt idx="53">
                  <c:v>-1.4383057539122392E-3</c:v>
                </c:pt>
                <c:pt idx="54">
                  <c:v>-1.7887424767494416E-3</c:v>
                </c:pt>
                <c:pt idx="55">
                  <c:v>3.6245823001527253E-4</c:v>
                </c:pt>
                <c:pt idx="56">
                  <c:v>1.8043205393457738E-2</c:v>
                </c:pt>
                <c:pt idx="57">
                  <c:v>1.904603304072474E-2</c:v>
                </c:pt>
                <c:pt idx="58">
                  <c:v>-1.0379907995388649E-2</c:v>
                </c:pt>
                <c:pt idx="59">
                  <c:v>-1.3462104976518098E-3</c:v>
                </c:pt>
                <c:pt idx="60">
                  <c:v>-1.0034400186718167E-3</c:v>
                </c:pt>
                <c:pt idx="61">
                  <c:v>1.6076425733485358E-2</c:v>
                </c:pt>
                <c:pt idx="62">
                  <c:v>5.4791177585371102E-3</c:v>
                </c:pt>
                <c:pt idx="63">
                  <c:v>3.8265014046723007E-2</c:v>
                </c:pt>
                <c:pt idx="64">
                  <c:v>4.9209554642445554E-3</c:v>
                </c:pt>
                <c:pt idx="65">
                  <c:v>-2.0009336715852859E-2</c:v>
                </c:pt>
                <c:pt idx="66">
                  <c:v>6.8529878524310143E-3</c:v>
                </c:pt>
                <c:pt idx="67">
                  <c:v>-1.5788567776886805E-2</c:v>
                </c:pt>
                <c:pt idx="68">
                  <c:v>1.1841608382724744E-2</c:v>
                </c:pt>
                <c:pt idx="69">
                  <c:v>1.9776744790236726E-2</c:v>
                </c:pt>
                <c:pt idx="70">
                  <c:v>1.5420171715652169E-2</c:v>
                </c:pt>
                <c:pt idx="71">
                  <c:v>-2.8016576784455186E-2</c:v>
                </c:pt>
                <c:pt idx="72">
                  <c:v>-2.1379439567662716E-2</c:v>
                </c:pt>
                <c:pt idx="73">
                  <c:v>1.7430976117792378E-3</c:v>
                </c:pt>
                <c:pt idx="74">
                  <c:v>2.951942870199661E-3</c:v>
                </c:pt>
                <c:pt idx="75">
                  <c:v>-1.6298780209884876E-2</c:v>
                </c:pt>
                <c:pt idx="76">
                  <c:v>1.5525821979116429E-2</c:v>
                </c:pt>
                <c:pt idx="77">
                  <c:v>1.2049168193689917E-2</c:v>
                </c:pt>
                <c:pt idx="78">
                  <c:v>-1.3467535648031343E-2</c:v>
                </c:pt>
                <c:pt idx="79">
                  <c:v>-7.6232532700171874E-3</c:v>
                </c:pt>
                <c:pt idx="80">
                  <c:v>-2.0798729985191382E-2</c:v>
                </c:pt>
                <c:pt idx="81">
                  <c:v>-9.0172588968577775E-3</c:v>
                </c:pt>
                <c:pt idx="82">
                  <c:v>6.7572010074161155E-3</c:v>
                </c:pt>
                <c:pt idx="83">
                  <c:v>4.9536986899042929E-3</c:v>
                </c:pt>
                <c:pt idx="84">
                  <c:v>-2.2204972941311405E-3</c:v>
                </c:pt>
                <c:pt idx="85">
                  <c:v>6.9257251307119089E-3</c:v>
                </c:pt>
                <c:pt idx="86">
                  <c:v>2.3393121238873354E-2</c:v>
                </c:pt>
                <c:pt idx="87">
                  <c:v>-7.3928050276961341E-3</c:v>
                </c:pt>
                <c:pt idx="88">
                  <c:v>-2.1057413334756334E-2</c:v>
                </c:pt>
                <c:pt idx="89">
                  <c:v>-1.8064224398192955E-2</c:v>
                </c:pt>
                <c:pt idx="90">
                  <c:v>8.3447007621562045E-3</c:v>
                </c:pt>
                <c:pt idx="91">
                  <c:v>2.3854360827273109E-2</c:v>
                </c:pt>
                <c:pt idx="92">
                  <c:v>-1.1940418973237495E-2</c:v>
                </c:pt>
                <c:pt idx="93">
                  <c:v>-1.4264656734418521E-2</c:v>
                </c:pt>
                <c:pt idx="94">
                  <c:v>-1.0121847688732784E-2</c:v>
                </c:pt>
                <c:pt idx="95">
                  <c:v>-7.9508791789646097E-3</c:v>
                </c:pt>
                <c:pt idx="96">
                  <c:v>-1.0097027050444971E-4</c:v>
                </c:pt>
                <c:pt idx="97">
                  <c:v>3.8014082629973793E-2</c:v>
                </c:pt>
                <c:pt idx="98">
                  <c:v>-7.8544034153000646E-3</c:v>
                </c:pt>
                <c:pt idx="99">
                  <c:v>-1.4395064658407918E-2</c:v>
                </c:pt>
                <c:pt idx="100">
                  <c:v>1.5280505752967521E-2</c:v>
                </c:pt>
                <c:pt idx="101">
                  <c:v>6.9636825513321021E-3</c:v>
                </c:pt>
                <c:pt idx="102">
                  <c:v>4.5018586379306912E-2</c:v>
                </c:pt>
                <c:pt idx="103">
                  <c:v>-5.5258255147017953E-2</c:v>
                </c:pt>
                <c:pt idx="104">
                  <c:v>-4.3431673034603231E-3</c:v>
                </c:pt>
                <c:pt idx="105">
                  <c:v>-3.2920372362980547E-3</c:v>
                </c:pt>
                <c:pt idx="106">
                  <c:v>-3.811141894378528E-2</c:v>
                </c:pt>
                <c:pt idx="107">
                  <c:v>-5.4534482005566525E-3</c:v>
                </c:pt>
                <c:pt idx="108">
                  <c:v>5.3681680169612896E-3</c:v>
                </c:pt>
                <c:pt idx="109">
                  <c:v>7.5290067496185456E-3</c:v>
                </c:pt>
                <c:pt idx="110">
                  <c:v>-2.5258751021887764E-3</c:v>
                </c:pt>
                <c:pt idx="111">
                  <c:v>-3.9490848440386587E-3</c:v>
                </c:pt>
                <c:pt idx="112">
                  <c:v>6.5531110224002487E-3</c:v>
                </c:pt>
                <c:pt idx="113">
                  <c:v>-1.8291806575329762E-4</c:v>
                </c:pt>
                <c:pt idx="114">
                  <c:v>-2.5672640289383517E-2</c:v>
                </c:pt>
                <c:pt idx="115">
                  <c:v>2.6928696092442552E-2</c:v>
                </c:pt>
                <c:pt idx="116">
                  <c:v>1.8416103030116874E-3</c:v>
                </c:pt>
                <c:pt idx="117">
                  <c:v>1.8273433445847721E-3</c:v>
                </c:pt>
                <c:pt idx="118">
                  <c:v>2.051026998875783E-2</c:v>
                </c:pt>
                <c:pt idx="119">
                  <c:v>1.513533407551204E-2</c:v>
                </c:pt>
                <c:pt idx="120">
                  <c:v>2.7917731025852075E-2</c:v>
                </c:pt>
                <c:pt idx="121">
                  <c:v>2.4031433738682523E-2</c:v>
                </c:pt>
                <c:pt idx="122">
                  <c:v>-9.0911605748063493E-3</c:v>
                </c:pt>
                <c:pt idx="123">
                  <c:v>-1.233945250644501E-2</c:v>
                </c:pt>
                <c:pt idx="124">
                  <c:v>1.5497982069307883E-2</c:v>
                </c:pt>
                <c:pt idx="125">
                  <c:v>2.1290044456942075E-2</c:v>
                </c:pt>
                <c:pt idx="126">
                  <c:v>-1.6749360445883342E-2</c:v>
                </c:pt>
                <c:pt idx="127">
                  <c:v>7.5316897544789301E-3</c:v>
                </c:pt>
                <c:pt idx="128">
                  <c:v>-3.038071182043388E-3</c:v>
                </c:pt>
                <c:pt idx="129">
                  <c:v>1.1041471206389973E-3</c:v>
                </c:pt>
                <c:pt idx="130">
                  <c:v>-1.2412911268227368E-2</c:v>
                </c:pt>
                <c:pt idx="131">
                  <c:v>4.1106138084295793E-3</c:v>
                </c:pt>
                <c:pt idx="132">
                  <c:v>1.4296883276960694E-2</c:v>
                </c:pt>
                <c:pt idx="133">
                  <c:v>1.0331681541936063E-2</c:v>
                </c:pt>
                <c:pt idx="134">
                  <c:v>1.2273782152876964E-4</c:v>
                </c:pt>
                <c:pt idx="135">
                  <c:v>4.2871062733509501E-3</c:v>
                </c:pt>
                <c:pt idx="136">
                  <c:v>8.0581277951386637E-4</c:v>
                </c:pt>
                <c:pt idx="137">
                  <c:v>1.4941674228096291E-4</c:v>
                </c:pt>
                <c:pt idx="138">
                  <c:v>-1.6581456158273625E-2</c:v>
                </c:pt>
                <c:pt idx="139">
                  <c:v>-1.5294534196011607E-3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CF3-475F-8546-2FA88B65F003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'1.RI.SX3E - Regression '!$D$2:$D$141</c:f>
              <c:numCache>
                <c:formatCode>General</c:formatCode>
                <c:ptCount val="140"/>
                <c:pt idx="0">
                  <c:v>-2.3067647624207925E-3</c:v>
                </c:pt>
                <c:pt idx="1">
                  <c:v>-3.3346284440089885E-2</c:v>
                </c:pt>
                <c:pt idx="2">
                  <c:v>-9.752425560387969E-3</c:v>
                </c:pt>
                <c:pt idx="3">
                  <c:v>2.3402324824953278E-2</c:v>
                </c:pt>
                <c:pt idx="4">
                  <c:v>-4.3974024645907529E-3</c:v>
                </c:pt>
                <c:pt idx="5">
                  <c:v>-9.365528045498664E-4</c:v>
                </c:pt>
                <c:pt idx="6">
                  <c:v>-5.2271443556846584E-2</c:v>
                </c:pt>
                <c:pt idx="7">
                  <c:v>1.0716382853787329E-2</c:v>
                </c:pt>
                <c:pt idx="8">
                  <c:v>-1.4641829666179162E-2</c:v>
                </c:pt>
                <c:pt idx="9">
                  <c:v>1.2810912879281162E-2</c:v>
                </c:pt>
                <c:pt idx="10">
                  <c:v>2.4020269707122874E-2</c:v>
                </c:pt>
                <c:pt idx="11">
                  <c:v>4.5546643446807769E-3</c:v>
                </c:pt>
                <c:pt idx="12">
                  <c:v>-1.1258464544114893E-2</c:v>
                </c:pt>
                <c:pt idx="13">
                  <c:v>1.702364113962419E-2</c:v>
                </c:pt>
                <c:pt idx="14">
                  <c:v>5.4345065772767138E-3</c:v>
                </c:pt>
                <c:pt idx="15">
                  <c:v>2.9041811846689823E-2</c:v>
                </c:pt>
                <c:pt idx="16">
                  <c:v>3.5278839910540261E-2</c:v>
                </c:pt>
                <c:pt idx="17">
                  <c:v>-7.0739089167068392E-3</c:v>
                </c:pt>
                <c:pt idx="18">
                  <c:v>-1.7800918189653663E-2</c:v>
                </c:pt>
                <c:pt idx="19">
                  <c:v>3.2470397232958019E-3</c:v>
                </c:pt>
                <c:pt idx="20">
                  <c:v>5.6983511154219117E-2</c:v>
                </c:pt>
                <c:pt idx="21">
                  <c:v>5.1277526128987935E-2</c:v>
                </c:pt>
                <c:pt idx="22">
                  <c:v>5.0704631613647626E-2</c:v>
                </c:pt>
                <c:pt idx="23">
                  <c:v>-4.0942143534618974E-2</c:v>
                </c:pt>
                <c:pt idx="24">
                  <c:v>7.8062768838616358E-3</c:v>
                </c:pt>
                <c:pt idx="25">
                  <c:v>4.3687907885438831E-2</c:v>
                </c:pt>
                <c:pt idx="26">
                  <c:v>-6.1629675859109924E-2</c:v>
                </c:pt>
                <c:pt idx="27">
                  <c:v>2.3654526616230455E-3</c:v>
                </c:pt>
                <c:pt idx="28">
                  <c:v>1.4014986322007678E-2</c:v>
                </c:pt>
                <c:pt idx="29">
                  <c:v>3.1932085506801586E-2</c:v>
                </c:pt>
                <c:pt idx="30">
                  <c:v>2.4607812980622281E-3</c:v>
                </c:pt>
                <c:pt idx="31">
                  <c:v>1.5789364051075852E-2</c:v>
                </c:pt>
                <c:pt idx="32">
                  <c:v>3.5146732216400398E-2</c:v>
                </c:pt>
                <c:pt idx="33">
                  <c:v>1.3328380710992562E-2</c:v>
                </c:pt>
                <c:pt idx="34">
                  <c:v>-5.8000608246078101E-3</c:v>
                </c:pt>
                <c:pt idx="35">
                  <c:v>-2.4331312788775421E-2</c:v>
                </c:pt>
                <c:pt idx="36">
                  <c:v>-1.1315535811575446E-2</c:v>
                </c:pt>
                <c:pt idx="37">
                  <c:v>-1.6203512822627109E-2</c:v>
                </c:pt>
                <c:pt idx="38">
                  <c:v>-4.2696444699894098E-3</c:v>
                </c:pt>
                <c:pt idx="39">
                  <c:v>1.5625000000000983E-3</c:v>
                </c:pt>
                <c:pt idx="40">
                  <c:v>1.5025041736227021E-2</c:v>
                </c:pt>
                <c:pt idx="41">
                  <c:v>4.254249009786811E-3</c:v>
                </c:pt>
                <c:pt idx="42">
                  <c:v>2.3947983948842354E-2</c:v>
                </c:pt>
                <c:pt idx="43">
                  <c:v>3.0653544177817127E-2</c:v>
                </c:pt>
                <c:pt idx="44">
                  <c:v>-1.0244511087275369E-2</c:v>
                </c:pt>
                <c:pt idx="45">
                  <c:v>-2.9528604507892069E-2</c:v>
                </c:pt>
                <c:pt idx="46">
                  <c:v>-4.6728971962616394E-3</c:v>
                </c:pt>
                <c:pt idx="47">
                  <c:v>1.0795250089960225E-3</c:v>
                </c:pt>
                <c:pt idx="48">
                  <c:v>-1.005804329149469E-2</c:v>
                </c:pt>
                <c:pt idx="49">
                  <c:v>5.7534246575342849E-3</c:v>
                </c:pt>
                <c:pt idx="50">
                  <c:v>-6.8858703614559126E-3</c:v>
                </c:pt>
                <c:pt idx="51">
                  <c:v>1.4545377330445541E-2</c:v>
                </c:pt>
                <c:pt idx="52">
                  <c:v>2.9816416066788289E-3</c:v>
                </c:pt>
                <c:pt idx="53">
                  <c:v>-1.0849909584086605E-3</c:v>
                </c:pt>
                <c:pt idx="54">
                  <c:v>-1.465777286824994E-3</c:v>
                </c:pt>
                <c:pt idx="55">
                  <c:v>8.7172836093811793E-4</c:v>
                </c:pt>
                <c:pt idx="56">
                  <c:v>2.008371830741534E-2</c:v>
                </c:pt>
                <c:pt idx="57">
                  <c:v>2.1173395938074466E-2</c:v>
                </c:pt>
                <c:pt idx="58">
                  <c:v>-1.0800981509070211E-2</c:v>
                </c:pt>
                <c:pt idx="59">
                  <c:v>-9.8491978375536476E-4</c:v>
                </c:pt>
                <c:pt idx="60">
                  <c:v>-6.1246363497173821E-4</c:v>
                </c:pt>
                <c:pt idx="61">
                  <c:v>1.7946605508672712E-2</c:v>
                </c:pt>
                <c:pt idx="62">
                  <c:v>6.4315166726425345E-3</c:v>
                </c:pt>
                <c:pt idx="63">
                  <c:v>4.2056838614763073E-2</c:v>
                </c:pt>
                <c:pt idx="64">
                  <c:v>5.825014679976555E-3</c:v>
                </c:pt>
                <c:pt idx="65">
                  <c:v>-2.1264367816091954E-2</c:v>
                </c:pt>
                <c:pt idx="66">
                  <c:v>7.9243709161685352E-3</c:v>
                </c:pt>
                <c:pt idx="67">
                  <c:v>-1.6678058783321927E-2</c:v>
                </c:pt>
                <c:pt idx="68">
                  <c:v>1.334503140007382E-2</c:v>
                </c:pt>
                <c:pt idx="69">
                  <c:v>2.1967391047875231E-2</c:v>
                </c:pt>
                <c:pt idx="70">
                  <c:v>1.723351654945637E-2</c:v>
                </c:pt>
                <c:pt idx="71">
                  <c:v>-2.9965075669383015E-2</c:v>
                </c:pt>
                <c:pt idx="72">
                  <c:v>-2.2753128555176336E-2</c:v>
                </c:pt>
                <c:pt idx="73">
                  <c:v>2.3719381471514404E-3</c:v>
                </c:pt>
                <c:pt idx="74">
                  <c:v>3.685475563694533E-3</c:v>
                </c:pt>
                <c:pt idx="75">
                  <c:v>-1.7232458212413596E-2</c:v>
                </c:pt>
                <c:pt idx="76">
                  <c:v>1.7348316663996485E-2</c:v>
                </c:pt>
                <c:pt idx="77">
                  <c:v>1.357056694813033E-2</c:v>
                </c:pt>
                <c:pt idx="78">
                  <c:v>-1.4156013447069312E-2</c:v>
                </c:pt>
                <c:pt idx="79">
                  <c:v>-7.8055864400626215E-3</c:v>
                </c:pt>
                <c:pt idx="80">
                  <c:v>-2.2122126564302892E-2</c:v>
                </c:pt>
                <c:pt idx="81">
                  <c:v>-9.3203200562736507E-3</c:v>
                </c:pt>
                <c:pt idx="82">
                  <c:v>7.8202884423669763E-3</c:v>
                </c:pt>
                <c:pt idx="83">
                  <c:v>5.8605936357964067E-3</c:v>
                </c:pt>
                <c:pt idx="84">
                  <c:v>-1.9349242710673322E-3</c:v>
                </c:pt>
                <c:pt idx="85">
                  <c:v>8.0034076133255454E-3</c:v>
                </c:pt>
                <c:pt idx="86">
                  <c:v>2.589696412143512E-2</c:v>
                </c:pt>
                <c:pt idx="87">
                  <c:v>-7.5551802058843719E-3</c:v>
                </c:pt>
                <c:pt idx="88">
                  <c:v>-2.2403213209862688E-2</c:v>
                </c:pt>
                <c:pt idx="89">
                  <c:v>-1.9150798861895382E-2</c:v>
                </c:pt>
                <c:pt idx="90">
                  <c:v>9.5452737637544589E-3</c:v>
                </c:pt>
                <c:pt idx="91">
                  <c:v>2.6398149408082702E-2</c:v>
                </c:pt>
                <c:pt idx="92">
                  <c:v>-1.2496640687987065E-2</c:v>
                </c:pt>
                <c:pt idx="93">
                  <c:v>-1.5022169280656481E-2</c:v>
                </c:pt>
                <c:pt idx="94">
                  <c:v>-1.0520571865109666E-2</c:v>
                </c:pt>
                <c:pt idx="95">
                  <c:v>-8.1615864218913207E-3</c:v>
                </c:pt>
                <c:pt idx="96">
                  <c:v>3.6816459122905452E-4</c:v>
                </c:pt>
                <c:pt idx="97">
                  <c:v>4.1784175258894884E-2</c:v>
                </c:pt>
                <c:pt idx="98">
                  <c:v>-8.0567553655751991E-3</c:v>
                </c:pt>
                <c:pt idx="99">
                  <c:v>-1.5163871195256872E-2</c:v>
                </c:pt>
                <c:pt idx="100">
                  <c:v>1.7081754802842488E-2</c:v>
                </c:pt>
                <c:pt idx="101">
                  <c:v>8.0446523399543592E-3</c:v>
                </c:pt>
                <c:pt idx="102">
                  <c:v>4.9395304718994511E-2</c:v>
                </c:pt>
                <c:pt idx="103">
                  <c:v>-5.9566022167213122E-2</c:v>
                </c:pt>
                <c:pt idx="104">
                  <c:v>-4.2414283176407178E-3</c:v>
                </c:pt>
                <c:pt idx="105">
                  <c:v>-3.0992650314354778E-3</c:v>
                </c:pt>
                <c:pt idx="106">
                  <c:v>-4.0934182590233487E-2</c:v>
                </c:pt>
                <c:pt idx="107">
                  <c:v>-5.4478651970099757E-3</c:v>
                </c:pt>
                <c:pt idx="108">
                  <c:v>6.3109581181869708E-3</c:v>
                </c:pt>
                <c:pt idx="109">
                  <c:v>8.6589364939880838E-3</c:v>
                </c:pt>
                <c:pt idx="110">
                  <c:v>-2.2667493531210621E-3</c:v>
                </c:pt>
                <c:pt idx="111">
                  <c:v>-3.8132163094883481E-3</c:v>
                </c:pt>
                <c:pt idx="112">
                  <c:v>7.5985232248648163E-3</c:v>
                </c:pt>
                <c:pt idx="113">
                  <c:v>2.7911969940954469E-4</c:v>
                </c:pt>
                <c:pt idx="114">
                  <c:v>-2.7418142332108243E-2</c:v>
                </c:pt>
                <c:pt idx="115">
                  <c:v>2.9738737770132209E-2</c:v>
                </c:pt>
                <c:pt idx="116">
                  <c:v>2.4789825393404488E-3</c:v>
                </c:pt>
                <c:pt idx="117">
                  <c:v>2.4634799896274232E-3</c:v>
                </c:pt>
                <c:pt idx="118">
                  <c:v>2.2764443265703073E-2</c:v>
                </c:pt>
                <c:pt idx="119">
                  <c:v>1.6924010518508469E-2</c:v>
                </c:pt>
                <c:pt idx="120">
                  <c:v>3.0813428167643611E-2</c:v>
                </c:pt>
                <c:pt idx="121">
                  <c:v>2.6590557735759322E-2</c:v>
                </c:pt>
                <c:pt idx="122">
                  <c:v>-9.4006219960418649E-3</c:v>
                </c:pt>
                <c:pt idx="123">
                  <c:v>-1.293023255813954E-2</c:v>
                </c:pt>
                <c:pt idx="124">
                  <c:v>1.731806567616162E-2</c:v>
                </c:pt>
                <c:pt idx="125">
                  <c:v>2.3611750175574552E-2</c:v>
                </c:pt>
                <c:pt idx="126">
                  <c:v>-1.7722060992435389E-2</c:v>
                </c:pt>
                <c:pt idx="127">
                  <c:v>8.6618518607385706E-3</c:v>
                </c:pt>
                <c:pt idx="128">
                  <c:v>-2.8233042229931973E-3</c:v>
                </c:pt>
                <c:pt idx="129">
                  <c:v>1.6776512881964975E-3</c:v>
                </c:pt>
                <c:pt idx="130">
                  <c:v>-1.3010053222945003E-2</c:v>
                </c:pt>
                <c:pt idx="131">
                  <c:v>4.9444933082938743E-3</c:v>
                </c:pt>
                <c:pt idx="132">
                  <c:v>1.601294560911988E-2</c:v>
                </c:pt>
                <c:pt idx="133">
                  <c:v>1.1704337202199195E-2</c:v>
                </c:pt>
                <c:pt idx="134">
                  <c:v>6.1124694376528117E-4</c:v>
                </c:pt>
                <c:pt idx="135">
                  <c:v>5.1362709198593667E-3</c:v>
                </c:pt>
                <c:pt idx="136">
                  <c:v>1.3534796731962087E-3</c:v>
                </c:pt>
                <c:pt idx="137">
                  <c:v>6.4023639497658429E-4</c:v>
                </c:pt>
                <c:pt idx="138">
                  <c:v>-1.7539615338091206E-2</c:v>
                </c:pt>
                <c:pt idx="139">
                  <c:v>-1.1840324763192351E-3</c:v>
                </c:pt>
              </c:numCache>
            </c:numRef>
          </c:xVal>
          <c:yVal>
            <c:numRef>
              <c:f>'1.RI.SX3E - Regression '!$M$2:$M$141</c:f>
              <c:numCache>
                <c:formatCode>General</c:formatCode>
                <c:ptCount val="140"/>
                <c:pt idx="0">
                  <c:v>-3.427756600282765E-2</c:v>
                </c:pt>
                <c:pt idx="1">
                  <c:v>-6.2843159729686487E-2</c:v>
                </c:pt>
                <c:pt idx="2">
                  <c:v>-4.1129789348788331E-2</c:v>
                </c:pt>
                <c:pt idx="3">
                  <c:v>-1.0617553996627244E-2</c:v>
                </c:pt>
                <c:pt idx="4">
                  <c:v>-3.6201574745566206E-2</c:v>
                </c:pt>
                <c:pt idx="5">
                  <c:v>-3.3016563303214876E-2</c:v>
                </c:pt>
                <c:pt idx="6">
                  <c:v>-8.0259937184988514E-2</c:v>
                </c:pt>
                <c:pt idx="7">
                  <c:v>-2.2292395236246779E-2</c:v>
                </c:pt>
                <c:pt idx="8">
                  <c:v>-4.5629495939059739E-2</c:v>
                </c:pt>
                <c:pt idx="9">
                  <c:v>-2.0364804397912738E-2</c:v>
                </c:pt>
                <c:pt idx="10">
                  <c:v>-1.0048860839228037E-2</c:v>
                </c:pt>
                <c:pt idx="11">
                  <c:v>-2.7963009647108111E-2</c:v>
                </c:pt>
                <c:pt idx="12">
                  <c:v>-4.2515793326707657E-2</c:v>
                </c:pt>
                <c:pt idx="13">
                  <c:v>-1.6487840926303614E-2</c:v>
                </c:pt>
                <c:pt idx="14">
                  <c:v>-2.7153293001326712E-2</c:v>
                </c:pt>
                <c:pt idx="15">
                  <c:v>-5.4275479410014274E-3</c:v>
                </c:pt>
                <c:pt idx="16">
                  <c:v>3.1237366813179068E-4</c:v>
                </c:pt>
                <c:pt idx="17">
                  <c:v>-3.8664757059997112E-2</c:v>
                </c:pt>
                <c:pt idx="18">
                  <c:v>-4.8536797348548932E-2</c:v>
                </c:pt>
                <c:pt idx="19">
                  <c:v>-2.9166413374666234E-2</c:v>
                </c:pt>
                <c:pt idx="20">
                  <c:v>2.0287129307408662E-2</c:v>
                </c:pt>
                <c:pt idx="21">
                  <c:v>1.5035925302484626E-2</c:v>
                </c:pt>
                <c:pt idx="22">
                  <c:v>1.4508691887035526E-2</c:v>
                </c:pt>
                <c:pt idx="23">
                  <c:v>-6.9833610199088791E-2</c:v>
                </c:pt>
                <c:pt idx="24">
                  <c:v>-2.4970558613201667E-2</c:v>
                </c:pt>
                <c:pt idx="25">
                  <c:v>8.0512182729117893E-3</c:v>
                </c:pt>
                <c:pt idx="26">
                  <c:v>-8.8872295389111858E-2</c:v>
                </c:pt>
                <c:pt idx="27">
                  <c:v>-2.9977735782361764E-2</c:v>
                </c:pt>
                <c:pt idx="28">
                  <c:v>-1.9256698565754168E-2</c:v>
                </c:pt>
                <c:pt idx="29">
                  <c:v>-2.7676361900605059E-3</c:v>
                </c:pt>
                <c:pt idx="30">
                  <c:v>-2.9890005072372196E-2</c:v>
                </c:pt>
                <c:pt idx="31">
                  <c:v>-1.76237430995324E-2</c:v>
                </c:pt>
                <c:pt idx="32">
                  <c:v>1.9079528166898729E-4</c:v>
                </c:pt>
                <c:pt idx="33">
                  <c:v>-1.9888580023280394E-2</c:v>
                </c:pt>
                <c:pt idx="34">
                  <c:v>-3.7492437789386296E-2</c:v>
                </c:pt>
                <c:pt idx="35">
                  <c:v>-5.4546703459589438E-2</c:v>
                </c:pt>
                <c:pt idx="36">
                  <c:v>-4.2568315873985602E-2</c:v>
                </c:pt>
                <c:pt idx="37">
                  <c:v>-4.706670911247314E-2</c:v>
                </c:pt>
                <c:pt idx="38">
                  <c:v>-3.6083999376905922E-2</c:v>
                </c:pt>
                <c:pt idx="39">
                  <c:v>-3.0716691144816118E-2</c:v>
                </c:pt>
                <c:pt idx="40">
                  <c:v>-1.832714704872597E-2</c:v>
                </c:pt>
                <c:pt idx="41">
                  <c:v>-2.8239481141996387E-2</c:v>
                </c:pt>
                <c:pt idx="42">
                  <c:v>-1.0115385245041086E-2</c:v>
                </c:pt>
                <c:pt idx="43">
                  <c:v>-3.9442746350504786E-3</c:v>
                </c:pt>
                <c:pt idx="44">
                  <c:v>-4.1582654450629628E-2</c:v>
                </c:pt>
                <c:pt idx="45">
                  <c:v>-5.9329758264237836E-2</c:v>
                </c:pt>
                <c:pt idx="46">
                  <c:v>-3.6455111870512841E-2</c:v>
                </c:pt>
                <c:pt idx="47">
                  <c:v>-3.1161171842859312E-2</c:v>
                </c:pt>
                <c:pt idx="48">
                  <c:v>-4.1411048596134217E-2</c:v>
                </c:pt>
                <c:pt idx="49">
                  <c:v>-2.6859793475322715E-2</c:v>
                </c:pt>
                <c:pt idx="50">
                  <c:v>-3.8491705639418977E-2</c:v>
                </c:pt>
                <c:pt idx="51">
                  <c:v>-1.8768581023319547E-2</c:v>
                </c:pt>
                <c:pt idx="52">
                  <c:v>-2.9410658609575851E-2</c:v>
                </c:pt>
                <c:pt idx="53">
                  <c:v>-3.3153170571649695E-2</c:v>
                </c:pt>
                <c:pt idx="54">
                  <c:v>-3.3503607294486898E-2</c:v>
                </c:pt>
                <c:pt idx="55">
                  <c:v>-3.1352406587722183E-2</c:v>
                </c:pt>
                <c:pt idx="56">
                  <c:v>-1.3671659424279704E-2</c:v>
                </c:pt>
                <c:pt idx="57">
                  <c:v>-1.2668831777012703E-2</c:v>
                </c:pt>
                <c:pt idx="58">
                  <c:v>-4.2094772813126111E-2</c:v>
                </c:pt>
                <c:pt idx="59">
                  <c:v>-3.3061075315389266E-2</c:v>
                </c:pt>
                <c:pt idx="60">
                  <c:v>-3.2718304836409272E-2</c:v>
                </c:pt>
                <c:pt idx="61">
                  <c:v>-1.5638439084252088E-2</c:v>
                </c:pt>
                <c:pt idx="62">
                  <c:v>-2.6235747059200343E-2</c:v>
                </c:pt>
                <c:pt idx="63">
                  <c:v>6.5501492289855787E-3</c:v>
                </c:pt>
                <c:pt idx="64">
                  <c:v>-2.6793909353492896E-2</c:v>
                </c:pt>
                <c:pt idx="65">
                  <c:v>-5.1724201533590329E-2</c:v>
                </c:pt>
                <c:pt idx="66">
                  <c:v>-2.4861876965306437E-2</c:v>
                </c:pt>
                <c:pt idx="67">
                  <c:v>-4.7503432594624272E-2</c:v>
                </c:pt>
                <c:pt idx="68">
                  <c:v>-1.9873256435012702E-2</c:v>
                </c:pt>
                <c:pt idx="69">
                  <c:v>-1.1938120027500713E-2</c:v>
                </c:pt>
                <c:pt idx="70">
                  <c:v>-1.6294693102085277E-2</c:v>
                </c:pt>
                <c:pt idx="71">
                  <c:v>-5.9731441602192667E-2</c:v>
                </c:pt>
                <c:pt idx="72">
                  <c:v>-5.3094304385400186E-2</c:v>
                </c:pt>
                <c:pt idx="73">
                  <c:v>-2.9971767205958216E-2</c:v>
                </c:pt>
                <c:pt idx="74">
                  <c:v>-2.8762921947537792E-2</c:v>
                </c:pt>
                <c:pt idx="75">
                  <c:v>-4.8013645027622343E-2</c:v>
                </c:pt>
                <c:pt idx="76">
                  <c:v>-1.6189042838621017E-2</c:v>
                </c:pt>
                <c:pt idx="77">
                  <c:v>-1.9665696624047532E-2</c:v>
                </c:pt>
                <c:pt idx="78">
                  <c:v>-4.518240046576881E-2</c:v>
                </c:pt>
                <c:pt idx="79">
                  <c:v>-3.9338118087754649E-2</c:v>
                </c:pt>
                <c:pt idx="80">
                  <c:v>-5.2513594802928859E-2</c:v>
                </c:pt>
                <c:pt idx="81">
                  <c:v>-4.0732123714595239E-2</c:v>
                </c:pt>
                <c:pt idx="82">
                  <c:v>-2.4957663810321336E-2</c:v>
                </c:pt>
                <c:pt idx="83">
                  <c:v>-2.676116612783316E-2</c:v>
                </c:pt>
                <c:pt idx="84">
                  <c:v>-3.3935362111868601E-2</c:v>
                </c:pt>
                <c:pt idx="85">
                  <c:v>-2.4789139687025542E-2</c:v>
                </c:pt>
                <c:pt idx="86">
                  <c:v>-8.3217435788640846E-3</c:v>
                </c:pt>
                <c:pt idx="87">
                  <c:v>-3.9107669845433596E-2</c:v>
                </c:pt>
                <c:pt idx="88">
                  <c:v>-5.2772278152493808E-2</c:v>
                </c:pt>
                <c:pt idx="89">
                  <c:v>-4.9779089215930425E-2</c:v>
                </c:pt>
                <c:pt idx="90">
                  <c:v>-2.3370164055581247E-2</c:v>
                </c:pt>
                <c:pt idx="91">
                  <c:v>-7.8605039904643299E-3</c:v>
                </c:pt>
                <c:pt idx="92">
                  <c:v>-4.3655283790974955E-2</c:v>
                </c:pt>
                <c:pt idx="93">
                  <c:v>-4.597952155215599E-2</c:v>
                </c:pt>
                <c:pt idx="94">
                  <c:v>-4.1836712506470246E-2</c:v>
                </c:pt>
                <c:pt idx="95">
                  <c:v>-3.9665743996702071E-2</c:v>
                </c:pt>
                <c:pt idx="96">
                  <c:v>-3.1815835088241907E-2</c:v>
                </c:pt>
                <c:pt idx="97">
                  <c:v>6.2992178122363643E-3</c:v>
                </c:pt>
                <c:pt idx="98">
                  <c:v>-3.9569268233037524E-2</c:v>
                </c:pt>
                <c:pt idx="99">
                  <c:v>-4.6109929476145381E-2</c:v>
                </c:pt>
                <c:pt idx="100">
                  <c:v>-1.6434359064769921E-2</c:v>
                </c:pt>
                <c:pt idx="101">
                  <c:v>-2.4751182266405349E-2</c:v>
                </c:pt>
                <c:pt idx="102">
                  <c:v>1.3303721561569483E-2</c:v>
                </c:pt>
                <c:pt idx="103">
                  <c:v>-8.6973119964755458E-2</c:v>
                </c:pt>
                <c:pt idx="104">
                  <c:v>-3.6058032121197778E-2</c:v>
                </c:pt>
                <c:pt idx="105">
                  <c:v>-3.5006902054035512E-2</c:v>
                </c:pt>
                <c:pt idx="106">
                  <c:v>-6.9826283761522764E-2</c:v>
                </c:pt>
                <c:pt idx="107">
                  <c:v>-3.7168313018294111E-2</c:v>
                </c:pt>
                <c:pt idx="108">
                  <c:v>-2.6346696800776163E-2</c:v>
                </c:pt>
                <c:pt idx="109">
                  <c:v>-2.4185858068118904E-2</c:v>
                </c:pt>
                <c:pt idx="110">
                  <c:v>-3.4240739919926232E-2</c:v>
                </c:pt>
                <c:pt idx="111">
                  <c:v>-3.566394966177612E-2</c:v>
                </c:pt>
                <c:pt idx="112">
                  <c:v>-2.5161753795337201E-2</c:v>
                </c:pt>
                <c:pt idx="113">
                  <c:v>-3.1897782883490752E-2</c:v>
                </c:pt>
                <c:pt idx="114">
                  <c:v>-5.7387505107120998E-2</c:v>
                </c:pt>
                <c:pt idx="115">
                  <c:v>-4.786168725294887E-3</c:v>
                </c:pt>
                <c:pt idx="116">
                  <c:v>-2.9873254514725767E-2</c:v>
                </c:pt>
                <c:pt idx="117">
                  <c:v>-2.9887521473152684E-2</c:v>
                </c:pt>
                <c:pt idx="118">
                  <c:v>-1.1204594828979612E-2</c:v>
                </c:pt>
                <c:pt idx="119">
                  <c:v>-1.6579530742225405E-2</c:v>
                </c:pt>
                <c:pt idx="120">
                  <c:v>-3.7971337918853605E-3</c:v>
                </c:pt>
                <c:pt idx="121">
                  <c:v>-7.6834310790549164E-3</c:v>
                </c:pt>
                <c:pt idx="122">
                  <c:v>-4.0806025392543813E-2</c:v>
                </c:pt>
                <c:pt idx="123">
                  <c:v>-4.4054317324182475E-2</c:v>
                </c:pt>
                <c:pt idx="124">
                  <c:v>-1.6216882748429563E-2</c:v>
                </c:pt>
                <c:pt idx="125">
                  <c:v>-1.0424820360795364E-2</c:v>
                </c:pt>
                <c:pt idx="126">
                  <c:v>-4.8464225263620805E-2</c:v>
                </c:pt>
                <c:pt idx="127">
                  <c:v>-2.4183175063258521E-2</c:v>
                </c:pt>
                <c:pt idx="128">
                  <c:v>-3.4752935999780847E-2</c:v>
                </c:pt>
                <c:pt idx="129">
                  <c:v>-3.0610717697098458E-2</c:v>
                </c:pt>
                <c:pt idx="130">
                  <c:v>-4.4127776085964833E-2</c:v>
                </c:pt>
                <c:pt idx="131">
                  <c:v>-2.7604251009307874E-2</c:v>
                </c:pt>
                <c:pt idx="132">
                  <c:v>-1.7417981540776752E-2</c:v>
                </c:pt>
                <c:pt idx="133">
                  <c:v>-2.1383183275801385E-2</c:v>
                </c:pt>
                <c:pt idx="134">
                  <c:v>-3.1592126996208683E-2</c:v>
                </c:pt>
                <c:pt idx="135">
                  <c:v>-2.7427758544386505E-2</c:v>
                </c:pt>
                <c:pt idx="136">
                  <c:v>-3.090905203822359E-2</c:v>
                </c:pt>
                <c:pt idx="137">
                  <c:v>-3.1565448075456491E-2</c:v>
                </c:pt>
                <c:pt idx="138">
                  <c:v>-4.8296320976011095E-2</c:v>
                </c:pt>
                <c:pt idx="139">
                  <c:v>-3.3244318237338616E-2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CF3-475F-8546-2FA88B65F003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'1.RI.SX3E - Regression '!$D$2:$D$141</c:f>
              <c:numCache>
                <c:formatCode>General</c:formatCode>
                <c:ptCount val="140"/>
                <c:pt idx="0">
                  <c:v>-2.3067647624207925E-3</c:v>
                </c:pt>
                <c:pt idx="1">
                  <c:v>-3.3346284440089885E-2</c:v>
                </c:pt>
                <c:pt idx="2">
                  <c:v>-9.752425560387969E-3</c:v>
                </c:pt>
                <c:pt idx="3">
                  <c:v>2.3402324824953278E-2</c:v>
                </c:pt>
                <c:pt idx="4">
                  <c:v>-4.3974024645907529E-3</c:v>
                </c:pt>
                <c:pt idx="5">
                  <c:v>-9.365528045498664E-4</c:v>
                </c:pt>
                <c:pt idx="6">
                  <c:v>-5.2271443556846584E-2</c:v>
                </c:pt>
                <c:pt idx="7">
                  <c:v>1.0716382853787329E-2</c:v>
                </c:pt>
                <c:pt idx="8">
                  <c:v>-1.4641829666179162E-2</c:v>
                </c:pt>
                <c:pt idx="9">
                  <c:v>1.2810912879281162E-2</c:v>
                </c:pt>
                <c:pt idx="10">
                  <c:v>2.4020269707122874E-2</c:v>
                </c:pt>
                <c:pt idx="11">
                  <c:v>4.5546643446807769E-3</c:v>
                </c:pt>
                <c:pt idx="12">
                  <c:v>-1.1258464544114893E-2</c:v>
                </c:pt>
                <c:pt idx="13">
                  <c:v>1.702364113962419E-2</c:v>
                </c:pt>
                <c:pt idx="14">
                  <c:v>5.4345065772767138E-3</c:v>
                </c:pt>
                <c:pt idx="15">
                  <c:v>2.9041811846689823E-2</c:v>
                </c:pt>
                <c:pt idx="16">
                  <c:v>3.5278839910540261E-2</c:v>
                </c:pt>
                <c:pt idx="17">
                  <c:v>-7.0739089167068392E-3</c:v>
                </c:pt>
                <c:pt idx="18">
                  <c:v>-1.7800918189653663E-2</c:v>
                </c:pt>
                <c:pt idx="19">
                  <c:v>3.2470397232958019E-3</c:v>
                </c:pt>
                <c:pt idx="20">
                  <c:v>5.6983511154219117E-2</c:v>
                </c:pt>
                <c:pt idx="21">
                  <c:v>5.1277526128987935E-2</c:v>
                </c:pt>
                <c:pt idx="22">
                  <c:v>5.0704631613647626E-2</c:v>
                </c:pt>
                <c:pt idx="23">
                  <c:v>-4.0942143534618974E-2</c:v>
                </c:pt>
                <c:pt idx="24">
                  <c:v>7.8062768838616358E-3</c:v>
                </c:pt>
                <c:pt idx="25">
                  <c:v>4.3687907885438831E-2</c:v>
                </c:pt>
                <c:pt idx="26">
                  <c:v>-6.1629675859109924E-2</c:v>
                </c:pt>
                <c:pt idx="27">
                  <c:v>2.3654526616230455E-3</c:v>
                </c:pt>
                <c:pt idx="28">
                  <c:v>1.4014986322007678E-2</c:v>
                </c:pt>
                <c:pt idx="29">
                  <c:v>3.1932085506801586E-2</c:v>
                </c:pt>
                <c:pt idx="30">
                  <c:v>2.4607812980622281E-3</c:v>
                </c:pt>
                <c:pt idx="31">
                  <c:v>1.5789364051075852E-2</c:v>
                </c:pt>
                <c:pt idx="32">
                  <c:v>3.5146732216400398E-2</c:v>
                </c:pt>
                <c:pt idx="33">
                  <c:v>1.3328380710992562E-2</c:v>
                </c:pt>
                <c:pt idx="34">
                  <c:v>-5.8000608246078101E-3</c:v>
                </c:pt>
                <c:pt idx="35">
                  <c:v>-2.4331312788775421E-2</c:v>
                </c:pt>
                <c:pt idx="36">
                  <c:v>-1.1315535811575446E-2</c:v>
                </c:pt>
                <c:pt idx="37">
                  <c:v>-1.6203512822627109E-2</c:v>
                </c:pt>
                <c:pt idx="38">
                  <c:v>-4.2696444699894098E-3</c:v>
                </c:pt>
                <c:pt idx="39">
                  <c:v>1.5625000000000983E-3</c:v>
                </c:pt>
                <c:pt idx="40">
                  <c:v>1.5025041736227021E-2</c:v>
                </c:pt>
                <c:pt idx="41">
                  <c:v>4.254249009786811E-3</c:v>
                </c:pt>
                <c:pt idx="42">
                  <c:v>2.3947983948842354E-2</c:v>
                </c:pt>
                <c:pt idx="43">
                  <c:v>3.0653544177817127E-2</c:v>
                </c:pt>
                <c:pt idx="44">
                  <c:v>-1.0244511087275369E-2</c:v>
                </c:pt>
                <c:pt idx="45">
                  <c:v>-2.9528604507892069E-2</c:v>
                </c:pt>
                <c:pt idx="46">
                  <c:v>-4.6728971962616394E-3</c:v>
                </c:pt>
                <c:pt idx="47">
                  <c:v>1.0795250089960225E-3</c:v>
                </c:pt>
                <c:pt idx="48">
                  <c:v>-1.005804329149469E-2</c:v>
                </c:pt>
                <c:pt idx="49">
                  <c:v>5.7534246575342849E-3</c:v>
                </c:pt>
                <c:pt idx="50">
                  <c:v>-6.8858703614559126E-3</c:v>
                </c:pt>
                <c:pt idx="51">
                  <c:v>1.4545377330445541E-2</c:v>
                </c:pt>
                <c:pt idx="52">
                  <c:v>2.9816416066788289E-3</c:v>
                </c:pt>
                <c:pt idx="53">
                  <c:v>-1.0849909584086605E-3</c:v>
                </c:pt>
                <c:pt idx="54">
                  <c:v>-1.465777286824994E-3</c:v>
                </c:pt>
                <c:pt idx="55">
                  <c:v>8.7172836093811793E-4</c:v>
                </c:pt>
                <c:pt idx="56">
                  <c:v>2.008371830741534E-2</c:v>
                </c:pt>
                <c:pt idx="57">
                  <c:v>2.1173395938074466E-2</c:v>
                </c:pt>
                <c:pt idx="58">
                  <c:v>-1.0800981509070211E-2</c:v>
                </c:pt>
                <c:pt idx="59">
                  <c:v>-9.8491978375536476E-4</c:v>
                </c:pt>
                <c:pt idx="60">
                  <c:v>-6.1246363497173821E-4</c:v>
                </c:pt>
                <c:pt idx="61">
                  <c:v>1.7946605508672712E-2</c:v>
                </c:pt>
                <c:pt idx="62">
                  <c:v>6.4315166726425345E-3</c:v>
                </c:pt>
                <c:pt idx="63">
                  <c:v>4.2056838614763073E-2</c:v>
                </c:pt>
                <c:pt idx="64">
                  <c:v>5.825014679976555E-3</c:v>
                </c:pt>
                <c:pt idx="65">
                  <c:v>-2.1264367816091954E-2</c:v>
                </c:pt>
                <c:pt idx="66">
                  <c:v>7.9243709161685352E-3</c:v>
                </c:pt>
                <c:pt idx="67">
                  <c:v>-1.6678058783321927E-2</c:v>
                </c:pt>
                <c:pt idx="68">
                  <c:v>1.334503140007382E-2</c:v>
                </c:pt>
                <c:pt idx="69">
                  <c:v>2.1967391047875231E-2</c:v>
                </c:pt>
                <c:pt idx="70">
                  <c:v>1.723351654945637E-2</c:v>
                </c:pt>
                <c:pt idx="71">
                  <c:v>-2.9965075669383015E-2</c:v>
                </c:pt>
                <c:pt idx="72">
                  <c:v>-2.2753128555176336E-2</c:v>
                </c:pt>
                <c:pt idx="73">
                  <c:v>2.3719381471514404E-3</c:v>
                </c:pt>
                <c:pt idx="74">
                  <c:v>3.685475563694533E-3</c:v>
                </c:pt>
                <c:pt idx="75">
                  <c:v>-1.7232458212413596E-2</c:v>
                </c:pt>
                <c:pt idx="76">
                  <c:v>1.7348316663996485E-2</c:v>
                </c:pt>
                <c:pt idx="77">
                  <c:v>1.357056694813033E-2</c:v>
                </c:pt>
                <c:pt idx="78">
                  <c:v>-1.4156013447069312E-2</c:v>
                </c:pt>
                <c:pt idx="79">
                  <c:v>-7.8055864400626215E-3</c:v>
                </c:pt>
                <c:pt idx="80">
                  <c:v>-2.2122126564302892E-2</c:v>
                </c:pt>
                <c:pt idx="81">
                  <c:v>-9.3203200562736507E-3</c:v>
                </c:pt>
                <c:pt idx="82">
                  <c:v>7.8202884423669763E-3</c:v>
                </c:pt>
                <c:pt idx="83">
                  <c:v>5.8605936357964067E-3</c:v>
                </c:pt>
                <c:pt idx="84">
                  <c:v>-1.9349242710673322E-3</c:v>
                </c:pt>
                <c:pt idx="85">
                  <c:v>8.0034076133255454E-3</c:v>
                </c:pt>
                <c:pt idx="86">
                  <c:v>2.589696412143512E-2</c:v>
                </c:pt>
                <c:pt idx="87">
                  <c:v>-7.5551802058843719E-3</c:v>
                </c:pt>
                <c:pt idx="88">
                  <c:v>-2.2403213209862688E-2</c:v>
                </c:pt>
                <c:pt idx="89">
                  <c:v>-1.9150798861895382E-2</c:v>
                </c:pt>
                <c:pt idx="90">
                  <c:v>9.5452737637544589E-3</c:v>
                </c:pt>
                <c:pt idx="91">
                  <c:v>2.6398149408082702E-2</c:v>
                </c:pt>
                <c:pt idx="92">
                  <c:v>-1.2496640687987065E-2</c:v>
                </c:pt>
                <c:pt idx="93">
                  <c:v>-1.5022169280656481E-2</c:v>
                </c:pt>
                <c:pt idx="94">
                  <c:v>-1.0520571865109666E-2</c:v>
                </c:pt>
                <c:pt idx="95">
                  <c:v>-8.1615864218913207E-3</c:v>
                </c:pt>
                <c:pt idx="96">
                  <c:v>3.6816459122905452E-4</c:v>
                </c:pt>
                <c:pt idx="97">
                  <c:v>4.1784175258894884E-2</c:v>
                </c:pt>
                <c:pt idx="98">
                  <c:v>-8.0567553655751991E-3</c:v>
                </c:pt>
                <c:pt idx="99">
                  <c:v>-1.5163871195256872E-2</c:v>
                </c:pt>
                <c:pt idx="100">
                  <c:v>1.7081754802842488E-2</c:v>
                </c:pt>
                <c:pt idx="101">
                  <c:v>8.0446523399543592E-3</c:v>
                </c:pt>
                <c:pt idx="102">
                  <c:v>4.9395304718994511E-2</c:v>
                </c:pt>
                <c:pt idx="103">
                  <c:v>-5.9566022167213122E-2</c:v>
                </c:pt>
                <c:pt idx="104">
                  <c:v>-4.2414283176407178E-3</c:v>
                </c:pt>
                <c:pt idx="105">
                  <c:v>-3.0992650314354778E-3</c:v>
                </c:pt>
                <c:pt idx="106">
                  <c:v>-4.0934182590233487E-2</c:v>
                </c:pt>
                <c:pt idx="107">
                  <c:v>-5.4478651970099757E-3</c:v>
                </c:pt>
                <c:pt idx="108">
                  <c:v>6.3109581181869708E-3</c:v>
                </c:pt>
                <c:pt idx="109">
                  <c:v>8.6589364939880838E-3</c:v>
                </c:pt>
                <c:pt idx="110">
                  <c:v>-2.2667493531210621E-3</c:v>
                </c:pt>
                <c:pt idx="111">
                  <c:v>-3.8132163094883481E-3</c:v>
                </c:pt>
                <c:pt idx="112">
                  <c:v>7.5985232248648163E-3</c:v>
                </c:pt>
                <c:pt idx="113">
                  <c:v>2.7911969940954469E-4</c:v>
                </c:pt>
                <c:pt idx="114">
                  <c:v>-2.7418142332108243E-2</c:v>
                </c:pt>
                <c:pt idx="115">
                  <c:v>2.9738737770132209E-2</c:v>
                </c:pt>
                <c:pt idx="116">
                  <c:v>2.4789825393404488E-3</c:v>
                </c:pt>
                <c:pt idx="117">
                  <c:v>2.4634799896274232E-3</c:v>
                </c:pt>
                <c:pt idx="118">
                  <c:v>2.2764443265703073E-2</c:v>
                </c:pt>
                <c:pt idx="119">
                  <c:v>1.6924010518508469E-2</c:v>
                </c:pt>
                <c:pt idx="120">
                  <c:v>3.0813428167643611E-2</c:v>
                </c:pt>
                <c:pt idx="121">
                  <c:v>2.6590557735759322E-2</c:v>
                </c:pt>
                <c:pt idx="122">
                  <c:v>-9.4006219960418649E-3</c:v>
                </c:pt>
                <c:pt idx="123">
                  <c:v>-1.293023255813954E-2</c:v>
                </c:pt>
                <c:pt idx="124">
                  <c:v>1.731806567616162E-2</c:v>
                </c:pt>
                <c:pt idx="125">
                  <c:v>2.3611750175574552E-2</c:v>
                </c:pt>
                <c:pt idx="126">
                  <c:v>-1.7722060992435389E-2</c:v>
                </c:pt>
                <c:pt idx="127">
                  <c:v>8.6618518607385706E-3</c:v>
                </c:pt>
                <c:pt idx="128">
                  <c:v>-2.8233042229931973E-3</c:v>
                </c:pt>
                <c:pt idx="129">
                  <c:v>1.6776512881964975E-3</c:v>
                </c:pt>
                <c:pt idx="130">
                  <c:v>-1.3010053222945003E-2</c:v>
                </c:pt>
                <c:pt idx="131">
                  <c:v>4.9444933082938743E-3</c:v>
                </c:pt>
                <c:pt idx="132">
                  <c:v>1.601294560911988E-2</c:v>
                </c:pt>
                <c:pt idx="133">
                  <c:v>1.1704337202199195E-2</c:v>
                </c:pt>
                <c:pt idx="134">
                  <c:v>6.1124694376528117E-4</c:v>
                </c:pt>
                <c:pt idx="135">
                  <c:v>5.1362709198593667E-3</c:v>
                </c:pt>
                <c:pt idx="136">
                  <c:v>1.3534796731962087E-3</c:v>
                </c:pt>
                <c:pt idx="137">
                  <c:v>6.4023639497658429E-4</c:v>
                </c:pt>
                <c:pt idx="138">
                  <c:v>-1.7539615338091206E-2</c:v>
                </c:pt>
                <c:pt idx="139">
                  <c:v>-1.1840324763192351E-3</c:v>
                </c:pt>
              </c:numCache>
            </c:numRef>
          </c:xVal>
          <c:yVal>
            <c:numRef>
              <c:f>'1.RI.SX3E - Regression '!$N$2:$N$141</c:f>
              <c:numCache>
                <c:formatCode>General</c:formatCode>
                <c:ptCount val="140"/>
                <c:pt idx="0">
                  <c:v>2.9152163632647259E-2</c:v>
                </c:pt>
                <c:pt idx="1">
                  <c:v>5.8656990578842202E-4</c:v>
                </c:pt>
                <c:pt idx="2">
                  <c:v>2.2299940286686585E-2</c:v>
                </c:pt>
                <c:pt idx="3">
                  <c:v>5.2812175638847672E-2</c:v>
                </c:pt>
                <c:pt idx="4">
                  <c:v>2.7228154889908703E-2</c:v>
                </c:pt>
                <c:pt idx="5">
                  <c:v>3.0413166332260037E-2</c:v>
                </c:pt>
                <c:pt idx="6">
                  <c:v>-1.6830207549513601E-2</c:v>
                </c:pt>
                <c:pt idx="7">
                  <c:v>4.1137334399228134E-2</c:v>
                </c:pt>
                <c:pt idx="8">
                  <c:v>1.7800233696415174E-2</c:v>
                </c:pt>
                <c:pt idx="9">
                  <c:v>4.3064925237562175E-2</c:v>
                </c:pt>
                <c:pt idx="10">
                  <c:v>5.3380868796246872E-2</c:v>
                </c:pt>
                <c:pt idx="11">
                  <c:v>3.5466719988366806E-2</c:v>
                </c:pt>
                <c:pt idx="12">
                  <c:v>2.0913936308767256E-2</c:v>
                </c:pt>
                <c:pt idx="13">
                  <c:v>4.6941888709171299E-2</c:v>
                </c:pt>
                <c:pt idx="14">
                  <c:v>3.6276436634148201E-2</c:v>
                </c:pt>
                <c:pt idx="15">
                  <c:v>5.8002181694473486E-2</c:v>
                </c:pt>
                <c:pt idx="16">
                  <c:v>6.3742103303606704E-2</c:v>
                </c:pt>
                <c:pt idx="17">
                  <c:v>2.4764972575477801E-2</c:v>
                </c:pt>
                <c:pt idx="18">
                  <c:v>1.4892932286925977E-2</c:v>
                </c:pt>
                <c:pt idx="19">
                  <c:v>3.4263316260808675E-2</c:v>
                </c:pt>
                <c:pt idx="20">
                  <c:v>8.3716858942883582E-2</c:v>
                </c:pt>
                <c:pt idx="21">
                  <c:v>7.8465654937959539E-2</c:v>
                </c:pt>
                <c:pt idx="22">
                  <c:v>7.7938421522510432E-2</c:v>
                </c:pt>
                <c:pt idx="23">
                  <c:v>-6.4038805636138785E-3</c:v>
                </c:pt>
                <c:pt idx="24">
                  <c:v>3.8459171022273246E-2</c:v>
                </c:pt>
                <c:pt idx="25">
                  <c:v>7.1480947908386702E-2</c:v>
                </c:pt>
                <c:pt idx="26">
                  <c:v>-2.5442565753636945E-2</c:v>
                </c:pt>
                <c:pt idx="27">
                  <c:v>3.3451993853113149E-2</c:v>
                </c:pt>
                <c:pt idx="28">
                  <c:v>4.4173031069720745E-2</c:v>
                </c:pt>
                <c:pt idx="29">
                  <c:v>6.0662093445414407E-2</c:v>
                </c:pt>
                <c:pt idx="30">
                  <c:v>3.3539724563102717E-2</c:v>
                </c:pt>
                <c:pt idx="31">
                  <c:v>4.5805986535942513E-2</c:v>
                </c:pt>
                <c:pt idx="32">
                  <c:v>6.36205249171439E-2</c:v>
                </c:pt>
                <c:pt idx="33">
                  <c:v>4.3541149612194519E-2</c:v>
                </c:pt>
                <c:pt idx="34">
                  <c:v>2.5937291846088617E-2</c:v>
                </c:pt>
                <c:pt idx="35">
                  <c:v>8.8830261758854785E-3</c:v>
                </c:pt>
                <c:pt idx="36">
                  <c:v>2.0861413761489311E-2</c:v>
                </c:pt>
                <c:pt idx="37">
                  <c:v>1.6363020523001773E-2</c:v>
                </c:pt>
                <c:pt idx="38">
                  <c:v>2.7345730258568991E-2</c:v>
                </c:pt>
                <c:pt idx="39">
                  <c:v>3.2713038490658791E-2</c:v>
                </c:pt>
                <c:pt idx="40">
                  <c:v>4.5102582586748943E-2</c:v>
                </c:pt>
                <c:pt idx="41">
                  <c:v>3.5190248493478529E-2</c:v>
                </c:pt>
                <c:pt idx="42">
                  <c:v>5.3314344390433824E-2</c:v>
                </c:pt>
                <c:pt idx="43">
                  <c:v>5.9485455000424431E-2</c:v>
                </c:pt>
                <c:pt idx="44">
                  <c:v>2.1847075184845282E-2</c:v>
                </c:pt>
                <c:pt idx="45">
                  <c:v>4.0999713712370732E-3</c:v>
                </c:pt>
                <c:pt idx="46">
                  <c:v>2.6974617764962072E-2</c:v>
                </c:pt>
                <c:pt idx="47">
                  <c:v>3.2268557792615601E-2</c:v>
                </c:pt>
                <c:pt idx="48">
                  <c:v>2.2018681039340699E-2</c:v>
                </c:pt>
                <c:pt idx="49">
                  <c:v>3.6569936160152194E-2</c:v>
                </c:pt>
                <c:pt idx="50">
                  <c:v>2.4938023996055932E-2</c:v>
                </c:pt>
                <c:pt idx="51">
                  <c:v>4.4661148612155366E-2</c:v>
                </c:pt>
                <c:pt idx="52">
                  <c:v>3.4019071025899059E-2</c:v>
                </c:pt>
                <c:pt idx="53">
                  <c:v>3.0276559063825217E-2</c:v>
                </c:pt>
                <c:pt idx="54">
                  <c:v>2.9926122340988015E-2</c:v>
                </c:pt>
                <c:pt idx="55">
                  <c:v>3.207732304775273E-2</c:v>
                </c:pt>
                <c:pt idx="56">
                  <c:v>4.9758070211195209E-2</c:v>
                </c:pt>
                <c:pt idx="57">
                  <c:v>5.076089785846221E-2</c:v>
                </c:pt>
                <c:pt idx="58">
                  <c:v>2.1334956822348799E-2</c:v>
                </c:pt>
                <c:pt idx="59">
                  <c:v>3.0368654320085647E-2</c:v>
                </c:pt>
                <c:pt idx="60">
                  <c:v>3.0711424799065641E-2</c:v>
                </c:pt>
                <c:pt idx="61">
                  <c:v>4.7791290551222824E-2</c:v>
                </c:pt>
                <c:pt idx="62">
                  <c:v>3.719398257627457E-2</c:v>
                </c:pt>
                <c:pt idx="63">
                  <c:v>6.9979878864460499E-2</c:v>
                </c:pt>
                <c:pt idx="64">
                  <c:v>3.6635820281982021E-2</c:v>
                </c:pt>
                <c:pt idx="65">
                  <c:v>1.1705528101884584E-2</c:v>
                </c:pt>
                <c:pt idx="66">
                  <c:v>3.8567852670168476E-2</c:v>
                </c:pt>
                <c:pt idx="67">
                  <c:v>1.5926297040850641E-2</c:v>
                </c:pt>
                <c:pt idx="68">
                  <c:v>4.3556473200462215E-2</c:v>
                </c:pt>
                <c:pt idx="69">
                  <c:v>5.1491609607974199E-2</c:v>
                </c:pt>
                <c:pt idx="70">
                  <c:v>4.7135036533389636E-2</c:v>
                </c:pt>
                <c:pt idx="71">
                  <c:v>3.6982880332822494E-3</c:v>
                </c:pt>
                <c:pt idx="72">
                  <c:v>1.0335425250074727E-2</c:v>
                </c:pt>
                <c:pt idx="73">
                  <c:v>3.3457962429516694E-2</c:v>
                </c:pt>
                <c:pt idx="74">
                  <c:v>3.4666807687937118E-2</c:v>
                </c:pt>
                <c:pt idx="75">
                  <c:v>1.541608460785257E-2</c:v>
                </c:pt>
                <c:pt idx="76">
                  <c:v>4.7240686796853892E-2</c:v>
                </c:pt>
                <c:pt idx="77">
                  <c:v>4.3764033011427381E-2</c:v>
                </c:pt>
                <c:pt idx="78">
                  <c:v>1.8247329169706103E-2</c:v>
                </c:pt>
                <c:pt idx="79">
                  <c:v>2.4091611547720264E-2</c:v>
                </c:pt>
                <c:pt idx="80">
                  <c:v>1.0916134832546057E-2</c:v>
                </c:pt>
                <c:pt idx="81">
                  <c:v>2.2697605920879674E-2</c:v>
                </c:pt>
                <c:pt idx="82">
                  <c:v>3.8472065825153577E-2</c:v>
                </c:pt>
                <c:pt idx="83">
                  <c:v>3.6668563507641749E-2</c:v>
                </c:pt>
                <c:pt idx="84">
                  <c:v>2.9494367523606315E-2</c:v>
                </c:pt>
                <c:pt idx="85">
                  <c:v>3.8640589948449371E-2</c:v>
                </c:pt>
                <c:pt idx="86">
                  <c:v>5.5107986056610825E-2</c:v>
                </c:pt>
                <c:pt idx="87">
                  <c:v>2.4322059790041317E-2</c:v>
                </c:pt>
                <c:pt idx="88">
                  <c:v>1.0657451482981105E-2</c:v>
                </c:pt>
                <c:pt idx="89">
                  <c:v>1.3650640419544488E-2</c:v>
                </c:pt>
                <c:pt idx="90">
                  <c:v>4.0059565579893666E-2</c:v>
                </c:pt>
                <c:pt idx="91">
                  <c:v>5.5569225645010586E-2</c:v>
                </c:pt>
                <c:pt idx="92">
                  <c:v>1.9774445844499954E-2</c:v>
                </c:pt>
                <c:pt idx="93">
                  <c:v>1.7450208083318923E-2</c:v>
                </c:pt>
                <c:pt idx="94">
                  <c:v>2.1593017129004667E-2</c:v>
                </c:pt>
                <c:pt idx="95">
                  <c:v>2.3763985638772842E-2</c:v>
                </c:pt>
                <c:pt idx="96">
                  <c:v>3.1613894547233005E-2</c:v>
                </c:pt>
                <c:pt idx="97">
                  <c:v>6.972894744771127E-2</c:v>
                </c:pt>
                <c:pt idx="98">
                  <c:v>2.3860461402437388E-2</c:v>
                </c:pt>
                <c:pt idx="99">
                  <c:v>1.7319800159329529E-2</c:v>
                </c:pt>
                <c:pt idx="100">
                  <c:v>4.6995370570704992E-2</c:v>
                </c:pt>
                <c:pt idx="101">
                  <c:v>3.867854736906956E-2</c:v>
                </c:pt>
                <c:pt idx="102">
                  <c:v>7.6733451197044389E-2</c:v>
                </c:pt>
                <c:pt idx="103">
                  <c:v>-2.3543390329280538E-2</c:v>
                </c:pt>
                <c:pt idx="104">
                  <c:v>2.7371697514277132E-2</c:v>
                </c:pt>
                <c:pt idx="105">
                  <c:v>2.8422827581439401E-2</c:v>
                </c:pt>
                <c:pt idx="106">
                  <c:v>-6.3965541260478515E-3</c:v>
                </c:pt>
                <c:pt idx="107">
                  <c:v>2.6261416617180802E-2</c:v>
                </c:pt>
                <c:pt idx="108">
                  <c:v>3.708303283469875E-2</c:v>
                </c:pt>
                <c:pt idx="109">
                  <c:v>3.9243871567356009E-2</c:v>
                </c:pt>
                <c:pt idx="110">
                  <c:v>2.9188989715548678E-2</c:v>
                </c:pt>
                <c:pt idx="111">
                  <c:v>2.7765779973698793E-2</c:v>
                </c:pt>
                <c:pt idx="112">
                  <c:v>3.8267975840137712E-2</c:v>
                </c:pt>
                <c:pt idx="113">
                  <c:v>3.1531946751984161E-2</c:v>
                </c:pt>
                <c:pt idx="114">
                  <c:v>6.0422245283539185E-3</c:v>
                </c:pt>
                <c:pt idx="115">
                  <c:v>5.8643560910180026E-2</c:v>
                </c:pt>
                <c:pt idx="116">
                  <c:v>3.3556475120749149E-2</c:v>
                </c:pt>
                <c:pt idx="117">
                  <c:v>3.3542208162322229E-2</c:v>
                </c:pt>
                <c:pt idx="118">
                  <c:v>5.2225134806495301E-2</c:v>
                </c:pt>
                <c:pt idx="119">
                  <c:v>4.6850198893249512E-2</c:v>
                </c:pt>
                <c:pt idx="120">
                  <c:v>5.9632595843589556E-2</c:v>
                </c:pt>
                <c:pt idx="121">
                  <c:v>5.5746298556419993E-2</c:v>
                </c:pt>
                <c:pt idx="122">
                  <c:v>2.26237042429311E-2</c:v>
                </c:pt>
                <c:pt idx="123">
                  <c:v>1.9375412311292438E-2</c:v>
                </c:pt>
                <c:pt idx="124">
                  <c:v>4.721284688704535E-2</c:v>
                </c:pt>
                <c:pt idx="125">
                  <c:v>5.3004909274679546E-2</c:v>
                </c:pt>
                <c:pt idx="126">
                  <c:v>1.4965504371854104E-2</c:v>
                </c:pt>
                <c:pt idx="127">
                  <c:v>3.9246554572216388E-2</c:v>
                </c:pt>
                <c:pt idx="128">
                  <c:v>2.8676793635694066E-2</c:v>
                </c:pt>
                <c:pt idx="129">
                  <c:v>3.2819011938376455E-2</c:v>
                </c:pt>
                <c:pt idx="130">
                  <c:v>1.930195354951008E-2</c:v>
                </c:pt>
                <c:pt idx="131">
                  <c:v>3.5825478626167043E-2</c:v>
                </c:pt>
                <c:pt idx="132">
                  <c:v>4.6011748094698157E-2</c:v>
                </c:pt>
                <c:pt idx="133">
                  <c:v>4.2046546359673531E-2</c:v>
                </c:pt>
                <c:pt idx="134">
                  <c:v>3.183760263926623E-2</c:v>
                </c:pt>
                <c:pt idx="135">
                  <c:v>3.6001971091088408E-2</c:v>
                </c:pt>
                <c:pt idx="136">
                  <c:v>3.2520677597251323E-2</c:v>
                </c:pt>
                <c:pt idx="137">
                  <c:v>3.1864281560018422E-2</c:v>
                </c:pt>
                <c:pt idx="138">
                  <c:v>1.5133408659463821E-2</c:v>
                </c:pt>
                <c:pt idx="139">
                  <c:v>3.0185411398136294E-2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CF3-475F-8546-2FA88B65F0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282304"/>
        <c:axId val="-2115342224"/>
      </c:scatterChart>
      <c:valAx>
        <c:axId val="-211528230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SX3E</a:t>
                </a:r>
              </a:p>
            </c:rich>
          </c:tx>
          <c:layout>
            <c:manualLayout>
              <c:xMode val="edge"/>
              <c:yMode val="edge"/>
              <c:x val="0.41674627152946109"/>
              <c:y val="0.936380733092995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5342224"/>
        <c:crosses val="autoZero"/>
        <c:crossBetween val="midCat"/>
      </c:valAx>
      <c:valAx>
        <c:axId val="-21153422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RICARD</a:t>
                </a:r>
              </a:p>
            </c:rich>
          </c:tx>
          <c:layout>
            <c:manualLayout>
              <c:xMode val="edge"/>
              <c:yMode val="edge"/>
              <c:x val="0.24480556071984999"/>
              <c:y val="0.25905744832562599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52823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Rendements RICARD en fonction SXDE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'2.RI.SXDE - Regression'!$D$2:$D$141</c:f>
              <c:numCache>
                <c:formatCode>General</c:formatCode>
                <c:ptCount val="140"/>
                <c:pt idx="0">
                  <c:v>-1.4891986751693058E-2</c:v>
                </c:pt>
                <c:pt idx="1">
                  <c:v>-2.8899236714512073E-2</c:v>
                </c:pt>
                <c:pt idx="2">
                  <c:v>-8.8146077440075764E-3</c:v>
                </c:pt>
                <c:pt idx="3">
                  <c:v>2.0590270611516373E-2</c:v>
                </c:pt>
                <c:pt idx="4">
                  <c:v>8.3119108826050642E-3</c:v>
                </c:pt>
                <c:pt idx="5">
                  <c:v>-2.2332328019531774E-2</c:v>
                </c:pt>
                <c:pt idx="6">
                  <c:v>-4.4495523002504464E-2</c:v>
                </c:pt>
                <c:pt idx="7">
                  <c:v>1.2293801007119297E-2</c:v>
                </c:pt>
                <c:pt idx="8">
                  <c:v>-2.7491641055084556E-2</c:v>
                </c:pt>
                <c:pt idx="9">
                  <c:v>3.1133553891694161E-2</c:v>
                </c:pt>
                <c:pt idx="10">
                  <c:v>2.1849756236432955E-2</c:v>
                </c:pt>
                <c:pt idx="11">
                  <c:v>-3.3221413033198465E-3</c:v>
                </c:pt>
                <c:pt idx="12">
                  <c:v>-4.3724371019014728E-4</c:v>
                </c:pt>
                <c:pt idx="13">
                  <c:v>5.4887930389688214E-2</c:v>
                </c:pt>
                <c:pt idx="14">
                  <c:v>1.1423239862820185E-2</c:v>
                </c:pt>
                <c:pt idx="15">
                  <c:v>6.1271866952517995E-3</c:v>
                </c:pt>
                <c:pt idx="16">
                  <c:v>3.8562883718479067E-2</c:v>
                </c:pt>
                <c:pt idx="17">
                  <c:v>3.0261784255942855E-3</c:v>
                </c:pt>
                <c:pt idx="18">
                  <c:v>4.020167175268638E-3</c:v>
                </c:pt>
                <c:pt idx="19">
                  <c:v>-1.0580760344465376E-2</c:v>
                </c:pt>
                <c:pt idx="20">
                  <c:v>3.1482308973473615E-2</c:v>
                </c:pt>
                <c:pt idx="21">
                  <c:v>5.277338237180855E-2</c:v>
                </c:pt>
                <c:pt idx="22">
                  <c:v>3.5134576791406066E-2</c:v>
                </c:pt>
                <c:pt idx="23">
                  <c:v>-2.4008065096853277E-2</c:v>
                </c:pt>
                <c:pt idx="24">
                  <c:v>3.4684587036635265E-3</c:v>
                </c:pt>
                <c:pt idx="25">
                  <c:v>5.6977010616359992E-2</c:v>
                </c:pt>
                <c:pt idx="26">
                  <c:v>-6.0126627711656347E-2</c:v>
                </c:pt>
                <c:pt idx="27">
                  <c:v>-1.3623167882178015E-2</c:v>
                </c:pt>
                <c:pt idx="28">
                  <c:v>2.6574788840914666E-2</c:v>
                </c:pt>
                <c:pt idx="29">
                  <c:v>1.0429366746478286E-2</c:v>
                </c:pt>
                <c:pt idx="30">
                  <c:v>8.8769673078633177E-3</c:v>
                </c:pt>
                <c:pt idx="31">
                  <c:v>1.4905169431618162E-2</c:v>
                </c:pt>
                <c:pt idx="32">
                  <c:v>-5.6748052832437189E-2</c:v>
                </c:pt>
                <c:pt idx="33">
                  <c:v>3.8788593323999782E-2</c:v>
                </c:pt>
                <c:pt idx="34">
                  <c:v>-2.196630104210209E-2</c:v>
                </c:pt>
                <c:pt idx="35">
                  <c:v>-4.3720968697881529E-2</c:v>
                </c:pt>
                <c:pt idx="36">
                  <c:v>-7.6867314978184519E-3</c:v>
                </c:pt>
                <c:pt idx="37">
                  <c:v>-9.4700048772557426E-3</c:v>
                </c:pt>
                <c:pt idx="38">
                  <c:v>1.7549180440866317E-2</c:v>
                </c:pt>
                <c:pt idx="39">
                  <c:v>7.0804814727401782E-3</c:v>
                </c:pt>
                <c:pt idx="40">
                  <c:v>1.9908528383104578E-2</c:v>
                </c:pt>
                <c:pt idx="41">
                  <c:v>2.4130280311489415E-2</c:v>
                </c:pt>
                <c:pt idx="42">
                  <c:v>2.541263940520451E-2</c:v>
                </c:pt>
                <c:pt idx="43">
                  <c:v>2.7721743382847341E-2</c:v>
                </c:pt>
                <c:pt idx="44">
                  <c:v>-2.02578268876611E-2</c:v>
                </c:pt>
                <c:pt idx="45">
                  <c:v>1.7024257282514273E-2</c:v>
                </c:pt>
                <c:pt idx="46">
                  <c:v>6.035816596963792E-3</c:v>
                </c:pt>
                <c:pt idx="47">
                  <c:v>-7.375079833338437E-3</c:v>
                </c:pt>
                <c:pt idx="48">
                  <c:v>-7.0213055098373436E-3</c:v>
                </c:pt>
                <c:pt idx="49">
                  <c:v>-1.6732491181525124E-3</c:v>
                </c:pt>
                <c:pt idx="50">
                  <c:v>-1.5888086160601753E-2</c:v>
                </c:pt>
                <c:pt idx="51">
                  <c:v>5.5491743365604475E-3</c:v>
                </c:pt>
                <c:pt idx="52">
                  <c:v>4.1341501774988252E-3</c:v>
                </c:pt>
                <c:pt idx="53">
                  <c:v>7.3178827931679987E-3</c:v>
                </c:pt>
                <c:pt idx="54">
                  <c:v>3.2393811873694203E-3</c:v>
                </c:pt>
                <c:pt idx="55">
                  <c:v>9.0268974049578718E-3</c:v>
                </c:pt>
                <c:pt idx="56">
                  <c:v>-2.0729495328242619E-3</c:v>
                </c:pt>
                <c:pt idx="57">
                  <c:v>-1.7953594522631419E-3</c:v>
                </c:pt>
                <c:pt idx="58">
                  <c:v>1.0035038111630153E-2</c:v>
                </c:pt>
                <c:pt idx="59">
                  <c:v>2.480319206297875E-3</c:v>
                </c:pt>
                <c:pt idx="60">
                  <c:v>2.8390817345014904E-2</c:v>
                </c:pt>
                <c:pt idx="61">
                  <c:v>-1.6240395255684853E-2</c:v>
                </c:pt>
                <c:pt idx="62">
                  <c:v>-5.9493376713921006E-3</c:v>
                </c:pt>
                <c:pt idx="63">
                  <c:v>2.66749379652607E-2</c:v>
                </c:pt>
                <c:pt idx="64">
                  <c:v>8.4211539386939999E-3</c:v>
                </c:pt>
                <c:pt idx="65">
                  <c:v>-2.5768846105763236E-2</c:v>
                </c:pt>
                <c:pt idx="66">
                  <c:v>1.1395426024560892E-2</c:v>
                </c:pt>
                <c:pt idx="67">
                  <c:v>-2.9481692819781136E-2</c:v>
                </c:pt>
                <c:pt idx="68">
                  <c:v>1.3903793216068588E-2</c:v>
                </c:pt>
                <c:pt idx="69">
                  <c:v>1.8501211766010463E-2</c:v>
                </c:pt>
                <c:pt idx="70">
                  <c:v>1.9203301063322055E-3</c:v>
                </c:pt>
                <c:pt idx="71">
                  <c:v>-3.3217336285985806E-3</c:v>
                </c:pt>
                <c:pt idx="72">
                  <c:v>-3.7923058193328404E-2</c:v>
                </c:pt>
                <c:pt idx="73">
                  <c:v>2.1102029399881969E-2</c:v>
                </c:pt>
                <c:pt idx="74">
                  <c:v>-1.5195800878387782E-2</c:v>
                </c:pt>
                <c:pt idx="75">
                  <c:v>4.7356201663617849E-3</c:v>
                </c:pt>
                <c:pt idx="76">
                  <c:v>8.6380695387859186E-3</c:v>
                </c:pt>
                <c:pt idx="77">
                  <c:v>3.4542508302716372E-2</c:v>
                </c:pt>
                <c:pt idx="78">
                  <c:v>-8.778486347227275E-3</c:v>
                </c:pt>
                <c:pt idx="79">
                  <c:v>-2.7468023570533899E-2</c:v>
                </c:pt>
                <c:pt idx="80">
                  <c:v>-7.5519194461925107E-3</c:v>
                </c:pt>
                <c:pt idx="81">
                  <c:v>-6.2235916835731361E-3</c:v>
                </c:pt>
                <c:pt idx="82">
                  <c:v>1.457865820629896E-2</c:v>
                </c:pt>
                <c:pt idx="83">
                  <c:v>1.228243330043401E-2</c:v>
                </c:pt>
                <c:pt idx="84">
                  <c:v>2.0642788615286168E-2</c:v>
                </c:pt>
                <c:pt idx="85">
                  <c:v>1.6646075817673467E-2</c:v>
                </c:pt>
                <c:pt idx="86">
                  <c:v>1.1194213857154509E-2</c:v>
                </c:pt>
                <c:pt idx="87">
                  <c:v>-8.1357811328137877E-3</c:v>
                </c:pt>
                <c:pt idx="88">
                  <c:v>-6.6403213267686289E-3</c:v>
                </c:pt>
                <c:pt idx="89">
                  <c:v>-6.9593927525199472E-4</c:v>
                </c:pt>
                <c:pt idx="90">
                  <c:v>1.3765833169259018E-2</c:v>
                </c:pt>
                <c:pt idx="91">
                  <c:v>1.1467547338898331E-2</c:v>
                </c:pt>
                <c:pt idx="92">
                  <c:v>-2.5346143892339478E-2</c:v>
                </c:pt>
                <c:pt idx="93">
                  <c:v>-2.9679039472651603E-2</c:v>
                </c:pt>
                <c:pt idx="94">
                  <c:v>-8.5583132342643749E-3</c:v>
                </c:pt>
                <c:pt idx="95">
                  <c:v>-3.9059472697118309E-3</c:v>
                </c:pt>
                <c:pt idx="96">
                  <c:v>7.1811043289568798E-3</c:v>
                </c:pt>
                <c:pt idx="97">
                  <c:v>-1.1267692592649689E-2</c:v>
                </c:pt>
                <c:pt idx="98">
                  <c:v>4.3250449556643568E-3</c:v>
                </c:pt>
                <c:pt idx="99">
                  <c:v>-2.9675425038639242E-3</c:v>
                </c:pt>
                <c:pt idx="100">
                  <c:v>6.0800199039014258E-3</c:v>
                </c:pt>
                <c:pt idx="101">
                  <c:v>-2.1877424359968475E-3</c:v>
                </c:pt>
                <c:pt idx="102">
                  <c:v>4.728631784205399E-2</c:v>
                </c:pt>
                <c:pt idx="103">
                  <c:v>-5.8920679583441618E-2</c:v>
                </c:pt>
                <c:pt idx="104">
                  <c:v>1.4238076773943311E-2</c:v>
                </c:pt>
                <c:pt idx="105">
                  <c:v>-4.3239904254497022E-3</c:v>
                </c:pt>
                <c:pt idx="106">
                  <c:v>-3.964228510411108E-2</c:v>
                </c:pt>
                <c:pt idx="107">
                  <c:v>9.5069842648182051E-3</c:v>
                </c:pt>
                <c:pt idx="108">
                  <c:v>-5.7754424614102143E-3</c:v>
                </c:pt>
                <c:pt idx="109">
                  <c:v>1.1807762398903441E-2</c:v>
                </c:pt>
                <c:pt idx="110">
                  <c:v>3.2789362345120475E-3</c:v>
                </c:pt>
                <c:pt idx="111">
                  <c:v>2.698592510979033E-2</c:v>
                </c:pt>
                <c:pt idx="112">
                  <c:v>-2.0698144461498723E-2</c:v>
                </c:pt>
                <c:pt idx="113">
                  <c:v>3.5322068032348296E-2</c:v>
                </c:pt>
                <c:pt idx="114">
                  <c:v>-3.5743544618745557E-2</c:v>
                </c:pt>
                <c:pt idx="115">
                  <c:v>3.8408217278971576E-2</c:v>
                </c:pt>
                <c:pt idx="116">
                  <c:v>1.1440772491156425E-2</c:v>
                </c:pt>
                <c:pt idx="117">
                  <c:v>1.1491659279555153E-2</c:v>
                </c:pt>
                <c:pt idx="118">
                  <c:v>2.2309732909327706E-2</c:v>
                </c:pt>
                <c:pt idx="119">
                  <c:v>1.6021026551042851E-2</c:v>
                </c:pt>
                <c:pt idx="120">
                  <c:v>1.5159239998640552E-2</c:v>
                </c:pt>
                <c:pt idx="121">
                  <c:v>1.3172167983883426E-2</c:v>
                </c:pt>
                <c:pt idx="122">
                  <c:v>9.8942755790497675E-3</c:v>
                </c:pt>
                <c:pt idx="123">
                  <c:v>-2.6542081386688249E-2</c:v>
                </c:pt>
                <c:pt idx="124">
                  <c:v>1.2147275001285028E-2</c:v>
                </c:pt>
                <c:pt idx="125">
                  <c:v>-1.7445141870052428E-3</c:v>
                </c:pt>
                <c:pt idx="126">
                  <c:v>-1.1496390471520996E-2</c:v>
                </c:pt>
                <c:pt idx="127">
                  <c:v>1.4719253401039682E-2</c:v>
                </c:pt>
                <c:pt idx="128">
                  <c:v>-4.4915804214912657E-3</c:v>
                </c:pt>
                <c:pt idx="129">
                  <c:v>5.875077303648662E-3</c:v>
                </c:pt>
                <c:pt idx="130">
                  <c:v>-7.4172591948437642E-3</c:v>
                </c:pt>
                <c:pt idx="131">
                  <c:v>2.5817284987143814E-2</c:v>
                </c:pt>
                <c:pt idx="132">
                  <c:v>9.8385558342460357E-3</c:v>
                </c:pt>
                <c:pt idx="133">
                  <c:v>1.719460265555085E-2</c:v>
                </c:pt>
                <c:pt idx="134">
                  <c:v>-1.0260696375857989E-2</c:v>
                </c:pt>
                <c:pt idx="135">
                  <c:v>-1.6156236129604405E-3</c:v>
                </c:pt>
                <c:pt idx="136">
                  <c:v>-2.9208709506106873E-3</c:v>
                </c:pt>
                <c:pt idx="137">
                  <c:v>-6.6469719350073378E-3</c:v>
                </c:pt>
                <c:pt idx="138">
                  <c:v>6.834035621967883E-3</c:v>
                </c:pt>
                <c:pt idx="139">
                  <c:v>-5.878625739228243E-3</c:v>
                </c:pt>
              </c:numCache>
            </c:numRef>
          </c:xVal>
          <c:yVal>
            <c:numRef>
              <c:f>'2.RI.SXDE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C47-4493-B1C3-43B39F9DDF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8523280"/>
        <c:axId val="-2123189360"/>
      </c:scatterChart>
      <c:valAx>
        <c:axId val="-21185232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23189360"/>
        <c:crosses val="autoZero"/>
        <c:crossBetween val="midCat"/>
      </c:valAx>
      <c:valAx>
        <c:axId val="-2123189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8523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SXDE</a:t>
            </a:r>
          </a:p>
        </c:rich>
      </c:tx>
      <c:layout>
        <c:manualLayout>
          <c:xMode val="edge"/>
          <c:yMode val="edge"/>
          <c:x val="6.432377064091771E-2"/>
          <c:y val="1.67648402619177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'2.RI.SXDE - Regression'!$D$2:$D$141</c:f>
              <c:numCache>
                <c:formatCode>General</c:formatCode>
                <c:ptCount val="140"/>
                <c:pt idx="0">
                  <c:v>-1.4891986751693058E-2</c:v>
                </c:pt>
                <c:pt idx="1">
                  <c:v>-2.8899236714512073E-2</c:v>
                </c:pt>
                <c:pt idx="2">
                  <c:v>-8.8146077440075764E-3</c:v>
                </c:pt>
                <c:pt idx="3">
                  <c:v>2.0590270611516373E-2</c:v>
                </c:pt>
                <c:pt idx="4">
                  <c:v>8.3119108826050642E-3</c:v>
                </c:pt>
                <c:pt idx="5">
                  <c:v>-2.2332328019531774E-2</c:v>
                </c:pt>
                <c:pt idx="6">
                  <c:v>-4.4495523002504464E-2</c:v>
                </c:pt>
                <c:pt idx="7">
                  <c:v>1.2293801007119297E-2</c:v>
                </c:pt>
                <c:pt idx="8">
                  <c:v>-2.7491641055084556E-2</c:v>
                </c:pt>
                <c:pt idx="9">
                  <c:v>3.1133553891694161E-2</c:v>
                </c:pt>
                <c:pt idx="10">
                  <c:v>2.1849756236432955E-2</c:v>
                </c:pt>
                <c:pt idx="11">
                  <c:v>-3.3221413033198465E-3</c:v>
                </c:pt>
                <c:pt idx="12">
                  <c:v>-4.3724371019014728E-4</c:v>
                </c:pt>
                <c:pt idx="13">
                  <c:v>5.4887930389688214E-2</c:v>
                </c:pt>
                <c:pt idx="14">
                  <c:v>1.1423239862820185E-2</c:v>
                </c:pt>
                <c:pt idx="15">
                  <c:v>6.1271866952517995E-3</c:v>
                </c:pt>
                <c:pt idx="16">
                  <c:v>3.8562883718479067E-2</c:v>
                </c:pt>
                <c:pt idx="17">
                  <c:v>3.0261784255942855E-3</c:v>
                </c:pt>
                <c:pt idx="18">
                  <c:v>4.020167175268638E-3</c:v>
                </c:pt>
                <c:pt idx="19">
                  <c:v>-1.0580760344465376E-2</c:v>
                </c:pt>
                <c:pt idx="20">
                  <c:v>3.1482308973473615E-2</c:v>
                </c:pt>
                <c:pt idx="21">
                  <c:v>5.277338237180855E-2</c:v>
                </c:pt>
                <c:pt idx="22">
                  <c:v>3.5134576791406066E-2</c:v>
                </c:pt>
                <c:pt idx="23">
                  <c:v>-2.4008065096853277E-2</c:v>
                </c:pt>
                <c:pt idx="24">
                  <c:v>3.4684587036635265E-3</c:v>
                </c:pt>
                <c:pt idx="25">
                  <c:v>5.6977010616359992E-2</c:v>
                </c:pt>
                <c:pt idx="26">
                  <c:v>-6.0126627711656347E-2</c:v>
                </c:pt>
                <c:pt idx="27">
                  <c:v>-1.3623167882178015E-2</c:v>
                </c:pt>
                <c:pt idx="28">
                  <c:v>2.6574788840914666E-2</c:v>
                </c:pt>
                <c:pt idx="29">
                  <c:v>1.0429366746478286E-2</c:v>
                </c:pt>
                <c:pt idx="30">
                  <c:v>8.8769673078633177E-3</c:v>
                </c:pt>
                <c:pt idx="31">
                  <c:v>1.4905169431618162E-2</c:v>
                </c:pt>
                <c:pt idx="32">
                  <c:v>-5.6748052832437189E-2</c:v>
                </c:pt>
                <c:pt idx="33">
                  <c:v>3.8788593323999782E-2</c:v>
                </c:pt>
                <c:pt idx="34">
                  <c:v>-2.196630104210209E-2</c:v>
                </c:pt>
                <c:pt idx="35">
                  <c:v>-4.3720968697881529E-2</c:v>
                </c:pt>
                <c:pt idx="36">
                  <c:v>-7.6867314978184519E-3</c:v>
                </c:pt>
                <c:pt idx="37">
                  <c:v>-9.4700048772557426E-3</c:v>
                </c:pt>
                <c:pt idx="38">
                  <c:v>1.7549180440866317E-2</c:v>
                </c:pt>
                <c:pt idx="39">
                  <c:v>7.0804814727401782E-3</c:v>
                </c:pt>
                <c:pt idx="40">
                  <c:v>1.9908528383104578E-2</c:v>
                </c:pt>
                <c:pt idx="41">
                  <c:v>2.4130280311489415E-2</c:v>
                </c:pt>
                <c:pt idx="42">
                  <c:v>2.541263940520451E-2</c:v>
                </c:pt>
                <c:pt idx="43">
                  <c:v>2.7721743382847341E-2</c:v>
                </c:pt>
                <c:pt idx="44">
                  <c:v>-2.02578268876611E-2</c:v>
                </c:pt>
                <c:pt idx="45">
                  <c:v>1.7024257282514273E-2</c:v>
                </c:pt>
                <c:pt idx="46">
                  <c:v>6.035816596963792E-3</c:v>
                </c:pt>
                <c:pt idx="47">
                  <c:v>-7.375079833338437E-3</c:v>
                </c:pt>
                <c:pt idx="48">
                  <c:v>-7.0213055098373436E-3</c:v>
                </c:pt>
                <c:pt idx="49">
                  <c:v>-1.6732491181525124E-3</c:v>
                </c:pt>
                <c:pt idx="50">
                  <c:v>-1.5888086160601753E-2</c:v>
                </c:pt>
                <c:pt idx="51">
                  <c:v>5.5491743365604475E-3</c:v>
                </c:pt>
                <c:pt idx="52">
                  <c:v>4.1341501774988252E-3</c:v>
                </c:pt>
                <c:pt idx="53">
                  <c:v>7.3178827931679987E-3</c:v>
                </c:pt>
                <c:pt idx="54">
                  <c:v>3.2393811873694203E-3</c:v>
                </c:pt>
                <c:pt idx="55">
                  <c:v>9.0268974049578718E-3</c:v>
                </c:pt>
                <c:pt idx="56">
                  <c:v>-2.0729495328242619E-3</c:v>
                </c:pt>
                <c:pt idx="57">
                  <c:v>-1.7953594522631419E-3</c:v>
                </c:pt>
                <c:pt idx="58">
                  <c:v>1.0035038111630153E-2</c:v>
                </c:pt>
                <c:pt idx="59">
                  <c:v>2.480319206297875E-3</c:v>
                </c:pt>
                <c:pt idx="60">
                  <c:v>2.8390817345014904E-2</c:v>
                </c:pt>
                <c:pt idx="61">
                  <c:v>-1.6240395255684853E-2</c:v>
                </c:pt>
                <c:pt idx="62">
                  <c:v>-5.9493376713921006E-3</c:v>
                </c:pt>
                <c:pt idx="63">
                  <c:v>2.66749379652607E-2</c:v>
                </c:pt>
                <c:pt idx="64">
                  <c:v>8.4211539386939999E-3</c:v>
                </c:pt>
                <c:pt idx="65">
                  <c:v>-2.5768846105763236E-2</c:v>
                </c:pt>
                <c:pt idx="66">
                  <c:v>1.1395426024560892E-2</c:v>
                </c:pt>
                <c:pt idx="67">
                  <c:v>-2.9481692819781136E-2</c:v>
                </c:pt>
                <c:pt idx="68">
                  <c:v>1.3903793216068588E-2</c:v>
                </c:pt>
                <c:pt idx="69">
                  <c:v>1.8501211766010463E-2</c:v>
                </c:pt>
                <c:pt idx="70">
                  <c:v>1.9203301063322055E-3</c:v>
                </c:pt>
                <c:pt idx="71">
                  <c:v>-3.3217336285985806E-3</c:v>
                </c:pt>
                <c:pt idx="72">
                  <c:v>-3.7923058193328404E-2</c:v>
                </c:pt>
                <c:pt idx="73">
                  <c:v>2.1102029399881969E-2</c:v>
                </c:pt>
                <c:pt idx="74">
                  <c:v>-1.5195800878387782E-2</c:v>
                </c:pt>
                <c:pt idx="75">
                  <c:v>4.7356201663617849E-3</c:v>
                </c:pt>
                <c:pt idx="76">
                  <c:v>8.6380695387859186E-3</c:v>
                </c:pt>
                <c:pt idx="77">
                  <c:v>3.4542508302716372E-2</c:v>
                </c:pt>
                <c:pt idx="78">
                  <c:v>-8.778486347227275E-3</c:v>
                </c:pt>
                <c:pt idx="79">
                  <c:v>-2.7468023570533899E-2</c:v>
                </c:pt>
                <c:pt idx="80">
                  <c:v>-7.5519194461925107E-3</c:v>
                </c:pt>
                <c:pt idx="81">
                  <c:v>-6.2235916835731361E-3</c:v>
                </c:pt>
                <c:pt idx="82">
                  <c:v>1.457865820629896E-2</c:v>
                </c:pt>
                <c:pt idx="83">
                  <c:v>1.228243330043401E-2</c:v>
                </c:pt>
                <c:pt idx="84">
                  <c:v>2.0642788615286168E-2</c:v>
                </c:pt>
                <c:pt idx="85">
                  <c:v>1.6646075817673467E-2</c:v>
                </c:pt>
                <c:pt idx="86">
                  <c:v>1.1194213857154509E-2</c:v>
                </c:pt>
                <c:pt idx="87">
                  <c:v>-8.1357811328137877E-3</c:v>
                </c:pt>
                <c:pt idx="88">
                  <c:v>-6.6403213267686289E-3</c:v>
                </c:pt>
                <c:pt idx="89">
                  <c:v>-6.9593927525199472E-4</c:v>
                </c:pt>
                <c:pt idx="90">
                  <c:v>1.3765833169259018E-2</c:v>
                </c:pt>
                <c:pt idx="91">
                  <c:v>1.1467547338898331E-2</c:v>
                </c:pt>
                <c:pt idx="92">
                  <c:v>-2.5346143892339478E-2</c:v>
                </c:pt>
                <c:pt idx="93">
                  <c:v>-2.9679039472651603E-2</c:v>
                </c:pt>
                <c:pt idx="94">
                  <c:v>-8.5583132342643749E-3</c:v>
                </c:pt>
                <c:pt idx="95">
                  <c:v>-3.9059472697118309E-3</c:v>
                </c:pt>
                <c:pt idx="96">
                  <c:v>7.1811043289568798E-3</c:v>
                </c:pt>
                <c:pt idx="97">
                  <c:v>-1.1267692592649689E-2</c:v>
                </c:pt>
                <c:pt idx="98">
                  <c:v>4.3250449556643568E-3</c:v>
                </c:pt>
                <c:pt idx="99">
                  <c:v>-2.9675425038639242E-3</c:v>
                </c:pt>
                <c:pt idx="100">
                  <c:v>6.0800199039014258E-3</c:v>
                </c:pt>
                <c:pt idx="101">
                  <c:v>-2.1877424359968475E-3</c:v>
                </c:pt>
                <c:pt idx="102">
                  <c:v>4.728631784205399E-2</c:v>
                </c:pt>
                <c:pt idx="103">
                  <c:v>-5.8920679583441618E-2</c:v>
                </c:pt>
                <c:pt idx="104">
                  <c:v>1.4238076773943311E-2</c:v>
                </c:pt>
                <c:pt idx="105">
                  <c:v>-4.3239904254497022E-3</c:v>
                </c:pt>
                <c:pt idx="106">
                  <c:v>-3.964228510411108E-2</c:v>
                </c:pt>
                <c:pt idx="107">
                  <c:v>9.5069842648182051E-3</c:v>
                </c:pt>
                <c:pt idx="108">
                  <c:v>-5.7754424614102143E-3</c:v>
                </c:pt>
                <c:pt idx="109">
                  <c:v>1.1807762398903441E-2</c:v>
                </c:pt>
                <c:pt idx="110">
                  <c:v>3.2789362345120475E-3</c:v>
                </c:pt>
                <c:pt idx="111">
                  <c:v>2.698592510979033E-2</c:v>
                </c:pt>
                <c:pt idx="112">
                  <c:v>-2.0698144461498723E-2</c:v>
                </c:pt>
                <c:pt idx="113">
                  <c:v>3.5322068032348296E-2</c:v>
                </c:pt>
                <c:pt idx="114">
                  <c:v>-3.5743544618745557E-2</c:v>
                </c:pt>
                <c:pt idx="115">
                  <c:v>3.8408217278971576E-2</c:v>
                </c:pt>
                <c:pt idx="116">
                  <c:v>1.1440772491156425E-2</c:v>
                </c:pt>
                <c:pt idx="117">
                  <c:v>1.1491659279555153E-2</c:v>
                </c:pt>
                <c:pt idx="118">
                  <c:v>2.2309732909327706E-2</c:v>
                </c:pt>
                <c:pt idx="119">
                  <c:v>1.6021026551042851E-2</c:v>
                </c:pt>
                <c:pt idx="120">
                  <c:v>1.5159239998640552E-2</c:v>
                </c:pt>
                <c:pt idx="121">
                  <c:v>1.3172167983883426E-2</c:v>
                </c:pt>
                <c:pt idx="122">
                  <c:v>9.8942755790497675E-3</c:v>
                </c:pt>
                <c:pt idx="123">
                  <c:v>-2.6542081386688249E-2</c:v>
                </c:pt>
                <c:pt idx="124">
                  <c:v>1.2147275001285028E-2</c:v>
                </c:pt>
                <c:pt idx="125">
                  <c:v>-1.7445141870052428E-3</c:v>
                </c:pt>
                <c:pt idx="126">
                  <c:v>-1.1496390471520996E-2</c:v>
                </c:pt>
                <c:pt idx="127">
                  <c:v>1.4719253401039682E-2</c:v>
                </c:pt>
                <c:pt idx="128">
                  <c:v>-4.4915804214912657E-3</c:v>
                </c:pt>
                <c:pt idx="129">
                  <c:v>5.875077303648662E-3</c:v>
                </c:pt>
                <c:pt idx="130">
                  <c:v>-7.4172591948437642E-3</c:v>
                </c:pt>
                <c:pt idx="131">
                  <c:v>2.5817284987143814E-2</c:v>
                </c:pt>
                <c:pt idx="132">
                  <c:v>9.8385558342460357E-3</c:v>
                </c:pt>
                <c:pt idx="133">
                  <c:v>1.719460265555085E-2</c:v>
                </c:pt>
                <c:pt idx="134">
                  <c:v>-1.0260696375857989E-2</c:v>
                </c:pt>
                <c:pt idx="135">
                  <c:v>-1.6156236129604405E-3</c:v>
                </c:pt>
                <c:pt idx="136">
                  <c:v>-2.9208709506106873E-3</c:v>
                </c:pt>
                <c:pt idx="137">
                  <c:v>-6.6469719350073378E-3</c:v>
                </c:pt>
                <c:pt idx="138">
                  <c:v>6.834035621967883E-3</c:v>
                </c:pt>
                <c:pt idx="139">
                  <c:v>-5.878625739228243E-3</c:v>
                </c:pt>
              </c:numCache>
            </c:numRef>
          </c:xVal>
          <c:yVal>
            <c:numRef>
              <c:f>'2.RI.SXDE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3F-4833-9BB4-4F6AD5368E4C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'2.RI.SXDE - Regression'!$D$2:$D$141</c:f>
              <c:numCache>
                <c:formatCode>General</c:formatCode>
                <c:ptCount val="140"/>
                <c:pt idx="0">
                  <c:v>-1.4891986751693058E-2</c:v>
                </c:pt>
                <c:pt idx="1">
                  <c:v>-2.8899236714512073E-2</c:v>
                </c:pt>
                <c:pt idx="2">
                  <c:v>-8.8146077440075764E-3</c:v>
                </c:pt>
                <c:pt idx="3">
                  <c:v>2.0590270611516373E-2</c:v>
                </c:pt>
                <c:pt idx="4">
                  <c:v>8.3119108826050642E-3</c:v>
                </c:pt>
                <c:pt idx="5">
                  <c:v>-2.2332328019531774E-2</c:v>
                </c:pt>
                <c:pt idx="6">
                  <c:v>-4.4495523002504464E-2</c:v>
                </c:pt>
                <c:pt idx="7">
                  <c:v>1.2293801007119297E-2</c:v>
                </c:pt>
                <c:pt idx="8">
                  <c:v>-2.7491641055084556E-2</c:v>
                </c:pt>
                <c:pt idx="9">
                  <c:v>3.1133553891694161E-2</c:v>
                </c:pt>
                <c:pt idx="10">
                  <c:v>2.1849756236432955E-2</c:v>
                </c:pt>
                <c:pt idx="11">
                  <c:v>-3.3221413033198465E-3</c:v>
                </c:pt>
                <c:pt idx="12">
                  <c:v>-4.3724371019014728E-4</c:v>
                </c:pt>
                <c:pt idx="13">
                  <c:v>5.4887930389688214E-2</c:v>
                </c:pt>
                <c:pt idx="14">
                  <c:v>1.1423239862820185E-2</c:v>
                </c:pt>
                <c:pt idx="15">
                  <c:v>6.1271866952517995E-3</c:v>
                </c:pt>
                <c:pt idx="16">
                  <c:v>3.8562883718479067E-2</c:v>
                </c:pt>
                <c:pt idx="17">
                  <c:v>3.0261784255942855E-3</c:v>
                </c:pt>
                <c:pt idx="18">
                  <c:v>4.020167175268638E-3</c:v>
                </c:pt>
                <c:pt idx="19">
                  <c:v>-1.0580760344465376E-2</c:v>
                </c:pt>
                <c:pt idx="20">
                  <c:v>3.1482308973473615E-2</c:v>
                </c:pt>
                <c:pt idx="21">
                  <c:v>5.277338237180855E-2</c:v>
                </c:pt>
                <c:pt idx="22">
                  <c:v>3.5134576791406066E-2</c:v>
                </c:pt>
                <c:pt idx="23">
                  <c:v>-2.4008065096853277E-2</c:v>
                </c:pt>
                <c:pt idx="24">
                  <c:v>3.4684587036635265E-3</c:v>
                </c:pt>
                <c:pt idx="25">
                  <c:v>5.6977010616359992E-2</c:v>
                </c:pt>
                <c:pt idx="26">
                  <c:v>-6.0126627711656347E-2</c:v>
                </c:pt>
                <c:pt idx="27">
                  <c:v>-1.3623167882178015E-2</c:v>
                </c:pt>
                <c:pt idx="28">
                  <c:v>2.6574788840914666E-2</c:v>
                </c:pt>
                <c:pt idx="29">
                  <c:v>1.0429366746478286E-2</c:v>
                </c:pt>
                <c:pt idx="30">
                  <c:v>8.8769673078633177E-3</c:v>
                </c:pt>
                <c:pt idx="31">
                  <c:v>1.4905169431618162E-2</c:v>
                </c:pt>
                <c:pt idx="32">
                  <c:v>-5.6748052832437189E-2</c:v>
                </c:pt>
                <c:pt idx="33">
                  <c:v>3.8788593323999782E-2</c:v>
                </c:pt>
                <c:pt idx="34">
                  <c:v>-2.196630104210209E-2</c:v>
                </c:pt>
                <c:pt idx="35">
                  <c:v>-4.3720968697881529E-2</c:v>
                </c:pt>
                <c:pt idx="36">
                  <c:v>-7.6867314978184519E-3</c:v>
                </c:pt>
                <c:pt idx="37">
                  <c:v>-9.4700048772557426E-3</c:v>
                </c:pt>
                <c:pt idx="38">
                  <c:v>1.7549180440866317E-2</c:v>
                </c:pt>
                <c:pt idx="39">
                  <c:v>7.0804814727401782E-3</c:v>
                </c:pt>
                <c:pt idx="40">
                  <c:v>1.9908528383104578E-2</c:v>
                </c:pt>
                <c:pt idx="41">
                  <c:v>2.4130280311489415E-2</c:v>
                </c:pt>
                <c:pt idx="42">
                  <c:v>2.541263940520451E-2</c:v>
                </c:pt>
                <c:pt idx="43">
                  <c:v>2.7721743382847341E-2</c:v>
                </c:pt>
                <c:pt idx="44">
                  <c:v>-2.02578268876611E-2</c:v>
                </c:pt>
                <c:pt idx="45">
                  <c:v>1.7024257282514273E-2</c:v>
                </c:pt>
                <c:pt idx="46">
                  <c:v>6.035816596963792E-3</c:v>
                </c:pt>
                <c:pt idx="47">
                  <c:v>-7.375079833338437E-3</c:v>
                </c:pt>
                <c:pt idx="48">
                  <c:v>-7.0213055098373436E-3</c:v>
                </c:pt>
                <c:pt idx="49">
                  <c:v>-1.6732491181525124E-3</c:v>
                </c:pt>
                <c:pt idx="50">
                  <c:v>-1.5888086160601753E-2</c:v>
                </c:pt>
                <c:pt idx="51">
                  <c:v>5.5491743365604475E-3</c:v>
                </c:pt>
                <c:pt idx="52">
                  <c:v>4.1341501774988252E-3</c:v>
                </c:pt>
                <c:pt idx="53">
                  <c:v>7.3178827931679987E-3</c:v>
                </c:pt>
                <c:pt idx="54">
                  <c:v>3.2393811873694203E-3</c:v>
                </c:pt>
                <c:pt idx="55">
                  <c:v>9.0268974049578718E-3</c:v>
                </c:pt>
                <c:pt idx="56">
                  <c:v>-2.0729495328242619E-3</c:v>
                </c:pt>
                <c:pt idx="57">
                  <c:v>-1.7953594522631419E-3</c:v>
                </c:pt>
                <c:pt idx="58">
                  <c:v>1.0035038111630153E-2</c:v>
                </c:pt>
                <c:pt idx="59">
                  <c:v>2.480319206297875E-3</c:v>
                </c:pt>
                <c:pt idx="60">
                  <c:v>2.8390817345014904E-2</c:v>
                </c:pt>
                <c:pt idx="61">
                  <c:v>-1.6240395255684853E-2</c:v>
                </c:pt>
                <c:pt idx="62">
                  <c:v>-5.9493376713921006E-3</c:v>
                </c:pt>
                <c:pt idx="63">
                  <c:v>2.66749379652607E-2</c:v>
                </c:pt>
                <c:pt idx="64">
                  <c:v>8.4211539386939999E-3</c:v>
                </c:pt>
                <c:pt idx="65">
                  <c:v>-2.5768846105763236E-2</c:v>
                </c:pt>
                <c:pt idx="66">
                  <c:v>1.1395426024560892E-2</c:v>
                </c:pt>
                <c:pt idx="67">
                  <c:v>-2.9481692819781136E-2</c:v>
                </c:pt>
                <c:pt idx="68">
                  <c:v>1.3903793216068588E-2</c:v>
                </c:pt>
                <c:pt idx="69">
                  <c:v>1.8501211766010463E-2</c:v>
                </c:pt>
                <c:pt idx="70">
                  <c:v>1.9203301063322055E-3</c:v>
                </c:pt>
                <c:pt idx="71">
                  <c:v>-3.3217336285985806E-3</c:v>
                </c:pt>
                <c:pt idx="72">
                  <c:v>-3.7923058193328404E-2</c:v>
                </c:pt>
                <c:pt idx="73">
                  <c:v>2.1102029399881969E-2</c:v>
                </c:pt>
                <c:pt idx="74">
                  <c:v>-1.5195800878387782E-2</c:v>
                </c:pt>
                <c:pt idx="75">
                  <c:v>4.7356201663617849E-3</c:v>
                </c:pt>
                <c:pt idx="76">
                  <c:v>8.6380695387859186E-3</c:v>
                </c:pt>
                <c:pt idx="77">
                  <c:v>3.4542508302716372E-2</c:v>
                </c:pt>
                <c:pt idx="78">
                  <c:v>-8.778486347227275E-3</c:v>
                </c:pt>
                <c:pt idx="79">
                  <c:v>-2.7468023570533899E-2</c:v>
                </c:pt>
                <c:pt idx="80">
                  <c:v>-7.5519194461925107E-3</c:v>
                </c:pt>
                <c:pt idx="81">
                  <c:v>-6.2235916835731361E-3</c:v>
                </c:pt>
                <c:pt idx="82">
                  <c:v>1.457865820629896E-2</c:v>
                </c:pt>
                <c:pt idx="83">
                  <c:v>1.228243330043401E-2</c:v>
                </c:pt>
                <c:pt idx="84">
                  <c:v>2.0642788615286168E-2</c:v>
                </c:pt>
                <c:pt idx="85">
                  <c:v>1.6646075817673467E-2</c:v>
                </c:pt>
                <c:pt idx="86">
                  <c:v>1.1194213857154509E-2</c:v>
                </c:pt>
                <c:pt idx="87">
                  <c:v>-8.1357811328137877E-3</c:v>
                </c:pt>
                <c:pt idx="88">
                  <c:v>-6.6403213267686289E-3</c:v>
                </c:pt>
                <c:pt idx="89">
                  <c:v>-6.9593927525199472E-4</c:v>
                </c:pt>
                <c:pt idx="90">
                  <c:v>1.3765833169259018E-2</c:v>
                </c:pt>
                <c:pt idx="91">
                  <c:v>1.1467547338898331E-2</c:v>
                </c:pt>
                <c:pt idx="92">
                  <c:v>-2.5346143892339478E-2</c:v>
                </c:pt>
                <c:pt idx="93">
                  <c:v>-2.9679039472651603E-2</c:v>
                </c:pt>
                <c:pt idx="94">
                  <c:v>-8.5583132342643749E-3</c:v>
                </c:pt>
                <c:pt idx="95">
                  <c:v>-3.9059472697118309E-3</c:v>
                </c:pt>
                <c:pt idx="96">
                  <c:v>7.1811043289568798E-3</c:v>
                </c:pt>
                <c:pt idx="97">
                  <c:v>-1.1267692592649689E-2</c:v>
                </c:pt>
                <c:pt idx="98">
                  <c:v>4.3250449556643568E-3</c:v>
                </c:pt>
                <c:pt idx="99">
                  <c:v>-2.9675425038639242E-3</c:v>
                </c:pt>
                <c:pt idx="100">
                  <c:v>6.0800199039014258E-3</c:v>
                </c:pt>
                <c:pt idx="101">
                  <c:v>-2.1877424359968475E-3</c:v>
                </c:pt>
                <c:pt idx="102">
                  <c:v>4.728631784205399E-2</c:v>
                </c:pt>
                <c:pt idx="103">
                  <c:v>-5.8920679583441618E-2</c:v>
                </c:pt>
                <c:pt idx="104">
                  <c:v>1.4238076773943311E-2</c:v>
                </c:pt>
                <c:pt idx="105">
                  <c:v>-4.3239904254497022E-3</c:v>
                </c:pt>
                <c:pt idx="106">
                  <c:v>-3.964228510411108E-2</c:v>
                </c:pt>
                <c:pt idx="107">
                  <c:v>9.5069842648182051E-3</c:v>
                </c:pt>
                <c:pt idx="108">
                  <c:v>-5.7754424614102143E-3</c:v>
                </c:pt>
                <c:pt idx="109">
                  <c:v>1.1807762398903441E-2</c:v>
                </c:pt>
                <c:pt idx="110">
                  <c:v>3.2789362345120475E-3</c:v>
                </c:pt>
                <c:pt idx="111">
                  <c:v>2.698592510979033E-2</c:v>
                </c:pt>
                <c:pt idx="112">
                  <c:v>-2.0698144461498723E-2</c:v>
                </c:pt>
                <c:pt idx="113">
                  <c:v>3.5322068032348296E-2</c:v>
                </c:pt>
                <c:pt idx="114">
                  <c:v>-3.5743544618745557E-2</c:v>
                </c:pt>
                <c:pt idx="115">
                  <c:v>3.8408217278971576E-2</c:v>
                </c:pt>
                <c:pt idx="116">
                  <c:v>1.1440772491156425E-2</c:v>
                </c:pt>
                <c:pt idx="117">
                  <c:v>1.1491659279555153E-2</c:v>
                </c:pt>
                <c:pt idx="118">
                  <c:v>2.2309732909327706E-2</c:v>
                </c:pt>
                <c:pt idx="119">
                  <c:v>1.6021026551042851E-2</c:v>
                </c:pt>
                <c:pt idx="120">
                  <c:v>1.5159239998640552E-2</c:v>
                </c:pt>
                <c:pt idx="121">
                  <c:v>1.3172167983883426E-2</c:v>
                </c:pt>
                <c:pt idx="122">
                  <c:v>9.8942755790497675E-3</c:v>
                </c:pt>
                <c:pt idx="123">
                  <c:v>-2.6542081386688249E-2</c:v>
                </c:pt>
                <c:pt idx="124">
                  <c:v>1.2147275001285028E-2</c:v>
                </c:pt>
                <c:pt idx="125">
                  <c:v>-1.7445141870052428E-3</c:v>
                </c:pt>
                <c:pt idx="126">
                  <c:v>-1.1496390471520996E-2</c:v>
                </c:pt>
                <c:pt idx="127">
                  <c:v>1.4719253401039682E-2</c:v>
                </c:pt>
                <c:pt idx="128">
                  <c:v>-4.4915804214912657E-3</c:v>
                </c:pt>
                <c:pt idx="129">
                  <c:v>5.875077303648662E-3</c:v>
                </c:pt>
                <c:pt idx="130">
                  <c:v>-7.4172591948437642E-3</c:v>
                </c:pt>
                <c:pt idx="131">
                  <c:v>2.5817284987143814E-2</c:v>
                </c:pt>
                <c:pt idx="132">
                  <c:v>9.8385558342460357E-3</c:v>
                </c:pt>
                <c:pt idx="133">
                  <c:v>1.719460265555085E-2</c:v>
                </c:pt>
                <c:pt idx="134">
                  <c:v>-1.0260696375857989E-2</c:v>
                </c:pt>
                <c:pt idx="135">
                  <c:v>-1.6156236129604405E-3</c:v>
                </c:pt>
                <c:pt idx="136">
                  <c:v>-2.9208709506106873E-3</c:v>
                </c:pt>
                <c:pt idx="137">
                  <c:v>-6.6469719350073378E-3</c:v>
                </c:pt>
                <c:pt idx="138">
                  <c:v>6.834035621967883E-3</c:v>
                </c:pt>
                <c:pt idx="139">
                  <c:v>-5.878625739228243E-3</c:v>
                </c:pt>
              </c:numCache>
            </c:numRef>
          </c:xVal>
          <c:yVal>
            <c:numRef>
              <c:f>'2.RI.SXDE - Regression'!$J$2:$J$141</c:f>
              <c:numCache>
                <c:formatCode>General</c:formatCode>
                <c:ptCount val="140"/>
                <c:pt idx="0">
                  <c:v>-8.2106233998212319E-3</c:v>
                </c:pt>
                <c:pt idx="1">
                  <c:v>-1.6258979482965018E-2</c:v>
                </c:pt>
                <c:pt idx="2">
                  <c:v>-4.7186524250823854E-3</c:v>
                </c:pt>
                <c:pt idx="3">
                  <c:v>1.2176950367398605E-2</c:v>
                </c:pt>
                <c:pt idx="4">
                  <c:v>5.1219887241409044E-3</c:v>
                </c:pt>
                <c:pt idx="5">
                  <c:v>-1.2485732080156645E-2</c:v>
                </c:pt>
                <c:pt idx="6">
                  <c:v>-2.5220372044217867E-2</c:v>
                </c:pt>
                <c:pt idx="7">
                  <c:v>7.4099231645993772E-3</c:v>
                </c:pt>
                <c:pt idx="8">
                  <c:v>-1.5450196094488933E-2</c:v>
                </c:pt>
                <c:pt idx="9">
                  <c:v>1.8234963064364101E-2</c:v>
                </c:pt>
                <c:pt idx="10">
                  <c:v>1.2900631947854208E-2</c:v>
                </c:pt>
                <c:pt idx="11">
                  <c:v>-1.5627634528207885E-3</c:v>
                </c:pt>
                <c:pt idx="12">
                  <c:v>9.4855505543214901E-5</c:v>
                </c:pt>
                <c:pt idx="13">
                  <c:v>3.1883872100498825E-2</c:v>
                </c:pt>
                <c:pt idx="14">
                  <c:v>6.9097117669255498E-3</c:v>
                </c:pt>
                <c:pt idx="15">
                  <c:v>3.8666789202929219E-3</c:v>
                </c:pt>
                <c:pt idx="16">
                  <c:v>2.2503744735556046E-2</c:v>
                </c:pt>
                <c:pt idx="17">
                  <c:v>2.0848860032516713E-3</c:v>
                </c:pt>
                <c:pt idx="18">
                  <c:v>2.656017054760945E-3</c:v>
                </c:pt>
                <c:pt idx="19">
                  <c:v>-5.7334572628189992E-3</c:v>
                </c:pt>
                <c:pt idx="20">
                  <c:v>1.8435352512072799E-2</c:v>
                </c:pt>
                <c:pt idx="21">
                  <c:v>3.0668884472807745E-2</c:v>
                </c:pt>
                <c:pt idx="22">
                  <c:v>2.0533890910955709E-2</c:v>
                </c:pt>
                <c:pt idx="23">
                  <c:v>-1.3448585512187198E-2</c:v>
                </c:pt>
                <c:pt idx="24">
                  <c:v>2.3390136282959743E-3</c:v>
                </c:pt>
                <c:pt idx="25">
                  <c:v>3.308422631671825E-2</c:v>
                </c:pt>
                <c:pt idx="26">
                  <c:v>-3.4201770748895605E-2</c:v>
                </c:pt>
                <c:pt idx="27">
                  <c:v>-7.48157907677598E-3</c:v>
                </c:pt>
                <c:pt idx="28">
                  <c:v>1.56155649294371E-2</c:v>
                </c:pt>
                <c:pt idx="29">
                  <c:v>6.3386471565976031E-3</c:v>
                </c:pt>
                <c:pt idx="30">
                  <c:v>5.4466616849018256E-3</c:v>
                </c:pt>
                <c:pt idx="31">
                  <c:v>8.9103763585120562E-3</c:v>
                </c:pt>
                <c:pt idx="32">
                  <c:v>-3.2260492214301092E-2</c:v>
                </c:pt>
                <c:pt idx="33">
                  <c:v>2.2633434095097615E-2</c:v>
                </c:pt>
                <c:pt idx="34">
                  <c:v>-1.2275418459837839E-2</c:v>
                </c:pt>
                <c:pt idx="35">
                  <c:v>-2.4775324739009171E-2</c:v>
                </c:pt>
                <c:pt idx="36">
                  <c:v>-4.0705916229159958E-3</c:v>
                </c:pt>
                <c:pt idx="37">
                  <c:v>-5.0952338038865435E-3</c:v>
                </c:pt>
                <c:pt idx="38">
                  <c:v>1.0429585492829444E-2</c:v>
                </c:pt>
                <c:pt idx="39">
                  <c:v>4.4144278247383786E-3</c:v>
                </c:pt>
                <c:pt idx="40">
                  <c:v>1.1785231491406633E-2</c:v>
                </c:pt>
                <c:pt idx="41">
                  <c:v>1.421098693266256E-2</c:v>
                </c:pt>
                <c:pt idx="42">
                  <c:v>1.4947811265780944E-2</c:v>
                </c:pt>
                <c:pt idx="43">
                  <c:v>1.6274587834658065E-2</c:v>
                </c:pt>
                <c:pt idx="44">
                  <c:v>-1.1293754793501599E-2</c:v>
                </c:pt>
                <c:pt idx="45">
                  <c:v>1.0127972506274625E-2</c:v>
                </c:pt>
                <c:pt idx="46">
                  <c:v>3.8141790299985575E-3</c:v>
                </c:pt>
                <c:pt idx="47">
                  <c:v>-3.8915212431985188E-3</c:v>
                </c:pt>
                <c:pt idx="48">
                  <c:v>-3.6882478143550265E-3</c:v>
                </c:pt>
                <c:pt idx="49">
                  <c:v>-6.1533469384482268E-4</c:v>
                </c:pt>
                <c:pt idx="50">
                  <c:v>-8.7829672045214077E-3</c:v>
                </c:pt>
                <c:pt idx="51">
                  <c:v>3.534561674184351E-3</c:v>
                </c:pt>
                <c:pt idx="52">
                  <c:v>2.7215099810533588E-3</c:v>
                </c:pt>
                <c:pt idx="53">
                  <c:v>4.5508350685930518E-3</c:v>
                </c:pt>
                <c:pt idx="54">
                  <c:v>2.207389117655337E-3</c:v>
                </c:pt>
                <c:pt idx="55">
                  <c:v>5.5328092736291164E-3</c:v>
                </c:pt>
                <c:pt idx="56">
                  <c:v>-8.4499656697463194E-4</c:v>
                </c:pt>
                <c:pt idx="57">
                  <c:v>-6.8549746333653057E-4</c:v>
                </c:pt>
                <c:pt idx="58">
                  <c:v>6.1120718277170548E-3</c:v>
                </c:pt>
                <c:pt idx="59">
                  <c:v>1.7712434695761874E-3</c:v>
                </c:pt>
                <c:pt idx="60">
                  <c:v>1.6659027714561563E-2</c:v>
                </c:pt>
                <c:pt idx="61">
                  <c:v>-8.9853987350563477E-3</c:v>
                </c:pt>
                <c:pt idx="62">
                  <c:v>-3.0723111461020578E-3</c:v>
                </c:pt>
                <c:pt idx="63">
                  <c:v>1.5673109116646686E-2</c:v>
                </c:pt>
                <c:pt idx="64">
                  <c:v>5.1847581483568236E-3</c:v>
                </c:pt>
                <c:pt idx="65">
                  <c:v>-1.4460303913854991E-2</c:v>
                </c:pt>
                <c:pt idx="66">
                  <c:v>6.8937303519480226E-3</c:v>
                </c:pt>
                <c:pt idx="67">
                  <c:v>-1.6593650039316184E-2</c:v>
                </c:pt>
                <c:pt idx="68">
                  <c:v>8.3350005797312859E-3</c:v>
                </c:pt>
                <c:pt idx="69">
                  <c:v>1.0976608436476925E-2</c:v>
                </c:pt>
                <c:pt idx="70">
                  <c:v>1.4494821180499196E-3</c:v>
                </c:pt>
                <c:pt idx="71">
                  <c:v>-1.5625292090304973E-3</c:v>
                </c:pt>
                <c:pt idx="72">
                  <c:v>-2.1443932181390235E-2</c:v>
                </c:pt>
                <c:pt idx="73">
                  <c:v>1.2470999304083363E-2</c:v>
                </c:pt>
                <c:pt idx="74">
                  <c:v>-8.3851904476870912E-3</c:v>
                </c:pt>
                <c:pt idx="75">
                  <c:v>3.067105630202422E-3</c:v>
                </c:pt>
                <c:pt idx="76">
                  <c:v>5.3093946040610254E-3</c:v>
                </c:pt>
                <c:pt idx="77">
                  <c:v>2.0193697223027517E-2</c:v>
                </c:pt>
                <c:pt idx="78">
                  <c:v>-4.6978976113766207E-3</c:v>
                </c:pt>
                <c:pt idx="79">
                  <c:v>-1.5436625841515911E-2</c:v>
                </c:pt>
                <c:pt idx="80">
                  <c:v>-3.9931306367363521E-3</c:v>
                </c:pt>
                <c:pt idx="81">
                  <c:v>-3.2298933948034722E-3</c:v>
                </c:pt>
                <c:pt idx="82">
                  <c:v>8.7227678976444338E-3</c:v>
                </c:pt>
                <c:pt idx="83">
                  <c:v>7.4033914505588069E-3</c:v>
                </c:pt>
                <c:pt idx="84">
                  <c:v>1.2207126425956651E-2</c:v>
                </c:pt>
                <c:pt idx="85">
                  <c:v>9.9106750994914904E-3</c:v>
                </c:pt>
                <c:pt idx="86">
                  <c:v>6.7781168535206845E-3</c:v>
                </c:pt>
                <c:pt idx="87">
                  <c:v>-4.3286088190852322E-3</c:v>
                </c:pt>
                <c:pt idx="88">
                  <c:v>-3.4693400076462244E-3</c:v>
                </c:pt>
                <c:pt idx="89">
                  <c:v>-5.3787092416735633E-5</c:v>
                </c:pt>
                <c:pt idx="90">
                  <c:v>8.2557308026574173E-3</c:v>
                </c:pt>
                <c:pt idx="91">
                  <c:v>6.9351701792169608E-3</c:v>
                </c:pt>
                <c:pt idx="92">
                  <c:v>-1.4217425551592741E-2</c:v>
                </c:pt>
                <c:pt idx="93">
                  <c:v>-1.6707042470973654E-2</c:v>
                </c:pt>
                <c:pt idx="94">
                  <c:v>-4.5713894375549666E-3</c:v>
                </c:pt>
                <c:pt idx="95">
                  <c:v>-1.8982096191602754E-3</c:v>
                </c:pt>
                <c:pt idx="96">
                  <c:v>4.4722442111871583E-3</c:v>
                </c:pt>
                <c:pt idx="97">
                  <c:v>-6.1281582464565599E-3</c:v>
                </c:pt>
                <c:pt idx="98">
                  <c:v>2.8311952621161759E-3</c:v>
                </c:pt>
                <c:pt idx="99">
                  <c:v>-1.3590162924394091E-3</c:v>
                </c:pt>
                <c:pt idx="100">
                  <c:v>3.8395775882616653E-3</c:v>
                </c:pt>
                <c:pt idx="101">
                  <c:v>-9.109548502210373E-4</c:v>
                </c:pt>
                <c:pt idx="102">
                  <c:v>2.7516099357679773E-2</c:v>
                </c:pt>
                <c:pt idx="103">
                  <c:v>-3.3508851012370854E-2</c:v>
                </c:pt>
                <c:pt idx="104">
                  <c:v>8.5270749065018848E-3</c:v>
                </c:pt>
                <c:pt idx="105">
                  <c:v>-2.1384109566412544E-3</c:v>
                </c:pt>
                <c:pt idx="106">
                  <c:v>-2.2431774220507919E-2</c:v>
                </c:pt>
                <c:pt idx="107">
                  <c:v>5.808659994452312E-3</c:v>
                </c:pt>
                <c:pt idx="108">
                  <c:v>-2.9723935623648988E-3</c:v>
                </c:pt>
                <c:pt idx="109">
                  <c:v>7.1306526582929734E-3</c:v>
                </c:pt>
                <c:pt idx="110">
                  <c:v>2.2301168554435856E-3</c:v>
                </c:pt>
                <c:pt idx="111">
                  <c:v>1.585179767315124E-2</c:v>
                </c:pt>
                <c:pt idx="112">
                  <c:v>-1.1546754678084078E-2</c:v>
                </c:pt>
                <c:pt idx="113">
                  <c:v>2.0641620570494811E-2</c:v>
                </c:pt>
                <c:pt idx="114">
                  <c:v>-2.0191616317616071E-2</c:v>
                </c:pt>
                <c:pt idx="115">
                  <c:v>2.241487571540059E-2</c:v>
                </c:pt>
                <c:pt idx="116">
                  <c:v>6.9197857526328115E-3</c:v>
                </c:pt>
                <c:pt idx="117">
                  <c:v>6.9490245392645686E-3</c:v>
                </c:pt>
                <c:pt idx="118">
                  <c:v>1.3164927656378255E-2</c:v>
                </c:pt>
                <c:pt idx="119">
                  <c:v>9.5515311504148041E-3</c:v>
                </c:pt>
                <c:pt idx="120">
                  <c:v>9.0563615018535628E-3</c:v>
                </c:pt>
                <c:pt idx="121">
                  <c:v>7.9146196767225507E-3</c:v>
                </c:pt>
                <c:pt idx="122">
                  <c:v>6.0311917842838852E-3</c:v>
                </c:pt>
                <c:pt idx="123">
                  <c:v>-1.490459332779801E-2</c:v>
                </c:pt>
                <c:pt idx="124">
                  <c:v>7.3257315157371581E-3</c:v>
                </c:pt>
                <c:pt idx="125">
                  <c:v>-6.5628253527972354E-4</c:v>
                </c:pt>
                <c:pt idx="126">
                  <c:v>-6.2595646231187732E-3</c:v>
                </c:pt>
                <c:pt idx="127">
                  <c:v>8.8035517912606626E-3</c:v>
                </c:pt>
                <c:pt idx="128">
                  <c:v>-2.2347056588629963E-3</c:v>
                </c:pt>
                <c:pt idx="129">
                  <c:v>3.7218206389805462E-3</c:v>
                </c:pt>
                <c:pt idx="130">
                  <c:v>-3.9157568727229168E-3</c:v>
                </c:pt>
                <c:pt idx="131">
                  <c:v>1.5180314557973428E-2</c:v>
                </c:pt>
                <c:pt idx="132">
                  <c:v>5.9991760532708228E-3</c:v>
                </c:pt>
                <c:pt idx="133">
                  <c:v>1.0225850406858502E-2</c:v>
                </c:pt>
                <c:pt idx="134">
                  <c:v>-5.5495532991163355E-3</c:v>
                </c:pt>
                <c:pt idx="135">
                  <c:v>-5.8222394144960327E-4</c:v>
                </c:pt>
                <c:pt idx="136">
                  <c:v>-1.3321995168030399E-3</c:v>
                </c:pt>
                <c:pt idx="137">
                  <c:v>-3.4731613475535369E-3</c:v>
                </c:pt>
                <c:pt idx="138">
                  <c:v>4.2728237291811688E-3</c:v>
                </c:pt>
                <c:pt idx="139">
                  <c:v>-3.0316811287258777E-3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3F-4833-9BB4-4F6AD5368E4C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'2.RI.SXDE - Regression'!$D$2:$D$141</c:f>
              <c:numCache>
                <c:formatCode>General</c:formatCode>
                <c:ptCount val="140"/>
                <c:pt idx="0">
                  <c:v>-1.4891986751693058E-2</c:v>
                </c:pt>
                <c:pt idx="1">
                  <c:v>-2.8899236714512073E-2</c:v>
                </c:pt>
                <c:pt idx="2">
                  <c:v>-8.8146077440075764E-3</c:v>
                </c:pt>
                <c:pt idx="3">
                  <c:v>2.0590270611516373E-2</c:v>
                </c:pt>
                <c:pt idx="4">
                  <c:v>8.3119108826050642E-3</c:v>
                </c:pt>
                <c:pt idx="5">
                  <c:v>-2.2332328019531774E-2</c:v>
                </c:pt>
                <c:pt idx="6">
                  <c:v>-4.4495523002504464E-2</c:v>
                </c:pt>
                <c:pt idx="7">
                  <c:v>1.2293801007119297E-2</c:v>
                </c:pt>
                <c:pt idx="8">
                  <c:v>-2.7491641055084556E-2</c:v>
                </c:pt>
                <c:pt idx="9">
                  <c:v>3.1133553891694161E-2</c:v>
                </c:pt>
                <c:pt idx="10">
                  <c:v>2.1849756236432955E-2</c:v>
                </c:pt>
                <c:pt idx="11">
                  <c:v>-3.3221413033198465E-3</c:v>
                </c:pt>
                <c:pt idx="12">
                  <c:v>-4.3724371019014728E-4</c:v>
                </c:pt>
                <c:pt idx="13">
                  <c:v>5.4887930389688214E-2</c:v>
                </c:pt>
                <c:pt idx="14">
                  <c:v>1.1423239862820185E-2</c:v>
                </c:pt>
                <c:pt idx="15">
                  <c:v>6.1271866952517995E-3</c:v>
                </c:pt>
                <c:pt idx="16">
                  <c:v>3.8562883718479067E-2</c:v>
                </c:pt>
                <c:pt idx="17">
                  <c:v>3.0261784255942855E-3</c:v>
                </c:pt>
                <c:pt idx="18">
                  <c:v>4.020167175268638E-3</c:v>
                </c:pt>
                <c:pt idx="19">
                  <c:v>-1.0580760344465376E-2</c:v>
                </c:pt>
                <c:pt idx="20">
                  <c:v>3.1482308973473615E-2</c:v>
                </c:pt>
                <c:pt idx="21">
                  <c:v>5.277338237180855E-2</c:v>
                </c:pt>
                <c:pt idx="22">
                  <c:v>3.5134576791406066E-2</c:v>
                </c:pt>
                <c:pt idx="23">
                  <c:v>-2.4008065096853277E-2</c:v>
                </c:pt>
                <c:pt idx="24">
                  <c:v>3.4684587036635265E-3</c:v>
                </c:pt>
                <c:pt idx="25">
                  <c:v>5.6977010616359992E-2</c:v>
                </c:pt>
                <c:pt idx="26">
                  <c:v>-6.0126627711656347E-2</c:v>
                </c:pt>
                <c:pt idx="27">
                  <c:v>-1.3623167882178015E-2</c:v>
                </c:pt>
                <c:pt idx="28">
                  <c:v>2.6574788840914666E-2</c:v>
                </c:pt>
                <c:pt idx="29">
                  <c:v>1.0429366746478286E-2</c:v>
                </c:pt>
                <c:pt idx="30">
                  <c:v>8.8769673078633177E-3</c:v>
                </c:pt>
                <c:pt idx="31">
                  <c:v>1.4905169431618162E-2</c:v>
                </c:pt>
                <c:pt idx="32">
                  <c:v>-5.6748052832437189E-2</c:v>
                </c:pt>
                <c:pt idx="33">
                  <c:v>3.8788593323999782E-2</c:v>
                </c:pt>
                <c:pt idx="34">
                  <c:v>-2.196630104210209E-2</c:v>
                </c:pt>
                <c:pt idx="35">
                  <c:v>-4.3720968697881529E-2</c:v>
                </c:pt>
                <c:pt idx="36">
                  <c:v>-7.6867314978184519E-3</c:v>
                </c:pt>
                <c:pt idx="37">
                  <c:v>-9.4700048772557426E-3</c:v>
                </c:pt>
                <c:pt idx="38">
                  <c:v>1.7549180440866317E-2</c:v>
                </c:pt>
                <c:pt idx="39">
                  <c:v>7.0804814727401782E-3</c:v>
                </c:pt>
                <c:pt idx="40">
                  <c:v>1.9908528383104578E-2</c:v>
                </c:pt>
                <c:pt idx="41">
                  <c:v>2.4130280311489415E-2</c:v>
                </c:pt>
                <c:pt idx="42">
                  <c:v>2.541263940520451E-2</c:v>
                </c:pt>
                <c:pt idx="43">
                  <c:v>2.7721743382847341E-2</c:v>
                </c:pt>
                <c:pt idx="44">
                  <c:v>-2.02578268876611E-2</c:v>
                </c:pt>
                <c:pt idx="45">
                  <c:v>1.7024257282514273E-2</c:v>
                </c:pt>
                <c:pt idx="46">
                  <c:v>6.035816596963792E-3</c:v>
                </c:pt>
                <c:pt idx="47">
                  <c:v>-7.375079833338437E-3</c:v>
                </c:pt>
                <c:pt idx="48">
                  <c:v>-7.0213055098373436E-3</c:v>
                </c:pt>
                <c:pt idx="49">
                  <c:v>-1.6732491181525124E-3</c:v>
                </c:pt>
                <c:pt idx="50">
                  <c:v>-1.5888086160601753E-2</c:v>
                </c:pt>
                <c:pt idx="51">
                  <c:v>5.5491743365604475E-3</c:v>
                </c:pt>
                <c:pt idx="52">
                  <c:v>4.1341501774988252E-3</c:v>
                </c:pt>
                <c:pt idx="53">
                  <c:v>7.3178827931679987E-3</c:v>
                </c:pt>
                <c:pt idx="54">
                  <c:v>3.2393811873694203E-3</c:v>
                </c:pt>
                <c:pt idx="55">
                  <c:v>9.0268974049578718E-3</c:v>
                </c:pt>
                <c:pt idx="56">
                  <c:v>-2.0729495328242619E-3</c:v>
                </c:pt>
                <c:pt idx="57">
                  <c:v>-1.7953594522631419E-3</c:v>
                </c:pt>
                <c:pt idx="58">
                  <c:v>1.0035038111630153E-2</c:v>
                </c:pt>
                <c:pt idx="59">
                  <c:v>2.480319206297875E-3</c:v>
                </c:pt>
                <c:pt idx="60">
                  <c:v>2.8390817345014904E-2</c:v>
                </c:pt>
                <c:pt idx="61">
                  <c:v>-1.6240395255684853E-2</c:v>
                </c:pt>
                <c:pt idx="62">
                  <c:v>-5.9493376713921006E-3</c:v>
                </c:pt>
                <c:pt idx="63">
                  <c:v>2.66749379652607E-2</c:v>
                </c:pt>
                <c:pt idx="64">
                  <c:v>8.4211539386939999E-3</c:v>
                </c:pt>
                <c:pt idx="65">
                  <c:v>-2.5768846105763236E-2</c:v>
                </c:pt>
                <c:pt idx="66">
                  <c:v>1.1395426024560892E-2</c:v>
                </c:pt>
                <c:pt idx="67">
                  <c:v>-2.9481692819781136E-2</c:v>
                </c:pt>
                <c:pt idx="68">
                  <c:v>1.3903793216068588E-2</c:v>
                </c:pt>
                <c:pt idx="69">
                  <c:v>1.8501211766010463E-2</c:v>
                </c:pt>
                <c:pt idx="70">
                  <c:v>1.9203301063322055E-3</c:v>
                </c:pt>
                <c:pt idx="71">
                  <c:v>-3.3217336285985806E-3</c:v>
                </c:pt>
                <c:pt idx="72">
                  <c:v>-3.7923058193328404E-2</c:v>
                </c:pt>
                <c:pt idx="73">
                  <c:v>2.1102029399881969E-2</c:v>
                </c:pt>
                <c:pt idx="74">
                  <c:v>-1.5195800878387782E-2</c:v>
                </c:pt>
                <c:pt idx="75">
                  <c:v>4.7356201663617849E-3</c:v>
                </c:pt>
                <c:pt idx="76">
                  <c:v>8.6380695387859186E-3</c:v>
                </c:pt>
                <c:pt idx="77">
                  <c:v>3.4542508302716372E-2</c:v>
                </c:pt>
                <c:pt idx="78">
                  <c:v>-8.778486347227275E-3</c:v>
                </c:pt>
                <c:pt idx="79">
                  <c:v>-2.7468023570533899E-2</c:v>
                </c:pt>
                <c:pt idx="80">
                  <c:v>-7.5519194461925107E-3</c:v>
                </c:pt>
                <c:pt idx="81">
                  <c:v>-6.2235916835731361E-3</c:v>
                </c:pt>
                <c:pt idx="82">
                  <c:v>1.457865820629896E-2</c:v>
                </c:pt>
                <c:pt idx="83">
                  <c:v>1.228243330043401E-2</c:v>
                </c:pt>
                <c:pt idx="84">
                  <c:v>2.0642788615286168E-2</c:v>
                </c:pt>
                <c:pt idx="85">
                  <c:v>1.6646075817673467E-2</c:v>
                </c:pt>
                <c:pt idx="86">
                  <c:v>1.1194213857154509E-2</c:v>
                </c:pt>
                <c:pt idx="87">
                  <c:v>-8.1357811328137877E-3</c:v>
                </c:pt>
                <c:pt idx="88">
                  <c:v>-6.6403213267686289E-3</c:v>
                </c:pt>
                <c:pt idx="89">
                  <c:v>-6.9593927525199472E-4</c:v>
                </c:pt>
                <c:pt idx="90">
                  <c:v>1.3765833169259018E-2</c:v>
                </c:pt>
                <c:pt idx="91">
                  <c:v>1.1467547338898331E-2</c:v>
                </c:pt>
                <c:pt idx="92">
                  <c:v>-2.5346143892339478E-2</c:v>
                </c:pt>
                <c:pt idx="93">
                  <c:v>-2.9679039472651603E-2</c:v>
                </c:pt>
                <c:pt idx="94">
                  <c:v>-8.5583132342643749E-3</c:v>
                </c:pt>
                <c:pt idx="95">
                  <c:v>-3.9059472697118309E-3</c:v>
                </c:pt>
                <c:pt idx="96">
                  <c:v>7.1811043289568798E-3</c:v>
                </c:pt>
                <c:pt idx="97">
                  <c:v>-1.1267692592649689E-2</c:v>
                </c:pt>
                <c:pt idx="98">
                  <c:v>4.3250449556643568E-3</c:v>
                </c:pt>
                <c:pt idx="99">
                  <c:v>-2.9675425038639242E-3</c:v>
                </c:pt>
                <c:pt idx="100">
                  <c:v>6.0800199039014258E-3</c:v>
                </c:pt>
                <c:pt idx="101">
                  <c:v>-2.1877424359968475E-3</c:v>
                </c:pt>
                <c:pt idx="102">
                  <c:v>4.728631784205399E-2</c:v>
                </c:pt>
                <c:pt idx="103">
                  <c:v>-5.8920679583441618E-2</c:v>
                </c:pt>
                <c:pt idx="104">
                  <c:v>1.4238076773943311E-2</c:v>
                </c:pt>
                <c:pt idx="105">
                  <c:v>-4.3239904254497022E-3</c:v>
                </c:pt>
                <c:pt idx="106">
                  <c:v>-3.964228510411108E-2</c:v>
                </c:pt>
                <c:pt idx="107">
                  <c:v>9.5069842648182051E-3</c:v>
                </c:pt>
                <c:pt idx="108">
                  <c:v>-5.7754424614102143E-3</c:v>
                </c:pt>
                <c:pt idx="109">
                  <c:v>1.1807762398903441E-2</c:v>
                </c:pt>
                <c:pt idx="110">
                  <c:v>3.2789362345120475E-3</c:v>
                </c:pt>
                <c:pt idx="111">
                  <c:v>2.698592510979033E-2</c:v>
                </c:pt>
                <c:pt idx="112">
                  <c:v>-2.0698144461498723E-2</c:v>
                </c:pt>
                <c:pt idx="113">
                  <c:v>3.5322068032348296E-2</c:v>
                </c:pt>
                <c:pt idx="114">
                  <c:v>-3.5743544618745557E-2</c:v>
                </c:pt>
                <c:pt idx="115">
                  <c:v>3.8408217278971576E-2</c:v>
                </c:pt>
                <c:pt idx="116">
                  <c:v>1.1440772491156425E-2</c:v>
                </c:pt>
                <c:pt idx="117">
                  <c:v>1.1491659279555153E-2</c:v>
                </c:pt>
                <c:pt idx="118">
                  <c:v>2.2309732909327706E-2</c:v>
                </c:pt>
                <c:pt idx="119">
                  <c:v>1.6021026551042851E-2</c:v>
                </c:pt>
                <c:pt idx="120">
                  <c:v>1.5159239998640552E-2</c:v>
                </c:pt>
                <c:pt idx="121">
                  <c:v>1.3172167983883426E-2</c:v>
                </c:pt>
                <c:pt idx="122">
                  <c:v>9.8942755790497675E-3</c:v>
                </c:pt>
                <c:pt idx="123">
                  <c:v>-2.6542081386688249E-2</c:v>
                </c:pt>
                <c:pt idx="124">
                  <c:v>1.2147275001285028E-2</c:v>
                </c:pt>
                <c:pt idx="125">
                  <c:v>-1.7445141870052428E-3</c:v>
                </c:pt>
                <c:pt idx="126">
                  <c:v>-1.1496390471520996E-2</c:v>
                </c:pt>
                <c:pt idx="127">
                  <c:v>1.4719253401039682E-2</c:v>
                </c:pt>
                <c:pt idx="128">
                  <c:v>-4.4915804214912657E-3</c:v>
                </c:pt>
                <c:pt idx="129">
                  <c:v>5.875077303648662E-3</c:v>
                </c:pt>
                <c:pt idx="130">
                  <c:v>-7.4172591948437642E-3</c:v>
                </c:pt>
                <c:pt idx="131">
                  <c:v>2.5817284987143814E-2</c:v>
                </c:pt>
                <c:pt idx="132">
                  <c:v>9.8385558342460357E-3</c:v>
                </c:pt>
                <c:pt idx="133">
                  <c:v>1.719460265555085E-2</c:v>
                </c:pt>
                <c:pt idx="134">
                  <c:v>-1.0260696375857989E-2</c:v>
                </c:pt>
                <c:pt idx="135">
                  <c:v>-1.6156236129604405E-3</c:v>
                </c:pt>
                <c:pt idx="136">
                  <c:v>-2.9208709506106873E-3</c:v>
                </c:pt>
                <c:pt idx="137">
                  <c:v>-6.6469719350073378E-3</c:v>
                </c:pt>
                <c:pt idx="138">
                  <c:v>6.834035621967883E-3</c:v>
                </c:pt>
                <c:pt idx="139">
                  <c:v>-5.878625739228243E-3</c:v>
                </c:pt>
              </c:numCache>
            </c:numRef>
          </c:xVal>
          <c:yVal>
            <c:numRef>
              <c:f>'2.RI.SXDE - Regression'!$M$2:$M$141</c:f>
              <c:numCache>
                <c:formatCode>General</c:formatCode>
                <c:ptCount val="140"/>
                <c:pt idx="0">
                  <c:v>-5.0703967958873233E-2</c:v>
                </c:pt>
                <c:pt idx="1">
                  <c:v>-5.875232404201701E-2</c:v>
                </c:pt>
                <c:pt idx="2">
                  <c:v>-4.7211996984134391E-2</c:v>
                </c:pt>
                <c:pt idx="3">
                  <c:v>-3.0316394191653412E-2</c:v>
                </c:pt>
                <c:pt idx="4">
                  <c:v>-3.7371355834911107E-2</c:v>
                </c:pt>
                <c:pt idx="5">
                  <c:v>-5.4979076639208639E-2</c:v>
                </c:pt>
                <c:pt idx="6">
                  <c:v>-6.7713716603269858E-2</c:v>
                </c:pt>
                <c:pt idx="7">
                  <c:v>-3.5083421394452641E-2</c:v>
                </c:pt>
                <c:pt idx="8">
                  <c:v>-5.7943540653540931E-2</c:v>
                </c:pt>
                <c:pt idx="9">
                  <c:v>-2.4258381494687925E-2</c:v>
                </c:pt>
                <c:pt idx="10">
                  <c:v>-2.9592712611197815E-2</c:v>
                </c:pt>
                <c:pt idx="11">
                  <c:v>-4.4056108011872798E-2</c:v>
                </c:pt>
                <c:pt idx="12">
                  <c:v>-4.2398489053508792E-2</c:v>
                </c:pt>
                <c:pt idx="13">
                  <c:v>-1.0609472458553211E-2</c:v>
                </c:pt>
                <c:pt idx="14">
                  <c:v>-3.5583632792126466E-2</c:v>
                </c:pt>
                <c:pt idx="15">
                  <c:v>-3.8626665638759092E-2</c:v>
                </c:pt>
                <c:pt idx="16">
                  <c:v>-1.9989599823495983E-2</c:v>
                </c:pt>
                <c:pt idx="17">
                  <c:v>-4.0408458555800338E-2</c:v>
                </c:pt>
                <c:pt idx="18">
                  <c:v>-3.9837327504291066E-2</c:v>
                </c:pt>
                <c:pt idx="19">
                  <c:v>-4.8226801821871002E-2</c:v>
                </c:pt>
                <c:pt idx="20">
                  <c:v>-2.4057992046979226E-2</c:v>
                </c:pt>
                <c:pt idx="21">
                  <c:v>-1.1824460086244291E-2</c:v>
                </c:pt>
                <c:pt idx="22">
                  <c:v>-2.1959453648096317E-2</c:v>
                </c:pt>
                <c:pt idx="23">
                  <c:v>-5.5941930071239196E-2</c:v>
                </c:pt>
                <c:pt idx="24">
                  <c:v>-4.0154330930756037E-2</c:v>
                </c:pt>
                <c:pt idx="25">
                  <c:v>-9.409118242333786E-3</c:v>
                </c:pt>
                <c:pt idx="26">
                  <c:v>-7.6695115307947578E-2</c:v>
                </c:pt>
                <c:pt idx="27">
                  <c:v>-4.9974923635827978E-2</c:v>
                </c:pt>
                <c:pt idx="28">
                  <c:v>-2.687777962961492E-2</c:v>
                </c:pt>
                <c:pt idx="29">
                  <c:v>-3.615469740245441E-2</c:v>
                </c:pt>
                <c:pt idx="30">
                  <c:v>-3.7046682874150187E-2</c:v>
                </c:pt>
                <c:pt idx="31">
                  <c:v>-3.3582968200539957E-2</c:v>
                </c:pt>
                <c:pt idx="32">
                  <c:v>-7.4753836773353066E-2</c:v>
                </c:pt>
                <c:pt idx="33">
                  <c:v>-1.9859910463954418E-2</c:v>
                </c:pt>
                <c:pt idx="34">
                  <c:v>-5.4768763018889832E-2</c:v>
                </c:pt>
                <c:pt idx="35">
                  <c:v>-6.7268669298061162E-2</c:v>
                </c:pt>
                <c:pt idx="36">
                  <c:v>-4.6563936181967996E-2</c:v>
                </c:pt>
                <c:pt idx="37">
                  <c:v>-4.7588578362938547E-2</c:v>
                </c:pt>
                <c:pt idx="38">
                  <c:v>-3.2063759066222573E-2</c:v>
                </c:pt>
                <c:pt idx="39">
                  <c:v>-3.8078916734313635E-2</c:v>
                </c:pt>
                <c:pt idx="40">
                  <c:v>-3.0708113067645385E-2</c:v>
                </c:pt>
                <c:pt idx="41">
                  <c:v>-2.8282357626389462E-2</c:v>
                </c:pt>
                <c:pt idx="42">
                  <c:v>-2.7545533293271078E-2</c:v>
                </c:pt>
                <c:pt idx="43">
                  <c:v>-2.6218756724393957E-2</c:v>
                </c:pt>
                <c:pt idx="44">
                  <c:v>-5.3787099352553595E-2</c:v>
                </c:pt>
                <c:pt idx="45">
                  <c:v>-3.2365372052777397E-2</c:v>
                </c:pt>
                <c:pt idx="46">
                  <c:v>-3.8679165529053455E-2</c:v>
                </c:pt>
                <c:pt idx="47">
                  <c:v>-4.638486580225052E-2</c:v>
                </c:pt>
                <c:pt idx="48">
                  <c:v>-4.6181592373407035E-2</c:v>
                </c:pt>
                <c:pt idx="49">
                  <c:v>-4.3108679252896832E-2</c:v>
                </c:pt>
                <c:pt idx="50">
                  <c:v>-5.1276311763573404E-2</c:v>
                </c:pt>
                <c:pt idx="51">
                  <c:v>-3.8958782884867663E-2</c:v>
                </c:pt>
                <c:pt idx="52">
                  <c:v>-3.9771834577998655E-2</c:v>
                </c:pt>
                <c:pt idx="53">
                  <c:v>-3.7942509490458957E-2</c:v>
                </c:pt>
                <c:pt idx="54">
                  <c:v>-4.0285955441396674E-2</c:v>
                </c:pt>
                <c:pt idx="55">
                  <c:v>-3.6960535285422896E-2</c:v>
                </c:pt>
                <c:pt idx="56">
                  <c:v>-4.3338341126026636E-2</c:v>
                </c:pt>
                <c:pt idx="57">
                  <c:v>-4.3178842022388537E-2</c:v>
                </c:pt>
                <c:pt idx="58">
                  <c:v>-3.6381272731334957E-2</c:v>
                </c:pt>
                <c:pt idx="59">
                  <c:v>-4.0722101089475819E-2</c:v>
                </c:pt>
                <c:pt idx="60">
                  <c:v>-2.583431684449046E-2</c:v>
                </c:pt>
                <c:pt idx="61">
                  <c:v>-5.1478743294108349E-2</c:v>
                </c:pt>
                <c:pt idx="62">
                  <c:v>-4.5565655705154064E-2</c:v>
                </c:pt>
                <c:pt idx="63">
                  <c:v>-2.6820235442405336E-2</c:v>
                </c:pt>
                <c:pt idx="64">
                  <c:v>-3.7308586410695191E-2</c:v>
                </c:pt>
                <c:pt idx="65">
                  <c:v>-5.6953648472906987E-2</c:v>
                </c:pt>
                <c:pt idx="66">
                  <c:v>-3.5599614207103988E-2</c:v>
                </c:pt>
                <c:pt idx="67">
                  <c:v>-5.9086994598368178E-2</c:v>
                </c:pt>
                <c:pt idx="68">
                  <c:v>-3.4158343979320729E-2</c:v>
                </c:pt>
                <c:pt idx="69">
                  <c:v>-3.1516736122575092E-2</c:v>
                </c:pt>
                <c:pt idx="70">
                  <c:v>-4.1043862441002089E-2</c:v>
                </c:pt>
                <c:pt idx="71">
                  <c:v>-4.4055873768082503E-2</c:v>
                </c:pt>
                <c:pt idx="72">
                  <c:v>-6.3937276740442223E-2</c:v>
                </c:pt>
                <c:pt idx="73">
                  <c:v>-3.0022345254968656E-2</c:v>
                </c:pt>
                <c:pt idx="74">
                  <c:v>-5.0878535006739091E-2</c:v>
                </c:pt>
                <c:pt idx="75">
                  <c:v>-3.942623892884959E-2</c:v>
                </c:pt>
                <c:pt idx="76">
                  <c:v>-3.718394995499099E-2</c:v>
                </c:pt>
                <c:pt idx="77">
                  <c:v>-2.2299647336024509E-2</c:v>
                </c:pt>
                <c:pt idx="78">
                  <c:v>-4.7191242170428624E-2</c:v>
                </c:pt>
                <c:pt idx="79">
                  <c:v>-5.7929970400567903E-2</c:v>
                </c:pt>
                <c:pt idx="80">
                  <c:v>-4.6486475195788357E-2</c:v>
                </c:pt>
                <c:pt idx="81">
                  <c:v>-4.5723237953855481E-2</c:v>
                </c:pt>
                <c:pt idx="82">
                  <c:v>-3.3770576661407578E-2</c:v>
                </c:pt>
                <c:pt idx="83">
                  <c:v>-3.5089953108493208E-2</c:v>
                </c:pt>
                <c:pt idx="84">
                  <c:v>-3.0286218133095372E-2</c:v>
                </c:pt>
                <c:pt idx="85">
                  <c:v>-3.258266945956053E-2</c:v>
                </c:pt>
                <c:pt idx="86">
                  <c:v>-3.571522770553133E-2</c:v>
                </c:pt>
                <c:pt idx="87">
                  <c:v>-4.6821953378137236E-2</c:v>
                </c:pt>
                <c:pt idx="88">
                  <c:v>-4.5962684566698227E-2</c:v>
                </c:pt>
                <c:pt idx="89">
                  <c:v>-4.2547131651468742E-2</c:v>
                </c:pt>
                <c:pt idx="90">
                  <c:v>-3.42376137563946E-2</c:v>
                </c:pt>
                <c:pt idx="91">
                  <c:v>-3.555817437983505E-2</c:v>
                </c:pt>
                <c:pt idx="92">
                  <c:v>-5.6710770110644737E-2</c:v>
                </c:pt>
                <c:pt idx="93">
                  <c:v>-5.9200387030025649E-2</c:v>
                </c:pt>
                <c:pt idx="94">
                  <c:v>-4.7064733996606968E-2</c:v>
                </c:pt>
                <c:pt idx="95">
                  <c:v>-4.4391554178212285E-2</c:v>
                </c:pt>
                <c:pt idx="96">
                  <c:v>-3.8021100347864857E-2</c:v>
                </c:pt>
                <c:pt idx="97">
                  <c:v>-4.862150280550856E-2</c:v>
                </c:pt>
                <c:pt idx="98">
                  <c:v>-3.9662149296935838E-2</c:v>
                </c:pt>
                <c:pt idx="99">
                  <c:v>-4.3852360851491419E-2</c:v>
                </c:pt>
                <c:pt idx="100">
                  <c:v>-3.8653766970790343E-2</c:v>
                </c:pt>
                <c:pt idx="101">
                  <c:v>-4.3404299409273046E-2</c:v>
                </c:pt>
                <c:pt idx="102">
                  <c:v>-1.4977245201372259E-2</c:v>
                </c:pt>
                <c:pt idx="103">
                  <c:v>-7.600219557142282E-2</c:v>
                </c:pt>
                <c:pt idx="104">
                  <c:v>-3.3966269652550132E-2</c:v>
                </c:pt>
                <c:pt idx="105">
                  <c:v>-4.4631755515693261E-2</c:v>
                </c:pt>
                <c:pt idx="106">
                  <c:v>-6.4925118779559907E-2</c:v>
                </c:pt>
                <c:pt idx="107">
                  <c:v>-3.6684684564599702E-2</c:v>
                </c:pt>
                <c:pt idx="108">
                  <c:v>-4.5465738121416903E-2</c:v>
                </c:pt>
                <c:pt idx="109">
                  <c:v>-3.5362691900759038E-2</c:v>
                </c:pt>
                <c:pt idx="110">
                  <c:v>-4.0263227703608427E-2</c:v>
                </c:pt>
                <c:pt idx="111">
                  <c:v>-2.6641546885900785E-2</c:v>
                </c:pt>
                <c:pt idx="112">
                  <c:v>-5.4040099237136076E-2</c:v>
                </c:pt>
                <c:pt idx="113">
                  <c:v>-2.1851723988557219E-2</c:v>
                </c:pt>
                <c:pt idx="114">
                  <c:v>-6.2684960876668055E-2</c:v>
                </c:pt>
                <c:pt idx="115">
                  <c:v>-2.0078468843651442E-2</c:v>
                </c:pt>
                <c:pt idx="116">
                  <c:v>-3.55735588064192E-2</c:v>
                </c:pt>
                <c:pt idx="117">
                  <c:v>-3.5544320019787447E-2</c:v>
                </c:pt>
                <c:pt idx="118">
                  <c:v>-2.9328416902673765E-2</c:v>
                </c:pt>
                <c:pt idx="119">
                  <c:v>-3.2941813408637215E-2</c:v>
                </c:pt>
                <c:pt idx="120">
                  <c:v>-3.3436983057198458E-2</c:v>
                </c:pt>
                <c:pt idx="121">
                  <c:v>-3.4578724882329465E-2</c:v>
                </c:pt>
                <c:pt idx="122">
                  <c:v>-3.6462152774768129E-2</c:v>
                </c:pt>
                <c:pt idx="123">
                  <c:v>-5.7397937886850006E-2</c:v>
                </c:pt>
                <c:pt idx="124">
                  <c:v>-3.5167613043314859E-2</c:v>
                </c:pt>
                <c:pt idx="125">
                  <c:v>-4.3149627094331733E-2</c:v>
                </c:pt>
                <c:pt idx="126">
                  <c:v>-4.8752909182170776E-2</c:v>
                </c:pt>
                <c:pt idx="127">
                  <c:v>-3.3689792767791354E-2</c:v>
                </c:pt>
                <c:pt idx="128">
                  <c:v>-4.4728050217915004E-2</c:v>
                </c:pt>
                <c:pt idx="129">
                  <c:v>-3.8771523920071466E-2</c:v>
                </c:pt>
                <c:pt idx="130">
                  <c:v>-4.6409101431774923E-2</c:v>
                </c:pt>
                <c:pt idx="131">
                  <c:v>-2.7313030001078598E-2</c:v>
                </c:pt>
                <c:pt idx="132">
                  <c:v>-3.6494168505781188E-2</c:v>
                </c:pt>
                <c:pt idx="133">
                  <c:v>-3.2267494152193515E-2</c:v>
                </c:pt>
                <c:pt idx="134">
                  <c:v>-4.8042897858168336E-2</c:v>
                </c:pt>
                <c:pt idx="135">
                  <c:v>-4.3075568500501614E-2</c:v>
                </c:pt>
                <c:pt idx="136">
                  <c:v>-4.3825544075855045E-2</c:v>
                </c:pt>
                <c:pt idx="137">
                  <c:v>-4.5966505906605545E-2</c:v>
                </c:pt>
                <c:pt idx="138">
                  <c:v>-3.8220520829870847E-2</c:v>
                </c:pt>
                <c:pt idx="139">
                  <c:v>-4.552502568777788E-2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3F-4833-9BB4-4F6AD5368E4C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'2.RI.SXDE - Regression'!$D$2:$D$141</c:f>
              <c:numCache>
                <c:formatCode>General</c:formatCode>
                <c:ptCount val="140"/>
                <c:pt idx="0">
                  <c:v>-1.4891986751693058E-2</c:v>
                </c:pt>
                <c:pt idx="1">
                  <c:v>-2.8899236714512073E-2</c:v>
                </c:pt>
                <c:pt idx="2">
                  <c:v>-8.8146077440075764E-3</c:v>
                </c:pt>
                <c:pt idx="3">
                  <c:v>2.0590270611516373E-2</c:v>
                </c:pt>
                <c:pt idx="4">
                  <c:v>8.3119108826050642E-3</c:v>
                </c:pt>
                <c:pt idx="5">
                  <c:v>-2.2332328019531774E-2</c:v>
                </c:pt>
                <c:pt idx="6">
                  <c:v>-4.4495523002504464E-2</c:v>
                </c:pt>
                <c:pt idx="7">
                  <c:v>1.2293801007119297E-2</c:v>
                </c:pt>
                <c:pt idx="8">
                  <c:v>-2.7491641055084556E-2</c:v>
                </c:pt>
                <c:pt idx="9">
                  <c:v>3.1133553891694161E-2</c:v>
                </c:pt>
                <c:pt idx="10">
                  <c:v>2.1849756236432955E-2</c:v>
                </c:pt>
                <c:pt idx="11">
                  <c:v>-3.3221413033198465E-3</c:v>
                </c:pt>
                <c:pt idx="12">
                  <c:v>-4.3724371019014728E-4</c:v>
                </c:pt>
                <c:pt idx="13">
                  <c:v>5.4887930389688214E-2</c:v>
                </c:pt>
                <c:pt idx="14">
                  <c:v>1.1423239862820185E-2</c:v>
                </c:pt>
                <c:pt idx="15">
                  <c:v>6.1271866952517995E-3</c:v>
                </c:pt>
                <c:pt idx="16">
                  <c:v>3.8562883718479067E-2</c:v>
                </c:pt>
                <c:pt idx="17">
                  <c:v>3.0261784255942855E-3</c:v>
                </c:pt>
                <c:pt idx="18">
                  <c:v>4.020167175268638E-3</c:v>
                </c:pt>
                <c:pt idx="19">
                  <c:v>-1.0580760344465376E-2</c:v>
                </c:pt>
                <c:pt idx="20">
                  <c:v>3.1482308973473615E-2</c:v>
                </c:pt>
                <c:pt idx="21">
                  <c:v>5.277338237180855E-2</c:v>
                </c:pt>
                <c:pt idx="22">
                  <c:v>3.5134576791406066E-2</c:v>
                </c:pt>
                <c:pt idx="23">
                  <c:v>-2.4008065096853277E-2</c:v>
                </c:pt>
                <c:pt idx="24">
                  <c:v>3.4684587036635265E-3</c:v>
                </c:pt>
                <c:pt idx="25">
                  <c:v>5.6977010616359992E-2</c:v>
                </c:pt>
                <c:pt idx="26">
                  <c:v>-6.0126627711656347E-2</c:v>
                </c:pt>
                <c:pt idx="27">
                  <c:v>-1.3623167882178015E-2</c:v>
                </c:pt>
                <c:pt idx="28">
                  <c:v>2.6574788840914666E-2</c:v>
                </c:pt>
                <c:pt idx="29">
                  <c:v>1.0429366746478286E-2</c:v>
                </c:pt>
                <c:pt idx="30">
                  <c:v>8.8769673078633177E-3</c:v>
                </c:pt>
                <c:pt idx="31">
                  <c:v>1.4905169431618162E-2</c:v>
                </c:pt>
                <c:pt idx="32">
                  <c:v>-5.6748052832437189E-2</c:v>
                </c:pt>
                <c:pt idx="33">
                  <c:v>3.8788593323999782E-2</c:v>
                </c:pt>
                <c:pt idx="34">
                  <c:v>-2.196630104210209E-2</c:v>
                </c:pt>
                <c:pt idx="35">
                  <c:v>-4.3720968697881529E-2</c:v>
                </c:pt>
                <c:pt idx="36">
                  <c:v>-7.6867314978184519E-3</c:v>
                </c:pt>
                <c:pt idx="37">
                  <c:v>-9.4700048772557426E-3</c:v>
                </c:pt>
                <c:pt idx="38">
                  <c:v>1.7549180440866317E-2</c:v>
                </c:pt>
                <c:pt idx="39">
                  <c:v>7.0804814727401782E-3</c:v>
                </c:pt>
                <c:pt idx="40">
                  <c:v>1.9908528383104578E-2</c:v>
                </c:pt>
                <c:pt idx="41">
                  <c:v>2.4130280311489415E-2</c:v>
                </c:pt>
                <c:pt idx="42">
                  <c:v>2.541263940520451E-2</c:v>
                </c:pt>
                <c:pt idx="43">
                  <c:v>2.7721743382847341E-2</c:v>
                </c:pt>
                <c:pt idx="44">
                  <c:v>-2.02578268876611E-2</c:v>
                </c:pt>
                <c:pt idx="45">
                  <c:v>1.7024257282514273E-2</c:v>
                </c:pt>
                <c:pt idx="46">
                  <c:v>6.035816596963792E-3</c:v>
                </c:pt>
                <c:pt idx="47">
                  <c:v>-7.375079833338437E-3</c:v>
                </c:pt>
                <c:pt idx="48">
                  <c:v>-7.0213055098373436E-3</c:v>
                </c:pt>
                <c:pt idx="49">
                  <c:v>-1.6732491181525124E-3</c:v>
                </c:pt>
                <c:pt idx="50">
                  <c:v>-1.5888086160601753E-2</c:v>
                </c:pt>
                <c:pt idx="51">
                  <c:v>5.5491743365604475E-3</c:v>
                </c:pt>
                <c:pt idx="52">
                  <c:v>4.1341501774988252E-3</c:v>
                </c:pt>
                <c:pt idx="53">
                  <c:v>7.3178827931679987E-3</c:v>
                </c:pt>
                <c:pt idx="54">
                  <c:v>3.2393811873694203E-3</c:v>
                </c:pt>
                <c:pt idx="55">
                  <c:v>9.0268974049578718E-3</c:v>
                </c:pt>
                <c:pt idx="56">
                  <c:v>-2.0729495328242619E-3</c:v>
                </c:pt>
                <c:pt idx="57">
                  <c:v>-1.7953594522631419E-3</c:v>
                </c:pt>
                <c:pt idx="58">
                  <c:v>1.0035038111630153E-2</c:v>
                </c:pt>
                <c:pt idx="59">
                  <c:v>2.480319206297875E-3</c:v>
                </c:pt>
                <c:pt idx="60">
                  <c:v>2.8390817345014904E-2</c:v>
                </c:pt>
                <c:pt idx="61">
                  <c:v>-1.6240395255684853E-2</c:v>
                </c:pt>
                <c:pt idx="62">
                  <c:v>-5.9493376713921006E-3</c:v>
                </c:pt>
                <c:pt idx="63">
                  <c:v>2.66749379652607E-2</c:v>
                </c:pt>
                <c:pt idx="64">
                  <c:v>8.4211539386939999E-3</c:v>
                </c:pt>
                <c:pt idx="65">
                  <c:v>-2.5768846105763236E-2</c:v>
                </c:pt>
                <c:pt idx="66">
                  <c:v>1.1395426024560892E-2</c:v>
                </c:pt>
                <c:pt idx="67">
                  <c:v>-2.9481692819781136E-2</c:v>
                </c:pt>
                <c:pt idx="68">
                  <c:v>1.3903793216068588E-2</c:v>
                </c:pt>
                <c:pt idx="69">
                  <c:v>1.8501211766010463E-2</c:v>
                </c:pt>
                <c:pt idx="70">
                  <c:v>1.9203301063322055E-3</c:v>
                </c:pt>
                <c:pt idx="71">
                  <c:v>-3.3217336285985806E-3</c:v>
                </c:pt>
                <c:pt idx="72">
                  <c:v>-3.7923058193328404E-2</c:v>
                </c:pt>
                <c:pt idx="73">
                  <c:v>2.1102029399881969E-2</c:v>
                </c:pt>
                <c:pt idx="74">
                  <c:v>-1.5195800878387782E-2</c:v>
                </c:pt>
                <c:pt idx="75">
                  <c:v>4.7356201663617849E-3</c:v>
                </c:pt>
                <c:pt idx="76">
                  <c:v>8.6380695387859186E-3</c:v>
                </c:pt>
                <c:pt idx="77">
                  <c:v>3.4542508302716372E-2</c:v>
                </c:pt>
                <c:pt idx="78">
                  <c:v>-8.778486347227275E-3</c:v>
                </c:pt>
                <c:pt idx="79">
                  <c:v>-2.7468023570533899E-2</c:v>
                </c:pt>
                <c:pt idx="80">
                  <c:v>-7.5519194461925107E-3</c:v>
                </c:pt>
                <c:pt idx="81">
                  <c:v>-6.2235916835731361E-3</c:v>
                </c:pt>
                <c:pt idx="82">
                  <c:v>1.457865820629896E-2</c:v>
                </c:pt>
                <c:pt idx="83">
                  <c:v>1.228243330043401E-2</c:v>
                </c:pt>
                <c:pt idx="84">
                  <c:v>2.0642788615286168E-2</c:v>
                </c:pt>
                <c:pt idx="85">
                  <c:v>1.6646075817673467E-2</c:v>
                </c:pt>
                <c:pt idx="86">
                  <c:v>1.1194213857154509E-2</c:v>
                </c:pt>
                <c:pt idx="87">
                  <c:v>-8.1357811328137877E-3</c:v>
                </c:pt>
                <c:pt idx="88">
                  <c:v>-6.6403213267686289E-3</c:v>
                </c:pt>
                <c:pt idx="89">
                  <c:v>-6.9593927525199472E-4</c:v>
                </c:pt>
                <c:pt idx="90">
                  <c:v>1.3765833169259018E-2</c:v>
                </c:pt>
                <c:pt idx="91">
                  <c:v>1.1467547338898331E-2</c:v>
                </c:pt>
                <c:pt idx="92">
                  <c:v>-2.5346143892339478E-2</c:v>
                </c:pt>
                <c:pt idx="93">
                  <c:v>-2.9679039472651603E-2</c:v>
                </c:pt>
                <c:pt idx="94">
                  <c:v>-8.5583132342643749E-3</c:v>
                </c:pt>
                <c:pt idx="95">
                  <c:v>-3.9059472697118309E-3</c:v>
                </c:pt>
                <c:pt idx="96">
                  <c:v>7.1811043289568798E-3</c:v>
                </c:pt>
                <c:pt idx="97">
                  <c:v>-1.1267692592649689E-2</c:v>
                </c:pt>
                <c:pt idx="98">
                  <c:v>4.3250449556643568E-3</c:v>
                </c:pt>
                <c:pt idx="99">
                  <c:v>-2.9675425038639242E-3</c:v>
                </c:pt>
                <c:pt idx="100">
                  <c:v>6.0800199039014258E-3</c:v>
                </c:pt>
                <c:pt idx="101">
                  <c:v>-2.1877424359968475E-3</c:v>
                </c:pt>
                <c:pt idx="102">
                  <c:v>4.728631784205399E-2</c:v>
                </c:pt>
                <c:pt idx="103">
                  <c:v>-5.8920679583441618E-2</c:v>
                </c:pt>
                <c:pt idx="104">
                  <c:v>1.4238076773943311E-2</c:v>
                </c:pt>
                <c:pt idx="105">
                  <c:v>-4.3239904254497022E-3</c:v>
                </c:pt>
                <c:pt idx="106">
                  <c:v>-3.964228510411108E-2</c:v>
                </c:pt>
                <c:pt idx="107">
                  <c:v>9.5069842648182051E-3</c:v>
                </c:pt>
                <c:pt idx="108">
                  <c:v>-5.7754424614102143E-3</c:v>
                </c:pt>
                <c:pt idx="109">
                  <c:v>1.1807762398903441E-2</c:v>
                </c:pt>
                <c:pt idx="110">
                  <c:v>3.2789362345120475E-3</c:v>
                </c:pt>
                <c:pt idx="111">
                  <c:v>2.698592510979033E-2</c:v>
                </c:pt>
                <c:pt idx="112">
                  <c:v>-2.0698144461498723E-2</c:v>
                </c:pt>
                <c:pt idx="113">
                  <c:v>3.5322068032348296E-2</c:v>
                </c:pt>
                <c:pt idx="114">
                  <c:v>-3.5743544618745557E-2</c:v>
                </c:pt>
                <c:pt idx="115">
                  <c:v>3.8408217278971576E-2</c:v>
                </c:pt>
                <c:pt idx="116">
                  <c:v>1.1440772491156425E-2</c:v>
                </c:pt>
                <c:pt idx="117">
                  <c:v>1.1491659279555153E-2</c:v>
                </c:pt>
                <c:pt idx="118">
                  <c:v>2.2309732909327706E-2</c:v>
                </c:pt>
                <c:pt idx="119">
                  <c:v>1.6021026551042851E-2</c:v>
                </c:pt>
                <c:pt idx="120">
                  <c:v>1.5159239998640552E-2</c:v>
                </c:pt>
                <c:pt idx="121">
                  <c:v>1.3172167983883426E-2</c:v>
                </c:pt>
                <c:pt idx="122">
                  <c:v>9.8942755790497675E-3</c:v>
                </c:pt>
                <c:pt idx="123">
                  <c:v>-2.6542081386688249E-2</c:v>
                </c:pt>
                <c:pt idx="124">
                  <c:v>1.2147275001285028E-2</c:v>
                </c:pt>
                <c:pt idx="125">
                  <c:v>-1.7445141870052428E-3</c:v>
                </c:pt>
                <c:pt idx="126">
                  <c:v>-1.1496390471520996E-2</c:v>
                </c:pt>
                <c:pt idx="127">
                  <c:v>1.4719253401039682E-2</c:v>
                </c:pt>
                <c:pt idx="128">
                  <c:v>-4.4915804214912657E-3</c:v>
                </c:pt>
                <c:pt idx="129">
                  <c:v>5.875077303648662E-3</c:v>
                </c:pt>
                <c:pt idx="130">
                  <c:v>-7.4172591948437642E-3</c:v>
                </c:pt>
                <c:pt idx="131">
                  <c:v>2.5817284987143814E-2</c:v>
                </c:pt>
                <c:pt idx="132">
                  <c:v>9.8385558342460357E-3</c:v>
                </c:pt>
                <c:pt idx="133">
                  <c:v>1.719460265555085E-2</c:v>
                </c:pt>
                <c:pt idx="134">
                  <c:v>-1.0260696375857989E-2</c:v>
                </c:pt>
                <c:pt idx="135">
                  <c:v>-1.6156236129604405E-3</c:v>
                </c:pt>
                <c:pt idx="136">
                  <c:v>-2.9208709506106873E-3</c:v>
                </c:pt>
                <c:pt idx="137">
                  <c:v>-6.6469719350073378E-3</c:v>
                </c:pt>
                <c:pt idx="138">
                  <c:v>6.834035621967883E-3</c:v>
                </c:pt>
                <c:pt idx="139">
                  <c:v>-5.878625739228243E-3</c:v>
                </c:pt>
              </c:numCache>
            </c:numRef>
          </c:xVal>
          <c:yVal>
            <c:numRef>
              <c:f>'2.RI.SXDE - Regression'!$N$2:$N$141</c:f>
              <c:numCache>
                <c:formatCode>General</c:formatCode>
                <c:ptCount val="140"/>
                <c:pt idx="0">
                  <c:v>3.4282721159230783E-2</c:v>
                </c:pt>
                <c:pt idx="1">
                  <c:v>2.6234365076087007E-2</c:v>
                </c:pt>
                <c:pt idx="2">
                  <c:v>3.7774692133969626E-2</c:v>
                </c:pt>
                <c:pt idx="3">
                  <c:v>5.4670294926450605E-2</c:v>
                </c:pt>
                <c:pt idx="4">
                  <c:v>4.7615333283192909E-2</c:v>
                </c:pt>
                <c:pt idx="5">
                  <c:v>3.0007612478895378E-2</c:v>
                </c:pt>
                <c:pt idx="6">
                  <c:v>1.7272972514834166E-2</c:v>
                </c:pt>
                <c:pt idx="7">
                  <c:v>4.9903267723651376E-2</c:v>
                </c:pt>
                <c:pt idx="8">
                  <c:v>2.7043148464563089E-2</c:v>
                </c:pt>
                <c:pt idx="9">
                  <c:v>6.0728307623416092E-2</c:v>
                </c:pt>
                <c:pt idx="10">
                  <c:v>5.5393976506906202E-2</c:v>
                </c:pt>
                <c:pt idx="11">
                  <c:v>4.0930581106231219E-2</c:v>
                </c:pt>
                <c:pt idx="12">
                  <c:v>4.2588200064595225E-2</c:v>
                </c:pt>
                <c:pt idx="13">
                  <c:v>7.4377216659550799E-2</c:v>
                </c:pt>
                <c:pt idx="14">
                  <c:v>4.9403056325977551E-2</c:v>
                </c:pt>
                <c:pt idx="15">
                  <c:v>4.6360023479344925E-2</c:v>
                </c:pt>
                <c:pt idx="16">
                  <c:v>6.499708929460804E-2</c:v>
                </c:pt>
                <c:pt idx="17">
                  <c:v>4.4578230562303679E-2</c:v>
                </c:pt>
                <c:pt idx="18">
                  <c:v>4.5149361613812951E-2</c:v>
                </c:pt>
                <c:pt idx="19">
                  <c:v>3.6759887296233015E-2</c:v>
                </c:pt>
                <c:pt idx="20">
                  <c:v>6.092869707112479E-2</c:v>
                </c:pt>
                <c:pt idx="21">
                  <c:v>7.3162229031859732E-2</c:v>
                </c:pt>
                <c:pt idx="22">
                  <c:v>6.30272354700077E-2</c:v>
                </c:pt>
                <c:pt idx="23">
                  <c:v>2.9044759046864824E-2</c:v>
                </c:pt>
                <c:pt idx="24">
                  <c:v>4.483235818734798E-2</c:v>
                </c:pt>
                <c:pt idx="25">
                  <c:v>7.5577570875770231E-2</c:v>
                </c:pt>
                <c:pt idx="26">
                  <c:v>8.2915738101564385E-3</c:v>
                </c:pt>
                <c:pt idx="27">
                  <c:v>3.5011765482276039E-2</c:v>
                </c:pt>
                <c:pt idx="28">
                  <c:v>5.8108909488489097E-2</c:v>
                </c:pt>
                <c:pt idx="29">
                  <c:v>4.8831991715649607E-2</c:v>
                </c:pt>
                <c:pt idx="30">
                  <c:v>4.794000624395383E-2</c:v>
                </c:pt>
                <c:pt idx="31">
                  <c:v>5.1403720917564059E-2</c:v>
                </c:pt>
                <c:pt idx="32">
                  <c:v>1.0232852344750944E-2</c:v>
                </c:pt>
                <c:pt idx="33">
                  <c:v>6.5126778654149592E-2</c:v>
                </c:pt>
                <c:pt idx="34">
                  <c:v>3.0217926099214181E-2</c:v>
                </c:pt>
                <c:pt idx="35">
                  <c:v>1.7718019820042862E-2</c:v>
                </c:pt>
                <c:pt idx="36">
                  <c:v>3.842275293613602E-2</c:v>
                </c:pt>
                <c:pt idx="37">
                  <c:v>3.739811075516547E-2</c:v>
                </c:pt>
                <c:pt idx="38">
                  <c:v>5.2922930051881444E-2</c:v>
                </c:pt>
                <c:pt idx="39">
                  <c:v>4.6907772383790382E-2</c:v>
                </c:pt>
                <c:pt idx="40">
                  <c:v>5.4278576050458632E-2</c:v>
                </c:pt>
                <c:pt idx="41">
                  <c:v>5.6704331491714555E-2</c:v>
                </c:pt>
                <c:pt idx="42">
                  <c:v>5.7441155824832939E-2</c:v>
                </c:pt>
                <c:pt idx="43">
                  <c:v>5.876793239371006E-2</c:v>
                </c:pt>
                <c:pt idx="44">
                  <c:v>3.1199589765550421E-2</c:v>
                </c:pt>
                <c:pt idx="45">
                  <c:v>5.262131706532662E-2</c:v>
                </c:pt>
                <c:pt idx="46">
                  <c:v>4.6307523589050562E-2</c:v>
                </c:pt>
                <c:pt idx="47">
                  <c:v>3.8601823315853497E-2</c:v>
                </c:pt>
                <c:pt idx="48">
                  <c:v>3.8805096744696982E-2</c:v>
                </c:pt>
                <c:pt idx="49">
                  <c:v>4.1878009865207184E-2</c:v>
                </c:pt>
                <c:pt idx="50">
                  <c:v>3.3710377354530613E-2</c:v>
                </c:pt>
                <c:pt idx="51">
                  <c:v>4.6027906233236354E-2</c:v>
                </c:pt>
                <c:pt idx="52">
                  <c:v>4.5214854540105362E-2</c:v>
                </c:pt>
                <c:pt idx="53">
                  <c:v>4.7044179627645059E-2</c:v>
                </c:pt>
                <c:pt idx="54">
                  <c:v>4.4700733676707342E-2</c:v>
                </c:pt>
                <c:pt idx="55">
                  <c:v>4.802615383268112E-2</c:v>
                </c:pt>
                <c:pt idx="56">
                  <c:v>4.1648347992077381E-2</c:v>
                </c:pt>
                <c:pt idx="57">
                  <c:v>4.1807847095715479E-2</c:v>
                </c:pt>
                <c:pt idx="58">
                  <c:v>4.860541638676906E-2</c:v>
                </c:pt>
                <c:pt idx="59">
                  <c:v>4.4264588028628198E-2</c:v>
                </c:pt>
                <c:pt idx="60">
                  <c:v>5.9152372273613557E-2</c:v>
                </c:pt>
                <c:pt idx="61">
                  <c:v>3.3507945823995668E-2</c:v>
                </c:pt>
                <c:pt idx="62">
                  <c:v>3.9421033412949953E-2</c:v>
                </c:pt>
                <c:pt idx="63">
                  <c:v>5.8166453675698684E-2</c:v>
                </c:pt>
                <c:pt idx="64">
                  <c:v>4.7678102707408826E-2</c:v>
                </c:pt>
                <c:pt idx="65">
                  <c:v>2.803304064519703E-2</c:v>
                </c:pt>
                <c:pt idx="66">
                  <c:v>4.9387074911000028E-2</c:v>
                </c:pt>
                <c:pt idx="67">
                  <c:v>2.5899694519735842E-2</c:v>
                </c:pt>
                <c:pt idx="68">
                  <c:v>5.0828345138783287E-2</c:v>
                </c:pt>
                <c:pt idx="69">
                  <c:v>5.3469952995528924E-2</c:v>
                </c:pt>
                <c:pt idx="70">
                  <c:v>4.3942826677101927E-2</c:v>
                </c:pt>
                <c:pt idx="71">
                  <c:v>4.0930815350021514E-2</c:v>
                </c:pt>
                <c:pt idx="72">
                  <c:v>2.1049412377661794E-2</c:v>
                </c:pt>
                <c:pt idx="73">
                  <c:v>5.4964343863135361E-2</c:v>
                </c:pt>
                <c:pt idx="74">
                  <c:v>3.4108154111364926E-2</c:v>
                </c:pt>
                <c:pt idx="75">
                  <c:v>4.5560450189254427E-2</c:v>
                </c:pt>
                <c:pt idx="76">
                  <c:v>4.7802739163113027E-2</c:v>
                </c:pt>
                <c:pt idx="77">
                  <c:v>6.2687041782079511E-2</c:v>
                </c:pt>
                <c:pt idx="78">
                  <c:v>3.7795446947675393E-2</c:v>
                </c:pt>
                <c:pt idx="79">
                  <c:v>2.7056718717536114E-2</c:v>
                </c:pt>
                <c:pt idx="80">
                  <c:v>3.850021392231566E-2</c:v>
                </c:pt>
                <c:pt idx="81">
                  <c:v>3.9263451164248536E-2</c:v>
                </c:pt>
                <c:pt idx="82">
                  <c:v>5.1216112456696439E-2</c:v>
                </c:pt>
                <c:pt idx="83">
                  <c:v>4.9896736009610809E-2</c:v>
                </c:pt>
                <c:pt idx="84">
                  <c:v>5.4700470985008645E-2</c:v>
                </c:pt>
                <c:pt idx="85">
                  <c:v>5.2404019658543487E-2</c:v>
                </c:pt>
                <c:pt idx="86">
                  <c:v>4.9271461412572687E-2</c:v>
                </c:pt>
                <c:pt idx="87">
                  <c:v>3.8164735739966781E-2</c:v>
                </c:pt>
                <c:pt idx="88">
                  <c:v>3.902400455140579E-2</c:v>
                </c:pt>
                <c:pt idx="89">
                  <c:v>4.2439557466635275E-2</c:v>
                </c:pt>
                <c:pt idx="90">
                  <c:v>5.0749075361709417E-2</c:v>
                </c:pt>
                <c:pt idx="91">
                  <c:v>4.9428514738268967E-2</c:v>
                </c:pt>
                <c:pt idx="92">
                  <c:v>2.827591900745928E-2</c:v>
                </c:pt>
                <c:pt idx="93">
                  <c:v>2.5786302088078368E-2</c:v>
                </c:pt>
                <c:pt idx="94">
                  <c:v>3.7921955121497049E-2</c:v>
                </c:pt>
                <c:pt idx="95">
                  <c:v>4.0595134939891732E-2</c:v>
                </c:pt>
                <c:pt idx="96">
                  <c:v>4.696558877023916E-2</c:v>
                </c:pt>
                <c:pt idx="97">
                  <c:v>3.6365186312595457E-2</c:v>
                </c:pt>
                <c:pt idx="98">
                  <c:v>4.5324539821168179E-2</c:v>
                </c:pt>
                <c:pt idx="99">
                  <c:v>4.1134328266612598E-2</c:v>
                </c:pt>
                <c:pt idx="100">
                  <c:v>4.6332922147313674E-2</c:v>
                </c:pt>
                <c:pt idx="101">
                  <c:v>4.158238970883097E-2</c:v>
                </c:pt>
                <c:pt idx="102">
                  <c:v>7.0009443916731751E-2</c:v>
                </c:pt>
                <c:pt idx="103">
                  <c:v>8.9844935466811895E-3</c:v>
                </c:pt>
                <c:pt idx="104">
                  <c:v>5.1020419465553885E-2</c:v>
                </c:pt>
                <c:pt idx="105">
                  <c:v>4.0354933602410756E-2</c:v>
                </c:pt>
                <c:pt idx="106">
                  <c:v>2.0061570338544114E-2</c:v>
                </c:pt>
                <c:pt idx="107">
                  <c:v>4.8302004553504314E-2</c:v>
                </c:pt>
                <c:pt idx="108">
                  <c:v>3.9520950996687114E-2</c:v>
                </c:pt>
                <c:pt idx="109">
                  <c:v>4.9623997217344978E-2</c:v>
                </c:pt>
                <c:pt idx="110">
                  <c:v>4.472346141449559E-2</c:v>
                </c:pt>
                <c:pt idx="111">
                  <c:v>5.8345142232203231E-2</c:v>
                </c:pt>
                <c:pt idx="112">
                  <c:v>3.0946589880967941E-2</c:v>
                </c:pt>
                <c:pt idx="113">
                  <c:v>6.3134965129546805E-2</c:v>
                </c:pt>
                <c:pt idx="114">
                  <c:v>2.2301728241435958E-2</c:v>
                </c:pt>
                <c:pt idx="115">
                  <c:v>6.4908220274452574E-2</c:v>
                </c:pt>
                <c:pt idx="116">
                  <c:v>4.9413130311684816E-2</c:v>
                </c:pt>
                <c:pt idx="117">
                  <c:v>4.944236909831657E-2</c:v>
                </c:pt>
                <c:pt idx="118">
                  <c:v>5.5658272215430252E-2</c:v>
                </c:pt>
                <c:pt idx="119">
                  <c:v>5.2044875709466802E-2</c:v>
                </c:pt>
                <c:pt idx="120">
                  <c:v>5.1549706060905559E-2</c:v>
                </c:pt>
                <c:pt idx="121">
                  <c:v>5.0407964235774552E-2</c:v>
                </c:pt>
                <c:pt idx="122">
                  <c:v>4.8524536343335888E-2</c:v>
                </c:pt>
                <c:pt idx="123">
                  <c:v>2.7588751231254014E-2</c:v>
                </c:pt>
                <c:pt idx="124">
                  <c:v>4.9819076074789158E-2</c:v>
                </c:pt>
                <c:pt idx="125">
                  <c:v>4.1837062023772284E-2</c:v>
                </c:pt>
                <c:pt idx="126">
                  <c:v>3.6233779935933241E-2</c:v>
                </c:pt>
                <c:pt idx="127">
                  <c:v>5.1296896350312662E-2</c:v>
                </c:pt>
                <c:pt idx="128">
                  <c:v>4.0258638900189013E-2</c:v>
                </c:pt>
                <c:pt idx="129">
                  <c:v>4.6215165198032551E-2</c:v>
                </c:pt>
                <c:pt idx="130">
                  <c:v>3.8577587686329094E-2</c:v>
                </c:pt>
                <c:pt idx="131">
                  <c:v>5.7673659117025419E-2</c:v>
                </c:pt>
                <c:pt idx="132">
                  <c:v>4.8492520612322829E-2</c:v>
                </c:pt>
                <c:pt idx="133">
                  <c:v>5.2719194965910501E-2</c:v>
                </c:pt>
                <c:pt idx="134">
                  <c:v>3.6943791259935681E-2</c:v>
                </c:pt>
                <c:pt idx="135">
                  <c:v>4.1911120617602403E-2</c:v>
                </c:pt>
                <c:pt idx="136">
                  <c:v>4.1161145042248971E-2</c:v>
                </c:pt>
                <c:pt idx="137">
                  <c:v>3.9020183211498471E-2</c:v>
                </c:pt>
                <c:pt idx="138">
                  <c:v>4.676616828823317E-2</c:v>
                </c:pt>
                <c:pt idx="139">
                  <c:v>3.9461663430326137E-2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23F-4833-9BB4-4F6AD5368E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SXDE</a:t>
                </a:r>
              </a:p>
            </c:rich>
          </c:tx>
          <c:layout>
            <c:manualLayout>
              <c:xMode val="edge"/>
              <c:yMode val="edge"/>
              <c:x val="0.38562501364396923"/>
              <c:y val="0.925058893403170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Rendements RICARD en fonction SXPE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'RI.SXPE - Regression'!$D$2:$D$141</c:f>
              <c:numCache>
                <c:formatCode>General</c:formatCode>
                <c:ptCount val="140"/>
                <c:pt idx="0">
                  <c:v>-1.1744707154999234E-2</c:v>
                </c:pt>
                <c:pt idx="1">
                  <c:v>-1.5617869276405924E-2</c:v>
                </c:pt>
                <c:pt idx="2">
                  <c:v>-3.1432640832965007E-2</c:v>
                </c:pt>
                <c:pt idx="3">
                  <c:v>1.703296703296716E-2</c:v>
                </c:pt>
                <c:pt idx="4">
                  <c:v>2.0179372197309312E-2</c:v>
                </c:pt>
                <c:pt idx="5">
                  <c:v>-2.343866633490908E-2</c:v>
                </c:pt>
                <c:pt idx="6">
                  <c:v>-6.5000930578820018E-2</c:v>
                </c:pt>
                <c:pt idx="7">
                  <c:v>1.8385140257771018E-2</c:v>
                </c:pt>
                <c:pt idx="8">
                  <c:v>1.0292498444157239E-2</c:v>
                </c:pt>
                <c:pt idx="9">
                  <c:v>1.6793224299065365E-2</c:v>
                </c:pt>
                <c:pt idx="10">
                  <c:v>2.2242125690401546E-2</c:v>
                </c:pt>
                <c:pt idx="11">
                  <c:v>-1.4804647286631747E-2</c:v>
                </c:pt>
                <c:pt idx="12">
                  <c:v>1.2761988906887516E-3</c:v>
                </c:pt>
                <c:pt idx="13">
                  <c:v>-1.9106407995297609E-3</c:v>
                </c:pt>
                <c:pt idx="14">
                  <c:v>5.0270131206586112E-2</c:v>
                </c:pt>
                <c:pt idx="15">
                  <c:v>5.8482558741330889E-3</c:v>
                </c:pt>
                <c:pt idx="16">
                  <c:v>-1.5188583078491285E-2</c:v>
                </c:pt>
                <c:pt idx="17">
                  <c:v>4.8637092463923004E-2</c:v>
                </c:pt>
                <c:pt idx="18">
                  <c:v>3.8636615965360326E-2</c:v>
                </c:pt>
                <c:pt idx="19">
                  <c:v>-9.4578247003190754E-3</c:v>
                </c:pt>
                <c:pt idx="20">
                  <c:v>6.1770200840728706E-2</c:v>
                </c:pt>
                <c:pt idx="21">
                  <c:v>1.6076407427181635E-2</c:v>
                </c:pt>
                <c:pt idx="22">
                  <c:v>-2.4853541629683172E-3</c:v>
                </c:pt>
                <c:pt idx="23">
                  <c:v>-4.2495325514193438E-2</c:v>
                </c:pt>
                <c:pt idx="24">
                  <c:v>1.6823183729907334E-2</c:v>
                </c:pt>
                <c:pt idx="25">
                  <c:v>7.1419753086419707E-2</c:v>
                </c:pt>
                <c:pt idx="26">
                  <c:v>-9.4567404426559296E-2</c:v>
                </c:pt>
                <c:pt idx="27">
                  <c:v>3.8150807899460185E-3</c:v>
                </c:pt>
                <c:pt idx="28">
                  <c:v>-2.765806557198185E-2</c:v>
                </c:pt>
                <c:pt idx="29">
                  <c:v>3.7819170016418539E-2</c:v>
                </c:pt>
                <c:pt idx="30">
                  <c:v>2.2128915115750473E-3</c:v>
                </c:pt>
                <c:pt idx="31">
                  <c:v>-3.2498902064119387E-2</c:v>
                </c:pt>
                <c:pt idx="32">
                  <c:v>6.3087248322147668E-2</c:v>
                </c:pt>
                <c:pt idx="33">
                  <c:v>2.0244120273891074E-2</c:v>
                </c:pt>
                <c:pt idx="34">
                  <c:v>-2.2807936230872263E-2</c:v>
                </c:pt>
                <c:pt idx="35">
                  <c:v>-4.6438082556591237E-2</c:v>
                </c:pt>
                <c:pt idx="36">
                  <c:v>-3.7282341630167665E-2</c:v>
                </c:pt>
                <c:pt idx="37">
                  <c:v>-2.9193673839771821E-2</c:v>
                </c:pt>
                <c:pt idx="38">
                  <c:v>1.2176560121765566E-2</c:v>
                </c:pt>
                <c:pt idx="39">
                  <c:v>-1.7734701242460162E-2</c:v>
                </c:pt>
                <c:pt idx="40">
                  <c:v>3.1316461080391246E-2</c:v>
                </c:pt>
                <c:pt idx="41">
                  <c:v>1.7473627265350383E-2</c:v>
                </c:pt>
                <c:pt idx="42">
                  <c:v>1.9018743109150985E-2</c:v>
                </c:pt>
                <c:pt idx="43">
                  <c:v>2.019009054608854E-2</c:v>
                </c:pt>
                <c:pt idx="44">
                  <c:v>-4.9347733105218082E-2</c:v>
                </c:pt>
                <c:pt idx="45">
                  <c:v>-2.9623865110246474E-2</c:v>
                </c:pt>
                <c:pt idx="46">
                  <c:v>-4.596157818632444E-3</c:v>
                </c:pt>
                <c:pt idx="47">
                  <c:v>5.1668905652575345E-4</c:v>
                </c:pt>
                <c:pt idx="48">
                  <c:v>-1.8261134219336485E-2</c:v>
                </c:pt>
                <c:pt idx="49">
                  <c:v>1.5034496962207742E-2</c:v>
                </c:pt>
                <c:pt idx="50">
                  <c:v>-2.4706236818318711E-2</c:v>
                </c:pt>
                <c:pt idx="51">
                  <c:v>1.6227801592161556E-2</c:v>
                </c:pt>
                <c:pt idx="52">
                  <c:v>-3.2344081773739486E-2</c:v>
                </c:pt>
                <c:pt idx="53">
                  <c:v>2.5159461374911405E-2</c:v>
                </c:pt>
                <c:pt idx="54">
                  <c:v>-6.8875370770700543E-3</c:v>
                </c:pt>
                <c:pt idx="55">
                  <c:v>2.1990443405435961E-2</c:v>
                </c:pt>
                <c:pt idx="56">
                  <c:v>-1.9150330091216104E-2</c:v>
                </c:pt>
                <c:pt idx="57">
                  <c:v>1.131440803221038E-2</c:v>
                </c:pt>
                <c:pt idx="58">
                  <c:v>1.9908514398586197E-2</c:v>
                </c:pt>
                <c:pt idx="59">
                  <c:v>-1.4143691708516917E-2</c:v>
                </c:pt>
                <c:pt idx="60">
                  <c:v>-1.2283754734364269E-3</c:v>
                </c:pt>
                <c:pt idx="61">
                  <c:v>-2.1387427998998298E-2</c:v>
                </c:pt>
                <c:pt idx="62">
                  <c:v>1.448170731707314E-2</c:v>
                </c:pt>
                <c:pt idx="63">
                  <c:v>4.1214750542299457E-2</c:v>
                </c:pt>
                <c:pt idx="64">
                  <c:v>4.3572984749454978E-3</c:v>
                </c:pt>
                <c:pt idx="65">
                  <c:v>-1.3885977782435577E-2</c:v>
                </c:pt>
                <c:pt idx="66">
                  <c:v>-4.3823038397329062E-3</c:v>
                </c:pt>
                <c:pt idx="67">
                  <c:v>-4.3226514924628118E-2</c:v>
                </c:pt>
                <c:pt idx="68">
                  <c:v>-2.6672496720594709E-2</c:v>
                </c:pt>
                <c:pt idx="69">
                  <c:v>3.0283311642807145E-2</c:v>
                </c:pt>
                <c:pt idx="70">
                  <c:v>3.8249662197276865E-2</c:v>
                </c:pt>
                <c:pt idx="71">
                  <c:v>-1.6358245578161828E-2</c:v>
                </c:pt>
                <c:pt idx="72">
                  <c:v>-6.4600965906373986E-2</c:v>
                </c:pt>
                <c:pt idx="73">
                  <c:v>1.935075063365178E-2</c:v>
                </c:pt>
                <c:pt idx="74">
                  <c:v>1.7456853798849488E-2</c:v>
                </c:pt>
                <c:pt idx="75">
                  <c:v>-9.3834438712848186E-3</c:v>
                </c:pt>
                <c:pt idx="76">
                  <c:v>2.1222155328115683E-2</c:v>
                </c:pt>
                <c:pt idx="77">
                  <c:v>3.4300243889782499E-2</c:v>
                </c:pt>
                <c:pt idx="78">
                  <c:v>-2.9901837402466637E-2</c:v>
                </c:pt>
                <c:pt idx="79">
                  <c:v>-2.9460621457885486E-2</c:v>
                </c:pt>
                <c:pt idx="80">
                  <c:v>5.057697029216799E-3</c:v>
                </c:pt>
                <c:pt idx="81">
                  <c:v>-5.1780567632260383E-3</c:v>
                </c:pt>
                <c:pt idx="82">
                  <c:v>-1.4395763119884357E-2</c:v>
                </c:pt>
                <c:pt idx="83">
                  <c:v>3.2870853846536305E-2</c:v>
                </c:pt>
                <c:pt idx="84">
                  <c:v>3.9010023767696661E-2</c:v>
                </c:pt>
                <c:pt idx="85">
                  <c:v>-2.3265203128942789E-2</c:v>
                </c:pt>
                <c:pt idx="86">
                  <c:v>5.2645558861028452E-2</c:v>
                </c:pt>
                <c:pt idx="87">
                  <c:v>3.8164570924332758E-2</c:v>
                </c:pt>
                <c:pt idx="88">
                  <c:v>-3.51725653989896E-3</c:v>
                </c:pt>
                <c:pt idx="89">
                  <c:v>-2.3348183135634127E-2</c:v>
                </c:pt>
                <c:pt idx="90">
                  <c:v>-1.0935923979402252E-2</c:v>
                </c:pt>
                <c:pt idx="91">
                  <c:v>3.3296763576522177E-2</c:v>
                </c:pt>
                <c:pt idx="92">
                  <c:v>4.0050205385668704E-2</c:v>
                </c:pt>
                <c:pt idx="93">
                  <c:v>-1.5059563946954409E-2</c:v>
                </c:pt>
                <c:pt idx="94">
                  <c:v>-1.0665169800729594E-3</c:v>
                </c:pt>
                <c:pt idx="95">
                  <c:v>0</c:v>
                </c:pt>
                <c:pt idx="96">
                  <c:v>7.0227081581160616E-2</c:v>
                </c:pt>
                <c:pt idx="97">
                  <c:v>-2.8752845333652197E-3</c:v>
                </c:pt>
                <c:pt idx="98">
                  <c:v>5.5415010239729398E-3</c:v>
                </c:pt>
                <c:pt idx="99">
                  <c:v>2.8752013880282656E-2</c:v>
                </c:pt>
                <c:pt idx="100">
                  <c:v>2.8946697271104257E-2</c:v>
                </c:pt>
                <c:pt idx="101">
                  <c:v>2.2025283461488306E-2</c:v>
                </c:pt>
                <c:pt idx="102">
                  <c:v>4.1183255309044181E-2</c:v>
                </c:pt>
                <c:pt idx="103">
                  <c:v>-6.7800898108911684E-2</c:v>
                </c:pt>
                <c:pt idx="104">
                  <c:v>-1.5381741188192792E-2</c:v>
                </c:pt>
                <c:pt idx="105">
                  <c:v>-2.3295419986618722E-2</c:v>
                </c:pt>
                <c:pt idx="106">
                  <c:v>-1.7744055442705214E-2</c:v>
                </c:pt>
                <c:pt idx="107">
                  <c:v>-7.1771753959310042E-3</c:v>
                </c:pt>
                <c:pt idx="108">
                  <c:v>1.1877189856880875E-3</c:v>
                </c:pt>
                <c:pt idx="109">
                  <c:v>2.8901380911646034E-2</c:v>
                </c:pt>
                <c:pt idx="110">
                  <c:v>1.2810198650906574E-2</c:v>
                </c:pt>
                <c:pt idx="111">
                  <c:v>6.0998030203545578E-2</c:v>
                </c:pt>
                <c:pt idx="112">
                  <c:v>-6.1341686243800422E-3</c:v>
                </c:pt>
                <c:pt idx="113">
                  <c:v>-1.8447348193697127E-2</c:v>
                </c:pt>
                <c:pt idx="114">
                  <c:v>-4.1444096518695892E-2</c:v>
                </c:pt>
                <c:pt idx="115">
                  <c:v>-2.274090963638541E-2</c:v>
                </c:pt>
                <c:pt idx="116">
                  <c:v>-3.6090225563909825E-2</c:v>
                </c:pt>
                <c:pt idx="117">
                  <c:v>-2.0895860467750143E-2</c:v>
                </c:pt>
                <c:pt idx="118">
                  <c:v>3.3112970221728169E-2</c:v>
                </c:pt>
                <c:pt idx="119">
                  <c:v>-2.3201325790045156E-2</c:v>
                </c:pt>
                <c:pt idx="120">
                  <c:v>-2.7355103436484287E-3</c:v>
                </c:pt>
                <c:pt idx="121">
                  <c:v>-9.1100609235322317E-4</c:v>
                </c:pt>
                <c:pt idx="122">
                  <c:v>-9.2514243808879942E-3</c:v>
                </c:pt>
                <c:pt idx="123">
                  <c:v>-4.9439648238511442E-2</c:v>
                </c:pt>
                <c:pt idx="124">
                  <c:v>-9.9277978339350412E-3</c:v>
                </c:pt>
                <c:pt idx="125">
                  <c:v>3.7338913977310283E-2</c:v>
                </c:pt>
                <c:pt idx="126">
                  <c:v>-3.9818095288456458E-2</c:v>
                </c:pt>
                <c:pt idx="127">
                  <c:v>3.1865553554864423E-2</c:v>
                </c:pt>
                <c:pt idx="128">
                  <c:v>-5.7505560679216739E-3</c:v>
                </c:pt>
                <c:pt idx="129">
                  <c:v>1.4809513323056741E-2</c:v>
                </c:pt>
                <c:pt idx="130">
                  <c:v>3.175234308435089E-2</c:v>
                </c:pt>
                <c:pt idx="131">
                  <c:v>1.8572089794029207E-2</c:v>
                </c:pt>
                <c:pt idx="132">
                  <c:v>2.3327412670219049E-2</c:v>
                </c:pt>
                <c:pt idx="133">
                  <c:v>8.5388427778109923E-3</c:v>
                </c:pt>
                <c:pt idx="134">
                  <c:v>-9.3463472345460662E-3</c:v>
                </c:pt>
                <c:pt idx="135">
                  <c:v>-1.342281879194621E-2</c:v>
                </c:pt>
                <c:pt idx="136">
                  <c:v>2.9129129129129096E-2</c:v>
                </c:pt>
                <c:pt idx="137">
                  <c:v>-3.8794596466920669E-2</c:v>
                </c:pt>
                <c:pt idx="138">
                  <c:v>4.0422848219112198E-2</c:v>
                </c:pt>
                <c:pt idx="139">
                  <c:v>-1.3275647484146155E-2</c:v>
                </c:pt>
              </c:numCache>
            </c:numRef>
          </c:xVal>
          <c:yVal>
            <c:numRef>
              <c:f>'RI.SXPE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13-48BB-A663-CE3B76CE1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5860688"/>
        <c:axId val="-2106984288"/>
      </c:scatterChart>
      <c:valAx>
        <c:axId val="-21258606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6984288"/>
        <c:crosses val="autoZero"/>
        <c:crossBetween val="midCat"/>
      </c:valAx>
      <c:valAx>
        <c:axId val="-2106984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258606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SXPE</a:t>
            </a:r>
          </a:p>
        </c:rich>
      </c:tx>
      <c:layout>
        <c:manualLayout>
          <c:xMode val="edge"/>
          <c:yMode val="edge"/>
          <c:x val="0.1209526986648065"/>
          <c:y val="2.781114341852226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'RI.SXPE - Regression'!$D$2:$D$141</c:f>
              <c:numCache>
                <c:formatCode>General</c:formatCode>
                <c:ptCount val="140"/>
                <c:pt idx="0">
                  <c:v>-1.1744707154999234E-2</c:v>
                </c:pt>
                <c:pt idx="1">
                  <c:v>-1.5617869276405924E-2</c:v>
                </c:pt>
                <c:pt idx="2">
                  <c:v>-3.1432640832965007E-2</c:v>
                </c:pt>
                <c:pt idx="3">
                  <c:v>1.703296703296716E-2</c:v>
                </c:pt>
                <c:pt idx="4">
                  <c:v>2.0179372197309312E-2</c:v>
                </c:pt>
                <c:pt idx="5">
                  <c:v>-2.343866633490908E-2</c:v>
                </c:pt>
                <c:pt idx="6">
                  <c:v>-6.5000930578820018E-2</c:v>
                </c:pt>
                <c:pt idx="7">
                  <c:v>1.8385140257771018E-2</c:v>
                </c:pt>
                <c:pt idx="8">
                  <c:v>1.0292498444157239E-2</c:v>
                </c:pt>
                <c:pt idx="9">
                  <c:v>1.6793224299065365E-2</c:v>
                </c:pt>
                <c:pt idx="10">
                  <c:v>2.2242125690401546E-2</c:v>
                </c:pt>
                <c:pt idx="11">
                  <c:v>-1.4804647286631747E-2</c:v>
                </c:pt>
                <c:pt idx="12">
                  <c:v>1.2761988906887516E-3</c:v>
                </c:pt>
                <c:pt idx="13">
                  <c:v>-1.9106407995297609E-3</c:v>
                </c:pt>
                <c:pt idx="14">
                  <c:v>5.0270131206586112E-2</c:v>
                </c:pt>
                <c:pt idx="15">
                  <c:v>5.8482558741330889E-3</c:v>
                </c:pt>
                <c:pt idx="16">
                  <c:v>-1.5188583078491285E-2</c:v>
                </c:pt>
                <c:pt idx="17">
                  <c:v>4.8637092463923004E-2</c:v>
                </c:pt>
                <c:pt idx="18">
                  <c:v>3.8636615965360326E-2</c:v>
                </c:pt>
                <c:pt idx="19">
                  <c:v>-9.4578247003190754E-3</c:v>
                </c:pt>
                <c:pt idx="20">
                  <c:v>6.1770200840728706E-2</c:v>
                </c:pt>
                <c:pt idx="21">
                  <c:v>1.6076407427181635E-2</c:v>
                </c:pt>
                <c:pt idx="22">
                  <c:v>-2.4853541629683172E-3</c:v>
                </c:pt>
                <c:pt idx="23">
                  <c:v>-4.2495325514193438E-2</c:v>
                </c:pt>
                <c:pt idx="24">
                  <c:v>1.6823183729907334E-2</c:v>
                </c:pt>
                <c:pt idx="25">
                  <c:v>7.1419753086419707E-2</c:v>
                </c:pt>
                <c:pt idx="26">
                  <c:v>-9.4567404426559296E-2</c:v>
                </c:pt>
                <c:pt idx="27">
                  <c:v>3.8150807899460185E-3</c:v>
                </c:pt>
                <c:pt idx="28">
                  <c:v>-2.765806557198185E-2</c:v>
                </c:pt>
                <c:pt idx="29">
                  <c:v>3.7819170016418539E-2</c:v>
                </c:pt>
                <c:pt idx="30">
                  <c:v>2.2128915115750473E-3</c:v>
                </c:pt>
                <c:pt idx="31">
                  <c:v>-3.2498902064119387E-2</c:v>
                </c:pt>
                <c:pt idx="32">
                  <c:v>6.3087248322147668E-2</c:v>
                </c:pt>
                <c:pt idx="33">
                  <c:v>2.0244120273891074E-2</c:v>
                </c:pt>
                <c:pt idx="34">
                  <c:v>-2.2807936230872263E-2</c:v>
                </c:pt>
                <c:pt idx="35">
                  <c:v>-4.6438082556591237E-2</c:v>
                </c:pt>
                <c:pt idx="36">
                  <c:v>-3.7282341630167665E-2</c:v>
                </c:pt>
                <c:pt idx="37">
                  <c:v>-2.9193673839771821E-2</c:v>
                </c:pt>
                <c:pt idx="38">
                  <c:v>1.2176560121765566E-2</c:v>
                </c:pt>
                <c:pt idx="39">
                  <c:v>-1.7734701242460162E-2</c:v>
                </c:pt>
                <c:pt idx="40">
                  <c:v>3.1316461080391246E-2</c:v>
                </c:pt>
                <c:pt idx="41">
                  <c:v>1.7473627265350383E-2</c:v>
                </c:pt>
                <c:pt idx="42">
                  <c:v>1.9018743109150985E-2</c:v>
                </c:pt>
                <c:pt idx="43">
                  <c:v>2.019009054608854E-2</c:v>
                </c:pt>
                <c:pt idx="44">
                  <c:v>-4.9347733105218082E-2</c:v>
                </c:pt>
                <c:pt idx="45">
                  <c:v>-2.9623865110246474E-2</c:v>
                </c:pt>
                <c:pt idx="46">
                  <c:v>-4.596157818632444E-3</c:v>
                </c:pt>
                <c:pt idx="47">
                  <c:v>5.1668905652575345E-4</c:v>
                </c:pt>
                <c:pt idx="48">
                  <c:v>-1.8261134219336485E-2</c:v>
                </c:pt>
                <c:pt idx="49">
                  <c:v>1.5034496962207742E-2</c:v>
                </c:pt>
                <c:pt idx="50">
                  <c:v>-2.4706236818318711E-2</c:v>
                </c:pt>
                <c:pt idx="51">
                  <c:v>1.6227801592161556E-2</c:v>
                </c:pt>
                <c:pt idx="52">
                  <c:v>-3.2344081773739486E-2</c:v>
                </c:pt>
                <c:pt idx="53">
                  <c:v>2.5159461374911405E-2</c:v>
                </c:pt>
                <c:pt idx="54">
                  <c:v>-6.8875370770700543E-3</c:v>
                </c:pt>
                <c:pt idx="55">
                  <c:v>2.1990443405435961E-2</c:v>
                </c:pt>
                <c:pt idx="56">
                  <c:v>-1.9150330091216104E-2</c:v>
                </c:pt>
                <c:pt idx="57">
                  <c:v>1.131440803221038E-2</c:v>
                </c:pt>
                <c:pt idx="58">
                  <c:v>1.9908514398586197E-2</c:v>
                </c:pt>
                <c:pt idx="59">
                  <c:v>-1.4143691708516917E-2</c:v>
                </c:pt>
                <c:pt idx="60">
                  <c:v>-1.2283754734364269E-3</c:v>
                </c:pt>
                <c:pt idx="61">
                  <c:v>-2.1387427998998298E-2</c:v>
                </c:pt>
                <c:pt idx="62">
                  <c:v>1.448170731707314E-2</c:v>
                </c:pt>
                <c:pt idx="63">
                  <c:v>4.1214750542299457E-2</c:v>
                </c:pt>
                <c:pt idx="64">
                  <c:v>4.3572984749454978E-3</c:v>
                </c:pt>
                <c:pt idx="65">
                  <c:v>-1.3885977782435577E-2</c:v>
                </c:pt>
                <c:pt idx="66">
                  <c:v>-4.3823038397329062E-3</c:v>
                </c:pt>
                <c:pt idx="67">
                  <c:v>-4.3226514924628118E-2</c:v>
                </c:pt>
                <c:pt idx="68">
                  <c:v>-2.6672496720594709E-2</c:v>
                </c:pt>
                <c:pt idx="69">
                  <c:v>3.0283311642807145E-2</c:v>
                </c:pt>
                <c:pt idx="70">
                  <c:v>3.8249662197276865E-2</c:v>
                </c:pt>
                <c:pt idx="71">
                  <c:v>-1.6358245578161828E-2</c:v>
                </c:pt>
                <c:pt idx="72">
                  <c:v>-6.4600965906373986E-2</c:v>
                </c:pt>
                <c:pt idx="73">
                  <c:v>1.935075063365178E-2</c:v>
                </c:pt>
                <c:pt idx="74">
                  <c:v>1.7456853798849488E-2</c:v>
                </c:pt>
                <c:pt idx="75">
                  <c:v>-9.3834438712848186E-3</c:v>
                </c:pt>
                <c:pt idx="76">
                  <c:v>2.1222155328115683E-2</c:v>
                </c:pt>
                <c:pt idx="77">
                  <c:v>3.4300243889782499E-2</c:v>
                </c:pt>
                <c:pt idx="78">
                  <c:v>-2.9901837402466637E-2</c:v>
                </c:pt>
                <c:pt idx="79">
                  <c:v>-2.9460621457885486E-2</c:v>
                </c:pt>
                <c:pt idx="80">
                  <c:v>5.057697029216799E-3</c:v>
                </c:pt>
                <c:pt idx="81">
                  <c:v>-5.1780567632260383E-3</c:v>
                </c:pt>
                <c:pt idx="82">
                  <c:v>-1.4395763119884357E-2</c:v>
                </c:pt>
                <c:pt idx="83">
                  <c:v>3.2870853846536305E-2</c:v>
                </c:pt>
                <c:pt idx="84">
                  <c:v>3.9010023767696661E-2</c:v>
                </c:pt>
                <c:pt idx="85">
                  <c:v>-2.3265203128942789E-2</c:v>
                </c:pt>
                <c:pt idx="86">
                  <c:v>5.2645558861028452E-2</c:v>
                </c:pt>
                <c:pt idx="87">
                  <c:v>3.8164570924332758E-2</c:v>
                </c:pt>
                <c:pt idx="88">
                  <c:v>-3.51725653989896E-3</c:v>
                </c:pt>
                <c:pt idx="89">
                  <c:v>-2.3348183135634127E-2</c:v>
                </c:pt>
                <c:pt idx="90">
                  <c:v>-1.0935923979402252E-2</c:v>
                </c:pt>
                <c:pt idx="91">
                  <c:v>3.3296763576522177E-2</c:v>
                </c:pt>
                <c:pt idx="92">
                  <c:v>4.0050205385668704E-2</c:v>
                </c:pt>
                <c:pt idx="93">
                  <c:v>-1.5059563946954409E-2</c:v>
                </c:pt>
                <c:pt idx="94">
                  <c:v>-1.0665169800729594E-3</c:v>
                </c:pt>
                <c:pt idx="95">
                  <c:v>0</c:v>
                </c:pt>
                <c:pt idx="96">
                  <c:v>7.0227081581160616E-2</c:v>
                </c:pt>
                <c:pt idx="97">
                  <c:v>-2.8752845333652197E-3</c:v>
                </c:pt>
                <c:pt idx="98">
                  <c:v>5.5415010239729398E-3</c:v>
                </c:pt>
                <c:pt idx="99">
                  <c:v>2.8752013880282656E-2</c:v>
                </c:pt>
                <c:pt idx="100">
                  <c:v>2.8946697271104257E-2</c:v>
                </c:pt>
                <c:pt idx="101">
                  <c:v>2.2025283461488306E-2</c:v>
                </c:pt>
                <c:pt idx="102">
                  <c:v>4.1183255309044181E-2</c:v>
                </c:pt>
                <c:pt idx="103">
                  <c:v>-6.7800898108911684E-2</c:v>
                </c:pt>
                <c:pt idx="104">
                  <c:v>-1.5381741188192792E-2</c:v>
                </c:pt>
                <c:pt idx="105">
                  <c:v>-2.3295419986618722E-2</c:v>
                </c:pt>
                <c:pt idx="106">
                  <c:v>-1.7744055442705214E-2</c:v>
                </c:pt>
                <c:pt idx="107">
                  <c:v>-7.1771753959310042E-3</c:v>
                </c:pt>
                <c:pt idx="108">
                  <c:v>1.1877189856880875E-3</c:v>
                </c:pt>
                <c:pt idx="109">
                  <c:v>2.8901380911646034E-2</c:v>
                </c:pt>
                <c:pt idx="110">
                  <c:v>1.2810198650906574E-2</c:v>
                </c:pt>
                <c:pt idx="111">
                  <c:v>6.0998030203545578E-2</c:v>
                </c:pt>
                <c:pt idx="112">
                  <c:v>-6.1341686243800422E-3</c:v>
                </c:pt>
                <c:pt idx="113">
                  <c:v>-1.8447348193697127E-2</c:v>
                </c:pt>
                <c:pt idx="114">
                  <c:v>-4.1444096518695892E-2</c:v>
                </c:pt>
                <c:pt idx="115">
                  <c:v>-2.274090963638541E-2</c:v>
                </c:pt>
                <c:pt idx="116">
                  <c:v>-3.6090225563909825E-2</c:v>
                </c:pt>
                <c:pt idx="117">
                  <c:v>-2.0895860467750143E-2</c:v>
                </c:pt>
                <c:pt idx="118">
                  <c:v>3.3112970221728169E-2</c:v>
                </c:pt>
                <c:pt idx="119">
                  <c:v>-2.3201325790045156E-2</c:v>
                </c:pt>
                <c:pt idx="120">
                  <c:v>-2.7355103436484287E-3</c:v>
                </c:pt>
                <c:pt idx="121">
                  <c:v>-9.1100609235322317E-4</c:v>
                </c:pt>
                <c:pt idx="122">
                  <c:v>-9.2514243808879942E-3</c:v>
                </c:pt>
                <c:pt idx="123">
                  <c:v>-4.9439648238511442E-2</c:v>
                </c:pt>
                <c:pt idx="124">
                  <c:v>-9.9277978339350412E-3</c:v>
                </c:pt>
                <c:pt idx="125">
                  <c:v>3.7338913977310283E-2</c:v>
                </c:pt>
                <c:pt idx="126">
                  <c:v>-3.9818095288456458E-2</c:v>
                </c:pt>
                <c:pt idx="127">
                  <c:v>3.1865553554864423E-2</c:v>
                </c:pt>
                <c:pt idx="128">
                  <c:v>-5.7505560679216739E-3</c:v>
                </c:pt>
                <c:pt idx="129">
                  <c:v>1.4809513323056741E-2</c:v>
                </c:pt>
                <c:pt idx="130">
                  <c:v>3.175234308435089E-2</c:v>
                </c:pt>
                <c:pt idx="131">
                  <c:v>1.8572089794029207E-2</c:v>
                </c:pt>
                <c:pt idx="132">
                  <c:v>2.3327412670219049E-2</c:v>
                </c:pt>
                <c:pt idx="133">
                  <c:v>8.5388427778109923E-3</c:v>
                </c:pt>
                <c:pt idx="134">
                  <c:v>-9.3463472345460662E-3</c:v>
                </c:pt>
                <c:pt idx="135">
                  <c:v>-1.342281879194621E-2</c:v>
                </c:pt>
                <c:pt idx="136">
                  <c:v>2.9129129129129096E-2</c:v>
                </c:pt>
                <c:pt idx="137">
                  <c:v>-3.8794596466920669E-2</c:v>
                </c:pt>
                <c:pt idx="138">
                  <c:v>4.0422848219112198E-2</c:v>
                </c:pt>
                <c:pt idx="139">
                  <c:v>-1.3275647484146155E-2</c:v>
                </c:pt>
              </c:numCache>
            </c:numRef>
          </c:xVal>
          <c:yVal>
            <c:numRef>
              <c:f>'RI.SXPE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9A-4FEE-BCAB-37595A30B17E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'RI.SXPE - Regression'!$D$2:$D$141</c:f>
              <c:numCache>
                <c:formatCode>General</c:formatCode>
                <c:ptCount val="140"/>
                <c:pt idx="0">
                  <c:v>-1.1744707154999234E-2</c:v>
                </c:pt>
                <c:pt idx="1">
                  <c:v>-1.5617869276405924E-2</c:v>
                </c:pt>
                <c:pt idx="2">
                  <c:v>-3.1432640832965007E-2</c:v>
                </c:pt>
                <c:pt idx="3">
                  <c:v>1.703296703296716E-2</c:v>
                </c:pt>
                <c:pt idx="4">
                  <c:v>2.0179372197309312E-2</c:v>
                </c:pt>
                <c:pt idx="5">
                  <c:v>-2.343866633490908E-2</c:v>
                </c:pt>
                <c:pt idx="6">
                  <c:v>-6.5000930578820018E-2</c:v>
                </c:pt>
                <c:pt idx="7">
                  <c:v>1.8385140257771018E-2</c:v>
                </c:pt>
                <c:pt idx="8">
                  <c:v>1.0292498444157239E-2</c:v>
                </c:pt>
                <c:pt idx="9">
                  <c:v>1.6793224299065365E-2</c:v>
                </c:pt>
                <c:pt idx="10">
                  <c:v>2.2242125690401546E-2</c:v>
                </c:pt>
                <c:pt idx="11">
                  <c:v>-1.4804647286631747E-2</c:v>
                </c:pt>
                <c:pt idx="12">
                  <c:v>1.2761988906887516E-3</c:v>
                </c:pt>
                <c:pt idx="13">
                  <c:v>-1.9106407995297609E-3</c:v>
                </c:pt>
                <c:pt idx="14">
                  <c:v>5.0270131206586112E-2</c:v>
                </c:pt>
                <c:pt idx="15">
                  <c:v>5.8482558741330889E-3</c:v>
                </c:pt>
                <c:pt idx="16">
                  <c:v>-1.5188583078491285E-2</c:v>
                </c:pt>
                <c:pt idx="17">
                  <c:v>4.8637092463923004E-2</c:v>
                </c:pt>
                <c:pt idx="18">
                  <c:v>3.8636615965360326E-2</c:v>
                </c:pt>
                <c:pt idx="19">
                  <c:v>-9.4578247003190754E-3</c:v>
                </c:pt>
                <c:pt idx="20">
                  <c:v>6.1770200840728706E-2</c:v>
                </c:pt>
                <c:pt idx="21">
                  <c:v>1.6076407427181635E-2</c:v>
                </c:pt>
                <c:pt idx="22">
                  <c:v>-2.4853541629683172E-3</c:v>
                </c:pt>
                <c:pt idx="23">
                  <c:v>-4.2495325514193438E-2</c:v>
                </c:pt>
                <c:pt idx="24">
                  <c:v>1.6823183729907334E-2</c:v>
                </c:pt>
                <c:pt idx="25">
                  <c:v>7.1419753086419707E-2</c:v>
                </c:pt>
                <c:pt idx="26">
                  <c:v>-9.4567404426559296E-2</c:v>
                </c:pt>
                <c:pt idx="27">
                  <c:v>3.8150807899460185E-3</c:v>
                </c:pt>
                <c:pt idx="28">
                  <c:v>-2.765806557198185E-2</c:v>
                </c:pt>
                <c:pt idx="29">
                  <c:v>3.7819170016418539E-2</c:v>
                </c:pt>
                <c:pt idx="30">
                  <c:v>2.2128915115750473E-3</c:v>
                </c:pt>
                <c:pt idx="31">
                  <c:v>-3.2498902064119387E-2</c:v>
                </c:pt>
                <c:pt idx="32">
                  <c:v>6.3087248322147668E-2</c:v>
                </c:pt>
                <c:pt idx="33">
                  <c:v>2.0244120273891074E-2</c:v>
                </c:pt>
                <c:pt idx="34">
                  <c:v>-2.2807936230872263E-2</c:v>
                </c:pt>
                <c:pt idx="35">
                  <c:v>-4.6438082556591237E-2</c:v>
                </c:pt>
                <c:pt idx="36">
                  <c:v>-3.7282341630167665E-2</c:v>
                </c:pt>
                <c:pt idx="37">
                  <c:v>-2.9193673839771821E-2</c:v>
                </c:pt>
                <c:pt idx="38">
                  <c:v>1.2176560121765566E-2</c:v>
                </c:pt>
                <c:pt idx="39">
                  <c:v>-1.7734701242460162E-2</c:v>
                </c:pt>
                <c:pt idx="40">
                  <c:v>3.1316461080391246E-2</c:v>
                </c:pt>
                <c:pt idx="41">
                  <c:v>1.7473627265350383E-2</c:v>
                </c:pt>
                <c:pt idx="42">
                  <c:v>1.9018743109150985E-2</c:v>
                </c:pt>
                <c:pt idx="43">
                  <c:v>2.019009054608854E-2</c:v>
                </c:pt>
                <c:pt idx="44">
                  <c:v>-4.9347733105218082E-2</c:v>
                </c:pt>
                <c:pt idx="45">
                  <c:v>-2.9623865110246474E-2</c:v>
                </c:pt>
                <c:pt idx="46">
                  <c:v>-4.596157818632444E-3</c:v>
                </c:pt>
                <c:pt idx="47">
                  <c:v>5.1668905652575345E-4</c:v>
                </c:pt>
                <c:pt idx="48">
                  <c:v>-1.8261134219336485E-2</c:v>
                </c:pt>
                <c:pt idx="49">
                  <c:v>1.5034496962207742E-2</c:v>
                </c:pt>
                <c:pt idx="50">
                  <c:v>-2.4706236818318711E-2</c:v>
                </c:pt>
                <c:pt idx="51">
                  <c:v>1.6227801592161556E-2</c:v>
                </c:pt>
                <c:pt idx="52">
                  <c:v>-3.2344081773739486E-2</c:v>
                </c:pt>
                <c:pt idx="53">
                  <c:v>2.5159461374911405E-2</c:v>
                </c:pt>
                <c:pt idx="54">
                  <c:v>-6.8875370770700543E-3</c:v>
                </c:pt>
                <c:pt idx="55">
                  <c:v>2.1990443405435961E-2</c:v>
                </c:pt>
                <c:pt idx="56">
                  <c:v>-1.9150330091216104E-2</c:v>
                </c:pt>
                <c:pt idx="57">
                  <c:v>1.131440803221038E-2</c:v>
                </c:pt>
                <c:pt idx="58">
                  <c:v>1.9908514398586197E-2</c:v>
                </c:pt>
                <c:pt idx="59">
                  <c:v>-1.4143691708516917E-2</c:v>
                </c:pt>
                <c:pt idx="60">
                  <c:v>-1.2283754734364269E-3</c:v>
                </c:pt>
                <c:pt idx="61">
                  <c:v>-2.1387427998998298E-2</c:v>
                </c:pt>
                <c:pt idx="62">
                  <c:v>1.448170731707314E-2</c:v>
                </c:pt>
                <c:pt idx="63">
                  <c:v>4.1214750542299457E-2</c:v>
                </c:pt>
                <c:pt idx="64">
                  <c:v>4.3572984749454978E-3</c:v>
                </c:pt>
                <c:pt idx="65">
                  <c:v>-1.3885977782435577E-2</c:v>
                </c:pt>
                <c:pt idx="66">
                  <c:v>-4.3823038397329062E-3</c:v>
                </c:pt>
                <c:pt idx="67">
                  <c:v>-4.3226514924628118E-2</c:v>
                </c:pt>
                <c:pt idx="68">
                  <c:v>-2.6672496720594709E-2</c:v>
                </c:pt>
                <c:pt idx="69">
                  <c:v>3.0283311642807145E-2</c:v>
                </c:pt>
                <c:pt idx="70">
                  <c:v>3.8249662197276865E-2</c:v>
                </c:pt>
                <c:pt idx="71">
                  <c:v>-1.6358245578161828E-2</c:v>
                </c:pt>
                <c:pt idx="72">
                  <c:v>-6.4600965906373986E-2</c:v>
                </c:pt>
                <c:pt idx="73">
                  <c:v>1.935075063365178E-2</c:v>
                </c:pt>
                <c:pt idx="74">
                  <c:v>1.7456853798849488E-2</c:v>
                </c:pt>
                <c:pt idx="75">
                  <c:v>-9.3834438712848186E-3</c:v>
                </c:pt>
                <c:pt idx="76">
                  <c:v>2.1222155328115683E-2</c:v>
                </c:pt>
                <c:pt idx="77">
                  <c:v>3.4300243889782499E-2</c:v>
                </c:pt>
                <c:pt idx="78">
                  <c:v>-2.9901837402466637E-2</c:v>
                </c:pt>
                <c:pt idx="79">
                  <c:v>-2.9460621457885486E-2</c:v>
                </c:pt>
                <c:pt idx="80">
                  <c:v>5.057697029216799E-3</c:v>
                </c:pt>
                <c:pt idx="81">
                  <c:v>-5.1780567632260383E-3</c:v>
                </c:pt>
                <c:pt idx="82">
                  <c:v>-1.4395763119884357E-2</c:v>
                </c:pt>
                <c:pt idx="83">
                  <c:v>3.2870853846536305E-2</c:v>
                </c:pt>
                <c:pt idx="84">
                  <c:v>3.9010023767696661E-2</c:v>
                </c:pt>
                <c:pt idx="85">
                  <c:v>-2.3265203128942789E-2</c:v>
                </c:pt>
                <c:pt idx="86">
                  <c:v>5.2645558861028452E-2</c:v>
                </c:pt>
                <c:pt idx="87">
                  <c:v>3.8164570924332758E-2</c:v>
                </c:pt>
                <c:pt idx="88">
                  <c:v>-3.51725653989896E-3</c:v>
                </c:pt>
                <c:pt idx="89">
                  <c:v>-2.3348183135634127E-2</c:v>
                </c:pt>
                <c:pt idx="90">
                  <c:v>-1.0935923979402252E-2</c:v>
                </c:pt>
                <c:pt idx="91">
                  <c:v>3.3296763576522177E-2</c:v>
                </c:pt>
                <c:pt idx="92">
                  <c:v>4.0050205385668704E-2</c:v>
                </c:pt>
                <c:pt idx="93">
                  <c:v>-1.5059563946954409E-2</c:v>
                </c:pt>
                <c:pt idx="94">
                  <c:v>-1.0665169800729594E-3</c:v>
                </c:pt>
                <c:pt idx="95">
                  <c:v>0</c:v>
                </c:pt>
                <c:pt idx="96">
                  <c:v>7.0227081581160616E-2</c:v>
                </c:pt>
                <c:pt idx="97">
                  <c:v>-2.8752845333652197E-3</c:v>
                </c:pt>
                <c:pt idx="98">
                  <c:v>5.5415010239729398E-3</c:v>
                </c:pt>
                <c:pt idx="99">
                  <c:v>2.8752013880282656E-2</c:v>
                </c:pt>
                <c:pt idx="100">
                  <c:v>2.8946697271104257E-2</c:v>
                </c:pt>
                <c:pt idx="101">
                  <c:v>2.2025283461488306E-2</c:v>
                </c:pt>
                <c:pt idx="102">
                  <c:v>4.1183255309044181E-2</c:v>
                </c:pt>
                <c:pt idx="103">
                  <c:v>-6.7800898108911684E-2</c:v>
                </c:pt>
                <c:pt idx="104">
                  <c:v>-1.5381741188192792E-2</c:v>
                </c:pt>
                <c:pt idx="105">
                  <c:v>-2.3295419986618722E-2</c:v>
                </c:pt>
                <c:pt idx="106">
                  <c:v>-1.7744055442705214E-2</c:v>
                </c:pt>
                <c:pt idx="107">
                  <c:v>-7.1771753959310042E-3</c:v>
                </c:pt>
                <c:pt idx="108">
                  <c:v>1.1877189856880875E-3</c:v>
                </c:pt>
                <c:pt idx="109">
                  <c:v>2.8901380911646034E-2</c:v>
                </c:pt>
                <c:pt idx="110">
                  <c:v>1.2810198650906574E-2</c:v>
                </c:pt>
                <c:pt idx="111">
                  <c:v>6.0998030203545578E-2</c:v>
                </c:pt>
                <c:pt idx="112">
                  <c:v>-6.1341686243800422E-3</c:v>
                </c:pt>
                <c:pt idx="113">
                  <c:v>-1.8447348193697127E-2</c:v>
                </c:pt>
                <c:pt idx="114">
                  <c:v>-4.1444096518695892E-2</c:v>
                </c:pt>
                <c:pt idx="115">
                  <c:v>-2.274090963638541E-2</c:v>
                </c:pt>
                <c:pt idx="116">
                  <c:v>-3.6090225563909825E-2</c:v>
                </c:pt>
                <c:pt idx="117">
                  <c:v>-2.0895860467750143E-2</c:v>
                </c:pt>
                <c:pt idx="118">
                  <c:v>3.3112970221728169E-2</c:v>
                </c:pt>
                <c:pt idx="119">
                  <c:v>-2.3201325790045156E-2</c:v>
                </c:pt>
                <c:pt idx="120">
                  <c:v>-2.7355103436484287E-3</c:v>
                </c:pt>
                <c:pt idx="121">
                  <c:v>-9.1100609235322317E-4</c:v>
                </c:pt>
                <c:pt idx="122">
                  <c:v>-9.2514243808879942E-3</c:v>
                </c:pt>
                <c:pt idx="123">
                  <c:v>-4.9439648238511442E-2</c:v>
                </c:pt>
                <c:pt idx="124">
                  <c:v>-9.9277978339350412E-3</c:v>
                </c:pt>
                <c:pt idx="125">
                  <c:v>3.7338913977310283E-2</c:v>
                </c:pt>
                <c:pt idx="126">
                  <c:v>-3.9818095288456458E-2</c:v>
                </c:pt>
                <c:pt idx="127">
                  <c:v>3.1865553554864423E-2</c:v>
                </c:pt>
                <c:pt idx="128">
                  <c:v>-5.7505560679216739E-3</c:v>
                </c:pt>
                <c:pt idx="129">
                  <c:v>1.4809513323056741E-2</c:v>
                </c:pt>
                <c:pt idx="130">
                  <c:v>3.175234308435089E-2</c:v>
                </c:pt>
                <c:pt idx="131">
                  <c:v>1.8572089794029207E-2</c:v>
                </c:pt>
                <c:pt idx="132">
                  <c:v>2.3327412670219049E-2</c:v>
                </c:pt>
                <c:pt idx="133">
                  <c:v>8.5388427778109923E-3</c:v>
                </c:pt>
                <c:pt idx="134">
                  <c:v>-9.3463472345460662E-3</c:v>
                </c:pt>
                <c:pt idx="135">
                  <c:v>-1.342281879194621E-2</c:v>
                </c:pt>
                <c:pt idx="136">
                  <c:v>2.9129129129129096E-2</c:v>
                </c:pt>
                <c:pt idx="137">
                  <c:v>-3.8794596466920669E-2</c:v>
                </c:pt>
                <c:pt idx="138">
                  <c:v>4.0422848219112198E-2</c:v>
                </c:pt>
                <c:pt idx="139">
                  <c:v>-1.3275647484146155E-2</c:v>
                </c:pt>
              </c:numCache>
            </c:numRef>
          </c:xVal>
          <c:yVal>
            <c:numRef>
              <c:f>'RI.SXPE - Regression'!$J$2:$J$141</c:f>
              <c:numCache>
                <c:formatCode>General</c:formatCode>
                <c:ptCount val="140"/>
                <c:pt idx="0">
                  <c:v>-2.2134744953696186E-3</c:v>
                </c:pt>
                <c:pt idx="1">
                  <c:v>-3.4202011382452892E-3</c:v>
                </c:pt>
                <c:pt idx="2">
                  <c:v>-8.3474687273853588E-3</c:v>
                </c:pt>
                <c:pt idx="3">
                  <c:v>6.7525292695340133E-3</c:v>
                </c:pt>
                <c:pt idx="4">
                  <c:v>7.7328267169629109E-3</c:v>
                </c:pt>
                <c:pt idx="5">
                  <c:v>-5.8568572562163624E-3</c:v>
                </c:pt>
                <c:pt idx="6">
                  <c:v>-1.8806041935103664E-2</c:v>
                </c:pt>
                <c:pt idx="7">
                  <c:v>7.1738138439998277E-3</c:v>
                </c:pt>
                <c:pt idx="8">
                  <c:v>4.6524614756691491E-3</c:v>
                </c:pt>
                <c:pt idx="9">
                  <c:v>6.6778347601469182E-3</c:v>
                </c:pt>
                <c:pt idx="10">
                  <c:v>8.375500459960071E-3</c:v>
                </c:pt>
                <c:pt idx="11">
                  <c:v>-3.1668328022778666E-3</c:v>
                </c:pt>
                <c:pt idx="12">
                  <c:v>1.8433332878289609E-3</c:v>
                </c:pt>
                <c:pt idx="13">
                  <c:v>8.5043801512510865E-4</c:v>
                </c:pt>
                <c:pt idx="14">
                  <c:v>1.7107936630424925E-2</c:v>
                </c:pt>
                <c:pt idx="15">
                  <c:v>3.2678083812351351E-3</c:v>
                </c:pt>
                <c:pt idx="16">
                  <c:v>-3.2864522591112932E-3</c:v>
                </c:pt>
                <c:pt idx="17">
                  <c:v>1.6599145286853682E-2</c:v>
                </c:pt>
                <c:pt idx="18">
                  <c:v>1.3483385849475763E-2</c:v>
                </c:pt>
                <c:pt idx="19">
                  <c:v>-1.5009708870297777E-3</c:v>
                </c:pt>
                <c:pt idx="20">
                  <c:v>2.0690910951521816E-2</c:v>
                </c:pt>
                <c:pt idx="21">
                  <c:v>6.4545025085522619E-3</c:v>
                </c:pt>
                <c:pt idx="22">
                  <c:v>6.7137968863654053E-4</c:v>
                </c:pt>
                <c:pt idx="23">
                  <c:v>-1.179417091234901E-2</c:v>
                </c:pt>
                <c:pt idx="24">
                  <c:v>6.6871689533123894E-3</c:v>
                </c:pt>
                <c:pt idx="25">
                  <c:v>2.3697336043396612E-2</c:v>
                </c:pt>
                <c:pt idx="26">
                  <c:v>-2.8017804988026331E-2</c:v>
                </c:pt>
                <c:pt idx="27">
                  <c:v>2.6343501197904932E-3</c:v>
                </c:pt>
                <c:pt idx="28">
                  <c:v>-7.1714579149813901E-3</c:v>
                </c:pt>
                <c:pt idx="29">
                  <c:v>1.3228701492152611E-2</c:v>
                </c:pt>
                <c:pt idx="30">
                  <c:v>2.1351702691836194E-3</c:v>
                </c:pt>
                <c:pt idx="31">
                  <c:v>-8.6796742472080336E-3</c:v>
                </c:pt>
                <c:pt idx="32">
                  <c:v>2.1101251710814211E-2</c:v>
                </c:pt>
                <c:pt idx="33">
                  <c:v>7.7529996987893961E-3</c:v>
                </c:pt>
                <c:pt idx="34">
                  <c:v>-5.6603462925264303E-3</c:v>
                </c:pt>
                <c:pt idx="35">
                  <c:v>-1.3022580625216674E-2</c:v>
                </c:pt>
                <c:pt idx="36">
                  <c:v>-1.0170007930126438E-2</c:v>
                </c:pt>
                <c:pt idx="37">
                  <c:v>-7.6498937128326051E-3</c:v>
                </c:pt>
                <c:pt idx="38">
                  <c:v>5.2394618004490655E-3</c:v>
                </c:pt>
                <c:pt idx="39">
                  <c:v>-4.0797236296510435E-3</c:v>
                </c:pt>
                <c:pt idx="40">
                  <c:v>1.1202710356744135E-2</c:v>
                </c:pt>
                <c:pt idx="41">
                  <c:v>6.8898218553345505E-3</c:v>
                </c:pt>
                <c:pt idx="42">
                  <c:v>7.3712198440059693E-3</c:v>
                </c:pt>
                <c:pt idx="43">
                  <c:v>7.7361661374762032E-3</c:v>
                </c:pt>
                <c:pt idx="44">
                  <c:v>-1.3929114544641304E-2</c:v>
                </c:pt>
                <c:pt idx="45">
                  <c:v>-7.7839245773670736E-3</c:v>
                </c:pt>
                <c:pt idx="46">
                  <c:v>1.373538423438906E-5</c:v>
                </c:pt>
                <c:pt idx="47">
                  <c:v>1.6066995700341319E-3</c:v>
                </c:pt>
                <c:pt idx="48">
                  <c:v>-4.2437396658954255E-3</c:v>
                </c:pt>
                <c:pt idx="49">
                  <c:v>6.1298837401753941E-3</c:v>
                </c:pt>
                <c:pt idx="50">
                  <c:v>-6.2517829076883576E-3</c:v>
                </c:pt>
                <c:pt idx="51">
                  <c:v>6.5016710408084943E-3</c:v>
                </c:pt>
                <c:pt idx="52">
                  <c:v>-8.6314382675606541E-3</c:v>
                </c:pt>
                <c:pt idx="53">
                  <c:v>9.284428768757895E-3</c:v>
                </c:pt>
                <c:pt idx="54">
                  <c:v>-7.0016925322114766E-4</c:v>
                </c:pt>
                <c:pt idx="55">
                  <c:v>8.2970860509351541E-3</c:v>
                </c:pt>
                <c:pt idx="56">
                  <c:v>-4.5207785079830615E-3</c:v>
                </c:pt>
                <c:pt idx="57">
                  <c:v>4.9708487488736991E-3</c:v>
                </c:pt>
                <c:pt idx="58">
                  <c:v>7.6484379638189735E-3</c:v>
                </c:pt>
                <c:pt idx="59">
                  <c:v>-2.960904756699754E-3</c:v>
                </c:pt>
                <c:pt idx="60">
                  <c:v>1.0630053491792967E-3</c:v>
                </c:pt>
                <c:pt idx="61">
                  <c:v>-5.217771188233104E-3</c:v>
                </c:pt>
                <c:pt idx="62">
                  <c:v>5.9576559914315749E-3</c:v>
                </c:pt>
                <c:pt idx="63">
                  <c:v>1.4286632288791224E-2</c:v>
                </c:pt>
                <c:pt idx="64">
                  <c:v>2.8032840570276986E-3</c:v>
                </c:pt>
                <c:pt idx="65">
                  <c:v>-2.8806111229466966E-3</c:v>
                </c:pt>
                <c:pt idx="66">
                  <c:v>8.036396468981237E-5</c:v>
                </c:pt>
                <c:pt idx="67">
                  <c:v>-1.2021981087834156E-2</c:v>
                </c:pt>
                <c:pt idx="68">
                  <c:v>-6.8643930015908575E-3</c:v>
                </c:pt>
                <c:pt idx="69">
                  <c:v>1.0880821183679531E-2</c:v>
                </c:pt>
                <c:pt idx="70">
                  <c:v>1.3362826108656585E-2</c:v>
                </c:pt>
                <c:pt idx="71">
                  <c:v>-3.6508735916767304E-3</c:v>
                </c:pt>
                <c:pt idx="72">
                  <c:v>-1.8681428502636661E-2</c:v>
                </c:pt>
                <c:pt idx="73">
                  <c:v>7.4746604728492556E-3</c:v>
                </c:pt>
                <c:pt idx="74">
                  <c:v>6.8845958956960055E-3</c:v>
                </c:pt>
                <c:pt idx="75">
                  <c:v>-1.4777967142734307E-3</c:v>
                </c:pt>
                <c:pt idx="76">
                  <c:v>8.0577173740646428E-3</c:v>
                </c:pt>
                <c:pt idx="77">
                  <c:v>1.2132341004722057E-2</c:v>
                </c:pt>
                <c:pt idx="78">
                  <c:v>-7.8705299299159266E-3</c:v>
                </c:pt>
                <c:pt idx="79">
                  <c:v>-7.7330642058128889E-3</c:v>
                </c:pt>
                <c:pt idx="80">
                  <c:v>3.0215009995614175E-3</c:v>
                </c:pt>
                <c:pt idx="81">
                  <c:v>-1.6756168980786522E-4</c:v>
                </c:pt>
                <c:pt idx="82">
                  <c:v>-3.0394404023736522E-3</c:v>
                </c:pt>
                <c:pt idx="83">
                  <c:v>1.1686998673526293E-2</c:v>
                </c:pt>
                <c:pt idx="84">
                  <c:v>1.3599725194334699E-2</c:v>
                </c:pt>
                <c:pt idx="85">
                  <c:v>-5.8028128693208992E-3</c:v>
                </c:pt>
                <c:pt idx="86">
                  <c:v>1.7848027478416115E-2</c:v>
                </c:pt>
                <c:pt idx="87">
                  <c:v>1.3336314978236728E-2</c:v>
                </c:pt>
                <c:pt idx="88">
                  <c:v>3.4987905115827053E-4</c:v>
                </c:pt>
                <c:pt idx="89">
                  <c:v>-5.8286662113090915E-3</c:v>
                </c:pt>
                <c:pt idx="90">
                  <c:v>-1.9614891212206007E-3</c:v>
                </c:pt>
                <c:pt idx="91">
                  <c:v>1.181969557660539E-2</c:v>
                </c:pt>
                <c:pt idx="92">
                  <c:v>1.3923805321241576E-2</c:v>
                </c:pt>
                <c:pt idx="93">
                  <c:v>-3.2462549168400423E-3</c:v>
                </c:pt>
                <c:pt idx="94">
                  <c:v>1.1134341590754528E-3</c:v>
                </c:pt>
                <c:pt idx="95">
                  <c:v>1.4457193603119862E-3</c:v>
                </c:pt>
                <c:pt idx="96">
                  <c:v>2.3325745999788507E-2</c:v>
                </c:pt>
                <c:pt idx="97">
                  <c:v>5.4989255433258684E-4</c:v>
                </c:pt>
                <c:pt idx="98">
                  <c:v>3.1722355033342365E-3</c:v>
                </c:pt>
                <c:pt idx="99">
                  <c:v>1.0403728371581317E-2</c:v>
                </c:pt>
                <c:pt idx="100">
                  <c:v>1.046438414256786E-2</c:v>
                </c:pt>
                <c:pt idx="101">
                  <c:v>8.3079408570495891E-3</c:v>
                </c:pt>
                <c:pt idx="102">
                  <c:v>1.4276819599339711E-2</c:v>
                </c:pt>
                <c:pt idx="103">
                  <c:v>-1.96784028928529E-2</c:v>
                </c:pt>
                <c:pt idx="104">
                  <c:v>-3.346632811837461E-3</c:v>
                </c:pt>
                <c:pt idx="105">
                  <c:v>-5.8122272666733879E-3</c:v>
                </c:pt>
                <c:pt idx="106">
                  <c:v>-4.0826380345493334E-3</c:v>
                </c:pt>
                <c:pt idx="107">
                  <c:v>-7.9040928583829157E-4</c:v>
                </c:pt>
                <c:pt idx="108">
                  <c:v>1.8157663914851975E-3</c:v>
                </c:pt>
                <c:pt idx="109">
                  <c:v>1.0450265327862395E-2</c:v>
                </c:pt>
                <c:pt idx="110">
                  <c:v>5.4368789162576089E-3</c:v>
                </c:pt>
                <c:pt idx="111">
                  <c:v>2.0450332620037787E-2</c:v>
                </c:pt>
                <c:pt idx="112">
                  <c:v>-4.6544895098064192E-4</c:v>
                </c:pt>
                <c:pt idx="113">
                  <c:v>-4.3017566961908536E-3</c:v>
                </c:pt>
                <c:pt idx="114">
                  <c:v>-1.1466648852371412E-2</c:v>
                </c:pt>
                <c:pt idx="115">
                  <c:v>-5.6394634131598578E-3</c:v>
                </c:pt>
                <c:pt idx="116">
                  <c:v>-9.798590939703377E-3</c:v>
                </c:pt>
                <c:pt idx="117">
                  <c:v>-5.0646178685072752E-3</c:v>
                </c:pt>
                <c:pt idx="118">
                  <c:v>1.1762432717199732E-2</c:v>
                </c:pt>
                <c:pt idx="119">
                  <c:v>-5.7829111754832616E-3</c:v>
                </c:pt>
                <c:pt idx="120">
                  <c:v>5.9344075433831022E-4</c:v>
                </c:pt>
                <c:pt idx="121">
                  <c:v>1.1618853019882357E-3</c:v>
                </c:pt>
                <c:pt idx="122">
                  <c:v>-1.4366645769016916E-3</c:v>
                </c:pt>
                <c:pt idx="123">
                  <c:v>-1.3957751724483465E-2</c:v>
                </c:pt>
                <c:pt idx="124">
                  <c:v>-1.6473962325209129E-3</c:v>
                </c:pt>
                <c:pt idx="125">
                  <c:v>1.3079072393336734E-2</c:v>
                </c:pt>
                <c:pt idx="126">
                  <c:v>-1.0960050123897348E-2</c:v>
                </c:pt>
                <c:pt idx="127">
                  <c:v>1.1373786210937572E-2</c:v>
                </c:pt>
                <c:pt idx="128">
                  <c:v>-3.4593020172368218E-4</c:v>
                </c:pt>
                <c:pt idx="129">
                  <c:v>6.0597875905528138E-3</c:v>
                </c:pt>
                <c:pt idx="130">
                  <c:v>1.1338514232451023E-2</c:v>
                </c:pt>
                <c:pt idx="131">
                  <c:v>7.2320600467676247E-3</c:v>
                </c:pt>
                <c:pt idx="132">
                  <c:v>8.7136336629245262E-3</c:v>
                </c:pt>
                <c:pt idx="133">
                  <c:v>4.1060905909303174E-3</c:v>
                </c:pt>
                <c:pt idx="134">
                  <c:v>-1.4662388454028462E-3</c:v>
                </c:pt>
                <c:pt idx="135">
                  <c:v>-2.7363087993693062E-3</c:v>
                </c:pt>
                <c:pt idx="136">
                  <c:v>1.0521222812545335E-2</c:v>
                </c:pt>
                <c:pt idx="137">
                  <c:v>-1.0641167707364131E-2</c:v>
                </c:pt>
                <c:pt idx="138">
                  <c:v>1.4039906331552403E-2</c:v>
                </c:pt>
                <c:pt idx="139">
                  <c:v>-2.6904559451322928E-3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9A-4FEE-BCAB-37595A30B17E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'RI.SXPE - Regression'!$D$2:$D$141</c:f>
              <c:numCache>
                <c:formatCode>General</c:formatCode>
                <c:ptCount val="140"/>
                <c:pt idx="0">
                  <c:v>-1.1744707154999234E-2</c:v>
                </c:pt>
                <c:pt idx="1">
                  <c:v>-1.5617869276405924E-2</c:v>
                </c:pt>
                <c:pt idx="2">
                  <c:v>-3.1432640832965007E-2</c:v>
                </c:pt>
                <c:pt idx="3">
                  <c:v>1.703296703296716E-2</c:v>
                </c:pt>
                <c:pt idx="4">
                  <c:v>2.0179372197309312E-2</c:v>
                </c:pt>
                <c:pt idx="5">
                  <c:v>-2.343866633490908E-2</c:v>
                </c:pt>
                <c:pt idx="6">
                  <c:v>-6.5000930578820018E-2</c:v>
                </c:pt>
                <c:pt idx="7">
                  <c:v>1.8385140257771018E-2</c:v>
                </c:pt>
                <c:pt idx="8">
                  <c:v>1.0292498444157239E-2</c:v>
                </c:pt>
                <c:pt idx="9">
                  <c:v>1.6793224299065365E-2</c:v>
                </c:pt>
                <c:pt idx="10">
                  <c:v>2.2242125690401546E-2</c:v>
                </c:pt>
                <c:pt idx="11">
                  <c:v>-1.4804647286631747E-2</c:v>
                </c:pt>
                <c:pt idx="12">
                  <c:v>1.2761988906887516E-3</c:v>
                </c:pt>
                <c:pt idx="13">
                  <c:v>-1.9106407995297609E-3</c:v>
                </c:pt>
                <c:pt idx="14">
                  <c:v>5.0270131206586112E-2</c:v>
                </c:pt>
                <c:pt idx="15">
                  <c:v>5.8482558741330889E-3</c:v>
                </c:pt>
                <c:pt idx="16">
                  <c:v>-1.5188583078491285E-2</c:v>
                </c:pt>
                <c:pt idx="17">
                  <c:v>4.8637092463923004E-2</c:v>
                </c:pt>
                <c:pt idx="18">
                  <c:v>3.8636615965360326E-2</c:v>
                </c:pt>
                <c:pt idx="19">
                  <c:v>-9.4578247003190754E-3</c:v>
                </c:pt>
                <c:pt idx="20">
                  <c:v>6.1770200840728706E-2</c:v>
                </c:pt>
                <c:pt idx="21">
                  <c:v>1.6076407427181635E-2</c:v>
                </c:pt>
                <c:pt idx="22">
                  <c:v>-2.4853541629683172E-3</c:v>
                </c:pt>
                <c:pt idx="23">
                  <c:v>-4.2495325514193438E-2</c:v>
                </c:pt>
                <c:pt idx="24">
                  <c:v>1.6823183729907334E-2</c:v>
                </c:pt>
                <c:pt idx="25">
                  <c:v>7.1419753086419707E-2</c:v>
                </c:pt>
                <c:pt idx="26">
                  <c:v>-9.4567404426559296E-2</c:v>
                </c:pt>
                <c:pt idx="27">
                  <c:v>3.8150807899460185E-3</c:v>
                </c:pt>
                <c:pt idx="28">
                  <c:v>-2.765806557198185E-2</c:v>
                </c:pt>
                <c:pt idx="29">
                  <c:v>3.7819170016418539E-2</c:v>
                </c:pt>
                <c:pt idx="30">
                  <c:v>2.2128915115750473E-3</c:v>
                </c:pt>
                <c:pt idx="31">
                  <c:v>-3.2498902064119387E-2</c:v>
                </c:pt>
                <c:pt idx="32">
                  <c:v>6.3087248322147668E-2</c:v>
                </c:pt>
                <c:pt idx="33">
                  <c:v>2.0244120273891074E-2</c:v>
                </c:pt>
                <c:pt idx="34">
                  <c:v>-2.2807936230872263E-2</c:v>
                </c:pt>
                <c:pt idx="35">
                  <c:v>-4.6438082556591237E-2</c:v>
                </c:pt>
                <c:pt idx="36">
                  <c:v>-3.7282341630167665E-2</c:v>
                </c:pt>
                <c:pt idx="37">
                  <c:v>-2.9193673839771821E-2</c:v>
                </c:pt>
                <c:pt idx="38">
                  <c:v>1.2176560121765566E-2</c:v>
                </c:pt>
                <c:pt idx="39">
                  <c:v>-1.7734701242460162E-2</c:v>
                </c:pt>
                <c:pt idx="40">
                  <c:v>3.1316461080391246E-2</c:v>
                </c:pt>
                <c:pt idx="41">
                  <c:v>1.7473627265350383E-2</c:v>
                </c:pt>
                <c:pt idx="42">
                  <c:v>1.9018743109150985E-2</c:v>
                </c:pt>
                <c:pt idx="43">
                  <c:v>2.019009054608854E-2</c:v>
                </c:pt>
                <c:pt idx="44">
                  <c:v>-4.9347733105218082E-2</c:v>
                </c:pt>
                <c:pt idx="45">
                  <c:v>-2.9623865110246474E-2</c:v>
                </c:pt>
                <c:pt idx="46">
                  <c:v>-4.596157818632444E-3</c:v>
                </c:pt>
                <c:pt idx="47">
                  <c:v>5.1668905652575345E-4</c:v>
                </c:pt>
                <c:pt idx="48">
                  <c:v>-1.8261134219336485E-2</c:v>
                </c:pt>
                <c:pt idx="49">
                  <c:v>1.5034496962207742E-2</c:v>
                </c:pt>
                <c:pt idx="50">
                  <c:v>-2.4706236818318711E-2</c:v>
                </c:pt>
                <c:pt idx="51">
                  <c:v>1.6227801592161556E-2</c:v>
                </c:pt>
                <c:pt idx="52">
                  <c:v>-3.2344081773739486E-2</c:v>
                </c:pt>
                <c:pt idx="53">
                  <c:v>2.5159461374911405E-2</c:v>
                </c:pt>
                <c:pt idx="54">
                  <c:v>-6.8875370770700543E-3</c:v>
                </c:pt>
                <c:pt idx="55">
                  <c:v>2.1990443405435961E-2</c:v>
                </c:pt>
                <c:pt idx="56">
                  <c:v>-1.9150330091216104E-2</c:v>
                </c:pt>
                <c:pt idx="57">
                  <c:v>1.131440803221038E-2</c:v>
                </c:pt>
                <c:pt idx="58">
                  <c:v>1.9908514398586197E-2</c:v>
                </c:pt>
                <c:pt idx="59">
                  <c:v>-1.4143691708516917E-2</c:v>
                </c:pt>
                <c:pt idx="60">
                  <c:v>-1.2283754734364269E-3</c:v>
                </c:pt>
                <c:pt idx="61">
                  <c:v>-2.1387427998998298E-2</c:v>
                </c:pt>
                <c:pt idx="62">
                  <c:v>1.448170731707314E-2</c:v>
                </c:pt>
                <c:pt idx="63">
                  <c:v>4.1214750542299457E-2</c:v>
                </c:pt>
                <c:pt idx="64">
                  <c:v>4.3572984749454978E-3</c:v>
                </c:pt>
                <c:pt idx="65">
                  <c:v>-1.3885977782435577E-2</c:v>
                </c:pt>
                <c:pt idx="66">
                  <c:v>-4.3823038397329062E-3</c:v>
                </c:pt>
                <c:pt idx="67">
                  <c:v>-4.3226514924628118E-2</c:v>
                </c:pt>
                <c:pt idx="68">
                  <c:v>-2.6672496720594709E-2</c:v>
                </c:pt>
                <c:pt idx="69">
                  <c:v>3.0283311642807145E-2</c:v>
                </c:pt>
                <c:pt idx="70">
                  <c:v>3.8249662197276865E-2</c:v>
                </c:pt>
                <c:pt idx="71">
                  <c:v>-1.6358245578161828E-2</c:v>
                </c:pt>
                <c:pt idx="72">
                  <c:v>-6.4600965906373986E-2</c:v>
                </c:pt>
                <c:pt idx="73">
                  <c:v>1.935075063365178E-2</c:v>
                </c:pt>
                <c:pt idx="74">
                  <c:v>1.7456853798849488E-2</c:v>
                </c:pt>
                <c:pt idx="75">
                  <c:v>-9.3834438712848186E-3</c:v>
                </c:pt>
                <c:pt idx="76">
                  <c:v>2.1222155328115683E-2</c:v>
                </c:pt>
                <c:pt idx="77">
                  <c:v>3.4300243889782499E-2</c:v>
                </c:pt>
                <c:pt idx="78">
                  <c:v>-2.9901837402466637E-2</c:v>
                </c:pt>
                <c:pt idx="79">
                  <c:v>-2.9460621457885486E-2</c:v>
                </c:pt>
                <c:pt idx="80">
                  <c:v>5.057697029216799E-3</c:v>
                </c:pt>
                <c:pt idx="81">
                  <c:v>-5.1780567632260383E-3</c:v>
                </c:pt>
                <c:pt idx="82">
                  <c:v>-1.4395763119884357E-2</c:v>
                </c:pt>
                <c:pt idx="83">
                  <c:v>3.2870853846536305E-2</c:v>
                </c:pt>
                <c:pt idx="84">
                  <c:v>3.9010023767696661E-2</c:v>
                </c:pt>
                <c:pt idx="85">
                  <c:v>-2.3265203128942789E-2</c:v>
                </c:pt>
                <c:pt idx="86">
                  <c:v>5.2645558861028452E-2</c:v>
                </c:pt>
                <c:pt idx="87">
                  <c:v>3.8164570924332758E-2</c:v>
                </c:pt>
                <c:pt idx="88">
                  <c:v>-3.51725653989896E-3</c:v>
                </c:pt>
                <c:pt idx="89">
                  <c:v>-2.3348183135634127E-2</c:v>
                </c:pt>
                <c:pt idx="90">
                  <c:v>-1.0935923979402252E-2</c:v>
                </c:pt>
                <c:pt idx="91">
                  <c:v>3.3296763576522177E-2</c:v>
                </c:pt>
                <c:pt idx="92">
                  <c:v>4.0050205385668704E-2</c:v>
                </c:pt>
                <c:pt idx="93">
                  <c:v>-1.5059563946954409E-2</c:v>
                </c:pt>
                <c:pt idx="94">
                  <c:v>-1.0665169800729594E-3</c:v>
                </c:pt>
                <c:pt idx="95">
                  <c:v>0</c:v>
                </c:pt>
                <c:pt idx="96">
                  <c:v>7.0227081581160616E-2</c:v>
                </c:pt>
                <c:pt idx="97">
                  <c:v>-2.8752845333652197E-3</c:v>
                </c:pt>
                <c:pt idx="98">
                  <c:v>5.5415010239729398E-3</c:v>
                </c:pt>
                <c:pt idx="99">
                  <c:v>2.8752013880282656E-2</c:v>
                </c:pt>
                <c:pt idx="100">
                  <c:v>2.8946697271104257E-2</c:v>
                </c:pt>
                <c:pt idx="101">
                  <c:v>2.2025283461488306E-2</c:v>
                </c:pt>
                <c:pt idx="102">
                  <c:v>4.1183255309044181E-2</c:v>
                </c:pt>
                <c:pt idx="103">
                  <c:v>-6.7800898108911684E-2</c:v>
                </c:pt>
                <c:pt idx="104">
                  <c:v>-1.5381741188192792E-2</c:v>
                </c:pt>
                <c:pt idx="105">
                  <c:v>-2.3295419986618722E-2</c:v>
                </c:pt>
                <c:pt idx="106">
                  <c:v>-1.7744055442705214E-2</c:v>
                </c:pt>
                <c:pt idx="107">
                  <c:v>-7.1771753959310042E-3</c:v>
                </c:pt>
                <c:pt idx="108">
                  <c:v>1.1877189856880875E-3</c:v>
                </c:pt>
                <c:pt idx="109">
                  <c:v>2.8901380911646034E-2</c:v>
                </c:pt>
                <c:pt idx="110">
                  <c:v>1.2810198650906574E-2</c:v>
                </c:pt>
                <c:pt idx="111">
                  <c:v>6.0998030203545578E-2</c:v>
                </c:pt>
                <c:pt idx="112">
                  <c:v>-6.1341686243800422E-3</c:v>
                </c:pt>
                <c:pt idx="113">
                  <c:v>-1.8447348193697127E-2</c:v>
                </c:pt>
                <c:pt idx="114">
                  <c:v>-4.1444096518695892E-2</c:v>
                </c:pt>
                <c:pt idx="115">
                  <c:v>-2.274090963638541E-2</c:v>
                </c:pt>
                <c:pt idx="116">
                  <c:v>-3.6090225563909825E-2</c:v>
                </c:pt>
                <c:pt idx="117">
                  <c:v>-2.0895860467750143E-2</c:v>
                </c:pt>
                <c:pt idx="118">
                  <c:v>3.3112970221728169E-2</c:v>
                </c:pt>
                <c:pt idx="119">
                  <c:v>-2.3201325790045156E-2</c:v>
                </c:pt>
                <c:pt idx="120">
                  <c:v>-2.7355103436484287E-3</c:v>
                </c:pt>
                <c:pt idx="121">
                  <c:v>-9.1100609235322317E-4</c:v>
                </c:pt>
                <c:pt idx="122">
                  <c:v>-9.2514243808879942E-3</c:v>
                </c:pt>
                <c:pt idx="123">
                  <c:v>-4.9439648238511442E-2</c:v>
                </c:pt>
                <c:pt idx="124">
                  <c:v>-9.9277978339350412E-3</c:v>
                </c:pt>
                <c:pt idx="125">
                  <c:v>3.7338913977310283E-2</c:v>
                </c:pt>
                <c:pt idx="126">
                  <c:v>-3.9818095288456458E-2</c:v>
                </c:pt>
                <c:pt idx="127">
                  <c:v>3.1865553554864423E-2</c:v>
                </c:pt>
                <c:pt idx="128">
                  <c:v>-5.7505560679216739E-3</c:v>
                </c:pt>
                <c:pt idx="129">
                  <c:v>1.4809513323056741E-2</c:v>
                </c:pt>
                <c:pt idx="130">
                  <c:v>3.175234308435089E-2</c:v>
                </c:pt>
                <c:pt idx="131">
                  <c:v>1.8572089794029207E-2</c:v>
                </c:pt>
                <c:pt idx="132">
                  <c:v>2.3327412670219049E-2</c:v>
                </c:pt>
                <c:pt idx="133">
                  <c:v>8.5388427778109923E-3</c:v>
                </c:pt>
                <c:pt idx="134">
                  <c:v>-9.3463472345460662E-3</c:v>
                </c:pt>
                <c:pt idx="135">
                  <c:v>-1.342281879194621E-2</c:v>
                </c:pt>
                <c:pt idx="136">
                  <c:v>2.9129129129129096E-2</c:v>
                </c:pt>
                <c:pt idx="137">
                  <c:v>-3.8794596466920669E-2</c:v>
                </c:pt>
                <c:pt idx="138">
                  <c:v>4.0422848219112198E-2</c:v>
                </c:pt>
                <c:pt idx="139">
                  <c:v>-1.3275647484146155E-2</c:v>
                </c:pt>
              </c:numCache>
            </c:numRef>
          </c:xVal>
          <c:yVal>
            <c:numRef>
              <c:f>'RI.SXPE - Regression'!$M$2:$M$141</c:f>
              <c:numCache>
                <c:formatCode>General</c:formatCode>
                <c:ptCount val="140"/>
                <c:pt idx="0">
                  <c:v>-4.7675524415199927E-2</c:v>
                </c:pt>
                <c:pt idx="1">
                  <c:v>-4.8882251058075595E-2</c:v>
                </c:pt>
                <c:pt idx="2">
                  <c:v>-5.3809518647215657E-2</c:v>
                </c:pt>
                <c:pt idx="3">
                  <c:v>-3.8709520650296307E-2</c:v>
                </c:pt>
                <c:pt idx="4">
                  <c:v>-3.772922320286741E-2</c:v>
                </c:pt>
                <c:pt idx="5">
                  <c:v>-5.1318907176046667E-2</c:v>
                </c:pt>
                <c:pt idx="6">
                  <c:v>-6.4268091854933956E-2</c:v>
                </c:pt>
                <c:pt idx="7">
                  <c:v>-3.8288236075830498E-2</c:v>
                </c:pt>
                <c:pt idx="8">
                  <c:v>-4.0809588444161167E-2</c:v>
                </c:pt>
                <c:pt idx="9">
                  <c:v>-3.8784215159683402E-2</c:v>
                </c:pt>
                <c:pt idx="10">
                  <c:v>-3.7086549459870249E-2</c:v>
                </c:pt>
                <c:pt idx="11">
                  <c:v>-4.862888272210817E-2</c:v>
                </c:pt>
                <c:pt idx="12">
                  <c:v>-4.3618716632001356E-2</c:v>
                </c:pt>
                <c:pt idx="13">
                  <c:v>-4.4611611904705202E-2</c:v>
                </c:pt>
                <c:pt idx="14">
                  <c:v>-2.835411328940541E-2</c:v>
                </c:pt>
                <c:pt idx="15">
                  <c:v>-4.2194241538595183E-2</c:v>
                </c:pt>
                <c:pt idx="16">
                  <c:v>-4.8748502178941597E-2</c:v>
                </c:pt>
                <c:pt idx="17">
                  <c:v>-2.8862904632976655E-2</c:v>
                </c:pt>
                <c:pt idx="18">
                  <c:v>-3.1978664070354566E-2</c:v>
                </c:pt>
                <c:pt idx="19">
                  <c:v>-4.6963020806860087E-2</c:v>
                </c:pt>
                <c:pt idx="20">
                  <c:v>-2.4771138968308525E-2</c:v>
                </c:pt>
                <c:pt idx="21">
                  <c:v>-3.9007547411278057E-2</c:v>
                </c:pt>
                <c:pt idx="22">
                  <c:v>-4.479067023119377E-2</c:v>
                </c:pt>
                <c:pt idx="23">
                  <c:v>-5.7256220832179308E-2</c:v>
                </c:pt>
                <c:pt idx="24">
                  <c:v>-3.8774880966517933E-2</c:v>
                </c:pt>
                <c:pt idx="25">
                  <c:v>-2.1764713876433733E-2</c:v>
                </c:pt>
                <c:pt idx="26">
                  <c:v>-7.3479854907856607E-2</c:v>
                </c:pt>
                <c:pt idx="27">
                  <c:v>-4.2827699800039823E-2</c:v>
                </c:pt>
                <c:pt idx="28">
                  <c:v>-5.2633507834811688E-2</c:v>
                </c:pt>
                <c:pt idx="29">
                  <c:v>-3.2233348427677722E-2</c:v>
                </c:pt>
                <c:pt idx="30">
                  <c:v>-4.3326879650646695E-2</c:v>
                </c:pt>
                <c:pt idx="31">
                  <c:v>-5.414172416703833E-2</c:v>
                </c:pt>
                <c:pt idx="32">
                  <c:v>-2.436079820901613E-2</c:v>
                </c:pt>
                <c:pt idx="33">
                  <c:v>-3.770905022104093E-2</c:v>
                </c:pt>
                <c:pt idx="34">
                  <c:v>-5.112239621235673E-2</c:v>
                </c:pt>
                <c:pt idx="35">
                  <c:v>-5.8484630545046969E-2</c:v>
                </c:pt>
                <c:pt idx="36">
                  <c:v>-5.5632057849956736E-2</c:v>
                </c:pt>
                <c:pt idx="37">
                  <c:v>-5.3111943632662903E-2</c:v>
                </c:pt>
                <c:pt idx="38">
                  <c:v>-4.0222588119381252E-2</c:v>
                </c:pt>
                <c:pt idx="39">
                  <c:v>-4.9541773549481347E-2</c:v>
                </c:pt>
                <c:pt idx="40">
                  <c:v>-3.4259339563086189E-2</c:v>
                </c:pt>
                <c:pt idx="41">
                  <c:v>-3.857222806449577E-2</c:v>
                </c:pt>
                <c:pt idx="42">
                  <c:v>-3.8090830075824353E-2</c:v>
                </c:pt>
                <c:pt idx="43">
                  <c:v>-3.7725883782354121E-2</c:v>
                </c:pt>
                <c:pt idx="44">
                  <c:v>-5.9391164464471596E-2</c:v>
                </c:pt>
                <c:pt idx="45">
                  <c:v>-5.3245974497197375E-2</c:v>
                </c:pt>
                <c:pt idx="46">
                  <c:v>-4.5448314535595925E-2</c:v>
                </c:pt>
                <c:pt idx="47">
                  <c:v>-4.3855350349796179E-2</c:v>
                </c:pt>
                <c:pt idx="48">
                  <c:v>-4.9705789585725732E-2</c:v>
                </c:pt>
                <c:pt idx="49">
                  <c:v>-3.9332166179654925E-2</c:v>
                </c:pt>
                <c:pt idx="50">
                  <c:v>-5.1713832827518659E-2</c:v>
                </c:pt>
                <c:pt idx="51">
                  <c:v>-3.8960378879021831E-2</c:v>
                </c:pt>
                <c:pt idx="52">
                  <c:v>-5.4093488187390952E-2</c:v>
                </c:pt>
                <c:pt idx="53">
                  <c:v>-3.6177621151072425E-2</c:v>
                </c:pt>
                <c:pt idx="54">
                  <c:v>-4.6162219173051459E-2</c:v>
                </c:pt>
                <c:pt idx="55">
                  <c:v>-3.7164963868895173E-2</c:v>
                </c:pt>
                <c:pt idx="56">
                  <c:v>-4.9982828427813368E-2</c:v>
                </c:pt>
                <c:pt idx="57">
                  <c:v>-4.0491201170956621E-2</c:v>
                </c:pt>
                <c:pt idx="58">
                  <c:v>-3.781361195601135E-2</c:v>
                </c:pt>
                <c:pt idx="59">
                  <c:v>-4.8422954676530058E-2</c:v>
                </c:pt>
                <c:pt idx="60">
                  <c:v>-4.4399044570651018E-2</c:v>
                </c:pt>
                <c:pt idx="61">
                  <c:v>-5.0679821108063405E-2</c:v>
                </c:pt>
                <c:pt idx="62">
                  <c:v>-3.9504393928398746E-2</c:v>
                </c:pt>
                <c:pt idx="63">
                  <c:v>-3.1175417631039107E-2</c:v>
                </c:pt>
                <c:pt idx="64">
                  <c:v>-4.2658765862802615E-2</c:v>
                </c:pt>
                <c:pt idx="65">
                  <c:v>-4.8342661042777006E-2</c:v>
                </c:pt>
                <c:pt idx="66">
                  <c:v>-4.5381685955140499E-2</c:v>
                </c:pt>
                <c:pt idx="67">
                  <c:v>-5.748403100766445E-2</c:v>
                </c:pt>
                <c:pt idx="68">
                  <c:v>-5.2326442921421162E-2</c:v>
                </c:pt>
                <c:pt idx="69">
                  <c:v>-3.4581228736150799E-2</c:v>
                </c:pt>
                <c:pt idx="70">
                  <c:v>-3.2099223811173749E-2</c:v>
                </c:pt>
                <c:pt idx="71">
                  <c:v>-4.9112923511507034E-2</c:v>
                </c:pt>
                <c:pt idx="72">
                  <c:v>-6.4143478422466954E-2</c:v>
                </c:pt>
                <c:pt idx="73">
                  <c:v>-3.7987389446981067E-2</c:v>
                </c:pt>
                <c:pt idx="74">
                  <c:v>-3.8577454024134317E-2</c:v>
                </c:pt>
                <c:pt idx="75">
                  <c:v>-4.6939846634103742E-2</c:v>
                </c:pt>
                <c:pt idx="76">
                  <c:v>-3.7404332545765681E-2</c:v>
                </c:pt>
                <c:pt idx="77">
                  <c:v>-3.3329708915108273E-2</c:v>
                </c:pt>
                <c:pt idx="78">
                  <c:v>-5.333257984974623E-2</c:v>
                </c:pt>
                <c:pt idx="79">
                  <c:v>-5.3195114125643192E-2</c:v>
                </c:pt>
                <c:pt idx="80">
                  <c:v>-4.2440548920268897E-2</c:v>
                </c:pt>
                <c:pt idx="81">
                  <c:v>-4.5629611609638174E-2</c:v>
                </c:pt>
                <c:pt idx="82">
                  <c:v>-4.8501490322203959E-2</c:v>
                </c:pt>
                <c:pt idx="83">
                  <c:v>-3.3775051246304033E-2</c:v>
                </c:pt>
                <c:pt idx="84">
                  <c:v>-3.1862324725495633E-2</c:v>
                </c:pt>
                <c:pt idx="85">
                  <c:v>-5.1264862789151204E-2</c:v>
                </c:pt>
                <c:pt idx="86">
                  <c:v>-2.7614022441414223E-2</c:v>
                </c:pt>
                <c:pt idx="87">
                  <c:v>-3.2125734941593598E-2</c:v>
                </c:pt>
                <c:pt idx="88">
                  <c:v>-4.5112170868672044E-2</c:v>
                </c:pt>
                <c:pt idx="89">
                  <c:v>-5.1290716131139391E-2</c:v>
                </c:pt>
                <c:pt idx="90">
                  <c:v>-4.7423539041050906E-2</c:v>
                </c:pt>
                <c:pt idx="91">
                  <c:v>-3.3642354343224941E-2</c:v>
                </c:pt>
                <c:pt idx="92">
                  <c:v>-3.1538244598588755E-2</c:v>
                </c:pt>
                <c:pt idx="93">
                  <c:v>-4.8708304836670352E-2</c:v>
                </c:pt>
                <c:pt idx="94">
                  <c:v>-4.4348615760754863E-2</c:v>
                </c:pt>
                <c:pt idx="95">
                  <c:v>-4.4016330559518327E-2</c:v>
                </c:pt>
                <c:pt idx="96">
                  <c:v>-2.2136303920041837E-2</c:v>
                </c:pt>
                <c:pt idx="97">
                  <c:v>-4.4912157365497724E-2</c:v>
                </c:pt>
                <c:pt idx="98">
                  <c:v>-4.2289814416496083E-2</c:v>
                </c:pt>
                <c:pt idx="99">
                  <c:v>-3.5058321548249012E-2</c:v>
                </c:pt>
                <c:pt idx="100">
                  <c:v>-3.4997665777262467E-2</c:v>
                </c:pt>
                <c:pt idx="101">
                  <c:v>-3.7154109062780737E-2</c:v>
                </c:pt>
                <c:pt idx="102">
                  <c:v>-3.1185230320490621E-2</c:v>
                </c:pt>
                <c:pt idx="103">
                  <c:v>-6.5140452812683186E-2</c:v>
                </c:pt>
                <c:pt idx="104">
                  <c:v>-4.8808682731667767E-2</c:v>
                </c:pt>
                <c:pt idx="105">
                  <c:v>-5.1274277186503694E-2</c:v>
                </c:pt>
                <c:pt idx="106">
                  <c:v>-4.9544687954379635E-2</c:v>
                </c:pt>
                <c:pt idx="107">
                  <c:v>-4.6252459205668603E-2</c:v>
                </c:pt>
                <c:pt idx="108">
                  <c:v>-4.3646283528345119E-2</c:v>
                </c:pt>
                <c:pt idx="109">
                  <c:v>-3.501178459196793E-2</c:v>
                </c:pt>
                <c:pt idx="110">
                  <c:v>-4.002517100357271E-2</c:v>
                </c:pt>
                <c:pt idx="111">
                  <c:v>-2.5011717299792551E-2</c:v>
                </c:pt>
                <c:pt idx="112">
                  <c:v>-4.5927498870810955E-2</c:v>
                </c:pt>
                <c:pt idx="113">
                  <c:v>-4.9763806616021158E-2</c:v>
                </c:pt>
                <c:pt idx="114">
                  <c:v>-5.6928698772201705E-2</c:v>
                </c:pt>
                <c:pt idx="115">
                  <c:v>-5.1101513332990164E-2</c:v>
                </c:pt>
                <c:pt idx="116">
                  <c:v>-5.5260640859533673E-2</c:v>
                </c:pt>
                <c:pt idx="117">
                  <c:v>-5.052666778833758E-2</c:v>
                </c:pt>
                <c:pt idx="118">
                  <c:v>-3.3699617202630594E-2</c:v>
                </c:pt>
                <c:pt idx="119">
                  <c:v>-5.1244961095313568E-2</c:v>
                </c:pt>
                <c:pt idx="120">
                  <c:v>-4.4868609165491999E-2</c:v>
                </c:pt>
                <c:pt idx="121">
                  <c:v>-4.4300164617842079E-2</c:v>
                </c:pt>
                <c:pt idx="122">
                  <c:v>-4.6898714496732004E-2</c:v>
                </c:pt>
                <c:pt idx="123">
                  <c:v>-5.9419801644313756E-2</c:v>
                </c:pt>
                <c:pt idx="124">
                  <c:v>-4.7109446152351221E-2</c:v>
                </c:pt>
                <c:pt idx="125">
                  <c:v>-3.2382977526493599E-2</c:v>
                </c:pt>
                <c:pt idx="126">
                  <c:v>-5.6422100043727642E-2</c:v>
                </c:pt>
                <c:pt idx="127">
                  <c:v>-3.4088263708892758E-2</c:v>
                </c:pt>
                <c:pt idx="128">
                  <c:v>-4.5807980121553994E-2</c:v>
                </c:pt>
                <c:pt idx="129">
                  <c:v>-3.9402262329277508E-2</c:v>
                </c:pt>
                <c:pt idx="130">
                  <c:v>-3.4123535687379303E-2</c:v>
                </c:pt>
                <c:pt idx="131">
                  <c:v>-3.8229989873062697E-2</c:v>
                </c:pt>
                <c:pt idx="132">
                  <c:v>-3.6748416256905794E-2</c:v>
                </c:pt>
                <c:pt idx="133">
                  <c:v>-4.1355959328900002E-2</c:v>
                </c:pt>
                <c:pt idx="134">
                  <c:v>-4.6928288765233153E-2</c:v>
                </c:pt>
                <c:pt idx="135">
                  <c:v>-4.8198358719199613E-2</c:v>
                </c:pt>
                <c:pt idx="136">
                  <c:v>-3.4940827107284994E-2</c:v>
                </c:pt>
                <c:pt idx="137">
                  <c:v>-5.6103217627194425E-2</c:v>
                </c:pt>
                <c:pt idx="138">
                  <c:v>-3.1422143588277926E-2</c:v>
                </c:pt>
                <c:pt idx="139">
                  <c:v>-4.81525058649626E-2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29A-4FEE-BCAB-37595A30B17E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'RI.SXPE - Regression'!$D$2:$D$141</c:f>
              <c:numCache>
                <c:formatCode>General</c:formatCode>
                <c:ptCount val="140"/>
                <c:pt idx="0">
                  <c:v>-1.1744707154999234E-2</c:v>
                </c:pt>
                <c:pt idx="1">
                  <c:v>-1.5617869276405924E-2</c:v>
                </c:pt>
                <c:pt idx="2">
                  <c:v>-3.1432640832965007E-2</c:v>
                </c:pt>
                <c:pt idx="3">
                  <c:v>1.703296703296716E-2</c:v>
                </c:pt>
                <c:pt idx="4">
                  <c:v>2.0179372197309312E-2</c:v>
                </c:pt>
                <c:pt idx="5">
                  <c:v>-2.343866633490908E-2</c:v>
                </c:pt>
                <c:pt idx="6">
                  <c:v>-6.5000930578820018E-2</c:v>
                </c:pt>
                <c:pt idx="7">
                  <c:v>1.8385140257771018E-2</c:v>
                </c:pt>
                <c:pt idx="8">
                  <c:v>1.0292498444157239E-2</c:v>
                </c:pt>
                <c:pt idx="9">
                  <c:v>1.6793224299065365E-2</c:v>
                </c:pt>
                <c:pt idx="10">
                  <c:v>2.2242125690401546E-2</c:v>
                </c:pt>
                <c:pt idx="11">
                  <c:v>-1.4804647286631747E-2</c:v>
                </c:pt>
                <c:pt idx="12">
                  <c:v>1.2761988906887516E-3</c:v>
                </c:pt>
                <c:pt idx="13">
                  <c:v>-1.9106407995297609E-3</c:v>
                </c:pt>
                <c:pt idx="14">
                  <c:v>5.0270131206586112E-2</c:v>
                </c:pt>
                <c:pt idx="15">
                  <c:v>5.8482558741330889E-3</c:v>
                </c:pt>
                <c:pt idx="16">
                  <c:v>-1.5188583078491285E-2</c:v>
                </c:pt>
                <c:pt idx="17">
                  <c:v>4.8637092463923004E-2</c:v>
                </c:pt>
                <c:pt idx="18">
                  <c:v>3.8636615965360326E-2</c:v>
                </c:pt>
                <c:pt idx="19">
                  <c:v>-9.4578247003190754E-3</c:v>
                </c:pt>
                <c:pt idx="20">
                  <c:v>6.1770200840728706E-2</c:v>
                </c:pt>
                <c:pt idx="21">
                  <c:v>1.6076407427181635E-2</c:v>
                </c:pt>
                <c:pt idx="22">
                  <c:v>-2.4853541629683172E-3</c:v>
                </c:pt>
                <c:pt idx="23">
                  <c:v>-4.2495325514193438E-2</c:v>
                </c:pt>
                <c:pt idx="24">
                  <c:v>1.6823183729907334E-2</c:v>
                </c:pt>
                <c:pt idx="25">
                  <c:v>7.1419753086419707E-2</c:v>
                </c:pt>
                <c:pt idx="26">
                  <c:v>-9.4567404426559296E-2</c:v>
                </c:pt>
                <c:pt idx="27">
                  <c:v>3.8150807899460185E-3</c:v>
                </c:pt>
                <c:pt idx="28">
                  <c:v>-2.765806557198185E-2</c:v>
                </c:pt>
                <c:pt idx="29">
                  <c:v>3.7819170016418539E-2</c:v>
                </c:pt>
                <c:pt idx="30">
                  <c:v>2.2128915115750473E-3</c:v>
                </c:pt>
                <c:pt idx="31">
                  <c:v>-3.2498902064119387E-2</c:v>
                </c:pt>
                <c:pt idx="32">
                  <c:v>6.3087248322147668E-2</c:v>
                </c:pt>
                <c:pt idx="33">
                  <c:v>2.0244120273891074E-2</c:v>
                </c:pt>
                <c:pt idx="34">
                  <c:v>-2.2807936230872263E-2</c:v>
                </c:pt>
                <c:pt idx="35">
                  <c:v>-4.6438082556591237E-2</c:v>
                </c:pt>
                <c:pt idx="36">
                  <c:v>-3.7282341630167665E-2</c:v>
                </c:pt>
                <c:pt idx="37">
                  <c:v>-2.9193673839771821E-2</c:v>
                </c:pt>
                <c:pt idx="38">
                  <c:v>1.2176560121765566E-2</c:v>
                </c:pt>
                <c:pt idx="39">
                  <c:v>-1.7734701242460162E-2</c:v>
                </c:pt>
                <c:pt idx="40">
                  <c:v>3.1316461080391246E-2</c:v>
                </c:pt>
                <c:pt idx="41">
                  <c:v>1.7473627265350383E-2</c:v>
                </c:pt>
                <c:pt idx="42">
                  <c:v>1.9018743109150985E-2</c:v>
                </c:pt>
                <c:pt idx="43">
                  <c:v>2.019009054608854E-2</c:v>
                </c:pt>
                <c:pt idx="44">
                  <c:v>-4.9347733105218082E-2</c:v>
                </c:pt>
                <c:pt idx="45">
                  <c:v>-2.9623865110246474E-2</c:v>
                </c:pt>
                <c:pt idx="46">
                  <c:v>-4.596157818632444E-3</c:v>
                </c:pt>
                <c:pt idx="47">
                  <c:v>5.1668905652575345E-4</c:v>
                </c:pt>
                <c:pt idx="48">
                  <c:v>-1.8261134219336485E-2</c:v>
                </c:pt>
                <c:pt idx="49">
                  <c:v>1.5034496962207742E-2</c:v>
                </c:pt>
                <c:pt idx="50">
                  <c:v>-2.4706236818318711E-2</c:v>
                </c:pt>
                <c:pt idx="51">
                  <c:v>1.6227801592161556E-2</c:v>
                </c:pt>
                <c:pt idx="52">
                  <c:v>-3.2344081773739486E-2</c:v>
                </c:pt>
                <c:pt idx="53">
                  <c:v>2.5159461374911405E-2</c:v>
                </c:pt>
                <c:pt idx="54">
                  <c:v>-6.8875370770700543E-3</c:v>
                </c:pt>
                <c:pt idx="55">
                  <c:v>2.1990443405435961E-2</c:v>
                </c:pt>
                <c:pt idx="56">
                  <c:v>-1.9150330091216104E-2</c:v>
                </c:pt>
                <c:pt idx="57">
                  <c:v>1.131440803221038E-2</c:v>
                </c:pt>
                <c:pt idx="58">
                  <c:v>1.9908514398586197E-2</c:v>
                </c:pt>
                <c:pt idx="59">
                  <c:v>-1.4143691708516917E-2</c:v>
                </c:pt>
                <c:pt idx="60">
                  <c:v>-1.2283754734364269E-3</c:v>
                </c:pt>
                <c:pt idx="61">
                  <c:v>-2.1387427998998298E-2</c:v>
                </c:pt>
                <c:pt idx="62">
                  <c:v>1.448170731707314E-2</c:v>
                </c:pt>
                <c:pt idx="63">
                  <c:v>4.1214750542299457E-2</c:v>
                </c:pt>
                <c:pt idx="64">
                  <c:v>4.3572984749454978E-3</c:v>
                </c:pt>
                <c:pt idx="65">
                  <c:v>-1.3885977782435577E-2</c:v>
                </c:pt>
                <c:pt idx="66">
                  <c:v>-4.3823038397329062E-3</c:v>
                </c:pt>
                <c:pt idx="67">
                  <c:v>-4.3226514924628118E-2</c:v>
                </c:pt>
                <c:pt idx="68">
                  <c:v>-2.6672496720594709E-2</c:v>
                </c:pt>
                <c:pt idx="69">
                  <c:v>3.0283311642807145E-2</c:v>
                </c:pt>
                <c:pt idx="70">
                  <c:v>3.8249662197276865E-2</c:v>
                </c:pt>
                <c:pt idx="71">
                  <c:v>-1.6358245578161828E-2</c:v>
                </c:pt>
                <c:pt idx="72">
                  <c:v>-6.4600965906373986E-2</c:v>
                </c:pt>
                <c:pt idx="73">
                  <c:v>1.935075063365178E-2</c:v>
                </c:pt>
                <c:pt idx="74">
                  <c:v>1.7456853798849488E-2</c:v>
                </c:pt>
                <c:pt idx="75">
                  <c:v>-9.3834438712848186E-3</c:v>
                </c:pt>
                <c:pt idx="76">
                  <c:v>2.1222155328115683E-2</c:v>
                </c:pt>
                <c:pt idx="77">
                  <c:v>3.4300243889782499E-2</c:v>
                </c:pt>
                <c:pt idx="78">
                  <c:v>-2.9901837402466637E-2</c:v>
                </c:pt>
                <c:pt idx="79">
                  <c:v>-2.9460621457885486E-2</c:v>
                </c:pt>
                <c:pt idx="80">
                  <c:v>5.057697029216799E-3</c:v>
                </c:pt>
                <c:pt idx="81">
                  <c:v>-5.1780567632260383E-3</c:v>
                </c:pt>
                <c:pt idx="82">
                  <c:v>-1.4395763119884357E-2</c:v>
                </c:pt>
                <c:pt idx="83">
                  <c:v>3.2870853846536305E-2</c:v>
                </c:pt>
                <c:pt idx="84">
                  <c:v>3.9010023767696661E-2</c:v>
                </c:pt>
                <c:pt idx="85">
                  <c:v>-2.3265203128942789E-2</c:v>
                </c:pt>
                <c:pt idx="86">
                  <c:v>5.2645558861028452E-2</c:v>
                </c:pt>
                <c:pt idx="87">
                  <c:v>3.8164570924332758E-2</c:v>
                </c:pt>
                <c:pt idx="88">
                  <c:v>-3.51725653989896E-3</c:v>
                </c:pt>
                <c:pt idx="89">
                  <c:v>-2.3348183135634127E-2</c:v>
                </c:pt>
                <c:pt idx="90">
                  <c:v>-1.0935923979402252E-2</c:v>
                </c:pt>
                <c:pt idx="91">
                  <c:v>3.3296763576522177E-2</c:v>
                </c:pt>
                <c:pt idx="92">
                  <c:v>4.0050205385668704E-2</c:v>
                </c:pt>
                <c:pt idx="93">
                  <c:v>-1.5059563946954409E-2</c:v>
                </c:pt>
                <c:pt idx="94">
                  <c:v>-1.0665169800729594E-3</c:v>
                </c:pt>
                <c:pt idx="95">
                  <c:v>0</c:v>
                </c:pt>
                <c:pt idx="96">
                  <c:v>7.0227081581160616E-2</c:v>
                </c:pt>
                <c:pt idx="97">
                  <c:v>-2.8752845333652197E-3</c:v>
                </c:pt>
                <c:pt idx="98">
                  <c:v>5.5415010239729398E-3</c:v>
                </c:pt>
                <c:pt idx="99">
                  <c:v>2.8752013880282656E-2</c:v>
                </c:pt>
                <c:pt idx="100">
                  <c:v>2.8946697271104257E-2</c:v>
                </c:pt>
                <c:pt idx="101">
                  <c:v>2.2025283461488306E-2</c:v>
                </c:pt>
                <c:pt idx="102">
                  <c:v>4.1183255309044181E-2</c:v>
                </c:pt>
                <c:pt idx="103">
                  <c:v>-6.7800898108911684E-2</c:v>
                </c:pt>
                <c:pt idx="104">
                  <c:v>-1.5381741188192792E-2</c:v>
                </c:pt>
                <c:pt idx="105">
                  <c:v>-2.3295419986618722E-2</c:v>
                </c:pt>
                <c:pt idx="106">
                  <c:v>-1.7744055442705214E-2</c:v>
                </c:pt>
                <c:pt idx="107">
                  <c:v>-7.1771753959310042E-3</c:v>
                </c:pt>
                <c:pt idx="108">
                  <c:v>1.1877189856880875E-3</c:v>
                </c:pt>
                <c:pt idx="109">
                  <c:v>2.8901380911646034E-2</c:v>
                </c:pt>
                <c:pt idx="110">
                  <c:v>1.2810198650906574E-2</c:v>
                </c:pt>
                <c:pt idx="111">
                  <c:v>6.0998030203545578E-2</c:v>
                </c:pt>
                <c:pt idx="112">
                  <c:v>-6.1341686243800422E-3</c:v>
                </c:pt>
                <c:pt idx="113">
                  <c:v>-1.8447348193697127E-2</c:v>
                </c:pt>
                <c:pt idx="114">
                  <c:v>-4.1444096518695892E-2</c:v>
                </c:pt>
                <c:pt idx="115">
                  <c:v>-2.274090963638541E-2</c:v>
                </c:pt>
                <c:pt idx="116">
                  <c:v>-3.6090225563909825E-2</c:v>
                </c:pt>
                <c:pt idx="117">
                  <c:v>-2.0895860467750143E-2</c:v>
                </c:pt>
                <c:pt idx="118">
                  <c:v>3.3112970221728169E-2</c:v>
                </c:pt>
                <c:pt idx="119">
                  <c:v>-2.3201325790045156E-2</c:v>
                </c:pt>
                <c:pt idx="120">
                  <c:v>-2.7355103436484287E-3</c:v>
                </c:pt>
                <c:pt idx="121">
                  <c:v>-9.1100609235322317E-4</c:v>
                </c:pt>
                <c:pt idx="122">
                  <c:v>-9.2514243808879942E-3</c:v>
                </c:pt>
                <c:pt idx="123">
                  <c:v>-4.9439648238511442E-2</c:v>
                </c:pt>
                <c:pt idx="124">
                  <c:v>-9.9277978339350412E-3</c:v>
                </c:pt>
                <c:pt idx="125">
                  <c:v>3.7338913977310283E-2</c:v>
                </c:pt>
                <c:pt idx="126">
                  <c:v>-3.9818095288456458E-2</c:v>
                </c:pt>
                <c:pt idx="127">
                  <c:v>3.1865553554864423E-2</c:v>
                </c:pt>
                <c:pt idx="128">
                  <c:v>-5.7505560679216739E-3</c:v>
                </c:pt>
                <c:pt idx="129">
                  <c:v>1.4809513323056741E-2</c:v>
                </c:pt>
                <c:pt idx="130">
                  <c:v>3.175234308435089E-2</c:v>
                </c:pt>
                <c:pt idx="131">
                  <c:v>1.8572089794029207E-2</c:v>
                </c:pt>
                <c:pt idx="132">
                  <c:v>2.3327412670219049E-2</c:v>
                </c:pt>
                <c:pt idx="133">
                  <c:v>8.5388427778109923E-3</c:v>
                </c:pt>
                <c:pt idx="134">
                  <c:v>-9.3463472345460662E-3</c:v>
                </c:pt>
                <c:pt idx="135">
                  <c:v>-1.342281879194621E-2</c:v>
                </c:pt>
                <c:pt idx="136">
                  <c:v>2.9129129129129096E-2</c:v>
                </c:pt>
                <c:pt idx="137">
                  <c:v>-3.8794596466920669E-2</c:v>
                </c:pt>
                <c:pt idx="138">
                  <c:v>4.0422848219112198E-2</c:v>
                </c:pt>
                <c:pt idx="139">
                  <c:v>-1.3275647484146155E-2</c:v>
                </c:pt>
              </c:numCache>
            </c:numRef>
          </c:xVal>
          <c:yVal>
            <c:numRef>
              <c:f>'RI.SXPE - Regression'!$N$2:$N$141</c:f>
              <c:numCache>
                <c:formatCode>General</c:formatCode>
                <c:ptCount val="140"/>
                <c:pt idx="0">
                  <c:v>4.32485754244607E-2</c:v>
                </c:pt>
                <c:pt idx="1">
                  <c:v>4.2041848781585033E-2</c:v>
                </c:pt>
                <c:pt idx="2">
                  <c:v>3.711458119244497E-2</c:v>
                </c:pt>
                <c:pt idx="3">
                  <c:v>5.221457918936432E-2</c:v>
                </c:pt>
                <c:pt idx="4">
                  <c:v>5.3194876636793217E-2</c:v>
                </c:pt>
                <c:pt idx="5">
                  <c:v>3.960519266361396E-2</c:v>
                </c:pt>
                <c:pt idx="6">
                  <c:v>2.6656007984726678E-2</c:v>
                </c:pt>
                <c:pt idx="7">
                  <c:v>5.2635863763830129E-2</c:v>
                </c:pt>
                <c:pt idx="8">
                  <c:v>5.011451139549946E-2</c:v>
                </c:pt>
                <c:pt idx="9">
                  <c:v>5.2139884679977225E-2</c:v>
                </c:pt>
                <c:pt idx="10">
                  <c:v>5.3837550379790378E-2</c:v>
                </c:pt>
                <c:pt idx="11">
                  <c:v>4.2295217117552457E-2</c:v>
                </c:pt>
                <c:pt idx="12">
                  <c:v>4.7305383207659271E-2</c:v>
                </c:pt>
                <c:pt idx="13">
                  <c:v>4.6312487934955425E-2</c:v>
                </c:pt>
                <c:pt idx="14">
                  <c:v>6.2569986550255224E-2</c:v>
                </c:pt>
                <c:pt idx="15">
                  <c:v>4.8729858301065444E-2</c:v>
                </c:pt>
                <c:pt idx="16">
                  <c:v>4.217559766071903E-2</c:v>
                </c:pt>
                <c:pt idx="17">
                  <c:v>6.2061195206683975E-2</c:v>
                </c:pt>
                <c:pt idx="18">
                  <c:v>5.8945435769306061E-2</c:v>
                </c:pt>
                <c:pt idx="19">
                  <c:v>4.396107903280054E-2</c:v>
                </c:pt>
                <c:pt idx="20">
                  <c:v>6.6152960871352098E-2</c:v>
                </c:pt>
                <c:pt idx="21">
                  <c:v>5.191655242838257E-2</c:v>
                </c:pt>
                <c:pt idx="22">
                  <c:v>4.6133429608466857E-2</c:v>
                </c:pt>
                <c:pt idx="23">
                  <c:v>3.3667879007481319E-2</c:v>
                </c:pt>
                <c:pt idx="24">
                  <c:v>5.2149218873142694E-2</c:v>
                </c:pt>
                <c:pt idx="25">
                  <c:v>6.9159385963226891E-2</c:v>
                </c:pt>
                <c:pt idx="26">
                  <c:v>1.7444244931804024E-2</c:v>
                </c:pt>
                <c:pt idx="27">
                  <c:v>4.8096400039620804E-2</c:v>
                </c:pt>
                <c:pt idx="28">
                  <c:v>3.8290592004848939E-2</c:v>
                </c:pt>
                <c:pt idx="29">
                  <c:v>5.8690751411982905E-2</c:v>
                </c:pt>
                <c:pt idx="30">
                  <c:v>4.7597220189013932E-2</c:v>
                </c:pt>
                <c:pt idx="31">
                  <c:v>3.6782375672622297E-2</c:v>
                </c:pt>
                <c:pt idx="32">
                  <c:v>6.65633016306445E-2</c:v>
                </c:pt>
                <c:pt idx="33">
                  <c:v>5.3215049618619698E-2</c:v>
                </c:pt>
                <c:pt idx="34">
                  <c:v>3.9801703627303897E-2</c:v>
                </c:pt>
                <c:pt idx="35">
                  <c:v>3.2439469294613658E-2</c:v>
                </c:pt>
                <c:pt idx="36">
                  <c:v>3.5292041989703891E-2</c:v>
                </c:pt>
                <c:pt idx="37">
                  <c:v>3.7812156206997724E-2</c:v>
                </c:pt>
                <c:pt idx="38">
                  <c:v>5.0701511720279376E-2</c:v>
                </c:pt>
                <c:pt idx="39">
                  <c:v>4.138232629017928E-2</c:v>
                </c:pt>
                <c:pt idx="40">
                  <c:v>5.6664760276574438E-2</c:v>
                </c:pt>
                <c:pt idx="41">
                  <c:v>5.2351871775164857E-2</c:v>
                </c:pt>
                <c:pt idx="42">
                  <c:v>5.2833269763836274E-2</c:v>
                </c:pt>
                <c:pt idx="43">
                  <c:v>5.3198216057306506E-2</c:v>
                </c:pt>
                <c:pt idx="44">
                  <c:v>3.1532935375189031E-2</c:v>
                </c:pt>
                <c:pt idx="45">
                  <c:v>3.7678125342463252E-2</c:v>
                </c:pt>
                <c:pt idx="46">
                  <c:v>4.5475785304064702E-2</c:v>
                </c:pt>
                <c:pt idx="47">
                  <c:v>4.7068749489864448E-2</c:v>
                </c:pt>
                <c:pt idx="48">
                  <c:v>4.1218310253934895E-2</c:v>
                </c:pt>
                <c:pt idx="49">
                  <c:v>5.1591933660005702E-2</c:v>
                </c:pt>
                <c:pt idx="50">
                  <c:v>3.9210267012141968E-2</c:v>
                </c:pt>
                <c:pt idx="51">
                  <c:v>5.1963720960638796E-2</c:v>
                </c:pt>
                <c:pt idx="52">
                  <c:v>3.6830611652269675E-2</c:v>
                </c:pt>
                <c:pt idx="53">
                  <c:v>5.4746478688588202E-2</c:v>
                </c:pt>
                <c:pt idx="54">
                  <c:v>4.4761880666609168E-2</c:v>
                </c:pt>
                <c:pt idx="55">
                  <c:v>5.3759135970765454E-2</c:v>
                </c:pt>
                <c:pt idx="56">
                  <c:v>4.0941271411847259E-2</c:v>
                </c:pt>
                <c:pt idx="57">
                  <c:v>5.0432898668704006E-2</c:v>
                </c:pt>
                <c:pt idx="58">
                  <c:v>5.3110487883649277E-2</c:v>
                </c:pt>
                <c:pt idx="59">
                  <c:v>4.2501145163130569E-2</c:v>
                </c:pt>
                <c:pt idx="60">
                  <c:v>4.6525055269009609E-2</c:v>
                </c:pt>
                <c:pt idx="61">
                  <c:v>4.0244278731597222E-2</c:v>
                </c:pt>
                <c:pt idx="62">
                  <c:v>5.1419705911261882E-2</c:v>
                </c:pt>
                <c:pt idx="63">
                  <c:v>5.974868220862152E-2</c:v>
                </c:pt>
                <c:pt idx="64">
                  <c:v>4.8265333976858012E-2</c:v>
                </c:pt>
                <c:pt idx="65">
                  <c:v>4.2581438796883621E-2</c:v>
                </c:pt>
                <c:pt idx="66">
                  <c:v>4.5542413884520128E-2</c:v>
                </c:pt>
                <c:pt idx="67">
                  <c:v>3.3440068831996177E-2</c:v>
                </c:pt>
                <c:pt idx="68">
                  <c:v>3.8597656918239465E-2</c:v>
                </c:pt>
                <c:pt idx="69">
                  <c:v>5.6342871103509828E-2</c:v>
                </c:pt>
                <c:pt idx="70">
                  <c:v>5.8824876028486878E-2</c:v>
                </c:pt>
                <c:pt idx="71">
                  <c:v>4.1811176328153593E-2</c:v>
                </c:pt>
                <c:pt idx="72">
                  <c:v>2.678062141719368E-2</c:v>
                </c:pt>
                <c:pt idx="73">
                  <c:v>5.293671039267956E-2</c:v>
                </c:pt>
                <c:pt idx="74">
                  <c:v>5.234664581552631E-2</c:v>
                </c:pt>
                <c:pt idx="75">
                  <c:v>4.3984253205556885E-2</c:v>
                </c:pt>
                <c:pt idx="76">
                  <c:v>5.3519767293894946E-2</c:v>
                </c:pt>
                <c:pt idx="77">
                  <c:v>5.7594390924552354E-2</c:v>
                </c:pt>
                <c:pt idx="78">
                  <c:v>3.7591519989914397E-2</c:v>
                </c:pt>
                <c:pt idx="79">
                  <c:v>3.7728985714017435E-2</c:v>
                </c:pt>
                <c:pt idx="80">
                  <c:v>4.848355091939173E-2</c:v>
                </c:pt>
                <c:pt idx="81">
                  <c:v>4.5294488230022453E-2</c:v>
                </c:pt>
                <c:pt idx="82">
                  <c:v>4.2422609517456668E-2</c:v>
                </c:pt>
                <c:pt idx="83">
                  <c:v>5.7149048593356594E-2</c:v>
                </c:pt>
                <c:pt idx="84">
                  <c:v>5.9061775114164994E-2</c:v>
                </c:pt>
                <c:pt idx="85">
                  <c:v>3.9659237050509423E-2</c:v>
                </c:pt>
                <c:pt idx="86">
                  <c:v>6.33100773982464E-2</c:v>
                </c:pt>
                <c:pt idx="87">
                  <c:v>5.8798364898067029E-2</c:v>
                </c:pt>
                <c:pt idx="88">
                  <c:v>4.5811928970988583E-2</c:v>
                </c:pt>
                <c:pt idx="89">
                  <c:v>3.9633383708521236E-2</c:v>
                </c:pt>
                <c:pt idx="90">
                  <c:v>4.3500560798609721E-2</c:v>
                </c:pt>
                <c:pt idx="91">
                  <c:v>5.7281745496435686E-2</c:v>
                </c:pt>
                <c:pt idx="92">
                  <c:v>5.9385855241071872E-2</c:v>
                </c:pt>
                <c:pt idx="93">
                  <c:v>4.2215795002990275E-2</c:v>
                </c:pt>
                <c:pt idx="94">
                  <c:v>4.6575484078905764E-2</c:v>
                </c:pt>
                <c:pt idx="95">
                  <c:v>4.69077692801423E-2</c:v>
                </c:pt>
                <c:pt idx="96">
                  <c:v>6.8787795919618783E-2</c:v>
                </c:pt>
                <c:pt idx="97">
                  <c:v>4.6011942474162904E-2</c:v>
                </c:pt>
                <c:pt idx="98">
                  <c:v>4.8634285423164544E-2</c:v>
                </c:pt>
                <c:pt idx="99">
                  <c:v>5.5865778291411615E-2</c:v>
                </c:pt>
                <c:pt idx="100">
                  <c:v>5.592643406239816E-2</c:v>
                </c:pt>
                <c:pt idx="101">
                  <c:v>5.376999077687989E-2</c:v>
                </c:pt>
                <c:pt idx="102">
                  <c:v>5.9738869519170006E-2</c:v>
                </c:pt>
                <c:pt idx="103">
                  <c:v>2.5783647026977444E-2</c:v>
                </c:pt>
                <c:pt idx="104">
                  <c:v>4.211541710799286E-2</c:v>
                </c:pt>
                <c:pt idx="105">
                  <c:v>3.9649822653156933E-2</c:v>
                </c:pt>
                <c:pt idx="106">
                  <c:v>4.1379411885280992E-2</c:v>
                </c:pt>
                <c:pt idx="107">
                  <c:v>4.4671640633992024E-2</c:v>
                </c:pt>
                <c:pt idx="108">
                  <c:v>4.7277816311315508E-2</c:v>
                </c:pt>
                <c:pt idx="109">
                  <c:v>5.5912315247692697E-2</c:v>
                </c:pt>
                <c:pt idx="110">
                  <c:v>5.0898928836087917E-2</c:v>
                </c:pt>
                <c:pt idx="111">
                  <c:v>6.5912382539868072E-2</c:v>
                </c:pt>
                <c:pt idx="112">
                  <c:v>4.4996600968849672E-2</c:v>
                </c:pt>
                <c:pt idx="113">
                  <c:v>4.1160293223639469E-2</c:v>
                </c:pt>
                <c:pt idx="114">
                  <c:v>3.3995401067458922E-2</c:v>
                </c:pt>
                <c:pt idx="115">
                  <c:v>3.9822586506670463E-2</c:v>
                </c:pt>
                <c:pt idx="116">
                  <c:v>3.5663458980126954E-2</c:v>
                </c:pt>
                <c:pt idx="117">
                  <c:v>4.0397432051323047E-2</c:v>
                </c:pt>
                <c:pt idx="118">
                  <c:v>5.7224482637030033E-2</c:v>
                </c:pt>
                <c:pt idx="119">
                  <c:v>3.9679138744347059E-2</c:v>
                </c:pt>
                <c:pt idx="120">
                  <c:v>4.6055490674168628E-2</c:v>
                </c:pt>
                <c:pt idx="121">
                  <c:v>4.6623935221818548E-2</c:v>
                </c:pt>
                <c:pt idx="122">
                  <c:v>4.4025385342928623E-2</c:v>
                </c:pt>
                <c:pt idx="123">
                  <c:v>3.1504298195346871E-2</c:v>
                </c:pt>
                <c:pt idx="124">
                  <c:v>4.3814653687309406E-2</c:v>
                </c:pt>
                <c:pt idx="125">
                  <c:v>5.8541122313167028E-2</c:v>
                </c:pt>
                <c:pt idx="126">
                  <c:v>3.4501999795932985E-2</c:v>
                </c:pt>
                <c:pt idx="127">
                  <c:v>5.6835836130767869E-2</c:v>
                </c:pt>
                <c:pt idx="128">
                  <c:v>4.5116119718106633E-2</c:v>
                </c:pt>
                <c:pt idx="129">
                  <c:v>5.1521837510383119E-2</c:v>
                </c:pt>
                <c:pt idx="130">
                  <c:v>5.6800564152281324E-2</c:v>
                </c:pt>
                <c:pt idx="131">
                  <c:v>5.269410996659793E-2</c:v>
                </c:pt>
                <c:pt idx="132">
                  <c:v>5.4175683582754833E-2</c:v>
                </c:pt>
                <c:pt idx="133">
                  <c:v>4.9568140510760625E-2</c:v>
                </c:pt>
                <c:pt idx="134">
                  <c:v>4.3995811074427474E-2</c:v>
                </c:pt>
                <c:pt idx="135">
                  <c:v>4.2725741120461014E-2</c:v>
                </c:pt>
                <c:pt idx="136">
                  <c:v>5.5983272732375633E-2</c:v>
                </c:pt>
                <c:pt idx="137">
                  <c:v>3.4820882212466202E-2</c:v>
                </c:pt>
                <c:pt idx="138">
                  <c:v>5.9501956251382701E-2</c:v>
                </c:pt>
                <c:pt idx="139">
                  <c:v>4.2771593974698027E-2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29A-4FEE-BCAB-37595A30B1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SXPE</a:t>
                </a:r>
              </a:p>
            </c:rich>
          </c:tx>
          <c:layout>
            <c:manualLayout>
              <c:xMode val="edge"/>
              <c:yMode val="edge"/>
              <c:x val="0.44414594471719449"/>
              <c:y val="0.9329679686949593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Rendements RICARD en fonction SXQE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2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'RI.SXQE - Regression'!$D$2:$D$141</c:f>
              <c:numCache>
                <c:formatCode>General</c:formatCode>
                <c:ptCount val="140"/>
                <c:pt idx="0">
                  <c:v>-5.6625141562853185E-3</c:v>
                </c:pt>
                <c:pt idx="1">
                  <c:v>-3.6707538182600565E-2</c:v>
                </c:pt>
                <c:pt idx="2">
                  <c:v>-7.2304594545120138E-3</c:v>
                </c:pt>
                <c:pt idx="3">
                  <c:v>2.4296495367259814E-2</c:v>
                </c:pt>
                <c:pt idx="4">
                  <c:v>-2.5092734017019632E-3</c:v>
                </c:pt>
                <c:pt idx="5">
                  <c:v>-6.1032282049692382E-3</c:v>
                </c:pt>
                <c:pt idx="6">
                  <c:v>-3.36651448244892E-2</c:v>
                </c:pt>
                <c:pt idx="7">
                  <c:v>7.6472895109957108E-3</c:v>
                </c:pt>
                <c:pt idx="8">
                  <c:v>-1.4800725176093018E-2</c:v>
                </c:pt>
                <c:pt idx="9">
                  <c:v>2.4901384425592869E-2</c:v>
                </c:pt>
                <c:pt idx="10">
                  <c:v>1.4116920225500016E-2</c:v>
                </c:pt>
                <c:pt idx="11">
                  <c:v>7.1869701165160373E-3</c:v>
                </c:pt>
                <c:pt idx="12">
                  <c:v>-2.8062111613420138E-2</c:v>
                </c:pt>
                <c:pt idx="13">
                  <c:v>3.9806939487792119E-2</c:v>
                </c:pt>
                <c:pt idx="14">
                  <c:v>1.1272218512512372E-2</c:v>
                </c:pt>
                <c:pt idx="15">
                  <c:v>2.1452815174497031E-2</c:v>
                </c:pt>
                <c:pt idx="16">
                  <c:v>3.5987078973047523E-2</c:v>
                </c:pt>
                <c:pt idx="17">
                  <c:v>7.1847358253973792E-3</c:v>
                </c:pt>
                <c:pt idx="18">
                  <c:v>-2.0292894104915029E-3</c:v>
                </c:pt>
                <c:pt idx="19">
                  <c:v>-1.8904229821422619E-3</c:v>
                </c:pt>
                <c:pt idx="20">
                  <c:v>7.3024957438330956E-2</c:v>
                </c:pt>
                <c:pt idx="21">
                  <c:v>3.8462261844307642E-2</c:v>
                </c:pt>
                <c:pt idx="22">
                  <c:v>4.4167321288295494E-2</c:v>
                </c:pt>
                <c:pt idx="23">
                  <c:v>-3.3794425153222903E-2</c:v>
                </c:pt>
                <c:pt idx="24">
                  <c:v>9.1917044867006643E-3</c:v>
                </c:pt>
                <c:pt idx="25">
                  <c:v>4.8993612148969592E-2</c:v>
                </c:pt>
                <c:pt idx="26">
                  <c:v>-5.8104554140729917E-2</c:v>
                </c:pt>
                <c:pt idx="27">
                  <c:v>2.1615881984868622E-3</c:v>
                </c:pt>
                <c:pt idx="28">
                  <c:v>6.5655119763335058E-3</c:v>
                </c:pt>
                <c:pt idx="29">
                  <c:v>3.4901635458639634E-2</c:v>
                </c:pt>
                <c:pt idx="30">
                  <c:v>2.463014308554767E-2</c:v>
                </c:pt>
                <c:pt idx="31">
                  <c:v>2.2515158413177978E-2</c:v>
                </c:pt>
                <c:pt idx="32">
                  <c:v>3.7063267233238988E-2</c:v>
                </c:pt>
                <c:pt idx="33">
                  <c:v>1.5893779841716187E-2</c:v>
                </c:pt>
                <c:pt idx="34">
                  <c:v>-7.9807941863482956E-3</c:v>
                </c:pt>
                <c:pt idx="35">
                  <c:v>-2.7040676753435251E-2</c:v>
                </c:pt>
                <c:pt idx="36">
                  <c:v>-5.6495992969388493E-3</c:v>
                </c:pt>
                <c:pt idx="37">
                  <c:v>-2.2559005194911386E-2</c:v>
                </c:pt>
                <c:pt idx="38">
                  <c:v>-7.4501126651915633E-3</c:v>
                </c:pt>
                <c:pt idx="39">
                  <c:v>-5.0493829654016274E-3</c:v>
                </c:pt>
                <c:pt idx="40">
                  <c:v>1.6757367286169063E-2</c:v>
                </c:pt>
                <c:pt idx="41">
                  <c:v>-1.1282051282051515E-3</c:v>
                </c:pt>
                <c:pt idx="42">
                  <c:v>1.088646967340591E-2</c:v>
                </c:pt>
                <c:pt idx="43">
                  <c:v>7.5422029082400418E-3</c:v>
                </c:pt>
                <c:pt idx="44">
                  <c:v>4.3646130602652006E-3</c:v>
                </c:pt>
                <c:pt idx="45">
                  <c:v>-4.9446494464944687E-2</c:v>
                </c:pt>
                <c:pt idx="46">
                  <c:v>-1.9498552765391478E-2</c:v>
                </c:pt>
                <c:pt idx="47">
                  <c:v>-1.006737396422208E-2</c:v>
                </c:pt>
                <c:pt idx="48">
                  <c:v>2.9125082521067143E-3</c:v>
                </c:pt>
                <c:pt idx="49">
                  <c:v>-3.5021186850609657E-3</c:v>
                </c:pt>
                <c:pt idx="50">
                  <c:v>-1.4548297296266626E-2</c:v>
                </c:pt>
                <c:pt idx="51">
                  <c:v>1.7190006876004488E-3</c:v>
                </c:pt>
                <c:pt idx="52">
                  <c:v>-3.2554686161403402E-3</c:v>
                </c:pt>
                <c:pt idx="53">
                  <c:v>-4.8688996665657205E-3</c:v>
                </c:pt>
                <c:pt idx="54">
                  <c:v>-6.0587700696746512E-4</c:v>
                </c:pt>
                <c:pt idx="55">
                  <c:v>4.8323884174878498E-3</c:v>
                </c:pt>
                <c:pt idx="56">
                  <c:v>3.9346015738407425E-3</c:v>
                </c:pt>
                <c:pt idx="57">
                  <c:v>2.3237633631051125E-2</c:v>
                </c:pt>
                <c:pt idx="58">
                  <c:v>-9.9574368386101393E-4</c:v>
                </c:pt>
                <c:pt idx="59">
                  <c:v>-3.19177922229594E-3</c:v>
                </c:pt>
                <c:pt idx="60">
                  <c:v>6.1486645257304833E-3</c:v>
                </c:pt>
                <c:pt idx="61">
                  <c:v>2.5523625921240193E-2</c:v>
                </c:pt>
                <c:pt idx="62">
                  <c:v>-5.8296232705782889E-3</c:v>
                </c:pt>
                <c:pt idx="63">
                  <c:v>3.8501409852380146E-2</c:v>
                </c:pt>
                <c:pt idx="64">
                  <c:v>-1.0889403851280689E-2</c:v>
                </c:pt>
                <c:pt idx="65">
                  <c:v>-2.0252757629945117E-2</c:v>
                </c:pt>
                <c:pt idx="66">
                  <c:v>-7.6166929196658092E-3</c:v>
                </c:pt>
                <c:pt idx="67">
                  <c:v>-3.6390185793609725E-2</c:v>
                </c:pt>
                <c:pt idx="68">
                  <c:v>4.9429437547065308E-3</c:v>
                </c:pt>
                <c:pt idx="69">
                  <c:v>2.6522631354783843E-3</c:v>
                </c:pt>
                <c:pt idx="70">
                  <c:v>3.4424752177831058E-2</c:v>
                </c:pt>
                <c:pt idx="71">
                  <c:v>2.7712512801975932E-3</c:v>
                </c:pt>
                <c:pt idx="72">
                  <c:v>-2.6660933132659617E-2</c:v>
                </c:pt>
                <c:pt idx="73">
                  <c:v>1.4213781619221346E-2</c:v>
                </c:pt>
                <c:pt idx="74">
                  <c:v>-1.8045200599560138E-2</c:v>
                </c:pt>
                <c:pt idx="75">
                  <c:v>-1.5711521143492044E-2</c:v>
                </c:pt>
                <c:pt idx="76">
                  <c:v>1.4934951286389261E-2</c:v>
                </c:pt>
                <c:pt idx="77">
                  <c:v>1.6827493474649985E-2</c:v>
                </c:pt>
                <c:pt idx="78">
                  <c:v>-1.2400648348858598E-2</c:v>
                </c:pt>
                <c:pt idx="79">
                  <c:v>-2.4405578417923995E-2</c:v>
                </c:pt>
                <c:pt idx="80">
                  <c:v>-5.0045495905368257E-3</c:v>
                </c:pt>
                <c:pt idx="81">
                  <c:v>-2.7600287345457982E-3</c:v>
                </c:pt>
                <c:pt idx="82">
                  <c:v>1.4557241220583501E-2</c:v>
                </c:pt>
                <c:pt idx="83">
                  <c:v>4.4695320477005727E-3</c:v>
                </c:pt>
                <c:pt idx="84">
                  <c:v>3.1113516020562239E-3</c:v>
                </c:pt>
                <c:pt idx="85">
                  <c:v>6.7315175097276969E-3</c:v>
                </c:pt>
                <c:pt idx="86">
                  <c:v>4.6322537771436483E-3</c:v>
                </c:pt>
                <c:pt idx="87">
                  <c:v>-6.6410141219218279E-4</c:v>
                </c:pt>
                <c:pt idx="88">
                  <c:v>-9.5759498568442555E-3</c:v>
                </c:pt>
                <c:pt idx="89">
                  <c:v>-3.8733547877362862E-3</c:v>
                </c:pt>
                <c:pt idx="90">
                  <c:v>7.2008074220719738E-3</c:v>
                </c:pt>
                <c:pt idx="91">
                  <c:v>2.6518698571457038E-2</c:v>
                </c:pt>
                <c:pt idx="92">
                  <c:v>-6.7678546692259691E-3</c:v>
                </c:pt>
                <c:pt idx="93">
                  <c:v>-1.2332890313501686E-2</c:v>
                </c:pt>
                <c:pt idx="94">
                  <c:v>-5.4041444733874521E-3</c:v>
                </c:pt>
                <c:pt idx="95">
                  <c:v>-9.9042588312972827E-4</c:v>
                </c:pt>
                <c:pt idx="96">
                  <c:v>-6.0225846925972487E-3</c:v>
                </c:pt>
                <c:pt idx="97">
                  <c:v>3.3866847609164148E-2</c:v>
                </c:pt>
                <c:pt idx="98">
                  <c:v>1.6391476432255092E-3</c:v>
                </c:pt>
                <c:pt idx="99">
                  <c:v>-1.2729174478498528E-2</c:v>
                </c:pt>
                <c:pt idx="100">
                  <c:v>2.7038530919999137E-2</c:v>
                </c:pt>
                <c:pt idx="101">
                  <c:v>2.8864722024596321E-3</c:v>
                </c:pt>
                <c:pt idx="102">
                  <c:v>5.7956989247311803E-2</c:v>
                </c:pt>
                <c:pt idx="103">
                  <c:v>-6.0283329628357182E-2</c:v>
                </c:pt>
                <c:pt idx="104">
                  <c:v>-8.4361974991985344E-3</c:v>
                </c:pt>
                <c:pt idx="105">
                  <c:v>-1.0979428435530469E-2</c:v>
                </c:pt>
                <c:pt idx="106">
                  <c:v>-3.0455584804872832E-2</c:v>
                </c:pt>
                <c:pt idx="107">
                  <c:v>-1.2485531583840992E-2</c:v>
                </c:pt>
                <c:pt idx="108">
                  <c:v>3.2968109919833774E-2</c:v>
                </c:pt>
                <c:pt idx="109">
                  <c:v>9.8012310346201763E-5</c:v>
                </c:pt>
                <c:pt idx="110">
                  <c:v>2.2611554343904047E-2</c:v>
                </c:pt>
                <c:pt idx="111">
                  <c:v>5.2425054323748492E-2</c:v>
                </c:pt>
                <c:pt idx="112">
                  <c:v>-2.5512931211710096E-2</c:v>
                </c:pt>
                <c:pt idx="113">
                  <c:v>-4.2375483633236982E-3</c:v>
                </c:pt>
                <c:pt idx="114">
                  <c:v>-3.3917411597183721E-2</c:v>
                </c:pt>
                <c:pt idx="115">
                  <c:v>3.3246827553793615E-2</c:v>
                </c:pt>
                <c:pt idx="116">
                  <c:v>-8.8508121683477225E-3</c:v>
                </c:pt>
                <c:pt idx="117">
                  <c:v>1.0788789485536434E-2</c:v>
                </c:pt>
                <c:pt idx="118">
                  <c:v>4.3427179903447778E-2</c:v>
                </c:pt>
                <c:pt idx="119">
                  <c:v>-1.5995222760135639E-3</c:v>
                </c:pt>
                <c:pt idx="120">
                  <c:v>1.8528977322095692E-2</c:v>
                </c:pt>
                <c:pt idx="121">
                  <c:v>1.1468998549896796E-2</c:v>
                </c:pt>
                <c:pt idx="122">
                  <c:v>-5.2019583843329158E-3</c:v>
                </c:pt>
                <c:pt idx="123">
                  <c:v>-2.4082250805230309E-2</c:v>
                </c:pt>
                <c:pt idx="124">
                  <c:v>7.6518001074691077E-3</c:v>
                </c:pt>
                <c:pt idx="125">
                  <c:v>3.0682321665928276E-2</c:v>
                </c:pt>
                <c:pt idx="126">
                  <c:v>-1.8132767237186546E-3</c:v>
                </c:pt>
                <c:pt idx="127">
                  <c:v>1.8831557259011958E-3</c:v>
                </c:pt>
                <c:pt idx="128">
                  <c:v>-1.9016871945691652E-3</c:v>
                </c:pt>
                <c:pt idx="129">
                  <c:v>7.5303553525676624E-3</c:v>
                </c:pt>
                <c:pt idx="130">
                  <c:v>-1.0864295473577396E-2</c:v>
                </c:pt>
                <c:pt idx="131">
                  <c:v>9.1849216056933067E-3</c:v>
                </c:pt>
                <c:pt idx="132">
                  <c:v>2.2001500102279584E-2</c:v>
                </c:pt>
                <c:pt idx="133">
                  <c:v>2.5738465483878536E-2</c:v>
                </c:pt>
                <c:pt idx="134">
                  <c:v>7.1143460906316737E-3</c:v>
                </c:pt>
                <c:pt idx="135">
                  <c:v>-1.2107997773241851E-2</c:v>
                </c:pt>
                <c:pt idx="136">
                  <c:v>2.779764459066425E-2</c:v>
                </c:pt>
                <c:pt idx="137">
                  <c:v>-5.2410652880215246E-3</c:v>
                </c:pt>
                <c:pt idx="138">
                  <c:v>-9.0036725506455499E-4</c:v>
                </c:pt>
                <c:pt idx="139">
                  <c:v>1.8952197006277215E-2</c:v>
                </c:pt>
              </c:numCache>
            </c:numRef>
          </c:xVal>
          <c:yVal>
            <c:numRef>
              <c:f>'RI.SXQE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085-4B2A-A9B5-55A2EADC78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5173968"/>
        <c:axId val="-2106643840"/>
      </c:scatterChart>
      <c:valAx>
        <c:axId val="-21151739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06643840"/>
        <c:crosses val="autoZero"/>
        <c:crossBetween val="midCat"/>
      </c:valAx>
      <c:valAx>
        <c:axId val="-21066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51739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SXQE</a:t>
            </a:r>
          </a:p>
        </c:rich>
      </c:tx>
      <c:layout>
        <c:manualLayout>
          <c:xMode val="edge"/>
          <c:yMode val="edge"/>
          <c:x val="7.5812633073101487E-2"/>
          <c:y val="2.87049685810729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'RI.SXQE - Regression'!$D$2:$D$141</c:f>
              <c:numCache>
                <c:formatCode>General</c:formatCode>
                <c:ptCount val="140"/>
                <c:pt idx="0">
                  <c:v>-5.6625141562853185E-3</c:v>
                </c:pt>
                <c:pt idx="1">
                  <c:v>-3.6707538182600565E-2</c:v>
                </c:pt>
                <c:pt idx="2">
                  <c:v>-7.2304594545120138E-3</c:v>
                </c:pt>
                <c:pt idx="3">
                  <c:v>2.4296495367259814E-2</c:v>
                </c:pt>
                <c:pt idx="4">
                  <c:v>-2.5092734017019632E-3</c:v>
                </c:pt>
                <c:pt idx="5">
                  <c:v>-6.1032282049692382E-3</c:v>
                </c:pt>
                <c:pt idx="6">
                  <c:v>-3.36651448244892E-2</c:v>
                </c:pt>
                <c:pt idx="7">
                  <c:v>7.6472895109957108E-3</c:v>
                </c:pt>
                <c:pt idx="8">
                  <c:v>-1.4800725176093018E-2</c:v>
                </c:pt>
                <c:pt idx="9">
                  <c:v>2.4901384425592869E-2</c:v>
                </c:pt>
                <c:pt idx="10">
                  <c:v>1.4116920225500016E-2</c:v>
                </c:pt>
                <c:pt idx="11">
                  <c:v>7.1869701165160373E-3</c:v>
                </c:pt>
                <c:pt idx="12">
                  <c:v>-2.8062111613420138E-2</c:v>
                </c:pt>
                <c:pt idx="13">
                  <c:v>3.9806939487792119E-2</c:v>
                </c:pt>
                <c:pt idx="14">
                  <c:v>1.1272218512512372E-2</c:v>
                </c:pt>
                <c:pt idx="15">
                  <c:v>2.1452815174497031E-2</c:v>
                </c:pt>
                <c:pt idx="16">
                  <c:v>3.5987078973047523E-2</c:v>
                </c:pt>
                <c:pt idx="17">
                  <c:v>7.1847358253973792E-3</c:v>
                </c:pt>
                <c:pt idx="18">
                  <c:v>-2.0292894104915029E-3</c:v>
                </c:pt>
                <c:pt idx="19">
                  <c:v>-1.8904229821422619E-3</c:v>
                </c:pt>
                <c:pt idx="20">
                  <c:v>7.3024957438330956E-2</c:v>
                </c:pt>
                <c:pt idx="21">
                  <c:v>3.8462261844307642E-2</c:v>
                </c:pt>
                <c:pt idx="22">
                  <c:v>4.4167321288295494E-2</c:v>
                </c:pt>
                <c:pt idx="23">
                  <c:v>-3.3794425153222903E-2</c:v>
                </c:pt>
                <c:pt idx="24">
                  <c:v>9.1917044867006643E-3</c:v>
                </c:pt>
                <c:pt idx="25">
                  <c:v>4.8993612148969592E-2</c:v>
                </c:pt>
                <c:pt idx="26">
                  <c:v>-5.8104554140729917E-2</c:v>
                </c:pt>
                <c:pt idx="27">
                  <c:v>2.1615881984868622E-3</c:v>
                </c:pt>
                <c:pt idx="28">
                  <c:v>6.5655119763335058E-3</c:v>
                </c:pt>
                <c:pt idx="29">
                  <c:v>3.4901635458639634E-2</c:v>
                </c:pt>
                <c:pt idx="30">
                  <c:v>2.463014308554767E-2</c:v>
                </c:pt>
                <c:pt idx="31">
                  <c:v>2.2515158413177978E-2</c:v>
                </c:pt>
                <c:pt idx="32">
                  <c:v>3.7063267233238988E-2</c:v>
                </c:pt>
                <c:pt idx="33">
                  <c:v>1.5893779841716187E-2</c:v>
                </c:pt>
                <c:pt idx="34">
                  <c:v>-7.9807941863482956E-3</c:v>
                </c:pt>
                <c:pt idx="35">
                  <c:v>-2.7040676753435251E-2</c:v>
                </c:pt>
                <c:pt idx="36">
                  <c:v>-5.6495992969388493E-3</c:v>
                </c:pt>
                <c:pt idx="37">
                  <c:v>-2.2559005194911386E-2</c:v>
                </c:pt>
                <c:pt idx="38">
                  <c:v>-7.4501126651915633E-3</c:v>
                </c:pt>
                <c:pt idx="39">
                  <c:v>-5.0493829654016274E-3</c:v>
                </c:pt>
                <c:pt idx="40">
                  <c:v>1.6757367286169063E-2</c:v>
                </c:pt>
                <c:pt idx="41">
                  <c:v>-1.1282051282051515E-3</c:v>
                </c:pt>
                <c:pt idx="42">
                  <c:v>1.088646967340591E-2</c:v>
                </c:pt>
                <c:pt idx="43">
                  <c:v>7.5422029082400418E-3</c:v>
                </c:pt>
                <c:pt idx="44">
                  <c:v>4.3646130602652006E-3</c:v>
                </c:pt>
                <c:pt idx="45">
                  <c:v>-4.9446494464944687E-2</c:v>
                </c:pt>
                <c:pt idx="46">
                  <c:v>-1.9498552765391478E-2</c:v>
                </c:pt>
                <c:pt idx="47">
                  <c:v>-1.006737396422208E-2</c:v>
                </c:pt>
                <c:pt idx="48">
                  <c:v>2.9125082521067143E-3</c:v>
                </c:pt>
                <c:pt idx="49">
                  <c:v>-3.5021186850609657E-3</c:v>
                </c:pt>
                <c:pt idx="50">
                  <c:v>-1.4548297296266626E-2</c:v>
                </c:pt>
                <c:pt idx="51">
                  <c:v>1.7190006876004488E-3</c:v>
                </c:pt>
                <c:pt idx="52">
                  <c:v>-3.2554686161403402E-3</c:v>
                </c:pt>
                <c:pt idx="53">
                  <c:v>-4.8688996665657205E-3</c:v>
                </c:pt>
                <c:pt idx="54">
                  <c:v>-6.0587700696746512E-4</c:v>
                </c:pt>
                <c:pt idx="55">
                  <c:v>4.8323884174878498E-3</c:v>
                </c:pt>
                <c:pt idx="56">
                  <c:v>3.9346015738407425E-3</c:v>
                </c:pt>
                <c:pt idx="57">
                  <c:v>2.3237633631051125E-2</c:v>
                </c:pt>
                <c:pt idx="58">
                  <c:v>-9.9574368386101393E-4</c:v>
                </c:pt>
                <c:pt idx="59">
                  <c:v>-3.19177922229594E-3</c:v>
                </c:pt>
                <c:pt idx="60">
                  <c:v>6.1486645257304833E-3</c:v>
                </c:pt>
                <c:pt idx="61">
                  <c:v>2.5523625921240193E-2</c:v>
                </c:pt>
                <c:pt idx="62">
                  <c:v>-5.8296232705782889E-3</c:v>
                </c:pt>
                <c:pt idx="63">
                  <c:v>3.8501409852380146E-2</c:v>
                </c:pt>
                <c:pt idx="64">
                  <c:v>-1.0889403851280689E-2</c:v>
                </c:pt>
                <c:pt idx="65">
                  <c:v>-2.0252757629945117E-2</c:v>
                </c:pt>
                <c:pt idx="66">
                  <c:v>-7.6166929196658092E-3</c:v>
                </c:pt>
                <c:pt idx="67">
                  <c:v>-3.6390185793609725E-2</c:v>
                </c:pt>
                <c:pt idx="68">
                  <c:v>4.9429437547065308E-3</c:v>
                </c:pt>
                <c:pt idx="69">
                  <c:v>2.6522631354783843E-3</c:v>
                </c:pt>
                <c:pt idx="70">
                  <c:v>3.4424752177831058E-2</c:v>
                </c:pt>
                <c:pt idx="71">
                  <c:v>2.7712512801975932E-3</c:v>
                </c:pt>
                <c:pt idx="72">
                  <c:v>-2.6660933132659617E-2</c:v>
                </c:pt>
                <c:pt idx="73">
                  <c:v>1.4213781619221346E-2</c:v>
                </c:pt>
                <c:pt idx="74">
                  <c:v>-1.8045200599560138E-2</c:v>
                </c:pt>
                <c:pt idx="75">
                  <c:v>-1.5711521143492044E-2</c:v>
                </c:pt>
                <c:pt idx="76">
                  <c:v>1.4934951286389261E-2</c:v>
                </c:pt>
                <c:pt idx="77">
                  <c:v>1.6827493474649985E-2</c:v>
                </c:pt>
                <c:pt idx="78">
                  <c:v>-1.2400648348858598E-2</c:v>
                </c:pt>
                <c:pt idx="79">
                  <c:v>-2.4405578417923995E-2</c:v>
                </c:pt>
                <c:pt idx="80">
                  <c:v>-5.0045495905368257E-3</c:v>
                </c:pt>
                <c:pt idx="81">
                  <c:v>-2.7600287345457982E-3</c:v>
                </c:pt>
                <c:pt idx="82">
                  <c:v>1.4557241220583501E-2</c:v>
                </c:pt>
                <c:pt idx="83">
                  <c:v>4.4695320477005727E-3</c:v>
                </c:pt>
                <c:pt idx="84">
                  <c:v>3.1113516020562239E-3</c:v>
                </c:pt>
                <c:pt idx="85">
                  <c:v>6.7315175097276969E-3</c:v>
                </c:pt>
                <c:pt idx="86">
                  <c:v>4.6322537771436483E-3</c:v>
                </c:pt>
                <c:pt idx="87">
                  <c:v>-6.6410141219218279E-4</c:v>
                </c:pt>
                <c:pt idx="88">
                  <c:v>-9.5759498568442555E-3</c:v>
                </c:pt>
                <c:pt idx="89">
                  <c:v>-3.8733547877362862E-3</c:v>
                </c:pt>
                <c:pt idx="90">
                  <c:v>7.2008074220719738E-3</c:v>
                </c:pt>
                <c:pt idx="91">
                  <c:v>2.6518698571457038E-2</c:v>
                </c:pt>
                <c:pt idx="92">
                  <c:v>-6.7678546692259691E-3</c:v>
                </c:pt>
                <c:pt idx="93">
                  <c:v>-1.2332890313501686E-2</c:v>
                </c:pt>
                <c:pt idx="94">
                  <c:v>-5.4041444733874521E-3</c:v>
                </c:pt>
                <c:pt idx="95">
                  <c:v>-9.9042588312972827E-4</c:v>
                </c:pt>
                <c:pt idx="96">
                  <c:v>-6.0225846925972487E-3</c:v>
                </c:pt>
                <c:pt idx="97">
                  <c:v>3.3866847609164148E-2</c:v>
                </c:pt>
                <c:pt idx="98">
                  <c:v>1.6391476432255092E-3</c:v>
                </c:pt>
                <c:pt idx="99">
                  <c:v>-1.2729174478498528E-2</c:v>
                </c:pt>
                <c:pt idx="100">
                  <c:v>2.7038530919999137E-2</c:v>
                </c:pt>
                <c:pt idx="101">
                  <c:v>2.8864722024596321E-3</c:v>
                </c:pt>
                <c:pt idx="102">
                  <c:v>5.7956989247311803E-2</c:v>
                </c:pt>
                <c:pt idx="103">
                  <c:v>-6.0283329628357182E-2</c:v>
                </c:pt>
                <c:pt idx="104">
                  <c:v>-8.4361974991985344E-3</c:v>
                </c:pt>
                <c:pt idx="105">
                  <c:v>-1.0979428435530469E-2</c:v>
                </c:pt>
                <c:pt idx="106">
                  <c:v>-3.0455584804872832E-2</c:v>
                </c:pt>
                <c:pt idx="107">
                  <c:v>-1.2485531583840992E-2</c:v>
                </c:pt>
                <c:pt idx="108">
                  <c:v>3.2968109919833774E-2</c:v>
                </c:pt>
                <c:pt idx="109">
                  <c:v>9.8012310346201763E-5</c:v>
                </c:pt>
                <c:pt idx="110">
                  <c:v>2.2611554343904047E-2</c:v>
                </c:pt>
                <c:pt idx="111">
                  <c:v>5.2425054323748492E-2</c:v>
                </c:pt>
                <c:pt idx="112">
                  <c:v>-2.5512931211710096E-2</c:v>
                </c:pt>
                <c:pt idx="113">
                  <c:v>-4.2375483633236982E-3</c:v>
                </c:pt>
                <c:pt idx="114">
                  <c:v>-3.3917411597183721E-2</c:v>
                </c:pt>
                <c:pt idx="115">
                  <c:v>3.3246827553793615E-2</c:v>
                </c:pt>
                <c:pt idx="116">
                  <c:v>-8.8508121683477225E-3</c:v>
                </c:pt>
                <c:pt idx="117">
                  <c:v>1.0788789485536434E-2</c:v>
                </c:pt>
                <c:pt idx="118">
                  <c:v>4.3427179903447778E-2</c:v>
                </c:pt>
                <c:pt idx="119">
                  <c:v>-1.5995222760135639E-3</c:v>
                </c:pt>
                <c:pt idx="120">
                  <c:v>1.8528977322095692E-2</c:v>
                </c:pt>
                <c:pt idx="121">
                  <c:v>1.1468998549896796E-2</c:v>
                </c:pt>
                <c:pt idx="122">
                  <c:v>-5.2019583843329158E-3</c:v>
                </c:pt>
                <c:pt idx="123">
                  <c:v>-2.4082250805230309E-2</c:v>
                </c:pt>
                <c:pt idx="124">
                  <c:v>7.6518001074691077E-3</c:v>
                </c:pt>
                <c:pt idx="125">
                  <c:v>3.0682321665928276E-2</c:v>
                </c:pt>
                <c:pt idx="126">
                  <c:v>-1.8132767237186546E-3</c:v>
                </c:pt>
                <c:pt idx="127">
                  <c:v>1.8831557259011958E-3</c:v>
                </c:pt>
                <c:pt idx="128">
                  <c:v>-1.9016871945691652E-3</c:v>
                </c:pt>
                <c:pt idx="129">
                  <c:v>7.5303553525676624E-3</c:v>
                </c:pt>
                <c:pt idx="130">
                  <c:v>-1.0864295473577396E-2</c:v>
                </c:pt>
                <c:pt idx="131">
                  <c:v>9.1849216056933067E-3</c:v>
                </c:pt>
                <c:pt idx="132">
                  <c:v>2.2001500102279584E-2</c:v>
                </c:pt>
                <c:pt idx="133">
                  <c:v>2.5738465483878536E-2</c:v>
                </c:pt>
                <c:pt idx="134">
                  <c:v>7.1143460906316737E-3</c:v>
                </c:pt>
                <c:pt idx="135">
                  <c:v>-1.2107997773241851E-2</c:v>
                </c:pt>
                <c:pt idx="136">
                  <c:v>2.779764459066425E-2</c:v>
                </c:pt>
                <c:pt idx="137">
                  <c:v>-5.2410652880215246E-3</c:v>
                </c:pt>
                <c:pt idx="138">
                  <c:v>-9.0036725506455499E-4</c:v>
                </c:pt>
                <c:pt idx="139">
                  <c:v>1.8952197006277215E-2</c:v>
                </c:pt>
              </c:numCache>
            </c:numRef>
          </c:xVal>
          <c:yVal>
            <c:numRef>
              <c:f>'RI.SXQE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C2-4D8B-83C2-A05737DAA656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'RI.SXQE - Regression'!$D$2:$D$141</c:f>
              <c:numCache>
                <c:formatCode>General</c:formatCode>
                <c:ptCount val="140"/>
                <c:pt idx="0">
                  <c:v>-5.6625141562853185E-3</c:v>
                </c:pt>
                <c:pt idx="1">
                  <c:v>-3.6707538182600565E-2</c:v>
                </c:pt>
                <c:pt idx="2">
                  <c:v>-7.2304594545120138E-3</c:v>
                </c:pt>
                <c:pt idx="3">
                  <c:v>2.4296495367259814E-2</c:v>
                </c:pt>
                <c:pt idx="4">
                  <c:v>-2.5092734017019632E-3</c:v>
                </c:pt>
                <c:pt idx="5">
                  <c:v>-6.1032282049692382E-3</c:v>
                </c:pt>
                <c:pt idx="6">
                  <c:v>-3.36651448244892E-2</c:v>
                </c:pt>
                <c:pt idx="7">
                  <c:v>7.6472895109957108E-3</c:v>
                </c:pt>
                <c:pt idx="8">
                  <c:v>-1.4800725176093018E-2</c:v>
                </c:pt>
                <c:pt idx="9">
                  <c:v>2.4901384425592869E-2</c:v>
                </c:pt>
                <c:pt idx="10">
                  <c:v>1.4116920225500016E-2</c:v>
                </c:pt>
                <c:pt idx="11">
                  <c:v>7.1869701165160373E-3</c:v>
                </c:pt>
                <c:pt idx="12">
                  <c:v>-2.8062111613420138E-2</c:v>
                </c:pt>
                <c:pt idx="13">
                  <c:v>3.9806939487792119E-2</c:v>
                </c:pt>
                <c:pt idx="14">
                  <c:v>1.1272218512512372E-2</c:v>
                </c:pt>
                <c:pt idx="15">
                  <c:v>2.1452815174497031E-2</c:v>
                </c:pt>
                <c:pt idx="16">
                  <c:v>3.5987078973047523E-2</c:v>
                </c:pt>
                <c:pt idx="17">
                  <c:v>7.1847358253973792E-3</c:v>
                </c:pt>
                <c:pt idx="18">
                  <c:v>-2.0292894104915029E-3</c:v>
                </c:pt>
                <c:pt idx="19">
                  <c:v>-1.8904229821422619E-3</c:v>
                </c:pt>
                <c:pt idx="20">
                  <c:v>7.3024957438330956E-2</c:v>
                </c:pt>
                <c:pt idx="21">
                  <c:v>3.8462261844307642E-2</c:v>
                </c:pt>
                <c:pt idx="22">
                  <c:v>4.4167321288295494E-2</c:v>
                </c:pt>
                <c:pt idx="23">
                  <c:v>-3.3794425153222903E-2</c:v>
                </c:pt>
                <c:pt idx="24">
                  <c:v>9.1917044867006643E-3</c:v>
                </c:pt>
                <c:pt idx="25">
                  <c:v>4.8993612148969592E-2</c:v>
                </c:pt>
                <c:pt idx="26">
                  <c:v>-5.8104554140729917E-2</c:v>
                </c:pt>
                <c:pt idx="27">
                  <c:v>2.1615881984868622E-3</c:v>
                </c:pt>
                <c:pt idx="28">
                  <c:v>6.5655119763335058E-3</c:v>
                </c:pt>
                <c:pt idx="29">
                  <c:v>3.4901635458639634E-2</c:v>
                </c:pt>
                <c:pt idx="30">
                  <c:v>2.463014308554767E-2</c:v>
                </c:pt>
                <c:pt idx="31">
                  <c:v>2.2515158413177978E-2</c:v>
                </c:pt>
                <c:pt idx="32">
                  <c:v>3.7063267233238988E-2</c:v>
                </c:pt>
                <c:pt idx="33">
                  <c:v>1.5893779841716187E-2</c:v>
                </c:pt>
                <c:pt idx="34">
                  <c:v>-7.9807941863482956E-3</c:v>
                </c:pt>
                <c:pt idx="35">
                  <c:v>-2.7040676753435251E-2</c:v>
                </c:pt>
                <c:pt idx="36">
                  <c:v>-5.6495992969388493E-3</c:v>
                </c:pt>
                <c:pt idx="37">
                  <c:v>-2.2559005194911386E-2</c:v>
                </c:pt>
                <c:pt idx="38">
                  <c:v>-7.4501126651915633E-3</c:v>
                </c:pt>
                <c:pt idx="39">
                  <c:v>-5.0493829654016274E-3</c:v>
                </c:pt>
                <c:pt idx="40">
                  <c:v>1.6757367286169063E-2</c:v>
                </c:pt>
                <c:pt idx="41">
                  <c:v>-1.1282051282051515E-3</c:v>
                </c:pt>
                <c:pt idx="42">
                  <c:v>1.088646967340591E-2</c:v>
                </c:pt>
                <c:pt idx="43">
                  <c:v>7.5422029082400418E-3</c:v>
                </c:pt>
                <c:pt idx="44">
                  <c:v>4.3646130602652006E-3</c:v>
                </c:pt>
                <c:pt idx="45">
                  <c:v>-4.9446494464944687E-2</c:v>
                </c:pt>
                <c:pt idx="46">
                  <c:v>-1.9498552765391478E-2</c:v>
                </c:pt>
                <c:pt idx="47">
                  <c:v>-1.006737396422208E-2</c:v>
                </c:pt>
                <c:pt idx="48">
                  <c:v>2.9125082521067143E-3</c:v>
                </c:pt>
                <c:pt idx="49">
                  <c:v>-3.5021186850609657E-3</c:v>
                </c:pt>
                <c:pt idx="50">
                  <c:v>-1.4548297296266626E-2</c:v>
                </c:pt>
                <c:pt idx="51">
                  <c:v>1.7190006876004488E-3</c:v>
                </c:pt>
                <c:pt idx="52">
                  <c:v>-3.2554686161403402E-3</c:v>
                </c:pt>
                <c:pt idx="53">
                  <c:v>-4.8688996665657205E-3</c:v>
                </c:pt>
                <c:pt idx="54">
                  <c:v>-6.0587700696746512E-4</c:v>
                </c:pt>
                <c:pt idx="55">
                  <c:v>4.8323884174878498E-3</c:v>
                </c:pt>
                <c:pt idx="56">
                  <c:v>3.9346015738407425E-3</c:v>
                </c:pt>
                <c:pt idx="57">
                  <c:v>2.3237633631051125E-2</c:v>
                </c:pt>
                <c:pt idx="58">
                  <c:v>-9.9574368386101393E-4</c:v>
                </c:pt>
                <c:pt idx="59">
                  <c:v>-3.19177922229594E-3</c:v>
                </c:pt>
                <c:pt idx="60">
                  <c:v>6.1486645257304833E-3</c:v>
                </c:pt>
                <c:pt idx="61">
                  <c:v>2.5523625921240193E-2</c:v>
                </c:pt>
                <c:pt idx="62">
                  <c:v>-5.8296232705782889E-3</c:v>
                </c:pt>
                <c:pt idx="63">
                  <c:v>3.8501409852380146E-2</c:v>
                </c:pt>
                <c:pt idx="64">
                  <c:v>-1.0889403851280689E-2</c:v>
                </c:pt>
                <c:pt idx="65">
                  <c:v>-2.0252757629945117E-2</c:v>
                </c:pt>
                <c:pt idx="66">
                  <c:v>-7.6166929196658092E-3</c:v>
                </c:pt>
                <c:pt idx="67">
                  <c:v>-3.6390185793609725E-2</c:v>
                </c:pt>
                <c:pt idx="68">
                  <c:v>4.9429437547065308E-3</c:v>
                </c:pt>
                <c:pt idx="69">
                  <c:v>2.6522631354783843E-3</c:v>
                </c:pt>
                <c:pt idx="70">
                  <c:v>3.4424752177831058E-2</c:v>
                </c:pt>
                <c:pt idx="71">
                  <c:v>2.7712512801975932E-3</c:v>
                </c:pt>
                <c:pt idx="72">
                  <c:v>-2.6660933132659617E-2</c:v>
                </c:pt>
                <c:pt idx="73">
                  <c:v>1.4213781619221346E-2</c:v>
                </c:pt>
                <c:pt idx="74">
                  <c:v>-1.8045200599560138E-2</c:v>
                </c:pt>
                <c:pt idx="75">
                  <c:v>-1.5711521143492044E-2</c:v>
                </c:pt>
                <c:pt idx="76">
                  <c:v>1.4934951286389261E-2</c:v>
                </c:pt>
                <c:pt idx="77">
                  <c:v>1.6827493474649985E-2</c:v>
                </c:pt>
                <c:pt idx="78">
                  <c:v>-1.2400648348858598E-2</c:v>
                </c:pt>
                <c:pt idx="79">
                  <c:v>-2.4405578417923995E-2</c:v>
                </c:pt>
                <c:pt idx="80">
                  <c:v>-5.0045495905368257E-3</c:v>
                </c:pt>
                <c:pt idx="81">
                  <c:v>-2.7600287345457982E-3</c:v>
                </c:pt>
                <c:pt idx="82">
                  <c:v>1.4557241220583501E-2</c:v>
                </c:pt>
                <c:pt idx="83">
                  <c:v>4.4695320477005727E-3</c:v>
                </c:pt>
                <c:pt idx="84">
                  <c:v>3.1113516020562239E-3</c:v>
                </c:pt>
                <c:pt idx="85">
                  <c:v>6.7315175097276969E-3</c:v>
                </c:pt>
                <c:pt idx="86">
                  <c:v>4.6322537771436483E-3</c:v>
                </c:pt>
                <c:pt idx="87">
                  <c:v>-6.6410141219218279E-4</c:v>
                </c:pt>
                <c:pt idx="88">
                  <c:v>-9.5759498568442555E-3</c:v>
                </c:pt>
                <c:pt idx="89">
                  <c:v>-3.8733547877362862E-3</c:v>
                </c:pt>
                <c:pt idx="90">
                  <c:v>7.2008074220719738E-3</c:v>
                </c:pt>
                <c:pt idx="91">
                  <c:v>2.6518698571457038E-2</c:v>
                </c:pt>
                <c:pt idx="92">
                  <c:v>-6.7678546692259691E-3</c:v>
                </c:pt>
                <c:pt idx="93">
                  <c:v>-1.2332890313501686E-2</c:v>
                </c:pt>
                <c:pt idx="94">
                  <c:v>-5.4041444733874521E-3</c:v>
                </c:pt>
                <c:pt idx="95">
                  <c:v>-9.9042588312972827E-4</c:v>
                </c:pt>
                <c:pt idx="96">
                  <c:v>-6.0225846925972487E-3</c:v>
                </c:pt>
                <c:pt idx="97">
                  <c:v>3.3866847609164148E-2</c:v>
                </c:pt>
                <c:pt idx="98">
                  <c:v>1.6391476432255092E-3</c:v>
                </c:pt>
                <c:pt idx="99">
                  <c:v>-1.2729174478498528E-2</c:v>
                </c:pt>
                <c:pt idx="100">
                  <c:v>2.7038530919999137E-2</c:v>
                </c:pt>
                <c:pt idx="101">
                  <c:v>2.8864722024596321E-3</c:v>
                </c:pt>
                <c:pt idx="102">
                  <c:v>5.7956989247311803E-2</c:v>
                </c:pt>
                <c:pt idx="103">
                  <c:v>-6.0283329628357182E-2</c:v>
                </c:pt>
                <c:pt idx="104">
                  <c:v>-8.4361974991985344E-3</c:v>
                </c:pt>
                <c:pt idx="105">
                  <c:v>-1.0979428435530469E-2</c:v>
                </c:pt>
                <c:pt idx="106">
                  <c:v>-3.0455584804872832E-2</c:v>
                </c:pt>
                <c:pt idx="107">
                  <c:v>-1.2485531583840992E-2</c:v>
                </c:pt>
                <c:pt idx="108">
                  <c:v>3.2968109919833774E-2</c:v>
                </c:pt>
                <c:pt idx="109">
                  <c:v>9.8012310346201763E-5</c:v>
                </c:pt>
                <c:pt idx="110">
                  <c:v>2.2611554343904047E-2</c:v>
                </c:pt>
                <c:pt idx="111">
                  <c:v>5.2425054323748492E-2</c:v>
                </c:pt>
                <c:pt idx="112">
                  <c:v>-2.5512931211710096E-2</c:v>
                </c:pt>
                <c:pt idx="113">
                  <c:v>-4.2375483633236982E-3</c:v>
                </c:pt>
                <c:pt idx="114">
                  <c:v>-3.3917411597183721E-2</c:v>
                </c:pt>
                <c:pt idx="115">
                  <c:v>3.3246827553793615E-2</c:v>
                </c:pt>
                <c:pt idx="116">
                  <c:v>-8.8508121683477225E-3</c:v>
                </c:pt>
                <c:pt idx="117">
                  <c:v>1.0788789485536434E-2</c:v>
                </c:pt>
                <c:pt idx="118">
                  <c:v>4.3427179903447778E-2</c:v>
                </c:pt>
                <c:pt idx="119">
                  <c:v>-1.5995222760135639E-3</c:v>
                </c:pt>
                <c:pt idx="120">
                  <c:v>1.8528977322095692E-2</c:v>
                </c:pt>
                <c:pt idx="121">
                  <c:v>1.1468998549896796E-2</c:v>
                </c:pt>
                <c:pt idx="122">
                  <c:v>-5.2019583843329158E-3</c:v>
                </c:pt>
                <c:pt idx="123">
                  <c:v>-2.4082250805230309E-2</c:v>
                </c:pt>
                <c:pt idx="124">
                  <c:v>7.6518001074691077E-3</c:v>
                </c:pt>
                <c:pt idx="125">
                  <c:v>3.0682321665928276E-2</c:v>
                </c:pt>
                <c:pt idx="126">
                  <c:v>-1.8132767237186546E-3</c:v>
                </c:pt>
                <c:pt idx="127">
                  <c:v>1.8831557259011958E-3</c:v>
                </c:pt>
                <c:pt idx="128">
                  <c:v>-1.9016871945691652E-3</c:v>
                </c:pt>
                <c:pt idx="129">
                  <c:v>7.5303553525676624E-3</c:v>
                </c:pt>
                <c:pt idx="130">
                  <c:v>-1.0864295473577396E-2</c:v>
                </c:pt>
                <c:pt idx="131">
                  <c:v>9.1849216056933067E-3</c:v>
                </c:pt>
                <c:pt idx="132">
                  <c:v>2.2001500102279584E-2</c:v>
                </c:pt>
                <c:pt idx="133">
                  <c:v>2.5738465483878536E-2</c:v>
                </c:pt>
                <c:pt idx="134">
                  <c:v>7.1143460906316737E-3</c:v>
                </c:pt>
                <c:pt idx="135">
                  <c:v>-1.2107997773241851E-2</c:v>
                </c:pt>
                <c:pt idx="136">
                  <c:v>2.779764459066425E-2</c:v>
                </c:pt>
                <c:pt idx="137">
                  <c:v>-5.2410652880215246E-3</c:v>
                </c:pt>
                <c:pt idx="138">
                  <c:v>-9.0036725506455499E-4</c:v>
                </c:pt>
                <c:pt idx="139">
                  <c:v>1.8952197006277215E-2</c:v>
                </c:pt>
              </c:numCache>
            </c:numRef>
          </c:xVal>
          <c:yVal>
            <c:numRef>
              <c:f>'RI.SXQE - Regression'!$J$2:$J$141</c:f>
              <c:numCache>
                <c:formatCode>General</c:formatCode>
                <c:ptCount val="140"/>
                <c:pt idx="0">
                  <c:v>-4.4969661938045842E-3</c:v>
                </c:pt>
                <c:pt idx="1">
                  <c:v>-2.689665215312146E-2</c:v>
                </c:pt>
                <c:pt idx="2">
                  <c:v>-5.6282741371289236E-3</c:v>
                </c:pt>
                <c:pt idx="3">
                  <c:v>1.7119135775089413E-2</c:v>
                </c:pt>
                <c:pt idx="4">
                  <c:v>-2.2218317762272032E-3</c:v>
                </c:pt>
                <c:pt idx="5">
                  <c:v>-4.8149513330659043E-3</c:v>
                </c:pt>
                <c:pt idx="6">
                  <c:v>-2.4701496635488745E-2</c:v>
                </c:pt>
                <c:pt idx="7">
                  <c:v>5.1063577422485913E-3</c:v>
                </c:pt>
                <c:pt idx="8">
                  <c:v>-1.1090391822986047E-2</c:v>
                </c:pt>
                <c:pt idx="9">
                  <c:v>1.7555576891559552E-2</c:v>
                </c:pt>
                <c:pt idx="10">
                  <c:v>9.7743424136345156E-3</c:v>
                </c:pt>
                <c:pt idx="11">
                  <c:v>4.7742269032262892E-3</c:v>
                </c:pt>
                <c:pt idx="12">
                  <c:v>-2.0658781634167286E-2</c:v>
                </c:pt>
                <c:pt idx="13">
                  <c:v>2.8310271497676034E-2</c:v>
                </c:pt>
                <c:pt idx="14">
                  <c:v>7.721825882649018E-3</c:v>
                </c:pt>
                <c:pt idx="15">
                  <c:v>1.5067356294016281E-2</c:v>
                </c:pt>
                <c:pt idx="16">
                  <c:v>2.555415586812633E-2</c:v>
                </c:pt>
                <c:pt idx="17">
                  <c:v>4.7726148117246949E-3</c:v>
                </c:pt>
                <c:pt idx="18">
                  <c:v>-1.8755124865561647E-3</c:v>
                </c:pt>
                <c:pt idx="19">
                  <c:v>-1.7753172223270788E-3</c:v>
                </c:pt>
                <c:pt idx="20">
                  <c:v>5.2277821648460537E-2</c:v>
                </c:pt>
                <c:pt idx="21">
                  <c:v>2.7340056209550146E-2</c:v>
                </c:pt>
                <c:pt idx="22">
                  <c:v>3.1456385442094489E-2</c:v>
                </c:pt>
                <c:pt idx="23">
                  <c:v>-2.4794775312351663E-2</c:v>
                </c:pt>
                <c:pt idx="24">
                  <c:v>6.2206880264620316E-3</c:v>
                </c:pt>
                <c:pt idx="25">
                  <c:v>3.4938663295568967E-2</c:v>
                </c:pt>
                <c:pt idx="26">
                  <c:v>-4.2335082399537857E-2</c:v>
                </c:pt>
                <c:pt idx="27">
                  <c:v>1.1483003555751792E-3</c:v>
                </c:pt>
                <c:pt idx="28">
                  <c:v>4.325830820003736E-3</c:v>
                </c:pt>
                <c:pt idx="29">
                  <c:v>2.4770983858702064E-2</c:v>
                </c:pt>
                <c:pt idx="30">
                  <c:v>1.7359870138971872E-2</c:v>
                </c:pt>
                <c:pt idx="31">
                  <c:v>1.5833860932804322E-2</c:v>
                </c:pt>
                <c:pt idx="32">
                  <c:v>2.6330650002611741E-2</c:v>
                </c:pt>
                <c:pt idx="33">
                  <c:v>1.1056386755532823E-2</c:v>
                </c:pt>
                <c:pt idx="34">
                  <c:v>-6.169657591793166E-3</c:v>
                </c:pt>
                <c:pt idx="35">
                  <c:v>-1.9921793314487898E-2</c:v>
                </c:pt>
                <c:pt idx="36">
                  <c:v>-4.4876478311154638E-3</c:v>
                </c:pt>
                <c:pt idx="37">
                  <c:v>-1.6688166070436064E-2</c:v>
                </c:pt>
                <c:pt idx="38">
                  <c:v>-5.7867588893071474E-3</c:v>
                </c:pt>
                <c:pt idx="39">
                  <c:v>-4.0545781925579076E-3</c:v>
                </c:pt>
                <c:pt idx="40">
                  <c:v>1.1679484600061997E-2</c:v>
                </c:pt>
                <c:pt idx="41">
                  <c:v>-1.2253598266973166E-3</c:v>
                </c:pt>
                <c:pt idx="42">
                  <c:v>7.4434993834383359E-3</c:v>
                </c:pt>
                <c:pt idx="43">
                  <c:v>5.0305353850726656E-3</c:v>
                </c:pt>
                <c:pt idx="44">
                  <c:v>2.7378325467106511E-3</c:v>
                </c:pt>
                <c:pt idx="45">
                  <c:v>-3.6088096808860812E-2</c:v>
                </c:pt>
                <c:pt idx="46">
                  <c:v>-1.4479980524933976E-2</c:v>
                </c:pt>
                <c:pt idx="47">
                  <c:v>-7.6751720250825706E-3</c:v>
                </c:pt>
                <c:pt idx="48">
                  <c:v>1.6901061331252407E-3</c:v>
                </c:pt>
                <c:pt idx="49">
                  <c:v>-2.9381920707007856E-3</c:v>
                </c:pt>
                <c:pt idx="50">
                  <c:v>-1.0908259406831546E-2</c:v>
                </c:pt>
                <c:pt idx="51">
                  <c:v>8.2896347102427758E-4</c:v>
                </c:pt>
                <c:pt idx="52">
                  <c:v>-2.7602284756015286E-3</c:v>
                </c:pt>
                <c:pt idx="53">
                  <c:v>-3.9243554163925862E-3</c:v>
                </c:pt>
                <c:pt idx="54">
                  <c:v>-8.4848829090701712E-4</c:v>
                </c:pt>
                <c:pt idx="55">
                  <c:v>3.0753430312383144E-3</c:v>
                </c:pt>
                <c:pt idx="56">
                  <c:v>2.4275695478274077E-3</c:v>
                </c:pt>
                <c:pt idx="57">
                  <c:v>1.6355143118961753E-2</c:v>
                </c:pt>
                <c:pt idx="58">
                  <c:v>-1.1297859030787952E-3</c:v>
                </c:pt>
                <c:pt idx="59">
                  <c:v>-2.7142751395743269E-3</c:v>
                </c:pt>
                <c:pt idx="60">
                  <c:v>4.0250659702637309E-3</c:v>
                </c:pt>
                <c:pt idx="61">
                  <c:v>1.8004538183441342E-2</c:v>
                </c:pt>
                <c:pt idx="62">
                  <c:v>-4.6175391937780816E-3</c:v>
                </c:pt>
                <c:pt idx="63">
                  <c:v>2.7368302381497494E-2</c:v>
                </c:pt>
                <c:pt idx="64">
                  <c:v>-8.2682851534112076E-3</c:v>
                </c:pt>
                <c:pt idx="65">
                  <c:v>-1.5024156367757306E-2</c:v>
                </c:pt>
                <c:pt idx="66">
                  <c:v>-5.906950304977605E-3</c:v>
                </c:pt>
                <c:pt idx="67">
                  <c:v>-2.6667675237342356E-2</c:v>
                </c:pt>
                <c:pt idx="68">
                  <c:v>3.1551112038358206E-3</c:v>
                </c:pt>
                <c:pt idx="69">
                  <c:v>1.5023334040727813E-3</c:v>
                </c:pt>
                <c:pt idx="70">
                  <c:v>2.442690180161278E-2</c:v>
                </c:pt>
                <c:pt idx="71">
                  <c:v>1.5881860377293957E-3</c:v>
                </c:pt>
                <c:pt idx="72">
                  <c:v>-1.9647799715925441E-2</c:v>
                </c:pt>
                <c:pt idx="73">
                  <c:v>9.8442300967331153E-3</c:v>
                </c:pt>
                <c:pt idx="74">
                  <c:v>-1.3431354114617136E-2</c:v>
                </c:pt>
                <c:pt idx="75">
                  <c:v>-1.1747551682983484E-2</c:v>
                </c:pt>
                <c:pt idx="76">
                  <c:v>1.0364570298572014E-2</c:v>
                </c:pt>
                <c:pt idx="77">
                  <c:v>1.1730082228788748E-2</c:v>
                </c:pt>
                <c:pt idx="78">
                  <c:v>-9.3586821885301603E-3</c:v>
                </c:pt>
                <c:pt idx="79">
                  <c:v>-1.8020510354057974E-2</c:v>
                </c:pt>
                <c:pt idx="80">
                  <c:v>-4.0222299000709496E-3</c:v>
                </c:pt>
                <c:pt idx="81">
                  <c:v>-2.4027574119608003E-3</c:v>
                </c:pt>
                <c:pt idx="82">
                  <c:v>1.0092043955846355E-2</c:v>
                </c:pt>
                <c:pt idx="83">
                  <c:v>2.8135339656475394E-3</c:v>
                </c:pt>
                <c:pt idx="84">
                  <c:v>1.8335761008144947E-3</c:v>
                </c:pt>
                <c:pt idx="85">
                  <c:v>4.4456075614353685E-3</c:v>
                </c:pt>
                <c:pt idx="86">
                  <c:v>2.9309413683666422E-3</c:v>
                </c:pt>
                <c:pt idx="87">
                  <c:v>-8.9049851422319743E-4</c:v>
                </c:pt>
                <c:pt idx="88">
                  <c:v>-7.320598433231902E-3</c:v>
                </c:pt>
                <c:pt idx="89">
                  <c:v>-3.2060473028191188E-3</c:v>
                </c:pt>
                <c:pt idx="90">
                  <c:v>4.7842108316881703E-3</c:v>
                </c:pt>
                <c:pt idx="91">
                  <c:v>1.8722505573405962E-2</c:v>
                </c:pt>
                <c:pt idx="92">
                  <c:v>-5.2944943370263012E-3</c:v>
                </c:pt>
                <c:pt idx="93">
                  <c:v>-9.3097932357650206E-3</c:v>
                </c:pt>
                <c:pt idx="94">
                  <c:v>-4.3105466325436617E-3</c:v>
                </c:pt>
                <c:pt idx="95">
                  <c:v>-1.1259489897533599E-3</c:v>
                </c:pt>
                <c:pt idx="96">
                  <c:v>-4.7567652176273185E-3</c:v>
                </c:pt>
                <c:pt idx="97">
                  <c:v>2.4024361055539786E-2</c:v>
                </c:pt>
                <c:pt idx="98">
                  <c:v>7.7134769609758184E-4</c:v>
                </c:pt>
                <c:pt idx="99">
                  <c:v>-9.5957212105366018E-3</c:v>
                </c:pt>
                <c:pt idx="100">
                  <c:v>1.9097576352831585E-2</c:v>
                </c:pt>
                <c:pt idx="101">
                  <c:v>1.6713205353037839E-3</c:v>
                </c:pt>
                <c:pt idx="102">
                  <c:v>4.1405942301944054E-2</c:v>
                </c:pt>
                <c:pt idx="103">
                  <c:v>-4.3907118119572722E-2</c:v>
                </c:pt>
                <c:pt idx="104">
                  <c:v>-6.4982413668944871E-3</c:v>
                </c:pt>
                <c:pt idx="105">
                  <c:v>-8.3332399240728071E-3</c:v>
                </c:pt>
                <c:pt idx="106">
                  <c:v>-2.23857265962694E-2</c:v>
                </c:pt>
                <c:pt idx="107">
                  <c:v>-9.4199273595825268E-3</c:v>
                </c:pt>
                <c:pt idx="108">
                  <c:v>2.3375901515494398E-2</c:v>
                </c:pt>
                <c:pt idx="109">
                  <c:v>-3.4061625174933104E-4</c:v>
                </c:pt>
                <c:pt idx="110">
                  <c:v>1.5903412773839772E-2</c:v>
                </c:pt>
                <c:pt idx="111">
                  <c:v>3.741452632074975E-2</c:v>
                </c:pt>
                <c:pt idx="112">
                  <c:v>-1.8819490403355264E-2</c:v>
                </c:pt>
                <c:pt idx="113">
                  <c:v>-3.4688211925942981E-3</c:v>
                </c:pt>
                <c:pt idx="114">
                  <c:v>-2.4883512809209141E-2</c:v>
                </c:pt>
                <c:pt idx="115">
                  <c:v>2.357700258298696E-2</c:v>
                </c:pt>
                <c:pt idx="116">
                  <c:v>-6.7973952143901622E-3</c:v>
                </c:pt>
                <c:pt idx="117">
                  <c:v>7.3730209218701099E-3</c:v>
                </c:pt>
                <c:pt idx="118">
                  <c:v>3.0922356717490194E-2</c:v>
                </c:pt>
                <c:pt idx="119">
                  <c:v>-1.5654257931208067E-3</c:v>
                </c:pt>
                <c:pt idx="120">
                  <c:v>1.2957741251224288E-2</c:v>
                </c:pt>
                <c:pt idx="121">
                  <c:v>7.8638071237244773E-3</c:v>
                </c:pt>
                <c:pt idx="122">
                  <c:v>-4.1646648030973328E-3</c:v>
                </c:pt>
                <c:pt idx="123">
                  <c:v>-1.7787222179432141E-2</c:v>
                </c:pt>
                <c:pt idx="124">
                  <c:v>5.1096122394719669E-3</c:v>
                </c:pt>
                <c:pt idx="125">
                  <c:v>2.1726653667801379E-2</c:v>
                </c:pt>
                <c:pt idx="126">
                  <c:v>-1.719654454594629E-3</c:v>
                </c:pt>
                <c:pt idx="127">
                  <c:v>9.4740503845419958E-4</c:v>
                </c:pt>
                <c:pt idx="128">
                  <c:v>-1.7834446059853358E-3</c:v>
                </c:pt>
                <c:pt idx="129">
                  <c:v>5.0219871060885081E-3</c:v>
                </c:pt>
                <c:pt idx="130">
                  <c:v>-8.2501688918478425E-3</c:v>
                </c:pt>
                <c:pt idx="131">
                  <c:v>6.2157940246298721E-3</c:v>
                </c:pt>
                <c:pt idx="132">
                  <c:v>1.54632448609738E-2</c:v>
                </c:pt>
                <c:pt idx="133">
                  <c:v>1.8159549779845865E-2</c:v>
                </c:pt>
                <c:pt idx="134">
                  <c:v>4.7218270284015151E-3</c:v>
                </c:pt>
                <c:pt idx="135">
                  <c:v>-9.1475281889690108E-3</c:v>
                </c:pt>
                <c:pt idx="136">
                  <c:v>1.9645294010125373E-2</c:v>
                </c:pt>
                <c:pt idx="137">
                  <c:v>-4.1928813173033961E-3</c:v>
                </c:pt>
                <c:pt idx="138">
                  <c:v>-1.0609696557101053E-3</c:v>
                </c:pt>
                <c:pt idx="139">
                  <c:v>1.3263103811402424E-2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C2-4D8B-83C2-A05737DAA656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'RI.SXQE - Regression'!$D$2:$D$141</c:f>
              <c:numCache>
                <c:formatCode>General</c:formatCode>
                <c:ptCount val="140"/>
                <c:pt idx="0">
                  <c:v>-5.6625141562853185E-3</c:v>
                </c:pt>
                <c:pt idx="1">
                  <c:v>-3.6707538182600565E-2</c:v>
                </c:pt>
                <c:pt idx="2">
                  <c:v>-7.2304594545120138E-3</c:v>
                </c:pt>
                <c:pt idx="3">
                  <c:v>2.4296495367259814E-2</c:v>
                </c:pt>
                <c:pt idx="4">
                  <c:v>-2.5092734017019632E-3</c:v>
                </c:pt>
                <c:pt idx="5">
                  <c:v>-6.1032282049692382E-3</c:v>
                </c:pt>
                <c:pt idx="6">
                  <c:v>-3.36651448244892E-2</c:v>
                </c:pt>
                <c:pt idx="7">
                  <c:v>7.6472895109957108E-3</c:v>
                </c:pt>
                <c:pt idx="8">
                  <c:v>-1.4800725176093018E-2</c:v>
                </c:pt>
                <c:pt idx="9">
                  <c:v>2.4901384425592869E-2</c:v>
                </c:pt>
                <c:pt idx="10">
                  <c:v>1.4116920225500016E-2</c:v>
                </c:pt>
                <c:pt idx="11">
                  <c:v>7.1869701165160373E-3</c:v>
                </c:pt>
                <c:pt idx="12">
                  <c:v>-2.8062111613420138E-2</c:v>
                </c:pt>
                <c:pt idx="13">
                  <c:v>3.9806939487792119E-2</c:v>
                </c:pt>
                <c:pt idx="14">
                  <c:v>1.1272218512512372E-2</c:v>
                </c:pt>
                <c:pt idx="15">
                  <c:v>2.1452815174497031E-2</c:v>
                </c:pt>
                <c:pt idx="16">
                  <c:v>3.5987078973047523E-2</c:v>
                </c:pt>
                <c:pt idx="17">
                  <c:v>7.1847358253973792E-3</c:v>
                </c:pt>
                <c:pt idx="18">
                  <c:v>-2.0292894104915029E-3</c:v>
                </c:pt>
                <c:pt idx="19">
                  <c:v>-1.8904229821422619E-3</c:v>
                </c:pt>
                <c:pt idx="20">
                  <c:v>7.3024957438330956E-2</c:v>
                </c:pt>
                <c:pt idx="21">
                  <c:v>3.8462261844307642E-2</c:v>
                </c:pt>
                <c:pt idx="22">
                  <c:v>4.4167321288295494E-2</c:v>
                </c:pt>
                <c:pt idx="23">
                  <c:v>-3.3794425153222903E-2</c:v>
                </c:pt>
                <c:pt idx="24">
                  <c:v>9.1917044867006643E-3</c:v>
                </c:pt>
                <c:pt idx="25">
                  <c:v>4.8993612148969592E-2</c:v>
                </c:pt>
                <c:pt idx="26">
                  <c:v>-5.8104554140729917E-2</c:v>
                </c:pt>
                <c:pt idx="27">
                  <c:v>2.1615881984868622E-3</c:v>
                </c:pt>
                <c:pt idx="28">
                  <c:v>6.5655119763335058E-3</c:v>
                </c:pt>
                <c:pt idx="29">
                  <c:v>3.4901635458639634E-2</c:v>
                </c:pt>
                <c:pt idx="30">
                  <c:v>2.463014308554767E-2</c:v>
                </c:pt>
                <c:pt idx="31">
                  <c:v>2.2515158413177978E-2</c:v>
                </c:pt>
                <c:pt idx="32">
                  <c:v>3.7063267233238988E-2</c:v>
                </c:pt>
                <c:pt idx="33">
                  <c:v>1.5893779841716187E-2</c:v>
                </c:pt>
                <c:pt idx="34">
                  <c:v>-7.9807941863482956E-3</c:v>
                </c:pt>
                <c:pt idx="35">
                  <c:v>-2.7040676753435251E-2</c:v>
                </c:pt>
                <c:pt idx="36">
                  <c:v>-5.6495992969388493E-3</c:v>
                </c:pt>
                <c:pt idx="37">
                  <c:v>-2.2559005194911386E-2</c:v>
                </c:pt>
                <c:pt idx="38">
                  <c:v>-7.4501126651915633E-3</c:v>
                </c:pt>
                <c:pt idx="39">
                  <c:v>-5.0493829654016274E-3</c:v>
                </c:pt>
                <c:pt idx="40">
                  <c:v>1.6757367286169063E-2</c:v>
                </c:pt>
                <c:pt idx="41">
                  <c:v>-1.1282051282051515E-3</c:v>
                </c:pt>
                <c:pt idx="42">
                  <c:v>1.088646967340591E-2</c:v>
                </c:pt>
                <c:pt idx="43">
                  <c:v>7.5422029082400418E-3</c:v>
                </c:pt>
                <c:pt idx="44">
                  <c:v>4.3646130602652006E-3</c:v>
                </c:pt>
                <c:pt idx="45">
                  <c:v>-4.9446494464944687E-2</c:v>
                </c:pt>
                <c:pt idx="46">
                  <c:v>-1.9498552765391478E-2</c:v>
                </c:pt>
                <c:pt idx="47">
                  <c:v>-1.006737396422208E-2</c:v>
                </c:pt>
                <c:pt idx="48">
                  <c:v>2.9125082521067143E-3</c:v>
                </c:pt>
                <c:pt idx="49">
                  <c:v>-3.5021186850609657E-3</c:v>
                </c:pt>
                <c:pt idx="50">
                  <c:v>-1.4548297296266626E-2</c:v>
                </c:pt>
                <c:pt idx="51">
                  <c:v>1.7190006876004488E-3</c:v>
                </c:pt>
                <c:pt idx="52">
                  <c:v>-3.2554686161403402E-3</c:v>
                </c:pt>
                <c:pt idx="53">
                  <c:v>-4.8688996665657205E-3</c:v>
                </c:pt>
                <c:pt idx="54">
                  <c:v>-6.0587700696746512E-4</c:v>
                </c:pt>
                <c:pt idx="55">
                  <c:v>4.8323884174878498E-3</c:v>
                </c:pt>
                <c:pt idx="56">
                  <c:v>3.9346015738407425E-3</c:v>
                </c:pt>
                <c:pt idx="57">
                  <c:v>2.3237633631051125E-2</c:v>
                </c:pt>
                <c:pt idx="58">
                  <c:v>-9.9574368386101393E-4</c:v>
                </c:pt>
                <c:pt idx="59">
                  <c:v>-3.19177922229594E-3</c:v>
                </c:pt>
                <c:pt idx="60">
                  <c:v>6.1486645257304833E-3</c:v>
                </c:pt>
                <c:pt idx="61">
                  <c:v>2.5523625921240193E-2</c:v>
                </c:pt>
                <c:pt idx="62">
                  <c:v>-5.8296232705782889E-3</c:v>
                </c:pt>
                <c:pt idx="63">
                  <c:v>3.8501409852380146E-2</c:v>
                </c:pt>
                <c:pt idx="64">
                  <c:v>-1.0889403851280689E-2</c:v>
                </c:pt>
                <c:pt idx="65">
                  <c:v>-2.0252757629945117E-2</c:v>
                </c:pt>
                <c:pt idx="66">
                  <c:v>-7.6166929196658092E-3</c:v>
                </c:pt>
                <c:pt idx="67">
                  <c:v>-3.6390185793609725E-2</c:v>
                </c:pt>
                <c:pt idx="68">
                  <c:v>4.9429437547065308E-3</c:v>
                </c:pt>
                <c:pt idx="69">
                  <c:v>2.6522631354783843E-3</c:v>
                </c:pt>
                <c:pt idx="70">
                  <c:v>3.4424752177831058E-2</c:v>
                </c:pt>
                <c:pt idx="71">
                  <c:v>2.7712512801975932E-3</c:v>
                </c:pt>
                <c:pt idx="72">
                  <c:v>-2.6660933132659617E-2</c:v>
                </c:pt>
                <c:pt idx="73">
                  <c:v>1.4213781619221346E-2</c:v>
                </c:pt>
                <c:pt idx="74">
                  <c:v>-1.8045200599560138E-2</c:v>
                </c:pt>
                <c:pt idx="75">
                  <c:v>-1.5711521143492044E-2</c:v>
                </c:pt>
                <c:pt idx="76">
                  <c:v>1.4934951286389261E-2</c:v>
                </c:pt>
                <c:pt idx="77">
                  <c:v>1.6827493474649985E-2</c:v>
                </c:pt>
                <c:pt idx="78">
                  <c:v>-1.2400648348858598E-2</c:v>
                </c:pt>
                <c:pt idx="79">
                  <c:v>-2.4405578417923995E-2</c:v>
                </c:pt>
                <c:pt idx="80">
                  <c:v>-5.0045495905368257E-3</c:v>
                </c:pt>
                <c:pt idx="81">
                  <c:v>-2.7600287345457982E-3</c:v>
                </c:pt>
                <c:pt idx="82">
                  <c:v>1.4557241220583501E-2</c:v>
                </c:pt>
                <c:pt idx="83">
                  <c:v>4.4695320477005727E-3</c:v>
                </c:pt>
                <c:pt idx="84">
                  <c:v>3.1113516020562239E-3</c:v>
                </c:pt>
                <c:pt idx="85">
                  <c:v>6.7315175097276969E-3</c:v>
                </c:pt>
                <c:pt idx="86">
                  <c:v>4.6322537771436483E-3</c:v>
                </c:pt>
                <c:pt idx="87">
                  <c:v>-6.6410141219218279E-4</c:v>
                </c:pt>
                <c:pt idx="88">
                  <c:v>-9.5759498568442555E-3</c:v>
                </c:pt>
                <c:pt idx="89">
                  <c:v>-3.8733547877362862E-3</c:v>
                </c:pt>
                <c:pt idx="90">
                  <c:v>7.2008074220719738E-3</c:v>
                </c:pt>
                <c:pt idx="91">
                  <c:v>2.6518698571457038E-2</c:v>
                </c:pt>
                <c:pt idx="92">
                  <c:v>-6.7678546692259691E-3</c:v>
                </c:pt>
                <c:pt idx="93">
                  <c:v>-1.2332890313501686E-2</c:v>
                </c:pt>
                <c:pt idx="94">
                  <c:v>-5.4041444733874521E-3</c:v>
                </c:pt>
                <c:pt idx="95">
                  <c:v>-9.9042588312972827E-4</c:v>
                </c:pt>
                <c:pt idx="96">
                  <c:v>-6.0225846925972487E-3</c:v>
                </c:pt>
                <c:pt idx="97">
                  <c:v>3.3866847609164148E-2</c:v>
                </c:pt>
                <c:pt idx="98">
                  <c:v>1.6391476432255092E-3</c:v>
                </c:pt>
                <c:pt idx="99">
                  <c:v>-1.2729174478498528E-2</c:v>
                </c:pt>
                <c:pt idx="100">
                  <c:v>2.7038530919999137E-2</c:v>
                </c:pt>
                <c:pt idx="101">
                  <c:v>2.8864722024596321E-3</c:v>
                </c:pt>
                <c:pt idx="102">
                  <c:v>5.7956989247311803E-2</c:v>
                </c:pt>
                <c:pt idx="103">
                  <c:v>-6.0283329628357182E-2</c:v>
                </c:pt>
                <c:pt idx="104">
                  <c:v>-8.4361974991985344E-3</c:v>
                </c:pt>
                <c:pt idx="105">
                  <c:v>-1.0979428435530469E-2</c:v>
                </c:pt>
                <c:pt idx="106">
                  <c:v>-3.0455584804872832E-2</c:v>
                </c:pt>
                <c:pt idx="107">
                  <c:v>-1.2485531583840992E-2</c:v>
                </c:pt>
                <c:pt idx="108">
                  <c:v>3.2968109919833774E-2</c:v>
                </c:pt>
                <c:pt idx="109">
                  <c:v>9.8012310346201763E-5</c:v>
                </c:pt>
                <c:pt idx="110">
                  <c:v>2.2611554343904047E-2</c:v>
                </c:pt>
                <c:pt idx="111">
                  <c:v>5.2425054323748492E-2</c:v>
                </c:pt>
                <c:pt idx="112">
                  <c:v>-2.5512931211710096E-2</c:v>
                </c:pt>
                <c:pt idx="113">
                  <c:v>-4.2375483633236982E-3</c:v>
                </c:pt>
                <c:pt idx="114">
                  <c:v>-3.3917411597183721E-2</c:v>
                </c:pt>
                <c:pt idx="115">
                  <c:v>3.3246827553793615E-2</c:v>
                </c:pt>
                <c:pt idx="116">
                  <c:v>-8.8508121683477225E-3</c:v>
                </c:pt>
                <c:pt idx="117">
                  <c:v>1.0788789485536434E-2</c:v>
                </c:pt>
                <c:pt idx="118">
                  <c:v>4.3427179903447778E-2</c:v>
                </c:pt>
                <c:pt idx="119">
                  <c:v>-1.5995222760135639E-3</c:v>
                </c:pt>
                <c:pt idx="120">
                  <c:v>1.8528977322095692E-2</c:v>
                </c:pt>
                <c:pt idx="121">
                  <c:v>1.1468998549896796E-2</c:v>
                </c:pt>
                <c:pt idx="122">
                  <c:v>-5.2019583843329158E-3</c:v>
                </c:pt>
                <c:pt idx="123">
                  <c:v>-2.4082250805230309E-2</c:v>
                </c:pt>
                <c:pt idx="124">
                  <c:v>7.6518001074691077E-3</c:v>
                </c:pt>
                <c:pt idx="125">
                  <c:v>3.0682321665928276E-2</c:v>
                </c:pt>
                <c:pt idx="126">
                  <c:v>-1.8132767237186546E-3</c:v>
                </c:pt>
                <c:pt idx="127">
                  <c:v>1.8831557259011958E-3</c:v>
                </c:pt>
                <c:pt idx="128">
                  <c:v>-1.9016871945691652E-3</c:v>
                </c:pt>
                <c:pt idx="129">
                  <c:v>7.5303553525676624E-3</c:v>
                </c:pt>
                <c:pt idx="130">
                  <c:v>-1.0864295473577396E-2</c:v>
                </c:pt>
                <c:pt idx="131">
                  <c:v>9.1849216056933067E-3</c:v>
                </c:pt>
                <c:pt idx="132">
                  <c:v>2.2001500102279584E-2</c:v>
                </c:pt>
                <c:pt idx="133">
                  <c:v>2.5738465483878536E-2</c:v>
                </c:pt>
                <c:pt idx="134">
                  <c:v>7.1143460906316737E-3</c:v>
                </c:pt>
                <c:pt idx="135">
                  <c:v>-1.2107997773241851E-2</c:v>
                </c:pt>
                <c:pt idx="136">
                  <c:v>2.779764459066425E-2</c:v>
                </c:pt>
                <c:pt idx="137">
                  <c:v>-5.2410652880215246E-3</c:v>
                </c:pt>
                <c:pt idx="138">
                  <c:v>-9.0036725506455499E-4</c:v>
                </c:pt>
                <c:pt idx="139">
                  <c:v>1.8952197006277215E-2</c:v>
                </c:pt>
              </c:numCache>
            </c:numRef>
          </c:xVal>
          <c:yVal>
            <c:numRef>
              <c:f>'RI.SXQE - Regression'!$M$2:$M$141</c:f>
              <c:numCache>
                <c:formatCode>General</c:formatCode>
                <c:ptCount val="140"/>
                <c:pt idx="0">
                  <c:v>-4.2235067096705853E-2</c:v>
                </c:pt>
                <c:pt idx="1">
                  <c:v>-6.4634753056022731E-2</c:v>
                </c:pt>
                <c:pt idx="2">
                  <c:v>-4.3366375040030186E-2</c:v>
                </c:pt>
                <c:pt idx="3">
                  <c:v>-2.0618965127811847E-2</c:v>
                </c:pt>
                <c:pt idx="4">
                  <c:v>-3.9959932679128465E-2</c:v>
                </c:pt>
                <c:pt idx="5">
                  <c:v>-4.255305223596717E-2</c:v>
                </c:pt>
                <c:pt idx="6">
                  <c:v>-6.2439597538390013E-2</c:v>
                </c:pt>
                <c:pt idx="7">
                  <c:v>-3.2631743160652669E-2</c:v>
                </c:pt>
                <c:pt idx="8">
                  <c:v>-4.882849272588731E-2</c:v>
                </c:pt>
                <c:pt idx="9">
                  <c:v>-2.0182524011341709E-2</c:v>
                </c:pt>
                <c:pt idx="10">
                  <c:v>-2.7963758489266747E-2</c:v>
                </c:pt>
                <c:pt idx="11">
                  <c:v>-3.2963873999674972E-2</c:v>
                </c:pt>
                <c:pt idx="12">
                  <c:v>-5.8396882537068553E-2</c:v>
                </c:pt>
                <c:pt idx="13">
                  <c:v>-9.4278294052252271E-3</c:v>
                </c:pt>
                <c:pt idx="14">
                  <c:v>-3.0016275020252246E-2</c:v>
                </c:pt>
                <c:pt idx="15">
                  <c:v>-2.267074460888498E-2</c:v>
                </c:pt>
                <c:pt idx="16">
                  <c:v>-1.2183945034774928E-2</c:v>
                </c:pt>
                <c:pt idx="17">
                  <c:v>-3.2965486091176568E-2</c:v>
                </c:pt>
                <c:pt idx="18">
                  <c:v>-3.961361338945743E-2</c:v>
                </c:pt>
                <c:pt idx="19">
                  <c:v>-3.9513418125228343E-2</c:v>
                </c:pt>
                <c:pt idx="20">
                  <c:v>1.4539720745559287E-2</c:v>
                </c:pt>
                <c:pt idx="21">
                  <c:v>-1.0398044693351115E-2</c:v>
                </c:pt>
                <c:pt idx="22">
                  <c:v>-6.2817154608067749E-3</c:v>
                </c:pt>
                <c:pt idx="23">
                  <c:v>-6.2532876215252928E-2</c:v>
                </c:pt>
                <c:pt idx="24">
                  <c:v>-3.1517412876439235E-2</c:v>
                </c:pt>
                <c:pt idx="25">
                  <c:v>-2.7994376073322835E-3</c:v>
                </c:pt>
                <c:pt idx="26">
                  <c:v>-8.0073183302439135E-2</c:v>
                </c:pt>
                <c:pt idx="27">
                  <c:v>-3.6589800547326086E-2</c:v>
                </c:pt>
                <c:pt idx="28">
                  <c:v>-3.341227008289753E-2</c:v>
                </c:pt>
                <c:pt idx="29">
                  <c:v>-1.2967117044199197E-2</c:v>
                </c:pt>
                <c:pt idx="30">
                  <c:v>-2.0378230763929393E-2</c:v>
                </c:pt>
                <c:pt idx="31">
                  <c:v>-2.1904239970096939E-2</c:v>
                </c:pt>
                <c:pt idx="32">
                  <c:v>-1.140745090028952E-2</c:v>
                </c:pt>
                <c:pt idx="33">
                  <c:v>-2.6681714147368439E-2</c:v>
                </c:pt>
                <c:pt idx="34">
                  <c:v>-4.3907758494694429E-2</c:v>
                </c:pt>
                <c:pt idx="35">
                  <c:v>-5.7659894217389165E-2</c:v>
                </c:pt>
                <c:pt idx="36">
                  <c:v>-4.222574873401673E-2</c:v>
                </c:pt>
                <c:pt idx="37">
                  <c:v>-5.4426266973337328E-2</c:v>
                </c:pt>
                <c:pt idx="38">
                  <c:v>-4.3524859792208409E-2</c:v>
                </c:pt>
                <c:pt idx="39">
                  <c:v>-4.1792679095459175E-2</c:v>
                </c:pt>
                <c:pt idx="40">
                  <c:v>-2.6058616302839267E-2</c:v>
                </c:pt>
                <c:pt idx="41">
                  <c:v>-3.8963460729598581E-2</c:v>
                </c:pt>
                <c:pt idx="42">
                  <c:v>-3.0294601519462928E-2</c:v>
                </c:pt>
                <c:pt idx="43">
                  <c:v>-3.27075655178286E-2</c:v>
                </c:pt>
                <c:pt idx="44">
                  <c:v>-3.5000268356190613E-2</c:v>
                </c:pt>
                <c:pt idx="45">
                  <c:v>-7.382619771176209E-2</c:v>
                </c:pt>
                <c:pt idx="46">
                  <c:v>-5.2218081427835246E-2</c:v>
                </c:pt>
                <c:pt idx="47">
                  <c:v>-4.5413272927983833E-2</c:v>
                </c:pt>
                <c:pt idx="48">
                  <c:v>-3.6047994769776021E-2</c:v>
                </c:pt>
                <c:pt idx="49">
                  <c:v>-4.0676292973602049E-2</c:v>
                </c:pt>
                <c:pt idx="50">
                  <c:v>-4.8646360309732808E-2</c:v>
                </c:pt>
                <c:pt idx="51">
                  <c:v>-3.6909137431876987E-2</c:v>
                </c:pt>
                <c:pt idx="52">
                  <c:v>-4.0498329378502791E-2</c:v>
                </c:pt>
                <c:pt idx="53">
                  <c:v>-4.1662456319293856E-2</c:v>
                </c:pt>
                <c:pt idx="54">
                  <c:v>-3.8586589193808279E-2</c:v>
                </c:pt>
                <c:pt idx="55">
                  <c:v>-3.4662757871662953E-2</c:v>
                </c:pt>
                <c:pt idx="56">
                  <c:v>-3.5310531355073858E-2</c:v>
                </c:pt>
                <c:pt idx="57">
                  <c:v>-2.1382957783939512E-2</c:v>
                </c:pt>
                <c:pt idx="58">
                  <c:v>-3.8867886805980058E-2</c:v>
                </c:pt>
                <c:pt idx="59">
                  <c:v>-4.0452376042475591E-2</c:v>
                </c:pt>
                <c:pt idx="60">
                  <c:v>-3.3713034932637533E-2</c:v>
                </c:pt>
                <c:pt idx="61">
                  <c:v>-1.9733562719459918E-2</c:v>
                </c:pt>
                <c:pt idx="62">
                  <c:v>-4.2355640096679345E-2</c:v>
                </c:pt>
                <c:pt idx="63">
                  <c:v>-1.0369798521403767E-2</c:v>
                </c:pt>
                <c:pt idx="64">
                  <c:v>-4.6006386056312472E-2</c:v>
                </c:pt>
                <c:pt idx="65">
                  <c:v>-5.2762257270658572E-2</c:v>
                </c:pt>
                <c:pt idx="66">
                  <c:v>-4.3645051207878871E-2</c:v>
                </c:pt>
                <c:pt idx="67">
                  <c:v>-6.440577614024362E-2</c:v>
                </c:pt>
                <c:pt idx="68">
                  <c:v>-3.4582989699065446E-2</c:v>
                </c:pt>
                <c:pt idx="69">
                  <c:v>-3.6235767498828481E-2</c:v>
                </c:pt>
                <c:pt idx="70">
                  <c:v>-1.331119910128848E-2</c:v>
                </c:pt>
                <c:pt idx="71">
                  <c:v>-3.614991486517187E-2</c:v>
                </c:pt>
                <c:pt idx="72">
                  <c:v>-5.7385900618826702E-2</c:v>
                </c:pt>
                <c:pt idx="73">
                  <c:v>-2.7893870806168147E-2</c:v>
                </c:pt>
                <c:pt idx="74">
                  <c:v>-5.1169455017518406E-2</c:v>
                </c:pt>
                <c:pt idx="75">
                  <c:v>-4.9485652585884748E-2</c:v>
                </c:pt>
                <c:pt idx="76">
                  <c:v>-2.7373530604329246E-2</c:v>
                </c:pt>
                <c:pt idx="77">
                  <c:v>-2.6008018674112517E-2</c:v>
                </c:pt>
                <c:pt idx="78">
                  <c:v>-4.7096783091431428E-2</c:v>
                </c:pt>
                <c:pt idx="79">
                  <c:v>-5.5758611256959245E-2</c:v>
                </c:pt>
                <c:pt idx="80">
                  <c:v>-4.1760330802972215E-2</c:v>
                </c:pt>
                <c:pt idx="81">
                  <c:v>-4.0140858314862068E-2</c:v>
                </c:pt>
                <c:pt idx="82">
                  <c:v>-2.7646056947054909E-2</c:v>
                </c:pt>
                <c:pt idx="83">
                  <c:v>-3.4924566937253723E-2</c:v>
                </c:pt>
                <c:pt idx="84">
                  <c:v>-3.5904524802086772E-2</c:v>
                </c:pt>
                <c:pt idx="85">
                  <c:v>-3.3292493341465897E-2</c:v>
                </c:pt>
                <c:pt idx="86">
                  <c:v>-3.4807159534534622E-2</c:v>
                </c:pt>
                <c:pt idx="87">
                  <c:v>-3.862859941712446E-2</c:v>
                </c:pt>
                <c:pt idx="88">
                  <c:v>-4.5058699336133171E-2</c:v>
                </c:pt>
                <c:pt idx="89">
                  <c:v>-4.0944148205720385E-2</c:v>
                </c:pt>
                <c:pt idx="90">
                  <c:v>-3.2953890071213091E-2</c:v>
                </c:pt>
                <c:pt idx="91">
                  <c:v>-1.9015595329495299E-2</c:v>
                </c:pt>
                <c:pt idx="92">
                  <c:v>-4.3032595239927564E-2</c:v>
                </c:pt>
                <c:pt idx="93">
                  <c:v>-4.7047894138666287E-2</c:v>
                </c:pt>
                <c:pt idx="94">
                  <c:v>-4.2048647535444926E-2</c:v>
                </c:pt>
                <c:pt idx="95">
                  <c:v>-3.8864049892654622E-2</c:v>
                </c:pt>
                <c:pt idx="96">
                  <c:v>-4.2494866120528586E-2</c:v>
                </c:pt>
                <c:pt idx="97">
                  <c:v>-1.3713739847361475E-2</c:v>
                </c:pt>
                <c:pt idx="98">
                  <c:v>-3.6966753206803683E-2</c:v>
                </c:pt>
                <c:pt idx="99">
                  <c:v>-4.7333822113437868E-2</c:v>
                </c:pt>
                <c:pt idx="100">
                  <c:v>-1.8640524550069676E-2</c:v>
                </c:pt>
                <c:pt idx="101">
                  <c:v>-3.606678036759748E-2</c:v>
                </c:pt>
                <c:pt idx="102">
                  <c:v>3.6678413990427899E-3</c:v>
                </c:pt>
                <c:pt idx="103">
                  <c:v>-8.1645219022474E-2</c:v>
                </c:pt>
                <c:pt idx="104">
                  <c:v>-4.4236342269795753E-2</c:v>
                </c:pt>
                <c:pt idx="105">
                  <c:v>-4.6071340826974075E-2</c:v>
                </c:pt>
                <c:pt idx="106">
                  <c:v>-6.0123827499170668E-2</c:v>
                </c:pt>
                <c:pt idx="107">
                  <c:v>-4.7158028262483789E-2</c:v>
                </c:pt>
                <c:pt idx="108">
                  <c:v>-1.4362199387406863E-2</c:v>
                </c:pt>
                <c:pt idx="109">
                  <c:v>-3.8078717154650596E-2</c:v>
                </c:pt>
                <c:pt idx="110">
                  <c:v>-2.1834688129061489E-2</c:v>
                </c:pt>
                <c:pt idx="111">
                  <c:v>-3.2357458215151458E-4</c:v>
                </c:pt>
                <c:pt idx="112">
                  <c:v>-5.6557591306256531E-2</c:v>
                </c:pt>
                <c:pt idx="113">
                  <c:v>-4.1206922095495563E-2</c:v>
                </c:pt>
                <c:pt idx="114">
                  <c:v>-6.2621613712110405E-2</c:v>
                </c:pt>
                <c:pt idx="115">
                  <c:v>-1.41610983199143E-2</c:v>
                </c:pt>
                <c:pt idx="116">
                  <c:v>-4.4535496117291427E-2</c:v>
                </c:pt>
                <c:pt idx="117">
                  <c:v>-3.0365079981031155E-2</c:v>
                </c:pt>
                <c:pt idx="118">
                  <c:v>-6.8157441854110636E-3</c:v>
                </c:pt>
                <c:pt idx="119">
                  <c:v>-3.9303526696022072E-2</c:v>
                </c:pt>
                <c:pt idx="120">
                  <c:v>-2.4780359651676971E-2</c:v>
                </c:pt>
                <c:pt idx="121">
                  <c:v>-2.9874293779176785E-2</c:v>
                </c:pt>
                <c:pt idx="122">
                  <c:v>-4.1902765705998601E-2</c:v>
                </c:pt>
                <c:pt idx="123">
                  <c:v>-5.5525323082333405E-2</c:v>
                </c:pt>
                <c:pt idx="124">
                  <c:v>-3.2628488663429295E-2</c:v>
                </c:pt>
                <c:pt idx="125">
                  <c:v>-1.6011447235099882E-2</c:v>
                </c:pt>
                <c:pt idx="126">
                  <c:v>-3.9457755357495891E-2</c:v>
                </c:pt>
                <c:pt idx="127">
                  <c:v>-3.6790695864447068E-2</c:v>
                </c:pt>
                <c:pt idx="128">
                  <c:v>-3.9521545508886598E-2</c:v>
                </c:pt>
                <c:pt idx="129">
                  <c:v>-3.2716113796812753E-2</c:v>
                </c:pt>
                <c:pt idx="130">
                  <c:v>-4.5988269794749112E-2</c:v>
                </c:pt>
                <c:pt idx="131">
                  <c:v>-3.1522306878271393E-2</c:v>
                </c:pt>
                <c:pt idx="132">
                  <c:v>-2.2274856041927464E-2</c:v>
                </c:pt>
                <c:pt idx="133">
                  <c:v>-1.9578551123055395E-2</c:v>
                </c:pt>
                <c:pt idx="134">
                  <c:v>-3.3016273874499749E-2</c:v>
                </c:pt>
                <c:pt idx="135">
                  <c:v>-4.6885629091870273E-2</c:v>
                </c:pt>
                <c:pt idx="136">
                  <c:v>-1.8092806892775887E-2</c:v>
                </c:pt>
                <c:pt idx="137">
                  <c:v>-4.1930982220204659E-2</c:v>
                </c:pt>
                <c:pt idx="138">
                  <c:v>-3.879907055861137E-2</c:v>
                </c:pt>
                <c:pt idx="139">
                  <c:v>-2.4474997091498835E-2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C2-4D8B-83C2-A05737DAA656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'RI.SXQE - Regression'!$D$2:$D$141</c:f>
              <c:numCache>
                <c:formatCode>General</c:formatCode>
                <c:ptCount val="140"/>
                <c:pt idx="0">
                  <c:v>-5.6625141562853185E-3</c:v>
                </c:pt>
                <c:pt idx="1">
                  <c:v>-3.6707538182600565E-2</c:v>
                </c:pt>
                <c:pt idx="2">
                  <c:v>-7.2304594545120138E-3</c:v>
                </c:pt>
                <c:pt idx="3">
                  <c:v>2.4296495367259814E-2</c:v>
                </c:pt>
                <c:pt idx="4">
                  <c:v>-2.5092734017019632E-3</c:v>
                </c:pt>
                <c:pt idx="5">
                  <c:v>-6.1032282049692382E-3</c:v>
                </c:pt>
                <c:pt idx="6">
                  <c:v>-3.36651448244892E-2</c:v>
                </c:pt>
                <c:pt idx="7">
                  <c:v>7.6472895109957108E-3</c:v>
                </c:pt>
                <c:pt idx="8">
                  <c:v>-1.4800725176093018E-2</c:v>
                </c:pt>
                <c:pt idx="9">
                  <c:v>2.4901384425592869E-2</c:v>
                </c:pt>
                <c:pt idx="10">
                  <c:v>1.4116920225500016E-2</c:v>
                </c:pt>
                <c:pt idx="11">
                  <c:v>7.1869701165160373E-3</c:v>
                </c:pt>
                <c:pt idx="12">
                  <c:v>-2.8062111613420138E-2</c:v>
                </c:pt>
                <c:pt idx="13">
                  <c:v>3.9806939487792119E-2</c:v>
                </c:pt>
                <c:pt idx="14">
                  <c:v>1.1272218512512372E-2</c:v>
                </c:pt>
                <c:pt idx="15">
                  <c:v>2.1452815174497031E-2</c:v>
                </c:pt>
                <c:pt idx="16">
                  <c:v>3.5987078973047523E-2</c:v>
                </c:pt>
                <c:pt idx="17">
                  <c:v>7.1847358253973792E-3</c:v>
                </c:pt>
                <c:pt idx="18">
                  <c:v>-2.0292894104915029E-3</c:v>
                </c:pt>
                <c:pt idx="19">
                  <c:v>-1.8904229821422619E-3</c:v>
                </c:pt>
                <c:pt idx="20">
                  <c:v>7.3024957438330956E-2</c:v>
                </c:pt>
                <c:pt idx="21">
                  <c:v>3.8462261844307642E-2</c:v>
                </c:pt>
                <c:pt idx="22">
                  <c:v>4.4167321288295494E-2</c:v>
                </c:pt>
                <c:pt idx="23">
                  <c:v>-3.3794425153222903E-2</c:v>
                </c:pt>
                <c:pt idx="24">
                  <c:v>9.1917044867006643E-3</c:v>
                </c:pt>
                <c:pt idx="25">
                  <c:v>4.8993612148969592E-2</c:v>
                </c:pt>
                <c:pt idx="26">
                  <c:v>-5.8104554140729917E-2</c:v>
                </c:pt>
                <c:pt idx="27">
                  <c:v>2.1615881984868622E-3</c:v>
                </c:pt>
                <c:pt idx="28">
                  <c:v>6.5655119763335058E-3</c:v>
                </c:pt>
                <c:pt idx="29">
                  <c:v>3.4901635458639634E-2</c:v>
                </c:pt>
                <c:pt idx="30">
                  <c:v>2.463014308554767E-2</c:v>
                </c:pt>
                <c:pt idx="31">
                  <c:v>2.2515158413177978E-2</c:v>
                </c:pt>
                <c:pt idx="32">
                  <c:v>3.7063267233238988E-2</c:v>
                </c:pt>
                <c:pt idx="33">
                  <c:v>1.5893779841716187E-2</c:v>
                </c:pt>
                <c:pt idx="34">
                  <c:v>-7.9807941863482956E-3</c:v>
                </c:pt>
                <c:pt idx="35">
                  <c:v>-2.7040676753435251E-2</c:v>
                </c:pt>
                <c:pt idx="36">
                  <c:v>-5.6495992969388493E-3</c:v>
                </c:pt>
                <c:pt idx="37">
                  <c:v>-2.2559005194911386E-2</c:v>
                </c:pt>
                <c:pt idx="38">
                  <c:v>-7.4501126651915633E-3</c:v>
                </c:pt>
                <c:pt idx="39">
                  <c:v>-5.0493829654016274E-3</c:v>
                </c:pt>
                <c:pt idx="40">
                  <c:v>1.6757367286169063E-2</c:v>
                </c:pt>
                <c:pt idx="41">
                  <c:v>-1.1282051282051515E-3</c:v>
                </c:pt>
                <c:pt idx="42">
                  <c:v>1.088646967340591E-2</c:v>
                </c:pt>
                <c:pt idx="43">
                  <c:v>7.5422029082400418E-3</c:v>
                </c:pt>
                <c:pt idx="44">
                  <c:v>4.3646130602652006E-3</c:v>
                </c:pt>
                <c:pt idx="45">
                  <c:v>-4.9446494464944687E-2</c:v>
                </c:pt>
                <c:pt idx="46">
                  <c:v>-1.9498552765391478E-2</c:v>
                </c:pt>
                <c:pt idx="47">
                  <c:v>-1.006737396422208E-2</c:v>
                </c:pt>
                <c:pt idx="48">
                  <c:v>2.9125082521067143E-3</c:v>
                </c:pt>
                <c:pt idx="49">
                  <c:v>-3.5021186850609657E-3</c:v>
                </c:pt>
                <c:pt idx="50">
                  <c:v>-1.4548297296266626E-2</c:v>
                </c:pt>
                <c:pt idx="51">
                  <c:v>1.7190006876004488E-3</c:v>
                </c:pt>
                <c:pt idx="52">
                  <c:v>-3.2554686161403402E-3</c:v>
                </c:pt>
                <c:pt idx="53">
                  <c:v>-4.8688996665657205E-3</c:v>
                </c:pt>
                <c:pt idx="54">
                  <c:v>-6.0587700696746512E-4</c:v>
                </c:pt>
                <c:pt idx="55">
                  <c:v>4.8323884174878498E-3</c:v>
                </c:pt>
                <c:pt idx="56">
                  <c:v>3.9346015738407425E-3</c:v>
                </c:pt>
                <c:pt idx="57">
                  <c:v>2.3237633631051125E-2</c:v>
                </c:pt>
                <c:pt idx="58">
                  <c:v>-9.9574368386101393E-4</c:v>
                </c:pt>
                <c:pt idx="59">
                  <c:v>-3.19177922229594E-3</c:v>
                </c:pt>
                <c:pt idx="60">
                  <c:v>6.1486645257304833E-3</c:v>
                </c:pt>
                <c:pt idx="61">
                  <c:v>2.5523625921240193E-2</c:v>
                </c:pt>
                <c:pt idx="62">
                  <c:v>-5.8296232705782889E-3</c:v>
                </c:pt>
                <c:pt idx="63">
                  <c:v>3.8501409852380146E-2</c:v>
                </c:pt>
                <c:pt idx="64">
                  <c:v>-1.0889403851280689E-2</c:v>
                </c:pt>
                <c:pt idx="65">
                  <c:v>-2.0252757629945117E-2</c:v>
                </c:pt>
                <c:pt idx="66">
                  <c:v>-7.6166929196658092E-3</c:v>
                </c:pt>
                <c:pt idx="67">
                  <c:v>-3.6390185793609725E-2</c:v>
                </c:pt>
                <c:pt idx="68">
                  <c:v>4.9429437547065308E-3</c:v>
                </c:pt>
                <c:pt idx="69">
                  <c:v>2.6522631354783843E-3</c:v>
                </c:pt>
                <c:pt idx="70">
                  <c:v>3.4424752177831058E-2</c:v>
                </c:pt>
                <c:pt idx="71">
                  <c:v>2.7712512801975932E-3</c:v>
                </c:pt>
                <c:pt idx="72">
                  <c:v>-2.6660933132659617E-2</c:v>
                </c:pt>
                <c:pt idx="73">
                  <c:v>1.4213781619221346E-2</c:v>
                </c:pt>
                <c:pt idx="74">
                  <c:v>-1.8045200599560138E-2</c:v>
                </c:pt>
                <c:pt idx="75">
                  <c:v>-1.5711521143492044E-2</c:v>
                </c:pt>
                <c:pt idx="76">
                  <c:v>1.4934951286389261E-2</c:v>
                </c:pt>
                <c:pt idx="77">
                  <c:v>1.6827493474649985E-2</c:v>
                </c:pt>
                <c:pt idx="78">
                  <c:v>-1.2400648348858598E-2</c:v>
                </c:pt>
                <c:pt idx="79">
                  <c:v>-2.4405578417923995E-2</c:v>
                </c:pt>
                <c:pt idx="80">
                  <c:v>-5.0045495905368257E-3</c:v>
                </c:pt>
                <c:pt idx="81">
                  <c:v>-2.7600287345457982E-3</c:v>
                </c:pt>
                <c:pt idx="82">
                  <c:v>1.4557241220583501E-2</c:v>
                </c:pt>
                <c:pt idx="83">
                  <c:v>4.4695320477005727E-3</c:v>
                </c:pt>
                <c:pt idx="84">
                  <c:v>3.1113516020562239E-3</c:v>
                </c:pt>
                <c:pt idx="85">
                  <c:v>6.7315175097276969E-3</c:v>
                </c:pt>
                <c:pt idx="86">
                  <c:v>4.6322537771436483E-3</c:v>
                </c:pt>
                <c:pt idx="87">
                  <c:v>-6.6410141219218279E-4</c:v>
                </c:pt>
                <c:pt idx="88">
                  <c:v>-9.5759498568442555E-3</c:v>
                </c:pt>
                <c:pt idx="89">
                  <c:v>-3.8733547877362862E-3</c:v>
                </c:pt>
                <c:pt idx="90">
                  <c:v>7.2008074220719738E-3</c:v>
                </c:pt>
                <c:pt idx="91">
                  <c:v>2.6518698571457038E-2</c:v>
                </c:pt>
                <c:pt idx="92">
                  <c:v>-6.7678546692259691E-3</c:v>
                </c:pt>
                <c:pt idx="93">
                  <c:v>-1.2332890313501686E-2</c:v>
                </c:pt>
                <c:pt idx="94">
                  <c:v>-5.4041444733874521E-3</c:v>
                </c:pt>
                <c:pt idx="95">
                  <c:v>-9.9042588312972827E-4</c:v>
                </c:pt>
                <c:pt idx="96">
                  <c:v>-6.0225846925972487E-3</c:v>
                </c:pt>
                <c:pt idx="97">
                  <c:v>3.3866847609164148E-2</c:v>
                </c:pt>
                <c:pt idx="98">
                  <c:v>1.6391476432255092E-3</c:v>
                </c:pt>
                <c:pt idx="99">
                  <c:v>-1.2729174478498528E-2</c:v>
                </c:pt>
                <c:pt idx="100">
                  <c:v>2.7038530919999137E-2</c:v>
                </c:pt>
                <c:pt idx="101">
                  <c:v>2.8864722024596321E-3</c:v>
                </c:pt>
                <c:pt idx="102">
                  <c:v>5.7956989247311803E-2</c:v>
                </c:pt>
                <c:pt idx="103">
                  <c:v>-6.0283329628357182E-2</c:v>
                </c:pt>
                <c:pt idx="104">
                  <c:v>-8.4361974991985344E-3</c:v>
                </c:pt>
                <c:pt idx="105">
                  <c:v>-1.0979428435530469E-2</c:v>
                </c:pt>
                <c:pt idx="106">
                  <c:v>-3.0455584804872832E-2</c:v>
                </c:pt>
                <c:pt idx="107">
                  <c:v>-1.2485531583840992E-2</c:v>
                </c:pt>
                <c:pt idx="108">
                  <c:v>3.2968109919833774E-2</c:v>
                </c:pt>
                <c:pt idx="109">
                  <c:v>9.8012310346201763E-5</c:v>
                </c:pt>
                <c:pt idx="110">
                  <c:v>2.2611554343904047E-2</c:v>
                </c:pt>
                <c:pt idx="111">
                  <c:v>5.2425054323748492E-2</c:v>
                </c:pt>
                <c:pt idx="112">
                  <c:v>-2.5512931211710096E-2</c:v>
                </c:pt>
                <c:pt idx="113">
                  <c:v>-4.2375483633236982E-3</c:v>
                </c:pt>
                <c:pt idx="114">
                  <c:v>-3.3917411597183721E-2</c:v>
                </c:pt>
                <c:pt idx="115">
                  <c:v>3.3246827553793615E-2</c:v>
                </c:pt>
                <c:pt idx="116">
                  <c:v>-8.8508121683477225E-3</c:v>
                </c:pt>
                <c:pt idx="117">
                  <c:v>1.0788789485536434E-2</c:v>
                </c:pt>
                <c:pt idx="118">
                  <c:v>4.3427179903447778E-2</c:v>
                </c:pt>
                <c:pt idx="119">
                  <c:v>-1.5995222760135639E-3</c:v>
                </c:pt>
                <c:pt idx="120">
                  <c:v>1.8528977322095692E-2</c:v>
                </c:pt>
                <c:pt idx="121">
                  <c:v>1.1468998549896796E-2</c:v>
                </c:pt>
                <c:pt idx="122">
                  <c:v>-5.2019583843329158E-3</c:v>
                </c:pt>
                <c:pt idx="123">
                  <c:v>-2.4082250805230309E-2</c:v>
                </c:pt>
                <c:pt idx="124">
                  <c:v>7.6518001074691077E-3</c:v>
                </c:pt>
                <c:pt idx="125">
                  <c:v>3.0682321665928276E-2</c:v>
                </c:pt>
                <c:pt idx="126">
                  <c:v>-1.8132767237186546E-3</c:v>
                </c:pt>
                <c:pt idx="127">
                  <c:v>1.8831557259011958E-3</c:v>
                </c:pt>
                <c:pt idx="128">
                  <c:v>-1.9016871945691652E-3</c:v>
                </c:pt>
                <c:pt idx="129">
                  <c:v>7.5303553525676624E-3</c:v>
                </c:pt>
                <c:pt idx="130">
                  <c:v>-1.0864295473577396E-2</c:v>
                </c:pt>
                <c:pt idx="131">
                  <c:v>9.1849216056933067E-3</c:v>
                </c:pt>
                <c:pt idx="132">
                  <c:v>2.2001500102279584E-2</c:v>
                </c:pt>
                <c:pt idx="133">
                  <c:v>2.5738465483878536E-2</c:v>
                </c:pt>
                <c:pt idx="134">
                  <c:v>7.1143460906316737E-3</c:v>
                </c:pt>
                <c:pt idx="135">
                  <c:v>-1.2107997773241851E-2</c:v>
                </c:pt>
                <c:pt idx="136">
                  <c:v>2.779764459066425E-2</c:v>
                </c:pt>
                <c:pt idx="137">
                  <c:v>-5.2410652880215246E-3</c:v>
                </c:pt>
                <c:pt idx="138">
                  <c:v>-9.0036725506455499E-4</c:v>
                </c:pt>
                <c:pt idx="139">
                  <c:v>1.8952197006277215E-2</c:v>
                </c:pt>
              </c:numCache>
            </c:numRef>
          </c:xVal>
          <c:yVal>
            <c:numRef>
              <c:f>'RI.SXQE - Regression'!$N$2:$N$141</c:f>
              <c:numCache>
                <c:formatCode>General</c:formatCode>
                <c:ptCount val="140"/>
                <c:pt idx="0">
                  <c:v>3.3241134709096676E-2</c:v>
                </c:pt>
                <c:pt idx="1">
                  <c:v>1.0841448749779801E-2</c:v>
                </c:pt>
                <c:pt idx="2">
                  <c:v>3.2109826765772342E-2</c:v>
                </c:pt>
                <c:pt idx="3">
                  <c:v>5.4857236677990681E-2</c:v>
                </c:pt>
                <c:pt idx="4">
                  <c:v>3.5516269126674063E-2</c:v>
                </c:pt>
                <c:pt idx="5">
                  <c:v>3.2923149569835358E-2</c:v>
                </c:pt>
                <c:pt idx="6">
                  <c:v>1.3036604267412516E-2</c:v>
                </c:pt>
                <c:pt idx="7">
                  <c:v>4.2844458645149859E-2</c:v>
                </c:pt>
                <c:pt idx="8">
                  <c:v>2.6647709079915215E-2</c:v>
                </c:pt>
                <c:pt idx="9">
                  <c:v>5.5293677794460816E-2</c:v>
                </c:pt>
                <c:pt idx="10">
                  <c:v>4.7512443316535785E-2</c:v>
                </c:pt>
                <c:pt idx="11">
                  <c:v>4.2512327806127556E-2</c:v>
                </c:pt>
                <c:pt idx="12">
                  <c:v>1.7079319268733975E-2</c:v>
                </c:pt>
                <c:pt idx="13">
                  <c:v>6.6048372400577302E-2</c:v>
                </c:pt>
                <c:pt idx="14">
                  <c:v>4.5459926785550282E-2</c:v>
                </c:pt>
                <c:pt idx="15">
                  <c:v>5.2805457196917552E-2</c:v>
                </c:pt>
                <c:pt idx="16">
                  <c:v>6.3292256771027594E-2</c:v>
                </c:pt>
                <c:pt idx="17">
                  <c:v>4.251071571462596E-2</c:v>
                </c:pt>
                <c:pt idx="18">
                  <c:v>3.5862588416345098E-2</c:v>
                </c:pt>
                <c:pt idx="19">
                  <c:v>3.5962783680574185E-2</c:v>
                </c:pt>
                <c:pt idx="20">
                  <c:v>9.0015922551361816E-2</c:v>
                </c:pt>
                <c:pt idx="21">
                  <c:v>6.5078157112451407E-2</c:v>
                </c:pt>
                <c:pt idx="22">
                  <c:v>6.9194486344995754E-2</c:v>
                </c:pt>
                <c:pt idx="23">
                  <c:v>1.2943325590549597E-2</c:v>
                </c:pt>
                <c:pt idx="24">
                  <c:v>4.3958788929363293E-2</c:v>
                </c:pt>
                <c:pt idx="25">
                  <c:v>7.2676764198470245E-2</c:v>
                </c:pt>
                <c:pt idx="26">
                  <c:v>-4.5969814966366068E-3</c:v>
                </c:pt>
                <c:pt idx="27">
                  <c:v>3.8886401258476443E-2</c:v>
                </c:pt>
                <c:pt idx="28">
                  <c:v>4.2063931722904999E-2</c:v>
                </c:pt>
                <c:pt idx="29">
                  <c:v>6.2509084761603328E-2</c:v>
                </c:pt>
                <c:pt idx="30">
                  <c:v>5.5097971041873139E-2</c:v>
                </c:pt>
                <c:pt idx="31">
                  <c:v>5.3571961835705589E-2</c:v>
                </c:pt>
                <c:pt idx="32">
                  <c:v>6.4068750905513006E-2</c:v>
                </c:pt>
                <c:pt idx="33">
                  <c:v>4.8794487658434089E-2</c:v>
                </c:pt>
                <c:pt idx="34">
                  <c:v>3.1568443311108099E-2</c:v>
                </c:pt>
                <c:pt idx="35">
                  <c:v>1.7816307588413363E-2</c:v>
                </c:pt>
                <c:pt idx="36">
                  <c:v>3.3250453071785799E-2</c:v>
                </c:pt>
                <c:pt idx="37">
                  <c:v>2.10499348324652E-2</c:v>
                </c:pt>
                <c:pt idx="38">
                  <c:v>3.195134201359412E-2</c:v>
                </c:pt>
                <c:pt idx="39">
                  <c:v>3.3683522710343354E-2</c:v>
                </c:pt>
                <c:pt idx="40">
                  <c:v>4.9417585502963261E-2</c:v>
                </c:pt>
                <c:pt idx="41">
                  <c:v>3.6512741076203947E-2</c:v>
                </c:pt>
                <c:pt idx="42">
                  <c:v>4.51816002863396E-2</c:v>
                </c:pt>
                <c:pt idx="43">
                  <c:v>4.2768636287973928E-2</c:v>
                </c:pt>
                <c:pt idx="44">
                  <c:v>4.0475933449611916E-2</c:v>
                </c:pt>
                <c:pt idx="45">
                  <c:v>1.6500040940404387E-3</c:v>
                </c:pt>
                <c:pt idx="46">
                  <c:v>2.3258120377967283E-2</c:v>
                </c:pt>
                <c:pt idx="47">
                  <c:v>3.0062928877818692E-2</c:v>
                </c:pt>
                <c:pt idx="48">
                  <c:v>3.9428207036026508E-2</c:v>
                </c:pt>
                <c:pt idx="49">
                  <c:v>3.479990883220048E-2</c:v>
                </c:pt>
                <c:pt idx="50">
                  <c:v>2.6829841496069717E-2</c:v>
                </c:pt>
                <c:pt idx="51">
                  <c:v>3.8567064373925541E-2</c:v>
                </c:pt>
                <c:pt idx="52">
                  <c:v>3.4977872427299737E-2</c:v>
                </c:pt>
                <c:pt idx="53">
                  <c:v>3.3813745486508673E-2</c:v>
                </c:pt>
                <c:pt idx="54">
                  <c:v>3.6889612611994249E-2</c:v>
                </c:pt>
                <c:pt idx="55">
                  <c:v>4.0813443934139576E-2</c:v>
                </c:pt>
                <c:pt idx="56">
                  <c:v>4.016567045072867E-2</c:v>
                </c:pt>
                <c:pt idx="57">
                  <c:v>5.4093244021863017E-2</c:v>
                </c:pt>
                <c:pt idx="58">
                  <c:v>3.6608314999822471E-2</c:v>
                </c:pt>
                <c:pt idx="59">
                  <c:v>3.5023825763326938E-2</c:v>
                </c:pt>
                <c:pt idx="60">
                  <c:v>4.1763166873164996E-2</c:v>
                </c:pt>
                <c:pt idx="61">
                  <c:v>5.574263908634261E-2</c:v>
                </c:pt>
                <c:pt idx="62">
                  <c:v>3.3120561709123184E-2</c:v>
                </c:pt>
                <c:pt idx="63">
                  <c:v>6.5106403284398762E-2</c:v>
                </c:pt>
                <c:pt idx="64">
                  <c:v>2.9469815749490057E-2</c:v>
                </c:pt>
                <c:pt idx="65">
                  <c:v>2.2713944535143957E-2</c:v>
                </c:pt>
                <c:pt idx="66">
                  <c:v>3.1831150597923658E-2</c:v>
                </c:pt>
                <c:pt idx="67">
                  <c:v>1.1070425665558905E-2</c:v>
                </c:pt>
                <c:pt idx="68">
                  <c:v>4.0893212106737083E-2</c:v>
                </c:pt>
                <c:pt idx="69">
                  <c:v>3.9240434306974048E-2</c:v>
                </c:pt>
                <c:pt idx="70">
                  <c:v>6.2165002704514048E-2</c:v>
                </c:pt>
                <c:pt idx="71">
                  <c:v>3.9326286940630659E-2</c:v>
                </c:pt>
                <c:pt idx="72">
                  <c:v>1.8090301186975823E-2</c:v>
                </c:pt>
                <c:pt idx="73">
                  <c:v>4.7582330999634381E-2</c:v>
                </c:pt>
                <c:pt idx="74">
                  <c:v>2.4306746788284126E-2</c:v>
                </c:pt>
                <c:pt idx="75">
                  <c:v>2.599054921991778E-2</c:v>
                </c:pt>
                <c:pt idx="76">
                  <c:v>4.8102671201473282E-2</c:v>
                </c:pt>
                <c:pt idx="77">
                  <c:v>4.9468183131690012E-2</c:v>
                </c:pt>
                <c:pt idx="78">
                  <c:v>2.83794187143711E-2</c:v>
                </c:pt>
                <c:pt idx="79">
                  <c:v>1.9717590548843287E-2</c:v>
                </c:pt>
                <c:pt idx="80">
                  <c:v>3.3715871002830314E-2</c:v>
                </c:pt>
                <c:pt idx="81">
                  <c:v>3.533534349094046E-2</c:v>
                </c:pt>
                <c:pt idx="82">
                  <c:v>4.783014485874762E-2</c:v>
                </c:pt>
                <c:pt idx="83">
                  <c:v>4.0551634868548805E-2</c:v>
                </c:pt>
                <c:pt idx="84">
                  <c:v>3.9571677003715756E-2</c:v>
                </c:pt>
                <c:pt idx="85">
                  <c:v>4.2183708464336632E-2</c:v>
                </c:pt>
                <c:pt idx="86">
                  <c:v>4.0669042271267906E-2</c:v>
                </c:pt>
                <c:pt idx="87">
                  <c:v>3.6847602388678069E-2</c:v>
                </c:pt>
                <c:pt idx="88">
                  <c:v>3.0417502469669361E-2</c:v>
                </c:pt>
                <c:pt idx="89">
                  <c:v>3.4532053600082144E-2</c:v>
                </c:pt>
                <c:pt idx="90">
                  <c:v>4.2522311734589438E-2</c:v>
                </c:pt>
                <c:pt idx="91">
                  <c:v>5.6460606476307226E-2</c:v>
                </c:pt>
                <c:pt idx="92">
                  <c:v>3.2443606565874965E-2</c:v>
                </c:pt>
                <c:pt idx="93">
                  <c:v>2.8428307667136242E-2</c:v>
                </c:pt>
                <c:pt idx="94">
                  <c:v>3.3427554270357603E-2</c:v>
                </c:pt>
                <c:pt idx="95">
                  <c:v>3.6612151913147907E-2</c:v>
                </c:pt>
                <c:pt idx="96">
                  <c:v>3.2981335685273942E-2</c:v>
                </c:pt>
                <c:pt idx="97">
                  <c:v>6.1762461958441053E-2</c:v>
                </c:pt>
                <c:pt idx="98">
                  <c:v>3.8509448598998845E-2</c:v>
                </c:pt>
                <c:pt idx="99">
                  <c:v>2.8142379692364661E-2</c:v>
                </c:pt>
                <c:pt idx="100">
                  <c:v>5.6835677255732853E-2</c:v>
                </c:pt>
                <c:pt idx="101">
                  <c:v>3.9409421438205049E-2</c:v>
                </c:pt>
                <c:pt idx="102">
                  <c:v>7.9144043204845319E-2</c:v>
                </c:pt>
                <c:pt idx="103">
                  <c:v>-6.1690172166714713E-3</c:v>
                </c:pt>
                <c:pt idx="104">
                  <c:v>3.1239859536006775E-2</c:v>
                </c:pt>
                <c:pt idx="105">
                  <c:v>2.9404860978828454E-2</c:v>
                </c:pt>
                <c:pt idx="106">
                  <c:v>1.5352374306631861E-2</c:v>
                </c:pt>
                <c:pt idx="107">
                  <c:v>2.8318173543318736E-2</c:v>
                </c:pt>
                <c:pt idx="108">
                  <c:v>6.1114002418395666E-2</c:v>
                </c:pt>
                <c:pt idx="109">
                  <c:v>3.7397484651151933E-2</c:v>
                </c:pt>
                <c:pt idx="110">
                  <c:v>5.364151367674104E-2</c:v>
                </c:pt>
                <c:pt idx="111">
                  <c:v>7.5152627223651014E-2</c:v>
                </c:pt>
                <c:pt idx="112">
                  <c:v>1.8918610499545997E-2</c:v>
                </c:pt>
                <c:pt idx="113">
                  <c:v>3.4269279710306966E-2</c:v>
                </c:pt>
                <c:pt idx="114">
                  <c:v>1.285458809369212E-2</c:v>
                </c:pt>
                <c:pt idx="115">
                  <c:v>6.1315103485888228E-2</c:v>
                </c:pt>
                <c:pt idx="116">
                  <c:v>3.0940705688511101E-2</c:v>
                </c:pt>
                <c:pt idx="117">
                  <c:v>4.5111121824771373E-2</c:v>
                </c:pt>
                <c:pt idx="118">
                  <c:v>6.8660457620391468E-2</c:v>
                </c:pt>
                <c:pt idx="119">
                  <c:v>3.6172675109780457E-2</c:v>
                </c:pt>
                <c:pt idx="120">
                  <c:v>5.0695842154125557E-2</c:v>
                </c:pt>
                <c:pt idx="121">
                  <c:v>4.560190802662574E-2</c:v>
                </c:pt>
                <c:pt idx="122">
                  <c:v>3.3573436099803927E-2</c:v>
                </c:pt>
                <c:pt idx="123">
                  <c:v>1.995087872346912E-2</c:v>
                </c:pt>
                <c:pt idx="124">
                  <c:v>4.2847713142373234E-2</c:v>
                </c:pt>
                <c:pt idx="125">
                  <c:v>5.9464754570702646E-2</c:v>
                </c:pt>
                <c:pt idx="126">
                  <c:v>3.6018446448306637E-2</c:v>
                </c:pt>
                <c:pt idx="127">
                  <c:v>3.8685505941355461E-2</c:v>
                </c:pt>
                <c:pt idx="128">
                  <c:v>3.5954656296915931E-2</c:v>
                </c:pt>
                <c:pt idx="129">
                  <c:v>4.2760088008989776E-2</c:v>
                </c:pt>
                <c:pt idx="130">
                  <c:v>2.948793201105342E-2</c:v>
                </c:pt>
                <c:pt idx="131">
                  <c:v>4.3953894927531136E-2</c:v>
                </c:pt>
                <c:pt idx="132">
                  <c:v>5.3201345763875064E-2</c:v>
                </c:pt>
                <c:pt idx="133">
                  <c:v>5.589765068274713E-2</c:v>
                </c:pt>
                <c:pt idx="134">
                  <c:v>4.2459927931302779E-2</c:v>
                </c:pt>
                <c:pt idx="135">
                  <c:v>2.8590572713932252E-2</c:v>
                </c:pt>
                <c:pt idx="136">
                  <c:v>5.7383394913026645E-2</c:v>
                </c:pt>
                <c:pt idx="137">
                  <c:v>3.354521958559787E-2</c:v>
                </c:pt>
                <c:pt idx="138">
                  <c:v>3.6677131247191158E-2</c:v>
                </c:pt>
                <c:pt idx="139">
                  <c:v>5.1001204714303694E-2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C2-4D8B-83C2-A05737DAA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SXQE</a:t>
                </a:r>
              </a:p>
            </c:rich>
          </c:tx>
          <c:layout>
            <c:manualLayout>
              <c:xMode val="edge"/>
              <c:yMode val="edge"/>
              <c:x val="0.37692678932139539"/>
              <c:y val="0.9235628947344504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Rendements RICARD en fonction SXRE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'RI.SXRE - Regression'!$D$2:$D$141</c:f>
              <c:numCache>
                <c:formatCode>General</c:formatCode>
                <c:ptCount val="140"/>
                <c:pt idx="0">
                  <c:v>-1.5918831452811977E-2</c:v>
                </c:pt>
                <c:pt idx="1">
                  <c:v>-1.9594391802083753E-2</c:v>
                </c:pt>
                <c:pt idx="2">
                  <c:v>-7.7219255887170449E-3</c:v>
                </c:pt>
                <c:pt idx="3">
                  <c:v>1.4327327651310793E-2</c:v>
                </c:pt>
                <c:pt idx="4">
                  <c:v>1.9673974142776153E-3</c:v>
                </c:pt>
                <c:pt idx="5">
                  <c:v>1.3875189057670901E-2</c:v>
                </c:pt>
                <c:pt idx="6">
                  <c:v>-3.9497231404088777E-2</c:v>
                </c:pt>
                <c:pt idx="7">
                  <c:v>-6.5224709644829456E-4</c:v>
                </c:pt>
                <c:pt idx="8">
                  <c:v>-3.5258296965391261E-2</c:v>
                </c:pt>
                <c:pt idx="9">
                  <c:v>1.9852606301494588E-2</c:v>
                </c:pt>
                <c:pt idx="10">
                  <c:v>1.6305148219057035E-2</c:v>
                </c:pt>
                <c:pt idx="11">
                  <c:v>-8.8209534136881561E-3</c:v>
                </c:pt>
                <c:pt idx="12">
                  <c:v>1.4835036928872343E-2</c:v>
                </c:pt>
                <c:pt idx="13">
                  <c:v>2.2681527973162995E-2</c:v>
                </c:pt>
                <c:pt idx="14">
                  <c:v>1.8741042883915777E-2</c:v>
                </c:pt>
                <c:pt idx="15">
                  <c:v>1.4176784955613765E-2</c:v>
                </c:pt>
                <c:pt idx="16">
                  <c:v>2.7714581178903831E-2</c:v>
                </c:pt>
                <c:pt idx="17">
                  <c:v>1.7394963877393557E-2</c:v>
                </c:pt>
                <c:pt idx="18">
                  <c:v>4.5800450958286094E-3</c:v>
                </c:pt>
                <c:pt idx="19">
                  <c:v>-1.5515527088584263E-2</c:v>
                </c:pt>
                <c:pt idx="20">
                  <c:v>6.5722030556924632E-2</c:v>
                </c:pt>
                <c:pt idx="21">
                  <c:v>5.9253458626990309E-2</c:v>
                </c:pt>
                <c:pt idx="22">
                  <c:v>3.5853341985723687E-2</c:v>
                </c:pt>
                <c:pt idx="23">
                  <c:v>-3.8052383801076943E-2</c:v>
                </c:pt>
                <c:pt idx="24">
                  <c:v>1.4727229538916416E-2</c:v>
                </c:pt>
                <c:pt idx="25">
                  <c:v>6.8921740111719254E-2</c:v>
                </c:pt>
                <c:pt idx="26">
                  <c:v>-6.7431397826830483E-2</c:v>
                </c:pt>
                <c:pt idx="27">
                  <c:v>-4.0875147386348811E-3</c:v>
                </c:pt>
                <c:pt idx="28">
                  <c:v>-8.0829608067367019E-3</c:v>
                </c:pt>
                <c:pt idx="29">
                  <c:v>3.3190118152524206E-2</c:v>
                </c:pt>
                <c:pt idx="30">
                  <c:v>1.6153678236192858E-2</c:v>
                </c:pt>
                <c:pt idx="31">
                  <c:v>2.3544197737746145E-2</c:v>
                </c:pt>
                <c:pt idx="32">
                  <c:v>4.1600000000000033E-2</c:v>
                </c:pt>
                <c:pt idx="33">
                  <c:v>1.3413915094339656E-2</c:v>
                </c:pt>
                <c:pt idx="34">
                  <c:v>5.0143055186861317E-4</c:v>
                </c:pt>
                <c:pt idx="35">
                  <c:v>-4.4716821639898575E-2</c:v>
                </c:pt>
                <c:pt idx="36">
                  <c:v>-2.1963788684652982E-2</c:v>
                </c:pt>
                <c:pt idx="37">
                  <c:v>-3.3995314662975139E-2</c:v>
                </c:pt>
                <c:pt idx="38">
                  <c:v>-1.2253484091506771E-2</c:v>
                </c:pt>
                <c:pt idx="39">
                  <c:v>-3.4850509655949065E-3</c:v>
                </c:pt>
                <c:pt idx="40">
                  <c:v>1.5351460650242062E-2</c:v>
                </c:pt>
                <c:pt idx="41">
                  <c:v>2.6141698676910431E-3</c:v>
                </c:pt>
                <c:pt idx="42">
                  <c:v>4.9863278108412783E-3</c:v>
                </c:pt>
                <c:pt idx="43">
                  <c:v>2.7801504422340327E-2</c:v>
                </c:pt>
                <c:pt idx="44">
                  <c:v>-1.1359302642331832E-2</c:v>
                </c:pt>
                <c:pt idx="45">
                  <c:v>-3.6963194207612939E-2</c:v>
                </c:pt>
                <c:pt idx="46">
                  <c:v>3.9770332911925593E-3</c:v>
                </c:pt>
                <c:pt idx="47">
                  <c:v>-1.5659027273670072E-2</c:v>
                </c:pt>
                <c:pt idx="48">
                  <c:v>-9.323231026069077E-3</c:v>
                </c:pt>
                <c:pt idx="49">
                  <c:v>3.1949704980546987E-3</c:v>
                </c:pt>
                <c:pt idx="50">
                  <c:v>2.117276459500615E-3</c:v>
                </c:pt>
                <c:pt idx="51">
                  <c:v>1.4060536237955603E-2</c:v>
                </c:pt>
                <c:pt idx="52">
                  <c:v>-1.302460202604911E-2</c:v>
                </c:pt>
                <c:pt idx="53">
                  <c:v>7.9183163158990499E-3</c:v>
                </c:pt>
                <c:pt idx="54">
                  <c:v>-1.1585397250399053E-2</c:v>
                </c:pt>
                <c:pt idx="55">
                  <c:v>5.7222754460009746E-3</c:v>
                </c:pt>
                <c:pt idx="56">
                  <c:v>6.0171919770773703E-3</c:v>
                </c:pt>
                <c:pt idx="57">
                  <c:v>1.3945380592678603E-2</c:v>
                </c:pt>
                <c:pt idx="58">
                  <c:v>-1.365081019121557E-2</c:v>
                </c:pt>
                <c:pt idx="59">
                  <c:v>-6.1105069649422961E-3</c:v>
                </c:pt>
                <c:pt idx="60">
                  <c:v>1.6207967163079578E-2</c:v>
                </c:pt>
                <c:pt idx="61">
                  <c:v>-2.1825294692953152E-2</c:v>
                </c:pt>
                <c:pt idx="62">
                  <c:v>5.1221026490066695E-3</c:v>
                </c:pt>
                <c:pt idx="63">
                  <c:v>3.4744900690615178E-2</c:v>
                </c:pt>
                <c:pt idx="64">
                  <c:v>2.2526344601067363E-2</c:v>
                </c:pt>
                <c:pt idx="65">
                  <c:v>-3.1518396776587812E-2</c:v>
                </c:pt>
                <c:pt idx="66">
                  <c:v>2.8939257562119885E-2</c:v>
                </c:pt>
                <c:pt idx="67">
                  <c:v>-3.128385340978157E-2</c:v>
                </c:pt>
                <c:pt idx="68">
                  <c:v>3.5797624098430811E-3</c:v>
                </c:pt>
                <c:pt idx="69">
                  <c:v>1.0314249738795035E-2</c:v>
                </c:pt>
                <c:pt idx="70">
                  <c:v>2.7301499931195704E-2</c:v>
                </c:pt>
                <c:pt idx="71">
                  <c:v>-1.6537649542575535E-2</c:v>
                </c:pt>
                <c:pt idx="72">
                  <c:v>-4.9131385922017837E-2</c:v>
                </c:pt>
                <c:pt idx="73">
                  <c:v>-2.5414591569543794E-3</c:v>
                </c:pt>
                <c:pt idx="74">
                  <c:v>2.1094875488783522E-3</c:v>
                </c:pt>
                <c:pt idx="75">
                  <c:v>-7.7345245692405171E-3</c:v>
                </c:pt>
                <c:pt idx="76">
                  <c:v>1.3006826644600674E-2</c:v>
                </c:pt>
                <c:pt idx="77">
                  <c:v>2.1123785382340513E-2</c:v>
                </c:pt>
                <c:pt idx="78">
                  <c:v>-7.8331717796231489E-3</c:v>
                </c:pt>
                <c:pt idx="79">
                  <c:v>-3.232266896516757E-2</c:v>
                </c:pt>
                <c:pt idx="80">
                  <c:v>2.7894002789389323E-4</c:v>
                </c:pt>
                <c:pt idx="81">
                  <c:v>1.133536788654378E-2</c:v>
                </c:pt>
                <c:pt idx="82">
                  <c:v>-4.0102171136653722E-3</c:v>
                </c:pt>
                <c:pt idx="83">
                  <c:v>-1.3953254080193482E-2</c:v>
                </c:pt>
                <c:pt idx="84">
                  <c:v>-1.0818426547915738E-3</c:v>
                </c:pt>
                <c:pt idx="85">
                  <c:v>6.2022176092350906E-3</c:v>
                </c:pt>
                <c:pt idx="86">
                  <c:v>3.8269463281291077E-2</c:v>
                </c:pt>
                <c:pt idx="87">
                  <c:v>2.0601963624657996E-2</c:v>
                </c:pt>
                <c:pt idx="88">
                  <c:v>-4.9647661755285438E-3</c:v>
                </c:pt>
                <c:pt idx="89">
                  <c:v>-1.3456221198156718E-2</c:v>
                </c:pt>
                <c:pt idx="90">
                  <c:v>6.9205069735377147E-3</c:v>
                </c:pt>
                <c:pt idx="91">
                  <c:v>3.6554529463500476E-2</c:v>
                </c:pt>
                <c:pt idx="92">
                  <c:v>5.3883776838265464E-3</c:v>
                </c:pt>
                <c:pt idx="93">
                  <c:v>-1.5774157578394874E-2</c:v>
                </c:pt>
                <c:pt idx="94">
                  <c:v>4.2333533621019591E-3</c:v>
                </c:pt>
                <c:pt idx="95">
                  <c:v>-9.1470015154795289E-3</c:v>
                </c:pt>
                <c:pt idx="96">
                  <c:v>1.3466443597268226E-2</c:v>
                </c:pt>
                <c:pt idx="97">
                  <c:v>1.9745490141238994E-2</c:v>
                </c:pt>
                <c:pt idx="98">
                  <c:v>4.1000870566430857E-3</c:v>
                </c:pt>
                <c:pt idx="99">
                  <c:v>1.6760893152875184E-2</c:v>
                </c:pt>
                <c:pt idx="100">
                  <c:v>1.386677474452138E-2</c:v>
                </c:pt>
                <c:pt idx="101">
                  <c:v>1.5492709313264292E-2</c:v>
                </c:pt>
                <c:pt idx="102">
                  <c:v>6.2767519605086489E-2</c:v>
                </c:pt>
                <c:pt idx="103">
                  <c:v>-7.3791127702057466E-2</c:v>
                </c:pt>
                <c:pt idx="104">
                  <c:v>-3.9200991554492652E-3</c:v>
                </c:pt>
                <c:pt idx="105">
                  <c:v>-1.2495730388249989E-2</c:v>
                </c:pt>
                <c:pt idx="106">
                  <c:v>-2.5869957022043491E-2</c:v>
                </c:pt>
                <c:pt idx="107">
                  <c:v>-7.3762144606831443E-3</c:v>
                </c:pt>
                <c:pt idx="108">
                  <c:v>7.5148355609782579E-3</c:v>
                </c:pt>
                <c:pt idx="109">
                  <c:v>9.8289042591918202E-3</c:v>
                </c:pt>
                <c:pt idx="110">
                  <c:v>9.6409386485723069E-3</c:v>
                </c:pt>
                <c:pt idx="111">
                  <c:v>4.7286293784976077E-2</c:v>
                </c:pt>
                <c:pt idx="112">
                  <c:v>-1.9480896527697071E-2</c:v>
                </c:pt>
                <c:pt idx="113">
                  <c:v>1.7427778105984455E-2</c:v>
                </c:pt>
                <c:pt idx="114">
                  <c:v>-3.7719223444472816E-2</c:v>
                </c:pt>
                <c:pt idx="115">
                  <c:v>2.4430726224448158E-2</c:v>
                </c:pt>
                <c:pt idx="116">
                  <c:v>-6.1640862393285934E-3</c:v>
                </c:pt>
                <c:pt idx="117">
                  <c:v>-1.2008577555396679E-2</c:v>
                </c:pt>
                <c:pt idx="118">
                  <c:v>3.9437708036138795E-2</c:v>
                </c:pt>
                <c:pt idx="119">
                  <c:v>-1.0382047586835601E-2</c:v>
                </c:pt>
                <c:pt idx="120">
                  <c:v>1.6928368476147652E-2</c:v>
                </c:pt>
                <c:pt idx="121">
                  <c:v>6.9873204228535083E-3</c:v>
                </c:pt>
                <c:pt idx="122">
                  <c:v>1.4296624408125706E-2</c:v>
                </c:pt>
                <c:pt idx="123">
                  <c:v>-2.1901517867813983E-2</c:v>
                </c:pt>
                <c:pt idx="124">
                  <c:v>9.3491766692804842E-3</c:v>
                </c:pt>
                <c:pt idx="125">
                  <c:v>3.6219881871308396E-2</c:v>
                </c:pt>
                <c:pt idx="126">
                  <c:v>1.7844843779349859E-3</c:v>
                </c:pt>
                <c:pt idx="127">
                  <c:v>1.5740770184755264E-2</c:v>
                </c:pt>
                <c:pt idx="128">
                  <c:v>-1.0665072673504016E-2</c:v>
                </c:pt>
                <c:pt idx="129">
                  <c:v>1.0619356479715224E-2</c:v>
                </c:pt>
                <c:pt idx="130">
                  <c:v>2.0870524846635746E-2</c:v>
                </c:pt>
                <c:pt idx="131">
                  <c:v>5.1959861007361469E-4</c:v>
                </c:pt>
                <c:pt idx="132">
                  <c:v>8.6144775630527196E-3</c:v>
                </c:pt>
                <c:pt idx="133">
                  <c:v>2.3123324396782958E-2</c:v>
                </c:pt>
                <c:pt idx="134">
                  <c:v>-6.4262644424466654E-3</c:v>
                </c:pt>
                <c:pt idx="135">
                  <c:v>-8.9100089100088726E-3</c:v>
                </c:pt>
                <c:pt idx="136">
                  <c:v>1.7698817839870977E-2</c:v>
                </c:pt>
                <c:pt idx="137">
                  <c:v>-1.3431833445272151E-4</c:v>
                </c:pt>
                <c:pt idx="138">
                  <c:v>2.8563534003384933E-2</c:v>
                </c:pt>
                <c:pt idx="139">
                  <c:v>-2.3431308362909854E-3</c:v>
                </c:pt>
              </c:numCache>
            </c:numRef>
          </c:xVal>
          <c:yVal>
            <c:numRef>
              <c:f>'RI.SXRE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78-4242-B3C5-FAC050CEAA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23268080"/>
        <c:axId val="-2123234896"/>
      </c:scatterChart>
      <c:valAx>
        <c:axId val="-21232680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23234896"/>
        <c:crosses val="autoZero"/>
        <c:crossBetween val="midCat"/>
      </c:valAx>
      <c:valAx>
        <c:axId val="-21232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23268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SXRE</a:t>
            </a:r>
          </a:p>
        </c:rich>
      </c:tx>
      <c:layout>
        <c:manualLayout>
          <c:xMode val="edge"/>
          <c:yMode val="edge"/>
          <c:x val="7.689150997517831E-2"/>
          <c:y val="2.03266111741955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'RI.SXRE - Regression'!$D$2:$D$141</c:f>
              <c:numCache>
                <c:formatCode>General</c:formatCode>
                <c:ptCount val="140"/>
                <c:pt idx="0">
                  <c:v>-1.5918831452811977E-2</c:v>
                </c:pt>
                <c:pt idx="1">
                  <c:v>-1.9594391802083753E-2</c:v>
                </c:pt>
                <c:pt idx="2">
                  <c:v>-7.7219255887170449E-3</c:v>
                </c:pt>
                <c:pt idx="3">
                  <c:v>1.4327327651310793E-2</c:v>
                </c:pt>
                <c:pt idx="4">
                  <c:v>1.9673974142776153E-3</c:v>
                </c:pt>
                <c:pt idx="5">
                  <c:v>1.3875189057670901E-2</c:v>
                </c:pt>
                <c:pt idx="6">
                  <c:v>-3.9497231404088777E-2</c:v>
                </c:pt>
                <c:pt idx="7">
                  <c:v>-6.5224709644829456E-4</c:v>
                </c:pt>
                <c:pt idx="8">
                  <c:v>-3.5258296965391261E-2</c:v>
                </c:pt>
                <c:pt idx="9">
                  <c:v>1.9852606301494588E-2</c:v>
                </c:pt>
                <c:pt idx="10">
                  <c:v>1.6305148219057035E-2</c:v>
                </c:pt>
                <c:pt idx="11">
                  <c:v>-8.8209534136881561E-3</c:v>
                </c:pt>
                <c:pt idx="12">
                  <c:v>1.4835036928872343E-2</c:v>
                </c:pt>
                <c:pt idx="13">
                  <c:v>2.2681527973162995E-2</c:v>
                </c:pt>
                <c:pt idx="14">
                  <c:v>1.8741042883915777E-2</c:v>
                </c:pt>
                <c:pt idx="15">
                  <c:v>1.4176784955613765E-2</c:v>
                </c:pt>
                <c:pt idx="16">
                  <c:v>2.7714581178903831E-2</c:v>
                </c:pt>
                <c:pt idx="17">
                  <c:v>1.7394963877393557E-2</c:v>
                </c:pt>
                <c:pt idx="18">
                  <c:v>4.5800450958286094E-3</c:v>
                </c:pt>
                <c:pt idx="19">
                  <c:v>-1.5515527088584263E-2</c:v>
                </c:pt>
                <c:pt idx="20">
                  <c:v>6.5722030556924632E-2</c:v>
                </c:pt>
                <c:pt idx="21">
                  <c:v>5.9253458626990309E-2</c:v>
                </c:pt>
                <c:pt idx="22">
                  <c:v>3.5853341985723687E-2</c:v>
                </c:pt>
                <c:pt idx="23">
                  <c:v>-3.8052383801076943E-2</c:v>
                </c:pt>
                <c:pt idx="24">
                  <c:v>1.4727229538916416E-2</c:v>
                </c:pt>
                <c:pt idx="25">
                  <c:v>6.8921740111719254E-2</c:v>
                </c:pt>
                <c:pt idx="26">
                  <c:v>-6.7431397826830483E-2</c:v>
                </c:pt>
                <c:pt idx="27">
                  <c:v>-4.0875147386348811E-3</c:v>
                </c:pt>
                <c:pt idx="28">
                  <c:v>-8.0829608067367019E-3</c:v>
                </c:pt>
                <c:pt idx="29">
                  <c:v>3.3190118152524206E-2</c:v>
                </c:pt>
                <c:pt idx="30">
                  <c:v>1.6153678236192858E-2</c:v>
                </c:pt>
                <c:pt idx="31">
                  <c:v>2.3544197737746145E-2</c:v>
                </c:pt>
                <c:pt idx="32">
                  <c:v>4.1600000000000033E-2</c:v>
                </c:pt>
                <c:pt idx="33">
                  <c:v>1.3413915094339656E-2</c:v>
                </c:pt>
                <c:pt idx="34">
                  <c:v>5.0143055186861317E-4</c:v>
                </c:pt>
                <c:pt idx="35">
                  <c:v>-4.4716821639898575E-2</c:v>
                </c:pt>
                <c:pt idx="36">
                  <c:v>-2.1963788684652982E-2</c:v>
                </c:pt>
                <c:pt idx="37">
                  <c:v>-3.3995314662975139E-2</c:v>
                </c:pt>
                <c:pt idx="38">
                  <c:v>-1.2253484091506771E-2</c:v>
                </c:pt>
                <c:pt idx="39">
                  <c:v>-3.4850509655949065E-3</c:v>
                </c:pt>
                <c:pt idx="40">
                  <c:v>1.5351460650242062E-2</c:v>
                </c:pt>
                <c:pt idx="41">
                  <c:v>2.6141698676910431E-3</c:v>
                </c:pt>
                <c:pt idx="42">
                  <c:v>4.9863278108412783E-3</c:v>
                </c:pt>
                <c:pt idx="43">
                  <c:v>2.7801504422340327E-2</c:v>
                </c:pt>
                <c:pt idx="44">
                  <c:v>-1.1359302642331832E-2</c:v>
                </c:pt>
                <c:pt idx="45">
                  <c:v>-3.6963194207612939E-2</c:v>
                </c:pt>
                <c:pt idx="46">
                  <c:v>3.9770332911925593E-3</c:v>
                </c:pt>
                <c:pt idx="47">
                  <c:v>-1.5659027273670072E-2</c:v>
                </c:pt>
                <c:pt idx="48">
                  <c:v>-9.323231026069077E-3</c:v>
                </c:pt>
                <c:pt idx="49">
                  <c:v>3.1949704980546987E-3</c:v>
                </c:pt>
                <c:pt idx="50">
                  <c:v>2.117276459500615E-3</c:v>
                </c:pt>
                <c:pt idx="51">
                  <c:v>1.4060536237955603E-2</c:v>
                </c:pt>
                <c:pt idx="52">
                  <c:v>-1.302460202604911E-2</c:v>
                </c:pt>
                <c:pt idx="53">
                  <c:v>7.9183163158990499E-3</c:v>
                </c:pt>
                <c:pt idx="54">
                  <c:v>-1.1585397250399053E-2</c:v>
                </c:pt>
                <c:pt idx="55">
                  <c:v>5.7222754460009746E-3</c:v>
                </c:pt>
                <c:pt idx="56">
                  <c:v>6.0171919770773703E-3</c:v>
                </c:pt>
                <c:pt idx="57">
                  <c:v>1.3945380592678603E-2</c:v>
                </c:pt>
                <c:pt idx="58">
                  <c:v>-1.365081019121557E-2</c:v>
                </c:pt>
                <c:pt idx="59">
                  <c:v>-6.1105069649422961E-3</c:v>
                </c:pt>
                <c:pt idx="60">
                  <c:v>1.6207967163079578E-2</c:v>
                </c:pt>
                <c:pt idx="61">
                  <c:v>-2.1825294692953152E-2</c:v>
                </c:pt>
                <c:pt idx="62">
                  <c:v>5.1221026490066695E-3</c:v>
                </c:pt>
                <c:pt idx="63">
                  <c:v>3.4744900690615178E-2</c:v>
                </c:pt>
                <c:pt idx="64">
                  <c:v>2.2526344601067363E-2</c:v>
                </c:pt>
                <c:pt idx="65">
                  <c:v>-3.1518396776587812E-2</c:v>
                </c:pt>
                <c:pt idx="66">
                  <c:v>2.8939257562119885E-2</c:v>
                </c:pt>
                <c:pt idx="67">
                  <c:v>-3.128385340978157E-2</c:v>
                </c:pt>
                <c:pt idx="68">
                  <c:v>3.5797624098430811E-3</c:v>
                </c:pt>
                <c:pt idx="69">
                  <c:v>1.0314249738795035E-2</c:v>
                </c:pt>
                <c:pt idx="70">
                  <c:v>2.7301499931195704E-2</c:v>
                </c:pt>
                <c:pt idx="71">
                  <c:v>-1.6537649542575535E-2</c:v>
                </c:pt>
                <c:pt idx="72">
                  <c:v>-4.9131385922017837E-2</c:v>
                </c:pt>
                <c:pt idx="73">
                  <c:v>-2.5414591569543794E-3</c:v>
                </c:pt>
                <c:pt idx="74">
                  <c:v>2.1094875488783522E-3</c:v>
                </c:pt>
                <c:pt idx="75">
                  <c:v>-7.7345245692405171E-3</c:v>
                </c:pt>
                <c:pt idx="76">
                  <c:v>1.3006826644600674E-2</c:v>
                </c:pt>
                <c:pt idx="77">
                  <c:v>2.1123785382340513E-2</c:v>
                </c:pt>
                <c:pt idx="78">
                  <c:v>-7.8331717796231489E-3</c:v>
                </c:pt>
                <c:pt idx="79">
                  <c:v>-3.232266896516757E-2</c:v>
                </c:pt>
                <c:pt idx="80">
                  <c:v>2.7894002789389323E-4</c:v>
                </c:pt>
                <c:pt idx="81">
                  <c:v>1.133536788654378E-2</c:v>
                </c:pt>
                <c:pt idx="82">
                  <c:v>-4.0102171136653722E-3</c:v>
                </c:pt>
                <c:pt idx="83">
                  <c:v>-1.3953254080193482E-2</c:v>
                </c:pt>
                <c:pt idx="84">
                  <c:v>-1.0818426547915738E-3</c:v>
                </c:pt>
                <c:pt idx="85">
                  <c:v>6.2022176092350906E-3</c:v>
                </c:pt>
                <c:pt idx="86">
                  <c:v>3.8269463281291077E-2</c:v>
                </c:pt>
                <c:pt idx="87">
                  <c:v>2.0601963624657996E-2</c:v>
                </c:pt>
                <c:pt idx="88">
                  <c:v>-4.9647661755285438E-3</c:v>
                </c:pt>
                <c:pt idx="89">
                  <c:v>-1.3456221198156718E-2</c:v>
                </c:pt>
                <c:pt idx="90">
                  <c:v>6.9205069735377147E-3</c:v>
                </c:pt>
                <c:pt idx="91">
                  <c:v>3.6554529463500476E-2</c:v>
                </c:pt>
                <c:pt idx="92">
                  <c:v>5.3883776838265464E-3</c:v>
                </c:pt>
                <c:pt idx="93">
                  <c:v>-1.5774157578394874E-2</c:v>
                </c:pt>
                <c:pt idx="94">
                  <c:v>4.2333533621019591E-3</c:v>
                </c:pt>
                <c:pt idx="95">
                  <c:v>-9.1470015154795289E-3</c:v>
                </c:pt>
                <c:pt idx="96">
                  <c:v>1.3466443597268226E-2</c:v>
                </c:pt>
                <c:pt idx="97">
                  <c:v>1.9745490141238994E-2</c:v>
                </c:pt>
                <c:pt idx="98">
                  <c:v>4.1000870566430857E-3</c:v>
                </c:pt>
                <c:pt idx="99">
                  <c:v>1.6760893152875184E-2</c:v>
                </c:pt>
                <c:pt idx="100">
                  <c:v>1.386677474452138E-2</c:v>
                </c:pt>
                <c:pt idx="101">
                  <c:v>1.5492709313264292E-2</c:v>
                </c:pt>
                <c:pt idx="102">
                  <c:v>6.2767519605086489E-2</c:v>
                </c:pt>
                <c:pt idx="103">
                  <c:v>-7.3791127702057466E-2</c:v>
                </c:pt>
                <c:pt idx="104">
                  <c:v>-3.9200991554492652E-3</c:v>
                </c:pt>
                <c:pt idx="105">
                  <c:v>-1.2495730388249989E-2</c:v>
                </c:pt>
                <c:pt idx="106">
                  <c:v>-2.5869957022043491E-2</c:v>
                </c:pt>
                <c:pt idx="107">
                  <c:v>-7.3762144606831443E-3</c:v>
                </c:pt>
                <c:pt idx="108">
                  <c:v>7.5148355609782579E-3</c:v>
                </c:pt>
                <c:pt idx="109">
                  <c:v>9.8289042591918202E-3</c:v>
                </c:pt>
                <c:pt idx="110">
                  <c:v>9.6409386485723069E-3</c:v>
                </c:pt>
                <c:pt idx="111">
                  <c:v>4.7286293784976077E-2</c:v>
                </c:pt>
                <c:pt idx="112">
                  <c:v>-1.9480896527697071E-2</c:v>
                </c:pt>
                <c:pt idx="113">
                  <c:v>1.7427778105984455E-2</c:v>
                </c:pt>
                <c:pt idx="114">
                  <c:v>-3.7719223444472816E-2</c:v>
                </c:pt>
                <c:pt idx="115">
                  <c:v>2.4430726224448158E-2</c:v>
                </c:pt>
                <c:pt idx="116">
                  <c:v>-6.1640862393285934E-3</c:v>
                </c:pt>
                <c:pt idx="117">
                  <c:v>-1.2008577555396679E-2</c:v>
                </c:pt>
                <c:pt idx="118">
                  <c:v>3.9437708036138795E-2</c:v>
                </c:pt>
                <c:pt idx="119">
                  <c:v>-1.0382047586835601E-2</c:v>
                </c:pt>
                <c:pt idx="120">
                  <c:v>1.6928368476147652E-2</c:v>
                </c:pt>
                <c:pt idx="121">
                  <c:v>6.9873204228535083E-3</c:v>
                </c:pt>
                <c:pt idx="122">
                  <c:v>1.4296624408125706E-2</c:v>
                </c:pt>
                <c:pt idx="123">
                  <c:v>-2.1901517867813983E-2</c:v>
                </c:pt>
                <c:pt idx="124">
                  <c:v>9.3491766692804842E-3</c:v>
                </c:pt>
                <c:pt idx="125">
                  <c:v>3.6219881871308396E-2</c:v>
                </c:pt>
                <c:pt idx="126">
                  <c:v>1.7844843779349859E-3</c:v>
                </c:pt>
                <c:pt idx="127">
                  <c:v>1.5740770184755264E-2</c:v>
                </c:pt>
                <c:pt idx="128">
                  <c:v>-1.0665072673504016E-2</c:v>
                </c:pt>
                <c:pt idx="129">
                  <c:v>1.0619356479715224E-2</c:v>
                </c:pt>
                <c:pt idx="130">
                  <c:v>2.0870524846635746E-2</c:v>
                </c:pt>
                <c:pt idx="131">
                  <c:v>5.1959861007361469E-4</c:v>
                </c:pt>
                <c:pt idx="132">
                  <c:v>8.6144775630527196E-3</c:v>
                </c:pt>
                <c:pt idx="133">
                  <c:v>2.3123324396782958E-2</c:v>
                </c:pt>
                <c:pt idx="134">
                  <c:v>-6.4262644424466654E-3</c:v>
                </c:pt>
                <c:pt idx="135">
                  <c:v>-8.9100089100088726E-3</c:v>
                </c:pt>
                <c:pt idx="136">
                  <c:v>1.7698817839870977E-2</c:v>
                </c:pt>
                <c:pt idx="137">
                  <c:v>-1.3431833445272151E-4</c:v>
                </c:pt>
                <c:pt idx="138">
                  <c:v>2.8563534003384933E-2</c:v>
                </c:pt>
                <c:pt idx="139">
                  <c:v>-2.3431308362909854E-3</c:v>
                </c:pt>
              </c:numCache>
            </c:numRef>
          </c:xVal>
          <c:yVal>
            <c:numRef>
              <c:f>'RI.SXRE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2C-4CA4-8D76-2FE599B47E45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'RI.SXRE - Regression'!$D$2:$D$141</c:f>
              <c:numCache>
                <c:formatCode>General</c:formatCode>
                <c:ptCount val="140"/>
                <c:pt idx="0">
                  <c:v>-1.5918831452811977E-2</c:v>
                </c:pt>
                <c:pt idx="1">
                  <c:v>-1.9594391802083753E-2</c:v>
                </c:pt>
                <c:pt idx="2">
                  <c:v>-7.7219255887170449E-3</c:v>
                </c:pt>
                <c:pt idx="3">
                  <c:v>1.4327327651310793E-2</c:v>
                </c:pt>
                <c:pt idx="4">
                  <c:v>1.9673974142776153E-3</c:v>
                </c:pt>
                <c:pt idx="5">
                  <c:v>1.3875189057670901E-2</c:v>
                </c:pt>
                <c:pt idx="6">
                  <c:v>-3.9497231404088777E-2</c:v>
                </c:pt>
                <c:pt idx="7">
                  <c:v>-6.5224709644829456E-4</c:v>
                </c:pt>
                <c:pt idx="8">
                  <c:v>-3.5258296965391261E-2</c:v>
                </c:pt>
                <c:pt idx="9">
                  <c:v>1.9852606301494588E-2</c:v>
                </c:pt>
                <c:pt idx="10">
                  <c:v>1.6305148219057035E-2</c:v>
                </c:pt>
                <c:pt idx="11">
                  <c:v>-8.8209534136881561E-3</c:v>
                </c:pt>
                <c:pt idx="12">
                  <c:v>1.4835036928872343E-2</c:v>
                </c:pt>
                <c:pt idx="13">
                  <c:v>2.2681527973162995E-2</c:v>
                </c:pt>
                <c:pt idx="14">
                  <c:v>1.8741042883915777E-2</c:v>
                </c:pt>
                <c:pt idx="15">
                  <c:v>1.4176784955613765E-2</c:v>
                </c:pt>
                <c:pt idx="16">
                  <c:v>2.7714581178903831E-2</c:v>
                </c:pt>
                <c:pt idx="17">
                  <c:v>1.7394963877393557E-2</c:v>
                </c:pt>
                <c:pt idx="18">
                  <c:v>4.5800450958286094E-3</c:v>
                </c:pt>
                <c:pt idx="19">
                  <c:v>-1.5515527088584263E-2</c:v>
                </c:pt>
                <c:pt idx="20">
                  <c:v>6.5722030556924632E-2</c:v>
                </c:pt>
                <c:pt idx="21">
                  <c:v>5.9253458626990309E-2</c:v>
                </c:pt>
                <c:pt idx="22">
                  <c:v>3.5853341985723687E-2</c:v>
                </c:pt>
                <c:pt idx="23">
                  <c:v>-3.8052383801076943E-2</c:v>
                </c:pt>
                <c:pt idx="24">
                  <c:v>1.4727229538916416E-2</c:v>
                </c:pt>
                <c:pt idx="25">
                  <c:v>6.8921740111719254E-2</c:v>
                </c:pt>
                <c:pt idx="26">
                  <c:v>-6.7431397826830483E-2</c:v>
                </c:pt>
                <c:pt idx="27">
                  <c:v>-4.0875147386348811E-3</c:v>
                </c:pt>
                <c:pt idx="28">
                  <c:v>-8.0829608067367019E-3</c:v>
                </c:pt>
                <c:pt idx="29">
                  <c:v>3.3190118152524206E-2</c:v>
                </c:pt>
                <c:pt idx="30">
                  <c:v>1.6153678236192858E-2</c:v>
                </c:pt>
                <c:pt idx="31">
                  <c:v>2.3544197737746145E-2</c:v>
                </c:pt>
                <c:pt idx="32">
                  <c:v>4.1600000000000033E-2</c:v>
                </c:pt>
                <c:pt idx="33">
                  <c:v>1.3413915094339656E-2</c:v>
                </c:pt>
                <c:pt idx="34">
                  <c:v>5.0143055186861317E-4</c:v>
                </c:pt>
                <c:pt idx="35">
                  <c:v>-4.4716821639898575E-2</c:v>
                </c:pt>
                <c:pt idx="36">
                  <c:v>-2.1963788684652982E-2</c:v>
                </c:pt>
                <c:pt idx="37">
                  <c:v>-3.3995314662975139E-2</c:v>
                </c:pt>
                <c:pt idx="38">
                  <c:v>-1.2253484091506771E-2</c:v>
                </c:pt>
                <c:pt idx="39">
                  <c:v>-3.4850509655949065E-3</c:v>
                </c:pt>
                <c:pt idx="40">
                  <c:v>1.5351460650242062E-2</c:v>
                </c:pt>
                <c:pt idx="41">
                  <c:v>2.6141698676910431E-3</c:v>
                </c:pt>
                <c:pt idx="42">
                  <c:v>4.9863278108412783E-3</c:v>
                </c:pt>
                <c:pt idx="43">
                  <c:v>2.7801504422340327E-2</c:v>
                </c:pt>
                <c:pt idx="44">
                  <c:v>-1.1359302642331832E-2</c:v>
                </c:pt>
                <c:pt idx="45">
                  <c:v>-3.6963194207612939E-2</c:v>
                </c:pt>
                <c:pt idx="46">
                  <c:v>3.9770332911925593E-3</c:v>
                </c:pt>
                <c:pt idx="47">
                  <c:v>-1.5659027273670072E-2</c:v>
                </c:pt>
                <c:pt idx="48">
                  <c:v>-9.323231026069077E-3</c:v>
                </c:pt>
                <c:pt idx="49">
                  <c:v>3.1949704980546987E-3</c:v>
                </c:pt>
                <c:pt idx="50">
                  <c:v>2.117276459500615E-3</c:v>
                </c:pt>
                <c:pt idx="51">
                  <c:v>1.4060536237955603E-2</c:v>
                </c:pt>
                <c:pt idx="52">
                  <c:v>-1.302460202604911E-2</c:v>
                </c:pt>
                <c:pt idx="53">
                  <c:v>7.9183163158990499E-3</c:v>
                </c:pt>
                <c:pt idx="54">
                  <c:v>-1.1585397250399053E-2</c:v>
                </c:pt>
                <c:pt idx="55">
                  <c:v>5.7222754460009746E-3</c:v>
                </c:pt>
                <c:pt idx="56">
                  <c:v>6.0171919770773703E-3</c:v>
                </c:pt>
                <c:pt idx="57">
                  <c:v>1.3945380592678603E-2</c:v>
                </c:pt>
                <c:pt idx="58">
                  <c:v>-1.365081019121557E-2</c:v>
                </c:pt>
                <c:pt idx="59">
                  <c:v>-6.1105069649422961E-3</c:v>
                </c:pt>
                <c:pt idx="60">
                  <c:v>1.6207967163079578E-2</c:v>
                </c:pt>
                <c:pt idx="61">
                  <c:v>-2.1825294692953152E-2</c:v>
                </c:pt>
                <c:pt idx="62">
                  <c:v>5.1221026490066695E-3</c:v>
                </c:pt>
                <c:pt idx="63">
                  <c:v>3.4744900690615178E-2</c:v>
                </c:pt>
                <c:pt idx="64">
                  <c:v>2.2526344601067363E-2</c:v>
                </c:pt>
                <c:pt idx="65">
                  <c:v>-3.1518396776587812E-2</c:v>
                </c:pt>
                <c:pt idx="66">
                  <c:v>2.8939257562119885E-2</c:v>
                </c:pt>
                <c:pt idx="67">
                  <c:v>-3.128385340978157E-2</c:v>
                </c:pt>
                <c:pt idx="68">
                  <c:v>3.5797624098430811E-3</c:v>
                </c:pt>
                <c:pt idx="69">
                  <c:v>1.0314249738795035E-2</c:v>
                </c:pt>
                <c:pt idx="70">
                  <c:v>2.7301499931195704E-2</c:v>
                </c:pt>
                <c:pt idx="71">
                  <c:v>-1.6537649542575535E-2</c:v>
                </c:pt>
                <c:pt idx="72">
                  <c:v>-4.9131385922017837E-2</c:v>
                </c:pt>
                <c:pt idx="73">
                  <c:v>-2.5414591569543794E-3</c:v>
                </c:pt>
                <c:pt idx="74">
                  <c:v>2.1094875488783522E-3</c:v>
                </c:pt>
                <c:pt idx="75">
                  <c:v>-7.7345245692405171E-3</c:v>
                </c:pt>
                <c:pt idx="76">
                  <c:v>1.3006826644600674E-2</c:v>
                </c:pt>
                <c:pt idx="77">
                  <c:v>2.1123785382340513E-2</c:v>
                </c:pt>
                <c:pt idx="78">
                  <c:v>-7.8331717796231489E-3</c:v>
                </c:pt>
                <c:pt idx="79">
                  <c:v>-3.232266896516757E-2</c:v>
                </c:pt>
                <c:pt idx="80">
                  <c:v>2.7894002789389323E-4</c:v>
                </c:pt>
                <c:pt idx="81">
                  <c:v>1.133536788654378E-2</c:v>
                </c:pt>
                <c:pt idx="82">
                  <c:v>-4.0102171136653722E-3</c:v>
                </c:pt>
                <c:pt idx="83">
                  <c:v>-1.3953254080193482E-2</c:v>
                </c:pt>
                <c:pt idx="84">
                  <c:v>-1.0818426547915738E-3</c:v>
                </c:pt>
                <c:pt idx="85">
                  <c:v>6.2022176092350906E-3</c:v>
                </c:pt>
                <c:pt idx="86">
                  <c:v>3.8269463281291077E-2</c:v>
                </c:pt>
                <c:pt idx="87">
                  <c:v>2.0601963624657996E-2</c:v>
                </c:pt>
                <c:pt idx="88">
                  <c:v>-4.9647661755285438E-3</c:v>
                </c:pt>
                <c:pt idx="89">
                  <c:v>-1.3456221198156718E-2</c:v>
                </c:pt>
                <c:pt idx="90">
                  <c:v>6.9205069735377147E-3</c:v>
                </c:pt>
                <c:pt idx="91">
                  <c:v>3.6554529463500476E-2</c:v>
                </c:pt>
                <c:pt idx="92">
                  <c:v>5.3883776838265464E-3</c:v>
                </c:pt>
                <c:pt idx="93">
                  <c:v>-1.5774157578394874E-2</c:v>
                </c:pt>
                <c:pt idx="94">
                  <c:v>4.2333533621019591E-3</c:v>
                </c:pt>
                <c:pt idx="95">
                  <c:v>-9.1470015154795289E-3</c:v>
                </c:pt>
                <c:pt idx="96">
                  <c:v>1.3466443597268226E-2</c:v>
                </c:pt>
                <c:pt idx="97">
                  <c:v>1.9745490141238994E-2</c:v>
                </c:pt>
                <c:pt idx="98">
                  <c:v>4.1000870566430857E-3</c:v>
                </c:pt>
                <c:pt idx="99">
                  <c:v>1.6760893152875184E-2</c:v>
                </c:pt>
                <c:pt idx="100">
                  <c:v>1.386677474452138E-2</c:v>
                </c:pt>
                <c:pt idx="101">
                  <c:v>1.5492709313264292E-2</c:v>
                </c:pt>
                <c:pt idx="102">
                  <c:v>6.2767519605086489E-2</c:v>
                </c:pt>
                <c:pt idx="103">
                  <c:v>-7.3791127702057466E-2</c:v>
                </c:pt>
                <c:pt idx="104">
                  <c:v>-3.9200991554492652E-3</c:v>
                </c:pt>
                <c:pt idx="105">
                  <c:v>-1.2495730388249989E-2</c:v>
                </c:pt>
                <c:pt idx="106">
                  <c:v>-2.5869957022043491E-2</c:v>
                </c:pt>
                <c:pt idx="107">
                  <c:v>-7.3762144606831443E-3</c:v>
                </c:pt>
                <c:pt idx="108">
                  <c:v>7.5148355609782579E-3</c:v>
                </c:pt>
                <c:pt idx="109">
                  <c:v>9.8289042591918202E-3</c:v>
                </c:pt>
                <c:pt idx="110">
                  <c:v>9.6409386485723069E-3</c:v>
                </c:pt>
                <c:pt idx="111">
                  <c:v>4.7286293784976077E-2</c:v>
                </c:pt>
                <c:pt idx="112">
                  <c:v>-1.9480896527697071E-2</c:v>
                </c:pt>
                <c:pt idx="113">
                  <c:v>1.7427778105984455E-2</c:v>
                </c:pt>
                <c:pt idx="114">
                  <c:v>-3.7719223444472816E-2</c:v>
                </c:pt>
                <c:pt idx="115">
                  <c:v>2.4430726224448158E-2</c:v>
                </c:pt>
                <c:pt idx="116">
                  <c:v>-6.1640862393285934E-3</c:v>
                </c:pt>
                <c:pt idx="117">
                  <c:v>-1.2008577555396679E-2</c:v>
                </c:pt>
                <c:pt idx="118">
                  <c:v>3.9437708036138795E-2</c:v>
                </c:pt>
                <c:pt idx="119">
                  <c:v>-1.0382047586835601E-2</c:v>
                </c:pt>
                <c:pt idx="120">
                  <c:v>1.6928368476147652E-2</c:v>
                </c:pt>
                <c:pt idx="121">
                  <c:v>6.9873204228535083E-3</c:v>
                </c:pt>
                <c:pt idx="122">
                  <c:v>1.4296624408125706E-2</c:v>
                </c:pt>
                <c:pt idx="123">
                  <c:v>-2.1901517867813983E-2</c:v>
                </c:pt>
                <c:pt idx="124">
                  <c:v>9.3491766692804842E-3</c:v>
                </c:pt>
                <c:pt idx="125">
                  <c:v>3.6219881871308396E-2</c:v>
                </c:pt>
                <c:pt idx="126">
                  <c:v>1.7844843779349859E-3</c:v>
                </c:pt>
                <c:pt idx="127">
                  <c:v>1.5740770184755264E-2</c:v>
                </c:pt>
                <c:pt idx="128">
                  <c:v>-1.0665072673504016E-2</c:v>
                </c:pt>
                <c:pt idx="129">
                  <c:v>1.0619356479715224E-2</c:v>
                </c:pt>
                <c:pt idx="130">
                  <c:v>2.0870524846635746E-2</c:v>
                </c:pt>
                <c:pt idx="131">
                  <c:v>5.1959861007361469E-4</c:v>
                </c:pt>
                <c:pt idx="132">
                  <c:v>8.6144775630527196E-3</c:v>
                </c:pt>
                <c:pt idx="133">
                  <c:v>2.3123324396782958E-2</c:v>
                </c:pt>
                <c:pt idx="134">
                  <c:v>-6.4262644424466654E-3</c:v>
                </c:pt>
                <c:pt idx="135">
                  <c:v>-8.9100089100088726E-3</c:v>
                </c:pt>
                <c:pt idx="136">
                  <c:v>1.7698817839870977E-2</c:v>
                </c:pt>
                <c:pt idx="137">
                  <c:v>-1.3431833445272151E-4</c:v>
                </c:pt>
                <c:pt idx="138">
                  <c:v>2.8563534003384933E-2</c:v>
                </c:pt>
                <c:pt idx="139">
                  <c:v>-2.3431308362909854E-3</c:v>
                </c:pt>
              </c:numCache>
            </c:numRef>
          </c:xVal>
          <c:yVal>
            <c:numRef>
              <c:f>'RI.SXRE - Regression'!$J$2:$J$141</c:f>
              <c:numCache>
                <c:formatCode>General</c:formatCode>
                <c:ptCount val="140"/>
                <c:pt idx="0">
                  <c:v>-9.1062685103246929E-3</c:v>
                </c:pt>
                <c:pt idx="1">
                  <c:v>-1.1193474947536433E-2</c:v>
                </c:pt>
                <c:pt idx="2">
                  <c:v>-4.451567441915558E-3</c:v>
                </c:pt>
                <c:pt idx="3">
                  <c:v>8.0693379235522965E-3</c:v>
                </c:pt>
                <c:pt idx="4">
                  <c:v>1.0506187344265204E-3</c:v>
                </c:pt>
                <c:pt idx="5">
                  <c:v>7.8125861650499458E-3</c:v>
                </c:pt>
                <c:pt idx="6">
                  <c:v>-2.2495516266033085E-2</c:v>
                </c:pt>
                <c:pt idx="7">
                  <c:v>-4.3697454834376939E-4</c:v>
                </c:pt>
                <c:pt idx="8">
                  <c:v>-2.0088391798842413E-2</c:v>
                </c:pt>
                <c:pt idx="9">
                  <c:v>1.1206926772647667E-2</c:v>
                </c:pt>
                <c:pt idx="10">
                  <c:v>9.1924645840811108E-3</c:v>
                </c:pt>
                <c:pt idx="11">
                  <c:v>-5.0756622010749335E-3</c:v>
                </c:pt>
                <c:pt idx="12">
                  <c:v>8.3576460920111659E-3</c:v>
                </c:pt>
                <c:pt idx="13">
                  <c:v>1.2813360339884273E-2</c:v>
                </c:pt>
                <c:pt idx="14">
                  <c:v>1.0575713542534539E-2</c:v>
                </c:pt>
                <c:pt idx="15">
                  <c:v>7.9838506362611764E-3</c:v>
                </c:pt>
                <c:pt idx="16">
                  <c:v>1.5671433681526663E-2</c:v>
                </c:pt>
                <c:pt idx="17">
                  <c:v>9.8113281154348572E-3</c:v>
                </c:pt>
                <c:pt idx="18">
                  <c:v>2.534238792570843E-3</c:v>
                </c:pt>
                <c:pt idx="19">
                  <c:v>-8.8772477937043154E-3</c:v>
                </c:pt>
                <c:pt idx="20">
                  <c:v>3.7254372190350632E-2</c:v>
                </c:pt>
                <c:pt idx="21">
                  <c:v>3.3581124116923947E-2</c:v>
                </c:pt>
                <c:pt idx="22">
                  <c:v>2.0293116454409614E-2</c:v>
                </c:pt>
                <c:pt idx="23">
                  <c:v>-2.1675044030175568E-2</c:v>
                </c:pt>
                <c:pt idx="24">
                  <c:v>8.2964265072641534E-3</c:v>
                </c:pt>
                <c:pt idx="25">
                  <c:v>3.9071361641033552E-2</c:v>
                </c:pt>
                <c:pt idx="26">
                  <c:v>-3.8358232814066945E-2</c:v>
                </c:pt>
                <c:pt idx="27">
                  <c:v>-2.3877281899586105E-3</c:v>
                </c:pt>
                <c:pt idx="28">
                  <c:v>-4.6565851696914254E-3</c:v>
                </c:pt>
                <c:pt idx="29">
                  <c:v>1.878077618512496E-2</c:v>
                </c:pt>
                <c:pt idx="30">
                  <c:v>9.1064507268086813E-3</c:v>
                </c:pt>
                <c:pt idx="31">
                  <c:v>1.3303236634850463E-2</c:v>
                </c:pt>
                <c:pt idx="32">
                  <c:v>2.3556417954064879E-2</c:v>
                </c:pt>
                <c:pt idx="33">
                  <c:v>7.5506467887113439E-3</c:v>
                </c:pt>
                <c:pt idx="34">
                  <c:v>2.1815370019972959E-4</c:v>
                </c:pt>
                <c:pt idx="35">
                  <c:v>-2.5459516664488847E-2</c:v>
                </c:pt>
                <c:pt idx="36">
                  <c:v>-1.2538962425816508E-2</c:v>
                </c:pt>
                <c:pt idx="37">
                  <c:v>-1.9371193728020444E-2</c:v>
                </c:pt>
                <c:pt idx="38">
                  <c:v>-7.0248616280654983E-3</c:v>
                </c:pt>
                <c:pt idx="39">
                  <c:v>-2.0456126631315124E-3</c:v>
                </c:pt>
                <c:pt idx="40">
                  <c:v>8.6509028510207905E-3</c:v>
                </c:pt>
                <c:pt idx="41">
                  <c:v>1.4178954214881805E-3</c:v>
                </c:pt>
                <c:pt idx="42">
                  <c:v>2.7649507976860127E-3</c:v>
                </c:pt>
                <c:pt idx="43">
                  <c:v>1.5720793979278249E-2</c:v>
                </c:pt>
                <c:pt idx="44">
                  <c:v>-6.5170910844195408E-3</c:v>
                </c:pt>
                <c:pt idx="45">
                  <c:v>-2.1056536016486573E-2</c:v>
                </c:pt>
                <c:pt idx="46">
                  <c:v>2.1918120601134659E-3</c:v>
                </c:pt>
                <c:pt idx="47">
                  <c:v>-8.9587359156750278E-3</c:v>
                </c:pt>
                <c:pt idx="48">
                  <c:v>-5.3608859400992451E-3</c:v>
                </c:pt>
                <c:pt idx="49">
                  <c:v>1.747709299982064E-3</c:v>
                </c:pt>
                <c:pt idx="50">
                  <c:v>1.1357291606652227E-3</c:v>
                </c:pt>
                <c:pt idx="51">
                  <c:v>7.9178375528787225E-3</c:v>
                </c:pt>
                <c:pt idx="52">
                  <c:v>-7.4627492326439599E-3</c:v>
                </c:pt>
                <c:pt idx="53">
                  <c:v>4.4299119736873451E-3</c:v>
                </c:pt>
                <c:pt idx="54">
                  <c:v>-6.6454813369344447E-3</c:v>
                </c:pt>
                <c:pt idx="55">
                  <c:v>3.182866569864916E-3</c:v>
                </c:pt>
                <c:pt idx="56">
                  <c:v>3.3503380908330772E-3</c:v>
                </c:pt>
                <c:pt idx="57">
                  <c:v>7.85244518239267E-3</c:v>
                </c:pt>
                <c:pt idx="58">
                  <c:v>-7.8183482676669989E-3</c:v>
                </c:pt>
                <c:pt idx="59">
                  <c:v>-3.5365060621583449E-3</c:v>
                </c:pt>
                <c:pt idx="60">
                  <c:v>9.1372792772607854E-3</c:v>
                </c:pt>
                <c:pt idx="61">
                  <c:v>-1.2460317124550185E-2</c:v>
                </c:pt>
                <c:pt idx="62">
                  <c:v>2.8420519984012544E-3</c:v>
                </c:pt>
                <c:pt idx="63">
                  <c:v>1.9663676155087587E-2</c:v>
                </c:pt>
                <c:pt idx="64">
                  <c:v>1.2725237794637426E-2</c:v>
                </c:pt>
                <c:pt idx="65">
                  <c:v>-1.7964649292438861E-2</c:v>
                </c:pt>
                <c:pt idx="66">
                  <c:v>1.6366879324544382E-2</c:v>
                </c:pt>
                <c:pt idx="67">
                  <c:v>-1.7831461321494432E-2</c:v>
                </c:pt>
                <c:pt idx="68">
                  <c:v>1.9662175215735952E-3</c:v>
                </c:pt>
                <c:pt idx="69">
                  <c:v>5.790468511519745E-3</c:v>
                </c:pt>
                <c:pt idx="70">
                  <c:v>1.5436861056572028E-2</c:v>
                </c:pt>
                <c:pt idx="71">
                  <c:v>-9.4576710116258816E-3</c:v>
                </c:pt>
                <c:pt idx="72">
                  <c:v>-2.7966374425360572E-2</c:v>
                </c:pt>
                <c:pt idx="73">
                  <c:v>-1.5097839159623962E-3</c:v>
                </c:pt>
                <c:pt idx="74">
                  <c:v>1.1313061440786838E-3</c:v>
                </c:pt>
                <c:pt idx="75">
                  <c:v>-4.4587219083783679E-3</c:v>
                </c:pt>
                <c:pt idx="76">
                  <c:v>7.3194772384744403E-3</c:v>
                </c:pt>
                <c:pt idx="77">
                  <c:v>1.192877947217311E-2</c:v>
                </c:pt>
                <c:pt idx="78">
                  <c:v>-4.5147397867310937E-3</c:v>
                </c:pt>
                <c:pt idx="79">
                  <c:v>-1.8421363896405744E-2</c:v>
                </c:pt>
                <c:pt idx="80">
                  <c:v>9.1810065561638397E-5</c:v>
                </c:pt>
                <c:pt idx="81">
                  <c:v>6.3703214233505005E-3</c:v>
                </c:pt>
                <c:pt idx="82">
                  <c:v>-2.3438339030781075E-3</c:v>
                </c:pt>
                <c:pt idx="83">
                  <c:v>-7.9900942796989095E-3</c:v>
                </c:pt>
                <c:pt idx="84">
                  <c:v>-6.8092500203426965E-4</c:v>
                </c:pt>
                <c:pt idx="85">
                  <c:v>3.4554068841030007E-3</c:v>
                </c:pt>
                <c:pt idx="86">
                  <c:v>2.1665136892651572E-2</c:v>
                </c:pt>
                <c:pt idx="87">
                  <c:v>1.163245738024286E-2</c:v>
                </c:pt>
                <c:pt idx="88">
                  <c:v>-2.8858848442223531E-3</c:v>
                </c:pt>
                <c:pt idx="89">
                  <c:v>-7.707848817153703E-3</c:v>
                </c:pt>
                <c:pt idx="90">
                  <c:v>3.8632952174424869E-3</c:v>
                </c:pt>
                <c:pt idx="91">
                  <c:v>2.0691293297730371E-2</c:v>
                </c:pt>
                <c:pt idx="92">
                  <c:v>2.9932591379752079E-3</c:v>
                </c:pt>
                <c:pt idx="93">
                  <c:v>-9.0241138962562396E-3</c:v>
                </c:pt>
                <c:pt idx="94">
                  <c:v>2.3373661664675251E-3</c:v>
                </c:pt>
                <c:pt idx="95">
                  <c:v>-5.2608121189736973E-3</c:v>
                </c:pt>
                <c:pt idx="96">
                  <c:v>7.5804756635035444E-3</c:v>
                </c:pt>
                <c:pt idx="97">
                  <c:v>1.1146099710113058E-2</c:v>
                </c:pt>
                <c:pt idx="98">
                  <c:v>2.2616894630031691E-3</c:v>
                </c:pt>
                <c:pt idx="99">
                  <c:v>9.4512642416028116E-3</c:v>
                </c:pt>
                <c:pt idx="100">
                  <c:v>7.8078080069185268E-3</c:v>
                </c:pt>
                <c:pt idx="101">
                  <c:v>8.7311124219957188E-3</c:v>
                </c:pt>
                <c:pt idx="102">
                  <c:v>3.5576621400947618E-2</c:v>
                </c:pt>
                <c:pt idx="103">
                  <c:v>-4.1969673757250338E-2</c:v>
                </c:pt>
                <c:pt idx="104">
                  <c:v>-2.2926594522125945E-3</c:v>
                </c:pt>
                <c:pt idx="105">
                  <c:v>-7.1624237905404875E-3</c:v>
                </c:pt>
                <c:pt idx="106">
                  <c:v>-1.4757122086900422E-2</c:v>
                </c:pt>
                <c:pt idx="107">
                  <c:v>-4.2552516632912048E-3</c:v>
                </c:pt>
                <c:pt idx="108">
                  <c:v>4.2007910917166323E-3</c:v>
                </c:pt>
                <c:pt idx="109">
                  <c:v>5.5148598660243299E-3</c:v>
                </c:pt>
                <c:pt idx="110">
                  <c:v>5.4081215743956232E-3</c:v>
                </c:pt>
                <c:pt idx="111">
                  <c:v>2.6785440977515045E-2</c:v>
                </c:pt>
                <c:pt idx="112">
                  <c:v>-1.1129025436500673E-2</c:v>
                </c:pt>
                <c:pt idx="113">
                  <c:v>9.8299620277199941E-3</c:v>
                </c:pt>
                <c:pt idx="114">
                  <c:v>-2.1485855341962172E-2</c:v>
                </c:pt>
                <c:pt idx="115">
                  <c:v>1.3806661361527205E-2</c:v>
                </c:pt>
                <c:pt idx="116">
                  <c:v>-3.5669316288130647E-3</c:v>
                </c:pt>
                <c:pt idx="117">
                  <c:v>-6.8857888200824953E-3</c:v>
                </c:pt>
                <c:pt idx="118">
                  <c:v>2.2328537229158115E-2</c:v>
                </c:pt>
                <c:pt idx="119">
                  <c:v>-5.9621463008211516E-3</c:v>
                </c:pt>
                <c:pt idx="120">
                  <c:v>9.5463669033990402E-3</c:v>
                </c:pt>
                <c:pt idx="121">
                  <c:v>3.9012359525284653E-3</c:v>
                </c:pt>
                <c:pt idx="122">
                  <c:v>8.0519027570118036E-3</c:v>
                </c:pt>
                <c:pt idx="123">
                  <c:v>-1.2503601273391805E-2</c:v>
                </c:pt>
                <c:pt idx="124">
                  <c:v>5.2424413995531167E-3</c:v>
                </c:pt>
                <c:pt idx="125">
                  <c:v>2.0501260066808424E-2</c:v>
                </c:pt>
                <c:pt idx="126">
                  <c:v>9.4674960138945276E-4</c:v>
                </c:pt>
                <c:pt idx="127">
                  <c:v>8.8719764532172139E-3</c:v>
                </c:pt>
                <c:pt idx="128">
                  <c:v>-6.1228651373119638E-3</c:v>
                </c:pt>
                <c:pt idx="129">
                  <c:v>5.9637266526386861E-3</c:v>
                </c:pt>
                <c:pt idx="130">
                  <c:v>1.1784962755758858E-2</c:v>
                </c:pt>
                <c:pt idx="131">
                  <c:v>2.2847062726219226E-4</c:v>
                </c:pt>
                <c:pt idx="132">
                  <c:v>4.8252346179433088E-3</c:v>
                </c:pt>
                <c:pt idx="133">
                  <c:v>1.3064239186017058E-2</c:v>
                </c:pt>
                <c:pt idx="134">
                  <c:v>-3.7158123384858268E-3</c:v>
                </c:pt>
                <c:pt idx="135">
                  <c:v>-5.1262333215372907E-3</c:v>
                </c:pt>
                <c:pt idx="136">
                  <c:v>9.9838748528543152E-3</c:v>
                </c:pt>
                <c:pt idx="137">
                  <c:v>-1.4286313584351064E-4</c:v>
                </c:pt>
                <c:pt idx="138">
                  <c:v>1.615352066467118E-2</c:v>
                </c:pt>
                <c:pt idx="139">
                  <c:v>-1.3971610480908226E-3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2C-4CA4-8D76-2FE599B47E45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'RI.SXRE - Regression'!$D$2:$D$141</c:f>
              <c:numCache>
                <c:formatCode>General</c:formatCode>
                <c:ptCount val="140"/>
                <c:pt idx="0">
                  <c:v>-1.5918831452811977E-2</c:v>
                </c:pt>
                <c:pt idx="1">
                  <c:v>-1.9594391802083753E-2</c:v>
                </c:pt>
                <c:pt idx="2">
                  <c:v>-7.7219255887170449E-3</c:v>
                </c:pt>
                <c:pt idx="3">
                  <c:v>1.4327327651310793E-2</c:v>
                </c:pt>
                <c:pt idx="4">
                  <c:v>1.9673974142776153E-3</c:v>
                </c:pt>
                <c:pt idx="5">
                  <c:v>1.3875189057670901E-2</c:v>
                </c:pt>
                <c:pt idx="6">
                  <c:v>-3.9497231404088777E-2</c:v>
                </c:pt>
                <c:pt idx="7">
                  <c:v>-6.5224709644829456E-4</c:v>
                </c:pt>
                <c:pt idx="8">
                  <c:v>-3.5258296965391261E-2</c:v>
                </c:pt>
                <c:pt idx="9">
                  <c:v>1.9852606301494588E-2</c:v>
                </c:pt>
                <c:pt idx="10">
                  <c:v>1.6305148219057035E-2</c:v>
                </c:pt>
                <c:pt idx="11">
                  <c:v>-8.8209534136881561E-3</c:v>
                </c:pt>
                <c:pt idx="12">
                  <c:v>1.4835036928872343E-2</c:v>
                </c:pt>
                <c:pt idx="13">
                  <c:v>2.2681527973162995E-2</c:v>
                </c:pt>
                <c:pt idx="14">
                  <c:v>1.8741042883915777E-2</c:v>
                </c:pt>
                <c:pt idx="15">
                  <c:v>1.4176784955613765E-2</c:v>
                </c:pt>
                <c:pt idx="16">
                  <c:v>2.7714581178903831E-2</c:v>
                </c:pt>
                <c:pt idx="17">
                  <c:v>1.7394963877393557E-2</c:v>
                </c:pt>
                <c:pt idx="18">
                  <c:v>4.5800450958286094E-3</c:v>
                </c:pt>
                <c:pt idx="19">
                  <c:v>-1.5515527088584263E-2</c:v>
                </c:pt>
                <c:pt idx="20">
                  <c:v>6.5722030556924632E-2</c:v>
                </c:pt>
                <c:pt idx="21">
                  <c:v>5.9253458626990309E-2</c:v>
                </c:pt>
                <c:pt idx="22">
                  <c:v>3.5853341985723687E-2</c:v>
                </c:pt>
                <c:pt idx="23">
                  <c:v>-3.8052383801076943E-2</c:v>
                </c:pt>
                <c:pt idx="24">
                  <c:v>1.4727229538916416E-2</c:v>
                </c:pt>
                <c:pt idx="25">
                  <c:v>6.8921740111719254E-2</c:v>
                </c:pt>
                <c:pt idx="26">
                  <c:v>-6.7431397826830483E-2</c:v>
                </c:pt>
                <c:pt idx="27">
                  <c:v>-4.0875147386348811E-3</c:v>
                </c:pt>
                <c:pt idx="28">
                  <c:v>-8.0829608067367019E-3</c:v>
                </c:pt>
                <c:pt idx="29">
                  <c:v>3.3190118152524206E-2</c:v>
                </c:pt>
                <c:pt idx="30">
                  <c:v>1.6153678236192858E-2</c:v>
                </c:pt>
                <c:pt idx="31">
                  <c:v>2.3544197737746145E-2</c:v>
                </c:pt>
                <c:pt idx="32">
                  <c:v>4.1600000000000033E-2</c:v>
                </c:pt>
                <c:pt idx="33">
                  <c:v>1.3413915094339656E-2</c:v>
                </c:pt>
                <c:pt idx="34">
                  <c:v>5.0143055186861317E-4</c:v>
                </c:pt>
                <c:pt idx="35">
                  <c:v>-4.4716821639898575E-2</c:v>
                </c:pt>
                <c:pt idx="36">
                  <c:v>-2.1963788684652982E-2</c:v>
                </c:pt>
                <c:pt idx="37">
                  <c:v>-3.3995314662975139E-2</c:v>
                </c:pt>
                <c:pt idx="38">
                  <c:v>-1.2253484091506771E-2</c:v>
                </c:pt>
                <c:pt idx="39">
                  <c:v>-3.4850509655949065E-3</c:v>
                </c:pt>
                <c:pt idx="40">
                  <c:v>1.5351460650242062E-2</c:v>
                </c:pt>
                <c:pt idx="41">
                  <c:v>2.6141698676910431E-3</c:v>
                </c:pt>
                <c:pt idx="42">
                  <c:v>4.9863278108412783E-3</c:v>
                </c:pt>
                <c:pt idx="43">
                  <c:v>2.7801504422340327E-2</c:v>
                </c:pt>
                <c:pt idx="44">
                  <c:v>-1.1359302642331832E-2</c:v>
                </c:pt>
                <c:pt idx="45">
                  <c:v>-3.6963194207612939E-2</c:v>
                </c:pt>
                <c:pt idx="46">
                  <c:v>3.9770332911925593E-3</c:v>
                </c:pt>
                <c:pt idx="47">
                  <c:v>-1.5659027273670072E-2</c:v>
                </c:pt>
                <c:pt idx="48">
                  <c:v>-9.323231026069077E-3</c:v>
                </c:pt>
                <c:pt idx="49">
                  <c:v>3.1949704980546987E-3</c:v>
                </c:pt>
                <c:pt idx="50">
                  <c:v>2.117276459500615E-3</c:v>
                </c:pt>
                <c:pt idx="51">
                  <c:v>1.4060536237955603E-2</c:v>
                </c:pt>
                <c:pt idx="52">
                  <c:v>-1.302460202604911E-2</c:v>
                </c:pt>
                <c:pt idx="53">
                  <c:v>7.9183163158990499E-3</c:v>
                </c:pt>
                <c:pt idx="54">
                  <c:v>-1.1585397250399053E-2</c:v>
                </c:pt>
                <c:pt idx="55">
                  <c:v>5.7222754460009746E-3</c:v>
                </c:pt>
                <c:pt idx="56">
                  <c:v>6.0171919770773703E-3</c:v>
                </c:pt>
                <c:pt idx="57">
                  <c:v>1.3945380592678603E-2</c:v>
                </c:pt>
                <c:pt idx="58">
                  <c:v>-1.365081019121557E-2</c:v>
                </c:pt>
                <c:pt idx="59">
                  <c:v>-6.1105069649422961E-3</c:v>
                </c:pt>
                <c:pt idx="60">
                  <c:v>1.6207967163079578E-2</c:v>
                </c:pt>
                <c:pt idx="61">
                  <c:v>-2.1825294692953152E-2</c:v>
                </c:pt>
                <c:pt idx="62">
                  <c:v>5.1221026490066695E-3</c:v>
                </c:pt>
                <c:pt idx="63">
                  <c:v>3.4744900690615178E-2</c:v>
                </c:pt>
                <c:pt idx="64">
                  <c:v>2.2526344601067363E-2</c:v>
                </c:pt>
                <c:pt idx="65">
                  <c:v>-3.1518396776587812E-2</c:v>
                </c:pt>
                <c:pt idx="66">
                  <c:v>2.8939257562119885E-2</c:v>
                </c:pt>
                <c:pt idx="67">
                  <c:v>-3.128385340978157E-2</c:v>
                </c:pt>
                <c:pt idx="68">
                  <c:v>3.5797624098430811E-3</c:v>
                </c:pt>
                <c:pt idx="69">
                  <c:v>1.0314249738795035E-2</c:v>
                </c:pt>
                <c:pt idx="70">
                  <c:v>2.7301499931195704E-2</c:v>
                </c:pt>
                <c:pt idx="71">
                  <c:v>-1.6537649542575535E-2</c:v>
                </c:pt>
                <c:pt idx="72">
                  <c:v>-4.9131385922017837E-2</c:v>
                </c:pt>
                <c:pt idx="73">
                  <c:v>-2.5414591569543794E-3</c:v>
                </c:pt>
                <c:pt idx="74">
                  <c:v>2.1094875488783522E-3</c:v>
                </c:pt>
                <c:pt idx="75">
                  <c:v>-7.7345245692405171E-3</c:v>
                </c:pt>
                <c:pt idx="76">
                  <c:v>1.3006826644600674E-2</c:v>
                </c:pt>
                <c:pt idx="77">
                  <c:v>2.1123785382340513E-2</c:v>
                </c:pt>
                <c:pt idx="78">
                  <c:v>-7.8331717796231489E-3</c:v>
                </c:pt>
                <c:pt idx="79">
                  <c:v>-3.232266896516757E-2</c:v>
                </c:pt>
                <c:pt idx="80">
                  <c:v>2.7894002789389323E-4</c:v>
                </c:pt>
                <c:pt idx="81">
                  <c:v>1.133536788654378E-2</c:v>
                </c:pt>
                <c:pt idx="82">
                  <c:v>-4.0102171136653722E-3</c:v>
                </c:pt>
                <c:pt idx="83">
                  <c:v>-1.3953254080193482E-2</c:v>
                </c:pt>
                <c:pt idx="84">
                  <c:v>-1.0818426547915738E-3</c:v>
                </c:pt>
                <c:pt idx="85">
                  <c:v>6.2022176092350906E-3</c:v>
                </c:pt>
                <c:pt idx="86">
                  <c:v>3.8269463281291077E-2</c:v>
                </c:pt>
                <c:pt idx="87">
                  <c:v>2.0601963624657996E-2</c:v>
                </c:pt>
                <c:pt idx="88">
                  <c:v>-4.9647661755285438E-3</c:v>
                </c:pt>
                <c:pt idx="89">
                  <c:v>-1.3456221198156718E-2</c:v>
                </c:pt>
                <c:pt idx="90">
                  <c:v>6.9205069735377147E-3</c:v>
                </c:pt>
                <c:pt idx="91">
                  <c:v>3.6554529463500476E-2</c:v>
                </c:pt>
                <c:pt idx="92">
                  <c:v>5.3883776838265464E-3</c:v>
                </c:pt>
                <c:pt idx="93">
                  <c:v>-1.5774157578394874E-2</c:v>
                </c:pt>
                <c:pt idx="94">
                  <c:v>4.2333533621019591E-3</c:v>
                </c:pt>
                <c:pt idx="95">
                  <c:v>-9.1470015154795289E-3</c:v>
                </c:pt>
                <c:pt idx="96">
                  <c:v>1.3466443597268226E-2</c:v>
                </c:pt>
                <c:pt idx="97">
                  <c:v>1.9745490141238994E-2</c:v>
                </c:pt>
                <c:pt idx="98">
                  <c:v>4.1000870566430857E-3</c:v>
                </c:pt>
                <c:pt idx="99">
                  <c:v>1.6760893152875184E-2</c:v>
                </c:pt>
                <c:pt idx="100">
                  <c:v>1.386677474452138E-2</c:v>
                </c:pt>
                <c:pt idx="101">
                  <c:v>1.5492709313264292E-2</c:v>
                </c:pt>
                <c:pt idx="102">
                  <c:v>6.2767519605086489E-2</c:v>
                </c:pt>
                <c:pt idx="103">
                  <c:v>-7.3791127702057466E-2</c:v>
                </c:pt>
                <c:pt idx="104">
                  <c:v>-3.9200991554492652E-3</c:v>
                </c:pt>
                <c:pt idx="105">
                  <c:v>-1.2495730388249989E-2</c:v>
                </c:pt>
                <c:pt idx="106">
                  <c:v>-2.5869957022043491E-2</c:v>
                </c:pt>
                <c:pt idx="107">
                  <c:v>-7.3762144606831443E-3</c:v>
                </c:pt>
                <c:pt idx="108">
                  <c:v>7.5148355609782579E-3</c:v>
                </c:pt>
                <c:pt idx="109">
                  <c:v>9.8289042591918202E-3</c:v>
                </c:pt>
                <c:pt idx="110">
                  <c:v>9.6409386485723069E-3</c:v>
                </c:pt>
                <c:pt idx="111">
                  <c:v>4.7286293784976077E-2</c:v>
                </c:pt>
                <c:pt idx="112">
                  <c:v>-1.9480896527697071E-2</c:v>
                </c:pt>
                <c:pt idx="113">
                  <c:v>1.7427778105984455E-2</c:v>
                </c:pt>
                <c:pt idx="114">
                  <c:v>-3.7719223444472816E-2</c:v>
                </c:pt>
                <c:pt idx="115">
                  <c:v>2.4430726224448158E-2</c:v>
                </c:pt>
                <c:pt idx="116">
                  <c:v>-6.1640862393285934E-3</c:v>
                </c:pt>
                <c:pt idx="117">
                  <c:v>-1.2008577555396679E-2</c:v>
                </c:pt>
                <c:pt idx="118">
                  <c:v>3.9437708036138795E-2</c:v>
                </c:pt>
                <c:pt idx="119">
                  <c:v>-1.0382047586835601E-2</c:v>
                </c:pt>
                <c:pt idx="120">
                  <c:v>1.6928368476147652E-2</c:v>
                </c:pt>
                <c:pt idx="121">
                  <c:v>6.9873204228535083E-3</c:v>
                </c:pt>
                <c:pt idx="122">
                  <c:v>1.4296624408125706E-2</c:v>
                </c:pt>
                <c:pt idx="123">
                  <c:v>-2.1901517867813983E-2</c:v>
                </c:pt>
                <c:pt idx="124">
                  <c:v>9.3491766692804842E-3</c:v>
                </c:pt>
                <c:pt idx="125">
                  <c:v>3.6219881871308396E-2</c:v>
                </c:pt>
                <c:pt idx="126">
                  <c:v>1.7844843779349859E-3</c:v>
                </c:pt>
                <c:pt idx="127">
                  <c:v>1.5740770184755264E-2</c:v>
                </c:pt>
                <c:pt idx="128">
                  <c:v>-1.0665072673504016E-2</c:v>
                </c:pt>
                <c:pt idx="129">
                  <c:v>1.0619356479715224E-2</c:v>
                </c:pt>
                <c:pt idx="130">
                  <c:v>2.0870524846635746E-2</c:v>
                </c:pt>
                <c:pt idx="131">
                  <c:v>5.1959861007361469E-4</c:v>
                </c:pt>
                <c:pt idx="132">
                  <c:v>8.6144775630527196E-3</c:v>
                </c:pt>
                <c:pt idx="133">
                  <c:v>2.3123324396782958E-2</c:v>
                </c:pt>
                <c:pt idx="134">
                  <c:v>-6.4262644424466654E-3</c:v>
                </c:pt>
                <c:pt idx="135">
                  <c:v>-8.9100089100088726E-3</c:v>
                </c:pt>
                <c:pt idx="136">
                  <c:v>1.7698817839870977E-2</c:v>
                </c:pt>
                <c:pt idx="137">
                  <c:v>-1.3431833445272151E-4</c:v>
                </c:pt>
                <c:pt idx="138">
                  <c:v>2.8563534003384933E-2</c:v>
                </c:pt>
                <c:pt idx="139">
                  <c:v>-2.3431308362909854E-3</c:v>
                </c:pt>
              </c:numCache>
            </c:numRef>
          </c:xVal>
          <c:yVal>
            <c:numRef>
              <c:f>'RI.SXRE - Regression'!$M$2:$M$141</c:f>
              <c:numCache>
                <c:formatCode>General</c:formatCode>
                <c:ptCount val="140"/>
                <c:pt idx="0">
                  <c:v>-5.0506676723148201E-2</c:v>
                </c:pt>
                <c:pt idx="1">
                  <c:v>-5.2593883160359942E-2</c:v>
                </c:pt>
                <c:pt idx="2">
                  <c:v>-4.5851975654739065E-2</c:v>
                </c:pt>
                <c:pt idx="3">
                  <c:v>-3.3331070289271195E-2</c:v>
                </c:pt>
                <c:pt idx="4">
                  <c:v>-4.0349789478396979E-2</c:v>
                </c:pt>
                <c:pt idx="5">
                  <c:v>-3.3587822047773552E-2</c:v>
                </c:pt>
                <c:pt idx="6">
                  <c:v>-6.38959244788566E-2</c:v>
                </c:pt>
                <c:pt idx="7">
                  <c:v>-4.1837382761167274E-2</c:v>
                </c:pt>
                <c:pt idx="8">
                  <c:v>-6.1488800011665928E-2</c:v>
                </c:pt>
                <c:pt idx="9">
                  <c:v>-3.0193481440175828E-2</c:v>
                </c:pt>
                <c:pt idx="10">
                  <c:v>-3.220794362874238E-2</c:v>
                </c:pt>
                <c:pt idx="11">
                  <c:v>-4.6476070413898438E-2</c:v>
                </c:pt>
                <c:pt idx="12">
                  <c:v>-3.3042762120812329E-2</c:v>
                </c:pt>
                <c:pt idx="13">
                  <c:v>-2.8587047872939222E-2</c:v>
                </c:pt>
                <c:pt idx="14">
                  <c:v>-3.0824694670288956E-2</c:v>
                </c:pt>
                <c:pt idx="15">
                  <c:v>-3.3416557576562318E-2</c:v>
                </c:pt>
                <c:pt idx="16">
                  <c:v>-2.5728974531296828E-2</c:v>
                </c:pt>
                <c:pt idx="17">
                  <c:v>-3.1589080097388637E-2</c:v>
                </c:pt>
                <c:pt idx="18">
                  <c:v>-3.8866169420252658E-2</c:v>
                </c:pt>
                <c:pt idx="19">
                  <c:v>-5.0277656006527824E-2</c:v>
                </c:pt>
                <c:pt idx="20">
                  <c:v>-4.1460360224728487E-3</c:v>
                </c:pt>
                <c:pt idx="21">
                  <c:v>-7.819284095899541E-3</c:v>
                </c:pt>
                <c:pt idx="22">
                  <c:v>-2.1107291758413877E-2</c:v>
                </c:pt>
                <c:pt idx="23">
                  <c:v>-6.3075452242999083E-2</c:v>
                </c:pt>
                <c:pt idx="24">
                  <c:v>-3.3103981705559345E-2</c:v>
                </c:pt>
                <c:pt idx="25">
                  <c:v>-2.3290465717899292E-3</c:v>
                </c:pt>
                <c:pt idx="26">
                  <c:v>-7.9758641026890467E-2</c:v>
                </c:pt>
                <c:pt idx="27">
                  <c:v>-4.3788136402782112E-2</c:v>
                </c:pt>
                <c:pt idx="28">
                  <c:v>-4.6056993382514927E-2</c:v>
                </c:pt>
                <c:pt idx="29">
                  <c:v>-2.2619632027698532E-2</c:v>
                </c:pt>
                <c:pt idx="30">
                  <c:v>-3.229395748601481E-2</c:v>
                </c:pt>
                <c:pt idx="31">
                  <c:v>-2.8097171577973031E-2</c:v>
                </c:pt>
                <c:pt idx="32">
                  <c:v>-1.7843990258758609E-2</c:v>
                </c:pt>
                <c:pt idx="33">
                  <c:v>-3.3849761424112154E-2</c:v>
                </c:pt>
                <c:pt idx="34">
                  <c:v>-4.1182254512623771E-2</c:v>
                </c:pt>
                <c:pt idx="35">
                  <c:v>-6.6859924877312363E-2</c:v>
                </c:pt>
                <c:pt idx="36">
                  <c:v>-5.3939370638640016E-2</c:v>
                </c:pt>
                <c:pt idx="37">
                  <c:v>-6.077160194084396E-2</c:v>
                </c:pt>
                <c:pt idx="38">
                  <c:v>-4.8425269840889004E-2</c:v>
                </c:pt>
                <c:pt idx="39">
                  <c:v>-4.3446020875955019E-2</c:v>
                </c:pt>
                <c:pt idx="40">
                  <c:v>-3.2749505361802711E-2</c:v>
                </c:pt>
                <c:pt idx="41">
                  <c:v>-3.9982512791335321E-2</c:v>
                </c:pt>
                <c:pt idx="42">
                  <c:v>-3.8635457415137485E-2</c:v>
                </c:pt>
                <c:pt idx="43">
                  <c:v>-2.5679614233545242E-2</c:v>
                </c:pt>
                <c:pt idx="44">
                  <c:v>-4.7917499297243045E-2</c:v>
                </c:pt>
                <c:pt idx="45">
                  <c:v>-6.2456944229310085E-2</c:v>
                </c:pt>
                <c:pt idx="46">
                  <c:v>-3.9208596152710037E-2</c:v>
                </c:pt>
                <c:pt idx="47">
                  <c:v>-5.035914412849854E-2</c:v>
                </c:pt>
                <c:pt idx="48">
                  <c:v>-4.6761294152922753E-2</c:v>
                </c:pt>
                <c:pt idx="49">
                  <c:v>-3.9652698912841434E-2</c:v>
                </c:pt>
                <c:pt idx="50">
                  <c:v>-4.0264679052158275E-2</c:v>
                </c:pt>
                <c:pt idx="51">
                  <c:v>-3.3482570659944776E-2</c:v>
                </c:pt>
                <c:pt idx="52">
                  <c:v>-4.8863157445467466E-2</c:v>
                </c:pt>
                <c:pt idx="53">
                  <c:v>-3.6970496239136154E-2</c:v>
                </c:pt>
                <c:pt idx="54">
                  <c:v>-4.8045889549757949E-2</c:v>
                </c:pt>
                <c:pt idx="55">
                  <c:v>-3.8217541642958583E-2</c:v>
                </c:pt>
                <c:pt idx="56">
                  <c:v>-3.8050070121990423E-2</c:v>
                </c:pt>
                <c:pt idx="57">
                  <c:v>-3.3547963030430825E-2</c:v>
                </c:pt>
                <c:pt idx="58">
                  <c:v>-4.9218756480490504E-2</c:v>
                </c:pt>
                <c:pt idx="59">
                  <c:v>-4.4936914274981851E-2</c:v>
                </c:pt>
                <c:pt idx="60">
                  <c:v>-3.2263128935562713E-2</c:v>
                </c:pt>
                <c:pt idx="61">
                  <c:v>-5.3860725337373697E-2</c:v>
                </c:pt>
                <c:pt idx="62">
                  <c:v>-3.8558356214422246E-2</c:v>
                </c:pt>
                <c:pt idx="63">
                  <c:v>-2.1736732057735901E-2</c:v>
                </c:pt>
                <c:pt idx="64">
                  <c:v>-2.8675170418186069E-2</c:v>
                </c:pt>
                <c:pt idx="65">
                  <c:v>-5.9365057505262372E-2</c:v>
                </c:pt>
                <c:pt idx="66">
                  <c:v>-2.5033528888279109E-2</c:v>
                </c:pt>
                <c:pt idx="67">
                  <c:v>-5.9231869534317944E-2</c:v>
                </c:pt>
                <c:pt idx="68">
                  <c:v>-3.9434190691249905E-2</c:v>
                </c:pt>
                <c:pt idx="69">
                  <c:v>-3.5609939701303751E-2</c:v>
                </c:pt>
                <c:pt idx="70">
                  <c:v>-2.5963547156251467E-2</c:v>
                </c:pt>
                <c:pt idx="71">
                  <c:v>-5.085807922444939E-2</c:v>
                </c:pt>
                <c:pt idx="72">
                  <c:v>-6.9366782638184091E-2</c:v>
                </c:pt>
                <c:pt idx="73">
                  <c:v>-4.2910192128785898E-2</c:v>
                </c:pt>
                <c:pt idx="74">
                  <c:v>-4.0269102068744816E-2</c:v>
                </c:pt>
                <c:pt idx="75">
                  <c:v>-4.5859130121201873E-2</c:v>
                </c:pt>
                <c:pt idx="76">
                  <c:v>-3.4080930974349055E-2</c:v>
                </c:pt>
                <c:pt idx="77">
                  <c:v>-2.9471628740650384E-2</c:v>
                </c:pt>
                <c:pt idx="78">
                  <c:v>-4.5915147999554595E-2</c:v>
                </c:pt>
                <c:pt idx="79">
                  <c:v>-5.982177210922926E-2</c:v>
                </c:pt>
                <c:pt idx="80">
                  <c:v>-4.1308598147261864E-2</c:v>
                </c:pt>
                <c:pt idx="81">
                  <c:v>-3.5030086789472996E-2</c:v>
                </c:pt>
                <c:pt idx="82">
                  <c:v>-4.374424211590161E-2</c:v>
                </c:pt>
                <c:pt idx="83">
                  <c:v>-4.9390502492522415E-2</c:v>
                </c:pt>
                <c:pt idx="84">
                  <c:v>-4.2081333214857769E-2</c:v>
                </c:pt>
                <c:pt idx="85">
                  <c:v>-3.7945001328720501E-2</c:v>
                </c:pt>
                <c:pt idx="86">
                  <c:v>-1.9735271320171919E-2</c:v>
                </c:pt>
                <c:pt idx="87">
                  <c:v>-2.9767950832580634E-2</c:v>
                </c:pt>
                <c:pt idx="88">
                  <c:v>-4.4286293057045859E-2</c:v>
                </c:pt>
                <c:pt idx="89">
                  <c:v>-4.9108257029977211E-2</c:v>
                </c:pt>
                <c:pt idx="90">
                  <c:v>-3.7537112995381011E-2</c:v>
                </c:pt>
                <c:pt idx="91">
                  <c:v>-2.0709114915093117E-2</c:v>
                </c:pt>
                <c:pt idx="92">
                  <c:v>-3.8407149074848289E-2</c:v>
                </c:pt>
                <c:pt idx="93">
                  <c:v>-5.0424522109079745E-2</c:v>
                </c:pt>
                <c:pt idx="94">
                  <c:v>-3.9063042046355974E-2</c:v>
                </c:pt>
                <c:pt idx="95">
                  <c:v>-4.6661220331797204E-2</c:v>
                </c:pt>
                <c:pt idx="96">
                  <c:v>-3.3819932549319955E-2</c:v>
                </c:pt>
                <c:pt idx="97">
                  <c:v>-3.0254308502710436E-2</c:v>
                </c:pt>
                <c:pt idx="98">
                  <c:v>-3.9138718749820334E-2</c:v>
                </c:pt>
                <c:pt idx="99">
                  <c:v>-3.1949143971220686E-2</c:v>
                </c:pt>
                <c:pt idx="100">
                  <c:v>-3.3592600205904967E-2</c:v>
                </c:pt>
                <c:pt idx="101">
                  <c:v>-3.2669295790827779E-2</c:v>
                </c:pt>
                <c:pt idx="102">
                  <c:v>-5.8237868118758626E-3</c:v>
                </c:pt>
                <c:pt idx="103">
                  <c:v>-8.3370081970073867E-2</c:v>
                </c:pt>
                <c:pt idx="104">
                  <c:v>-4.3693067665036098E-2</c:v>
                </c:pt>
                <c:pt idx="105">
                  <c:v>-4.856283200336399E-2</c:v>
                </c:pt>
                <c:pt idx="106">
                  <c:v>-5.615753029972393E-2</c:v>
                </c:pt>
                <c:pt idx="107">
                  <c:v>-4.565565987611471E-2</c:v>
                </c:pt>
                <c:pt idx="108">
                  <c:v>-3.7199617121106865E-2</c:v>
                </c:pt>
                <c:pt idx="109">
                  <c:v>-3.5885548346799169E-2</c:v>
                </c:pt>
                <c:pt idx="110">
                  <c:v>-3.5992286638427878E-2</c:v>
                </c:pt>
                <c:pt idx="111">
                  <c:v>-1.4614967235308439E-2</c:v>
                </c:pt>
                <c:pt idx="112">
                  <c:v>-5.2529433649324178E-2</c:v>
                </c:pt>
                <c:pt idx="113">
                  <c:v>-3.1570446185103504E-2</c:v>
                </c:pt>
                <c:pt idx="114">
                  <c:v>-6.2886263554785687E-2</c:v>
                </c:pt>
                <c:pt idx="115">
                  <c:v>-2.7593746851296286E-2</c:v>
                </c:pt>
                <c:pt idx="116">
                  <c:v>-4.4967339841636568E-2</c:v>
                </c:pt>
                <c:pt idx="117">
                  <c:v>-4.8286197032906E-2</c:v>
                </c:pt>
                <c:pt idx="118">
                  <c:v>-1.9071870983665373E-2</c:v>
                </c:pt>
                <c:pt idx="119">
                  <c:v>-4.7362554513644656E-2</c:v>
                </c:pt>
                <c:pt idx="120">
                  <c:v>-3.1854041309424458E-2</c:v>
                </c:pt>
                <c:pt idx="121">
                  <c:v>-3.7499172260295033E-2</c:v>
                </c:pt>
                <c:pt idx="122">
                  <c:v>-3.3348505455811694E-2</c:v>
                </c:pt>
                <c:pt idx="123">
                  <c:v>-5.3904009486215314E-2</c:v>
                </c:pt>
                <c:pt idx="124">
                  <c:v>-3.6157966813270381E-2</c:v>
                </c:pt>
                <c:pt idx="125">
                  <c:v>-2.0899148146015067E-2</c:v>
                </c:pt>
                <c:pt idx="126">
                  <c:v>-4.0453658611434046E-2</c:v>
                </c:pt>
                <c:pt idx="127">
                  <c:v>-3.2528431759606277E-2</c:v>
                </c:pt>
                <c:pt idx="128">
                  <c:v>-4.7523273350135467E-2</c:v>
                </c:pt>
                <c:pt idx="129">
                  <c:v>-3.5436681560184813E-2</c:v>
                </c:pt>
                <c:pt idx="130">
                  <c:v>-2.9615445457064637E-2</c:v>
                </c:pt>
                <c:pt idx="131">
                  <c:v>-4.1171937585561307E-2</c:v>
                </c:pt>
                <c:pt idx="132">
                  <c:v>-3.6575173594880189E-2</c:v>
                </c:pt>
                <c:pt idx="133">
                  <c:v>-2.8336169026806437E-2</c:v>
                </c:pt>
                <c:pt idx="134">
                  <c:v>-4.511622055130933E-2</c:v>
                </c:pt>
                <c:pt idx="135">
                  <c:v>-4.6526641534360792E-2</c:v>
                </c:pt>
                <c:pt idx="136">
                  <c:v>-3.1416533359969183E-2</c:v>
                </c:pt>
                <c:pt idx="137">
                  <c:v>-4.1543271348667012E-2</c:v>
                </c:pt>
                <c:pt idx="138">
                  <c:v>-2.5246887548152311E-2</c:v>
                </c:pt>
                <c:pt idx="139">
                  <c:v>-4.2797569260914325E-2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32C-4CA4-8D76-2FE599B47E45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'RI.SXRE - Regression'!$D$2:$D$141</c:f>
              <c:numCache>
                <c:formatCode>General</c:formatCode>
                <c:ptCount val="140"/>
                <c:pt idx="0">
                  <c:v>-1.5918831452811977E-2</c:v>
                </c:pt>
                <c:pt idx="1">
                  <c:v>-1.9594391802083753E-2</c:v>
                </c:pt>
                <c:pt idx="2">
                  <c:v>-7.7219255887170449E-3</c:v>
                </c:pt>
                <c:pt idx="3">
                  <c:v>1.4327327651310793E-2</c:v>
                </c:pt>
                <c:pt idx="4">
                  <c:v>1.9673974142776153E-3</c:v>
                </c:pt>
                <c:pt idx="5">
                  <c:v>1.3875189057670901E-2</c:v>
                </c:pt>
                <c:pt idx="6">
                  <c:v>-3.9497231404088777E-2</c:v>
                </c:pt>
                <c:pt idx="7">
                  <c:v>-6.5224709644829456E-4</c:v>
                </c:pt>
                <c:pt idx="8">
                  <c:v>-3.5258296965391261E-2</c:v>
                </c:pt>
                <c:pt idx="9">
                  <c:v>1.9852606301494588E-2</c:v>
                </c:pt>
                <c:pt idx="10">
                  <c:v>1.6305148219057035E-2</c:v>
                </c:pt>
                <c:pt idx="11">
                  <c:v>-8.8209534136881561E-3</c:v>
                </c:pt>
                <c:pt idx="12">
                  <c:v>1.4835036928872343E-2</c:v>
                </c:pt>
                <c:pt idx="13">
                  <c:v>2.2681527973162995E-2</c:v>
                </c:pt>
                <c:pt idx="14">
                  <c:v>1.8741042883915777E-2</c:v>
                </c:pt>
                <c:pt idx="15">
                  <c:v>1.4176784955613765E-2</c:v>
                </c:pt>
                <c:pt idx="16">
                  <c:v>2.7714581178903831E-2</c:v>
                </c:pt>
                <c:pt idx="17">
                  <c:v>1.7394963877393557E-2</c:v>
                </c:pt>
                <c:pt idx="18">
                  <c:v>4.5800450958286094E-3</c:v>
                </c:pt>
                <c:pt idx="19">
                  <c:v>-1.5515527088584263E-2</c:v>
                </c:pt>
                <c:pt idx="20">
                  <c:v>6.5722030556924632E-2</c:v>
                </c:pt>
                <c:pt idx="21">
                  <c:v>5.9253458626990309E-2</c:v>
                </c:pt>
                <c:pt idx="22">
                  <c:v>3.5853341985723687E-2</c:v>
                </c:pt>
                <c:pt idx="23">
                  <c:v>-3.8052383801076943E-2</c:v>
                </c:pt>
                <c:pt idx="24">
                  <c:v>1.4727229538916416E-2</c:v>
                </c:pt>
                <c:pt idx="25">
                  <c:v>6.8921740111719254E-2</c:v>
                </c:pt>
                <c:pt idx="26">
                  <c:v>-6.7431397826830483E-2</c:v>
                </c:pt>
                <c:pt idx="27">
                  <c:v>-4.0875147386348811E-3</c:v>
                </c:pt>
                <c:pt idx="28">
                  <c:v>-8.0829608067367019E-3</c:v>
                </c:pt>
                <c:pt idx="29">
                  <c:v>3.3190118152524206E-2</c:v>
                </c:pt>
                <c:pt idx="30">
                  <c:v>1.6153678236192858E-2</c:v>
                </c:pt>
                <c:pt idx="31">
                  <c:v>2.3544197737746145E-2</c:v>
                </c:pt>
                <c:pt idx="32">
                  <c:v>4.1600000000000033E-2</c:v>
                </c:pt>
                <c:pt idx="33">
                  <c:v>1.3413915094339656E-2</c:v>
                </c:pt>
                <c:pt idx="34">
                  <c:v>5.0143055186861317E-4</c:v>
                </c:pt>
                <c:pt idx="35">
                  <c:v>-4.4716821639898575E-2</c:v>
                </c:pt>
                <c:pt idx="36">
                  <c:v>-2.1963788684652982E-2</c:v>
                </c:pt>
                <c:pt idx="37">
                  <c:v>-3.3995314662975139E-2</c:v>
                </c:pt>
                <c:pt idx="38">
                  <c:v>-1.2253484091506771E-2</c:v>
                </c:pt>
                <c:pt idx="39">
                  <c:v>-3.4850509655949065E-3</c:v>
                </c:pt>
                <c:pt idx="40">
                  <c:v>1.5351460650242062E-2</c:v>
                </c:pt>
                <c:pt idx="41">
                  <c:v>2.6141698676910431E-3</c:v>
                </c:pt>
                <c:pt idx="42">
                  <c:v>4.9863278108412783E-3</c:v>
                </c:pt>
                <c:pt idx="43">
                  <c:v>2.7801504422340327E-2</c:v>
                </c:pt>
                <c:pt idx="44">
                  <c:v>-1.1359302642331832E-2</c:v>
                </c:pt>
                <c:pt idx="45">
                  <c:v>-3.6963194207612939E-2</c:v>
                </c:pt>
                <c:pt idx="46">
                  <c:v>3.9770332911925593E-3</c:v>
                </c:pt>
                <c:pt idx="47">
                  <c:v>-1.5659027273670072E-2</c:v>
                </c:pt>
                <c:pt idx="48">
                  <c:v>-9.323231026069077E-3</c:v>
                </c:pt>
                <c:pt idx="49">
                  <c:v>3.1949704980546987E-3</c:v>
                </c:pt>
                <c:pt idx="50">
                  <c:v>2.117276459500615E-3</c:v>
                </c:pt>
                <c:pt idx="51">
                  <c:v>1.4060536237955603E-2</c:v>
                </c:pt>
                <c:pt idx="52">
                  <c:v>-1.302460202604911E-2</c:v>
                </c:pt>
                <c:pt idx="53">
                  <c:v>7.9183163158990499E-3</c:v>
                </c:pt>
                <c:pt idx="54">
                  <c:v>-1.1585397250399053E-2</c:v>
                </c:pt>
                <c:pt idx="55">
                  <c:v>5.7222754460009746E-3</c:v>
                </c:pt>
                <c:pt idx="56">
                  <c:v>6.0171919770773703E-3</c:v>
                </c:pt>
                <c:pt idx="57">
                  <c:v>1.3945380592678603E-2</c:v>
                </c:pt>
                <c:pt idx="58">
                  <c:v>-1.365081019121557E-2</c:v>
                </c:pt>
                <c:pt idx="59">
                  <c:v>-6.1105069649422961E-3</c:v>
                </c:pt>
                <c:pt idx="60">
                  <c:v>1.6207967163079578E-2</c:v>
                </c:pt>
                <c:pt idx="61">
                  <c:v>-2.1825294692953152E-2</c:v>
                </c:pt>
                <c:pt idx="62">
                  <c:v>5.1221026490066695E-3</c:v>
                </c:pt>
                <c:pt idx="63">
                  <c:v>3.4744900690615178E-2</c:v>
                </c:pt>
                <c:pt idx="64">
                  <c:v>2.2526344601067363E-2</c:v>
                </c:pt>
                <c:pt idx="65">
                  <c:v>-3.1518396776587812E-2</c:v>
                </c:pt>
                <c:pt idx="66">
                  <c:v>2.8939257562119885E-2</c:v>
                </c:pt>
                <c:pt idx="67">
                  <c:v>-3.128385340978157E-2</c:v>
                </c:pt>
                <c:pt idx="68">
                  <c:v>3.5797624098430811E-3</c:v>
                </c:pt>
                <c:pt idx="69">
                  <c:v>1.0314249738795035E-2</c:v>
                </c:pt>
                <c:pt idx="70">
                  <c:v>2.7301499931195704E-2</c:v>
                </c:pt>
                <c:pt idx="71">
                  <c:v>-1.6537649542575535E-2</c:v>
                </c:pt>
                <c:pt idx="72">
                  <c:v>-4.9131385922017837E-2</c:v>
                </c:pt>
                <c:pt idx="73">
                  <c:v>-2.5414591569543794E-3</c:v>
                </c:pt>
                <c:pt idx="74">
                  <c:v>2.1094875488783522E-3</c:v>
                </c:pt>
                <c:pt idx="75">
                  <c:v>-7.7345245692405171E-3</c:v>
                </c:pt>
                <c:pt idx="76">
                  <c:v>1.3006826644600674E-2</c:v>
                </c:pt>
                <c:pt idx="77">
                  <c:v>2.1123785382340513E-2</c:v>
                </c:pt>
                <c:pt idx="78">
                  <c:v>-7.8331717796231489E-3</c:v>
                </c:pt>
                <c:pt idx="79">
                  <c:v>-3.232266896516757E-2</c:v>
                </c:pt>
                <c:pt idx="80">
                  <c:v>2.7894002789389323E-4</c:v>
                </c:pt>
                <c:pt idx="81">
                  <c:v>1.133536788654378E-2</c:v>
                </c:pt>
                <c:pt idx="82">
                  <c:v>-4.0102171136653722E-3</c:v>
                </c:pt>
                <c:pt idx="83">
                  <c:v>-1.3953254080193482E-2</c:v>
                </c:pt>
                <c:pt idx="84">
                  <c:v>-1.0818426547915738E-3</c:v>
                </c:pt>
                <c:pt idx="85">
                  <c:v>6.2022176092350906E-3</c:v>
                </c:pt>
                <c:pt idx="86">
                  <c:v>3.8269463281291077E-2</c:v>
                </c:pt>
                <c:pt idx="87">
                  <c:v>2.0601963624657996E-2</c:v>
                </c:pt>
                <c:pt idx="88">
                  <c:v>-4.9647661755285438E-3</c:v>
                </c:pt>
                <c:pt idx="89">
                  <c:v>-1.3456221198156718E-2</c:v>
                </c:pt>
                <c:pt idx="90">
                  <c:v>6.9205069735377147E-3</c:v>
                </c:pt>
                <c:pt idx="91">
                  <c:v>3.6554529463500476E-2</c:v>
                </c:pt>
                <c:pt idx="92">
                  <c:v>5.3883776838265464E-3</c:v>
                </c:pt>
                <c:pt idx="93">
                  <c:v>-1.5774157578394874E-2</c:v>
                </c:pt>
                <c:pt idx="94">
                  <c:v>4.2333533621019591E-3</c:v>
                </c:pt>
                <c:pt idx="95">
                  <c:v>-9.1470015154795289E-3</c:v>
                </c:pt>
                <c:pt idx="96">
                  <c:v>1.3466443597268226E-2</c:v>
                </c:pt>
                <c:pt idx="97">
                  <c:v>1.9745490141238994E-2</c:v>
                </c:pt>
                <c:pt idx="98">
                  <c:v>4.1000870566430857E-3</c:v>
                </c:pt>
                <c:pt idx="99">
                  <c:v>1.6760893152875184E-2</c:v>
                </c:pt>
                <c:pt idx="100">
                  <c:v>1.386677474452138E-2</c:v>
                </c:pt>
                <c:pt idx="101">
                  <c:v>1.5492709313264292E-2</c:v>
                </c:pt>
                <c:pt idx="102">
                  <c:v>6.2767519605086489E-2</c:v>
                </c:pt>
                <c:pt idx="103">
                  <c:v>-7.3791127702057466E-2</c:v>
                </c:pt>
                <c:pt idx="104">
                  <c:v>-3.9200991554492652E-3</c:v>
                </c:pt>
                <c:pt idx="105">
                  <c:v>-1.2495730388249989E-2</c:v>
                </c:pt>
                <c:pt idx="106">
                  <c:v>-2.5869957022043491E-2</c:v>
                </c:pt>
                <c:pt idx="107">
                  <c:v>-7.3762144606831443E-3</c:v>
                </c:pt>
                <c:pt idx="108">
                  <c:v>7.5148355609782579E-3</c:v>
                </c:pt>
                <c:pt idx="109">
                  <c:v>9.8289042591918202E-3</c:v>
                </c:pt>
                <c:pt idx="110">
                  <c:v>9.6409386485723069E-3</c:v>
                </c:pt>
                <c:pt idx="111">
                  <c:v>4.7286293784976077E-2</c:v>
                </c:pt>
                <c:pt idx="112">
                  <c:v>-1.9480896527697071E-2</c:v>
                </c:pt>
                <c:pt idx="113">
                  <c:v>1.7427778105984455E-2</c:v>
                </c:pt>
                <c:pt idx="114">
                  <c:v>-3.7719223444472816E-2</c:v>
                </c:pt>
                <c:pt idx="115">
                  <c:v>2.4430726224448158E-2</c:v>
                </c:pt>
                <c:pt idx="116">
                  <c:v>-6.1640862393285934E-3</c:v>
                </c:pt>
                <c:pt idx="117">
                  <c:v>-1.2008577555396679E-2</c:v>
                </c:pt>
                <c:pt idx="118">
                  <c:v>3.9437708036138795E-2</c:v>
                </c:pt>
                <c:pt idx="119">
                  <c:v>-1.0382047586835601E-2</c:v>
                </c:pt>
                <c:pt idx="120">
                  <c:v>1.6928368476147652E-2</c:v>
                </c:pt>
                <c:pt idx="121">
                  <c:v>6.9873204228535083E-3</c:v>
                </c:pt>
                <c:pt idx="122">
                  <c:v>1.4296624408125706E-2</c:v>
                </c:pt>
                <c:pt idx="123">
                  <c:v>-2.1901517867813983E-2</c:v>
                </c:pt>
                <c:pt idx="124">
                  <c:v>9.3491766692804842E-3</c:v>
                </c:pt>
                <c:pt idx="125">
                  <c:v>3.6219881871308396E-2</c:v>
                </c:pt>
                <c:pt idx="126">
                  <c:v>1.7844843779349859E-3</c:v>
                </c:pt>
                <c:pt idx="127">
                  <c:v>1.5740770184755264E-2</c:v>
                </c:pt>
                <c:pt idx="128">
                  <c:v>-1.0665072673504016E-2</c:v>
                </c:pt>
                <c:pt idx="129">
                  <c:v>1.0619356479715224E-2</c:v>
                </c:pt>
                <c:pt idx="130">
                  <c:v>2.0870524846635746E-2</c:v>
                </c:pt>
                <c:pt idx="131">
                  <c:v>5.1959861007361469E-4</c:v>
                </c:pt>
                <c:pt idx="132">
                  <c:v>8.6144775630527196E-3</c:v>
                </c:pt>
                <c:pt idx="133">
                  <c:v>2.3123324396782958E-2</c:v>
                </c:pt>
                <c:pt idx="134">
                  <c:v>-6.4262644424466654E-3</c:v>
                </c:pt>
                <c:pt idx="135">
                  <c:v>-8.9100089100088726E-3</c:v>
                </c:pt>
                <c:pt idx="136">
                  <c:v>1.7698817839870977E-2</c:v>
                </c:pt>
                <c:pt idx="137">
                  <c:v>-1.3431833445272151E-4</c:v>
                </c:pt>
                <c:pt idx="138">
                  <c:v>2.8563534003384933E-2</c:v>
                </c:pt>
                <c:pt idx="139">
                  <c:v>-2.3431308362909854E-3</c:v>
                </c:pt>
              </c:numCache>
            </c:numRef>
          </c:xVal>
          <c:yVal>
            <c:numRef>
              <c:f>'RI.SXRE - Regression'!$N$2:$N$141</c:f>
              <c:numCache>
                <c:formatCode>General</c:formatCode>
                <c:ptCount val="140"/>
                <c:pt idx="0">
                  <c:v>3.2294139702498802E-2</c:v>
                </c:pt>
                <c:pt idx="1">
                  <c:v>3.0206933265287061E-2</c:v>
                </c:pt>
                <c:pt idx="2">
                  <c:v>3.6948840770907938E-2</c:v>
                </c:pt>
                <c:pt idx="3">
                  <c:v>4.9469746136375808E-2</c:v>
                </c:pt>
                <c:pt idx="4">
                  <c:v>4.2451026947250024E-2</c:v>
                </c:pt>
                <c:pt idx="5">
                  <c:v>4.9212994377873451E-2</c:v>
                </c:pt>
                <c:pt idx="6">
                  <c:v>1.8904891946790403E-2</c:v>
                </c:pt>
                <c:pt idx="7">
                  <c:v>4.0963433664479729E-2</c:v>
                </c:pt>
                <c:pt idx="8">
                  <c:v>2.1312016413981078E-2</c:v>
                </c:pt>
                <c:pt idx="9">
                  <c:v>5.2607334985471176E-2</c:v>
                </c:pt>
                <c:pt idx="10">
                  <c:v>5.0592872796904623E-2</c:v>
                </c:pt>
                <c:pt idx="11">
                  <c:v>3.6324746011748565E-2</c:v>
                </c:pt>
                <c:pt idx="12">
                  <c:v>4.9758054304834674E-2</c:v>
                </c:pt>
                <c:pt idx="13">
                  <c:v>5.4213768552707778E-2</c:v>
                </c:pt>
                <c:pt idx="14">
                  <c:v>5.1976121755358047E-2</c:v>
                </c:pt>
                <c:pt idx="15">
                  <c:v>4.9384258849084685E-2</c:v>
                </c:pt>
                <c:pt idx="16">
                  <c:v>5.7071841894350175E-2</c:v>
                </c:pt>
                <c:pt idx="17">
                  <c:v>5.1211736328258366E-2</c:v>
                </c:pt>
                <c:pt idx="18">
                  <c:v>4.3934647005394345E-2</c:v>
                </c:pt>
                <c:pt idx="19">
                  <c:v>3.2523160419119179E-2</c:v>
                </c:pt>
                <c:pt idx="20">
                  <c:v>7.8654780403174154E-2</c:v>
                </c:pt>
                <c:pt idx="21">
                  <c:v>7.4981532329747469E-2</c:v>
                </c:pt>
                <c:pt idx="22">
                  <c:v>6.1693524667233129E-2</c:v>
                </c:pt>
                <c:pt idx="23">
                  <c:v>1.972536418264792E-2</c:v>
                </c:pt>
                <c:pt idx="24">
                  <c:v>4.9696834720087658E-2</c:v>
                </c:pt>
                <c:pt idx="25">
                  <c:v>8.0471769853857067E-2</c:v>
                </c:pt>
                <c:pt idx="26">
                  <c:v>3.0421753987565359E-3</c:v>
                </c:pt>
                <c:pt idx="27">
                  <c:v>3.9012680022864892E-2</c:v>
                </c:pt>
                <c:pt idx="28">
                  <c:v>3.6743823043132076E-2</c:v>
                </c:pt>
                <c:pt idx="29">
                  <c:v>6.0181184397948471E-2</c:v>
                </c:pt>
                <c:pt idx="30">
                  <c:v>5.0506858939632193E-2</c:v>
                </c:pt>
                <c:pt idx="31">
                  <c:v>5.4703644847673968E-2</c:v>
                </c:pt>
                <c:pt idx="32">
                  <c:v>6.4956826166888387E-2</c:v>
                </c:pt>
                <c:pt idx="33">
                  <c:v>4.8951055001534849E-2</c:v>
                </c:pt>
                <c:pt idx="34">
                  <c:v>4.1618561913023232E-2</c:v>
                </c:pt>
                <c:pt idx="35">
                  <c:v>1.594089154833464E-2</c:v>
                </c:pt>
                <c:pt idx="36">
                  <c:v>2.8861445787006987E-2</c:v>
                </c:pt>
                <c:pt idx="37">
                  <c:v>2.2029214484803043E-2</c:v>
                </c:pt>
                <c:pt idx="38">
                  <c:v>3.4375546584757999E-2</c:v>
                </c:pt>
                <c:pt idx="39">
                  <c:v>3.9354795549691984E-2</c:v>
                </c:pt>
                <c:pt idx="40">
                  <c:v>5.0051311063844292E-2</c:v>
                </c:pt>
                <c:pt idx="41">
                  <c:v>4.2818303634311682E-2</c:v>
                </c:pt>
                <c:pt idx="42">
                  <c:v>4.4165359010509518E-2</c:v>
                </c:pt>
                <c:pt idx="43">
                  <c:v>5.7121202192101761E-2</c:v>
                </c:pt>
                <c:pt idx="44">
                  <c:v>3.4883317128403958E-2</c:v>
                </c:pt>
                <c:pt idx="45">
                  <c:v>2.0343872196336914E-2</c:v>
                </c:pt>
                <c:pt idx="46">
                  <c:v>4.3592220272936966E-2</c:v>
                </c:pt>
                <c:pt idx="47">
                  <c:v>3.2441672297148463E-2</c:v>
                </c:pt>
                <c:pt idx="48">
                  <c:v>3.603952227272425E-2</c:v>
                </c:pt>
                <c:pt idx="49">
                  <c:v>4.3148117512805569E-2</c:v>
                </c:pt>
                <c:pt idx="50">
                  <c:v>4.2536137373488728E-2</c:v>
                </c:pt>
                <c:pt idx="51">
                  <c:v>4.9318245765702227E-2</c:v>
                </c:pt>
                <c:pt idx="52">
                  <c:v>3.3937658980179537E-2</c:v>
                </c:pt>
                <c:pt idx="53">
                  <c:v>4.5830320186510849E-2</c:v>
                </c:pt>
                <c:pt idx="54">
                  <c:v>3.4754926875889054E-2</c:v>
                </c:pt>
                <c:pt idx="55">
                  <c:v>4.458327478268842E-2</c:v>
                </c:pt>
                <c:pt idx="56">
                  <c:v>4.475074630365658E-2</c:v>
                </c:pt>
                <c:pt idx="57">
                  <c:v>4.9252853395216178E-2</c:v>
                </c:pt>
                <c:pt idx="58">
                  <c:v>3.3582059945156499E-2</c:v>
                </c:pt>
                <c:pt idx="59">
                  <c:v>3.7863902150665152E-2</c:v>
                </c:pt>
                <c:pt idx="60">
                  <c:v>5.053768749008429E-2</c:v>
                </c:pt>
                <c:pt idx="61">
                  <c:v>2.894009108827331E-2</c:v>
                </c:pt>
                <c:pt idx="62">
                  <c:v>4.4242460211224757E-2</c:v>
                </c:pt>
                <c:pt idx="63">
                  <c:v>6.1064084367911102E-2</c:v>
                </c:pt>
                <c:pt idx="64">
                  <c:v>5.4125646007460934E-2</c:v>
                </c:pt>
                <c:pt idx="65">
                  <c:v>2.3435758920384631E-2</c:v>
                </c:pt>
                <c:pt idx="66">
                  <c:v>5.7767287537367894E-2</c:v>
                </c:pt>
                <c:pt idx="67">
                  <c:v>2.356894689132906E-2</c:v>
                </c:pt>
                <c:pt idx="68">
                  <c:v>4.3366625734397098E-2</c:v>
                </c:pt>
                <c:pt idx="69">
                  <c:v>4.7190876724343252E-2</c:v>
                </c:pt>
                <c:pt idx="70">
                  <c:v>5.6837269269395536E-2</c:v>
                </c:pt>
                <c:pt idx="71">
                  <c:v>3.1942737201197613E-2</c:v>
                </c:pt>
                <c:pt idx="72">
                  <c:v>1.3434033787462912E-2</c:v>
                </c:pt>
                <c:pt idx="73">
                  <c:v>3.9890624296861105E-2</c:v>
                </c:pt>
                <c:pt idx="74">
                  <c:v>4.2531714356902187E-2</c:v>
                </c:pt>
                <c:pt idx="75">
                  <c:v>3.694168630444513E-2</c:v>
                </c:pt>
                <c:pt idx="76">
                  <c:v>4.8719885451297948E-2</c:v>
                </c:pt>
                <c:pt idx="77">
                  <c:v>5.3329187684996615E-2</c:v>
                </c:pt>
                <c:pt idx="78">
                  <c:v>3.6885668426092408E-2</c:v>
                </c:pt>
                <c:pt idx="79">
                  <c:v>2.2979044316417743E-2</c:v>
                </c:pt>
                <c:pt idx="80">
                  <c:v>4.1492218278385139E-2</c:v>
                </c:pt>
                <c:pt idx="81">
                  <c:v>4.7770729636174007E-2</c:v>
                </c:pt>
                <c:pt idx="82">
                  <c:v>3.9056574309745393E-2</c:v>
                </c:pt>
                <c:pt idx="83">
                  <c:v>3.3410313933124589E-2</c:v>
                </c:pt>
                <c:pt idx="84">
                  <c:v>4.0719483210789234E-2</c:v>
                </c:pt>
                <c:pt idx="85">
                  <c:v>4.4855815096926502E-2</c:v>
                </c:pt>
                <c:pt idx="86">
                  <c:v>6.3065545105475088E-2</c:v>
                </c:pt>
                <c:pt idx="87">
                  <c:v>5.3032865593066372E-2</c:v>
                </c:pt>
                <c:pt idx="88">
                  <c:v>3.8514523368601145E-2</c:v>
                </c:pt>
                <c:pt idx="89">
                  <c:v>3.3692559395669792E-2</c:v>
                </c:pt>
                <c:pt idx="90">
                  <c:v>4.5263703430265992E-2</c:v>
                </c:pt>
                <c:pt idx="91">
                  <c:v>6.209170151055389E-2</c:v>
                </c:pt>
                <c:pt idx="92">
                  <c:v>4.4393667350798714E-2</c:v>
                </c:pt>
                <c:pt idx="93">
                  <c:v>3.2376294316567258E-2</c:v>
                </c:pt>
                <c:pt idx="94">
                  <c:v>4.3737774379291029E-2</c:v>
                </c:pt>
                <c:pt idx="95">
                  <c:v>3.6139596093849799E-2</c:v>
                </c:pt>
                <c:pt idx="96">
                  <c:v>4.8980883876327048E-2</c:v>
                </c:pt>
                <c:pt idx="97">
                  <c:v>5.2546507922936567E-2</c:v>
                </c:pt>
                <c:pt idx="98">
                  <c:v>4.3662097675826669E-2</c:v>
                </c:pt>
                <c:pt idx="99">
                  <c:v>5.0851672454426317E-2</c:v>
                </c:pt>
                <c:pt idx="100">
                  <c:v>4.9208216219742036E-2</c:v>
                </c:pt>
                <c:pt idx="101">
                  <c:v>5.0131520634819224E-2</c:v>
                </c:pt>
                <c:pt idx="102">
                  <c:v>7.6977029613771147E-2</c:v>
                </c:pt>
                <c:pt idx="103">
                  <c:v>-5.6926554442686406E-4</c:v>
                </c:pt>
                <c:pt idx="104">
                  <c:v>3.9107748760610905E-2</c:v>
                </c:pt>
                <c:pt idx="105">
                  <c:v>3.4237984422283013E-2</c:v>
                </c:pt>
                <c:pt idx="106">
                  <c:v>2.6643286125923073E-2</c:v>
                </c:pt>
                <c:pt idx="107">
                  <c:v>3.7145156549532293E-2</c:v>
                </c:pt>
                <c:pt idx="108">
                  <c:v>4.5601199304540138E-2</c:v>
                </c:pt>
                <c:pt idx="109">
                  <c:v>4.6915268078847834E-2</c:v>
                </c:pt>
                <c:pt idx="110">
                  <c:v>4.6808529787219125E-2</c:v>
                </c:pt>
                <c:pt idx="111">
                  <c:v>6.8185849190338571E-2</c:v>
                </c:pt>
                <c:pt idx="112">
                  <c:v>3.0271382776322825E-2</c:v>
                </c:pt>
                <c:pt idx="113">
                  <c:v>5.1230370240543499E-2</c:v>
                </c:pt>
                <c:pt idx="114">
                  <c:v>1.9914552870861316E-2</c:v>
                </c:pt>
                <c:pt idx="115">
                  <c:v>5.5207069574350717E-2</c:v>
                </c:pt>
                <c:pt idx="116">
                  <c:v>3.7833476584010435E-2</c:v>
                </c:pt>
                <c:pt idx="117">
                  <c:v>3.4514619392741003E-2</c:v>
                </c:pt>
                <c:pt idx="118">
                  <c:v>6.3728945441981627E-2</c:v>
                </c:pt>
                <c:pt idx="119">
                  <c:v>3.5438261912002347E-2</c:v>
                </c:pt>
                <c:pt idx="120">
                  <c:v>5.0946775116222545E-2</c:v>
                </c:pt>
                <c:pt idx="121">
                  <c:v>4.530164416535197E-2</c:v>
                </c:pt>
                <c:pt idx="122">
                  <c:v>4.9452310969835309E-2</c:v>
                </c:pt>
                <c:pt idx="123">
                  <c:v>2.8896806939431689E-2</c:v>
                </c:pt>
                <c:pt idx="124">
                  <c:v>4.6642849612376622E-2</c:v>
                </c:pt>
                <c:pt idx="125">
                  <c:v>6.1901668279631936E-2</c:v>
                </c:pt>
                <c:pt idx="126">
                  <c:v>4.2347157814212957E-2</c:v>
                </c:pt>
                <c:pt idx="127">
                  <c:v>5.0272384666040726E-2</c:v>
                </c:pt>
                <c:pt idx="128">
                  <c:v>3.5277543075511536E-2</c:v>
                </c:pt>
                <c:pt idx="129">
                  <c:v>4.736413486546219E-2</c:v>
                </c:pt>
                <c:pt idx="130">
                  <c:v>5.3185370968582363E-2</c:v>
                </c:pt>
                <c:pt idx="131">
                  <c:v>4.1628878840085697E-2</c:v>
                </c:pt>
                <c:pt idx="132">
                  <c:v>4.6225642830766814E-2</c:v>
                </c:pt>
                <c:pt idx="133">
                  <c:v>5.4464647398840563E-2</c:v>
                </c:pt>
                <c:pt idx="134">
                  <c:v>3.7684595874337673E-2</c:v>
                </c:pt>
                <c:pt idx="135">
                  <c:v>3.6274174891286211E-2</c:v>
                </c:pt>
                <c:pt idx="136">
                  <c:v>5.138428306567782E-2</c:v>
                </c:pt>
                <c:pt idx="137">
                  <c:v>4.1257545076979991E-2</c:v>
                </c:pt>
                <c:pt idx="138">
                  <c:v>5.7553928877494692E-2</c:v>
                </c:pt>
                <c:pt idx="139">
                  <c:v>4.0003247164732678E-2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32C-4CA4-8D76-2FE599B47E4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SXRE</a:t>
                </a:r>
              </a:p>
            </c:rich>
          </c:tx>
          <c:layout>
            <c:manualLayout>
              <c:xMode val="edge"/>
              <c:yMode val="edge"/>
              <c:x val="0.41515435591903893"/>
              <c:y val="0.9348087327025390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Rendements RICARD en fonction SXTE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 cap="rnd">
              <a:noFill/>
            </a:ln>
            <a:effectLst>
              <a:glow rad="139700">
                <a:schemeClr val="accent1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1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1">
                    <a:satMod val="175000"/>
                    <a:alpha val="25000"/>
                  </a:schemeClr>
                </a:glow>
              </a:effectLst>
            </c:spPr>
          </c:marker>
          <c:trendline>
            <c:spPr>
              <a:ln w="25400" cap="rnd">
                <a:solidFill>
                  <a:schemeClr val="accent1">
                    <a:alpha val="50000"/>
                  </a:schemeClr>
                </a:solidFill>
              </a:ln>
              <a:effectLst/>
            </c:spPr>
            <c:trendlineType val="linear"/>
            <c:dispRSqr val="0"/>
            <c:dispEq val="0"/>
          </c:trendline>
          <c:xVal>
            <c:numRef>
              <c:f>'RI.SXTE - Regression'!$D$2:$D$141</c:f>
              <c:numCache>
                <c:formatCode>General</c:formatCode>
                <c:ptCount val="140"/>
                <c:pt idx="0">
                  <c:v>-1.6129032258064467E-2</c:v>
                </c:pt>
                <c:pt idx="1">
                  <c:v>-2.7202953463519006E-2</c:v>
                </c:pt>
                <c:pt idx="2">
                  <c:v>2.1029659755976635E-2</c:v>
                </c:pt>
                <c:pt idx="3">
                  <c:v>-1.3868251609707833E-3</c:v>
                </c:pt>
                <c:pt idx="4">
                  <c:v>-4.2905755289244195E-3</c:v>
                </c:pt>
                <c:pt idx="5">
                  <c:v>1.8023897981725091E-2</c:v>
                </c:pt>
                <c:pt idx="6">
                  <c:v>-2.0410170658535412E-2</c:v>
                </c:pt>
                <c:pt idx="7">
                  <c:v>1.2145950520185307E-2</c:v>
                </c:pt>
                <c:pt idx="8">
                  <c:v>-2.2623333657682231E-2</c:v>
                </c:pt>
                <c:pt idx="9">
                  <c:v>2.1418277592804267E-2</c:v>
                </c:pt>
                <c:pt idx="10">
                  <c:v>1.3089664199768385E-2</c:v>
                </c:pt>
                <c:pt idx="11">
                  <c:v>5.9761965054444515E-3</c:v>
                </c:pt>
                <c:pt idx="12">
                  <c:v>-1.6536335109827272E-2</c:v>
                </c:pt>
                <c:pt idx="13">
                  <c:v>3.2077314553025288E-2</c:v>
                </c:pt>
                <c:pt idx="14">
                  <c:v>3.7382679180887321E-2</c:v>
                </c:pt>
                <c:pt idx="15">
                  <c:v>-1.0448548812664854E-2</c:v>
                </c:pt>
                <c:pt idx="16">
                  <c:v>2.6988944287882014E-2</c:v>
                </c:pt>
                <c:pt idx="17">
                  <c:v>2.2554724300360332E-2</c:v>
                </c:pt>
                <c:pt idx="18">
                  <c:v>-1.1341222879684535E-2</c:v>
                </c:pt>
                <c:pt idx="19">
                  <c:v>-3.7747785744411622E-2</c:v>
                </c:pt>
                <c:pt idx="20">
                  <c:v>7.0851916671371376E-2</c:v>
                </c:pt>
                <c:pt idx="21">
                  <c:v>2.5710811280328899E-2</c:v>
                </c:pt>
                <c:pt idx="22">
                  <c:v>-9.748265382189281E-3</c:v>
                </c:pt>
                <c:pt idx="23">
                  <c:v>-1.2027491408935164E-3</c:v>
                </c:pt>
                <c:pt idx="24">
                  <c:v>8.6072439489340916E-3</c:v>
                </c:pt>
                <c:pt idx="25">
                  <c:v>4.076233992665184E-2</c:v>
                </c:pt>
                <c:pt idx="26">
                  <c:v>-5.7673786187751284E-2</c:v>
                </c:pt>
                <c:pt idx="27">
                  <c:v>5.1155312053358763E-2</c:v>
                </c:pt>
                <c:pt idx="28">
                  <c:v>2.3777588099012176E-2</c:v>
                </c:pt>
                <c:pt idx="29">
                  <c:v>2.5573688488713834E-2</c:v>
                </c:pt>
                <c:pt idx="30">
                  <c:v>1.7366412213740575E-2</c:v>
                </c:pt>
                <c:pt idx="31">
                  <c:v>5.5651506428706973E-3</c:v>
                </c:pt>
                <c:pt idx="32">
                  <c:v>6.9069274430691538E-2</c:v>
                </c:pt>
                <c:pt idx="33">
                  <c:v>2.9136462805264173E-2</c:v>
                </c:pt>
                <c:pt idx="34">
                  <c:v>2.1642220304860446E-2</c:v>
                </c:pt>
                <c:pt idx="35">
                  <c:v>-8.6142322097378182E-2</c:v>
                </c:pt>
                <c:pt idx="36">
                  <c:v>-2.2944801363576394E-3</c:v>
                </c:pt>
                <c:pt idx="37">
                  <c:v>-2.1426738516807823E-2</c:v>
                </c:pt>
                <c:pt idx="38">
                  <c:v>7.6276664511959079E-3</c:v>
                </c:pt>
                <c:pt idx="39">
                  <c:v>-1.3581585155901445E-2</c:v>
                </c:pt>
                <c:pt idx="40">
                  <c:v>1.7385663314953011E-2</c:v>
                </c:pt>
                <c:pt idx="41">
                  <c:v>2.5069823114775971E-2</c:v>
                </c:pt>
                <c:pt idx="42">
                  <c:v>2.104834329168926E-2</c:v>
                </c:pt>
                <c:pt idx="43">
                  <c:v>2.2456617897244815E-3</c:v>
                </c:pt>
                <c:pt idx="44">
                  <c:v>-7.4299223235394975E-3</c:v>
                </c:pt>
                <c:pt idx="45">
                  <c:v>-3.8886003635419247E-2</c:v>
                </c:pt>
                <c:pt idx="46">
                  <c:v>1.4889972328369949E-2</c:v>
                </c:pt>
                <c:pt idx="47">
                  <c:v>-1.0302556077204044E-2</c:v>
                </c:pt>
                <c:pt idx="48">
                  <c:v>-3.7590210229055419E-2</c:v>
                </c:pt>
                <c:pt idx="49">
                  <c:v>4.6655318075782149E-3</c:v>
                </c:pt>
                <c:pt idx="50">
                  <c:v>-3.3304009048634709E-3</c:v>
                </c:pt>
                <c:pt idx="51">
                  <c:v>-9.1526056908039794E-3</c:v>
                </c:pt>
                <c:pt idx="52">
                  <c:v>-6.1034785150540762E-2</c:v>
                </c:pt>
                <c:pt idx="53">
                  <c:v>1.9611349546971989E-2</c:v>
                </c:pt>
                <c:pt idx="54">
                  <c:v>1.6296116798933773E-2</c:v>
                </c:pt>
                <c:pt idx="55">
                  <c:v>3.6025858281553885E-2</c:v>
                </c:pt>
                <c:pt idx="56">
                  <c:v>-1.1539177368323005E-2</c:v>
                </c:pt>
                <c:pt idx="57">
                  <c:v>5.9913873806403794E-3</c:v>
                </c:pt>
                <c:pt idx="58">
                  <c:v>3.0674846625765658E-3</c:v>
                </c:pt>
                <c:pt idx="59">
                  <c:v>-4.6840503610000563E-2</c:v>
                </c:pt>
                <c:pt idx="60">
                  <c:v>4.9733792671468824E-2</c:v>
                </c:pt>
                <c:pt idx="61">
                  <c:v>-4.6353264440594892E-2</c:v>
                </c:pt>
                <c:pt idx="62">
                  <c:v>3.4765929389197628E-3</c:v>
                </c:pt>
                <c:pt idx="63">
                  <c:v>1.2502275899739044E-2</c:v>
                </c:pt>
                <c:pt idx="64">
                  <c:v>-3.3871650638117837E-3</c:v>
                </c:pt>
                <c:pt idx="65">
                  <c:v>-5.8926101857975453E-3</c:v>
                </c:pt>
                <c:pt idx="66">
                  <c:v>3.0229820975035588E-2</c:v>
                </c:pt>
                <c:pt idx="67">
                  <c:v>-6.9512795275590272E-3</c:v>
                </c:pt>
                <c:pt idx="68">
                  <c:v>1.5238571071696213E-2</c:v>
                </c:pt>
                <c:pt idx="69">
                  <c:v>2.0717791802129151E-2</c:v>
                </c:pt>
                <c:pt idx="70">
                  <c:v>3.2175286221871401E-2</c:v>
                </c:pt>
                <c:pt idx="71">
                  <c:v>-7.8986879039102294E-3</c:v>
                </c:pt>
                <c:pt idx="72">
                  <c:v>-2.1525293817066967E-2</c:v>
                </c:pt>
                <c:pt idx="73">
                  <c:v>9.7387939374394758E-3</c:v>
                </c:pt>
                <c:pt idx="74">
                  <c:v>5.0403089221597433E-2</c:v>
                </c:pt>
                <c:pt idx="75">
                  <c:v>9.506223498837469E-3</c:v>
                </c:pt>
                <c:pt idx="76">
                  <c:v>1.4219324408684272E-2</c:v>
                </c:pt>
                <c:pt idx="77">
                  <c:v>1.7862185823213791E-2</c:v>
                </c:pt>
                <c:pt idx="78">
                  <c:v>-8.8173547935620662E-3</c:v>
                </c:pt>
                <c:pt idx="79">
                  <c:v>-7.9833391183617188E-3</c:v>
                </c:pt>
                <c:pt idx="80">
                  <c:v>9.4604064470919617E-3</c:v>
                </c:pt>
                <c:pt idx="81">
                  <c:v>2.0306020306020127E-2</c:v>
                </c:pt>
                <c:pt idx="82">
                  <c:v>-8.3664208735109089E-3</c:v>
                </c:pt>
                <c:pt idx="83">
                  <c:v>3.3638695492854552E-2</c:v>
                </c:pt>
                <c:pt idx="84">
                  <c:v>-3.3777085398668819E-2</c:v>
                </c:pt>
                <c:pt idx="85">
                  <c:v>-2.834732351726988E-2</c:v>
                </c:pt>
                <c:pt idx="86">
                  <c:v>4.2685988951861813E-2</c:v>
                </c:pt>
                <c:pt idx="87">
                  <c:v>-1.3612265367533038E-3</c:v>
                </c:pt>
                <c:pt idx="88">
                  <c:v>7.5068572253502277E-3</c:v>
                </c:pt>
                <c:pt idx="89">
                  <c:v>6.5387968613775486E-3</c:v>
                </c:pt>
                <c:pt idx="90">
                  <c:v>-7.5708414449492493E-3</c:v>
                </c:pt>
                <c:pt idx="91">
                  <c:v>4.1294391470831145E-2</c:v>
                </c:pt>
                <c:pt idx="92">
                  <c:v>-2.381999413661683E-2</c:v>
                </c:pt>
                <c:pt idx="93">
                  <c:v>-1.1805605852103973E-2</c:v>
                </c:pt>
                <c:pt idx="94">
                  <c:v>7.9733256016225869E-4</c:v>
                </c:pt>
                <c:pt idx="95">
                  <c:v>-1.1181192660550475E-2</c:v>
                </c:pt>
                <c:pt idx="96">
                  <c:v>-1.7395591238819626E-2</c:v>
                </c:pt>
                <c:pt idx="97">
                  <c:v>2.2099049812842081E-2</c:v>
                </c:pt>
                <c:pt idx="98">
                  <c:v>-8.988443429876012E-3</c:v>
                </c:pt>
                <c:pt idx="99">
                  <c:v>4.2266638011319102E-3</c:v>
                </c:pt>
                <c:pt idx="100">
                  <c:v>-6.3354214123005868E-3</c:v>
                </c:pt>
                <c:pt idx="101">
                  <c:v>-1.3967852881308409E-2</c:v>
                </c:pt>
                <c:pt idx="102">
                  <c:v>5.7448229792919241E-2</c:v>
                </c:pt>
                <c:pt idx="103">
                  <c:v>-2.9742186374766121E-2</c:v>
                </c:pt>
                <c:pt idx="104">
                  <c:v>-5.0870530916384583E-3</c:v>
                </c:pt>
                <c:pt idx="105">
                  <c:v>-2.4301336573511788E-3</c:v>
                </c:pt>
                <c:pt idx="106">
                  <c:v>-5.8973994599972462E-3</c:v>
                </c:pt>
                <c:pt idx="107">
                  <c:v>-6.2138116085298364E-3</c:v>
                </c:pt>
                <c:pt idx="108">
                  <c:v>6.0426806439535699E-2</c:v>
                </c:pt>
                <c:pt idx="109">
                  <c:v>5.1177843004440943E-3</c:v>
                </c:pt>
                <c:pt idx="110">
                  <c:v>1.7926913353252152E-2</c:v>
                </c:pt>
                <c:pt idx="111">
                  <c:v>1.1546807191568578E-2</c:v>
                </c:pt>
                <c:pt idx="112">
                  <c:v>-3.6799283421661617E-2</c:v>
                </c:pt>
                <c:pt idx="113">
                  <c:v>2.2359584859584912E-2</c:v>
                </c:pt>
                <c:pt idx="114">
                  <c:v>-5.9499031077298641E-2</c:v>
                </c:pt>
                <c:pt idx="115">
                  <c:v>1.0076845005074777E-2</c:v>
                </c:pt>
                <c:pt idx="116">
                  <c:v>-5.4794520547944555E-3</c:v>
                </c:pt>
                <c:pt idx="117">
                  <c:v>1.5522038365792766E-2</c:v>
                </c:pt>
                <c:pt idx="118">
                  <c:v>8.491471608949315E-3</c:v>
                </c:pt>
                <c:pt idx="119">
                  <c:v>1.7735026677688538E-2</c:v>
                </c:pt>
                <c:pt idx="120">
                  <c:v>-2.4413489736070472E-2</c:v>
                </c:pt>
                <c:pt idx="121">
                  <c:v>2.7727546714888539E-2</c:v>
                </c:pt>
                <c:pt idx="122">
                  <c:v>1.8494359604021154E-2</c:v>
                </c:pt>
                <c:pt idx="123">
                  <c:v>-1.5041572184429395E-2</c:v>
                </c:pt>
                <c:pt idx="124">
                  <c:v>2.2806339389254096E-2</c:v>
                </c:pt>
                <c:pt idx="125">
                  <c:v>2.4879169637905086E-2</c:v>
                </c:pt>
                <c:pt idx="126">
                  <c:v>2.1438780371605213E-3</c:v>
                </c:pt>
                <c:pt idx="127">
                  <c:v>4.7318087318087301E-2</c:v>
                </c:pt>
                <c:pt idx="128">
                  <c:v>-7.5926384418585598E-3</c:v>
                </c:pt>
                <c:pt idx="129">
                  <c:v>8.909242298084992E-3</c:v>
                </c:pt>
                <c:pt idx="130">
                  <c:v>1.2135513231080379E-2</c:v>
                </c:pt>
                <c:pt idx="131">
                  <c:v>1.7143836790673755E-2</c:v>
                </c:pt>
                <c:pt idx="132">
                  <c:v>8.0359457357642144E-3</c:v>
                </c:pt>
                <c:pt idx="133">
                  <c:v>4.176793590782249E-2</c:v>
                </c:pt>
                <c:pt idx="134">
                  <c:v>-1.6554532577903597E-2</c:v>
                </c:pt>
                <c:pt idx="135">
                  <c:v>7.1326676176889908E-3</c:v>
                </c:pt>
                <c:pt idx="136">
                  <c:v>5.482930499388694E-2</c:v>
                </c:pt>
                <c:pt idx="137">
                  <c:v>-1.6100675488109513E-2</c:v>
                </c:pt>
                <c:pt idx="138">
                  <c:v>2.7837060406420821E-3</c:v>
                </c:pt>
                <c:pt idx="139">
                  <c:v>-3.6057692307692362E-3</c:v>
                </c:pt>
              </c:numCache>
            </c:numRef>
          </c:xVal>
          <c:yVal>
            <c:numRef>
              <c:f>'RI.SXTE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FF-4113-AA36-79EAB522A5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2117335472"/>
        <c:axId val="-2118212656"/>
      </c:scatterChart>
      <c:valAx>
        <c:axId val="-21173354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8212656"/>
        <c:crosses val="autoZero"/>
        <c:crossBetween val="midCat"/>
      </c:valAx>
      <c:valAx>
        <c:axId val="-2118212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-21173354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Régression linéaire simple entre les rdts de RICARD et les rendements du SXTE</a:t>
            </a:r>
          </a:p>
        </c:rich>
      </c:tx>
      <c:layout>
        <c:manualLayout>
          <c:xMode val="edge"/>
          <c:yMode val="edge"/>
          <c:x val="9.8406833334897484E-2"/>
          <c:y val="2.338955555149848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Yt</c:v>
          </c:tx>
          <c:spPr>
            <a:ln w="28575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'RI.SXTE - Regression'!$D$2:$D$141</c:f>
              <c:numCache>
                <c:formatCode>General</c:formatCode>
                <c:ptCount val="140"/>
                <c:pt idx="0">
                  <c:v>-1.6129032258064467E-2</c:v>
                </c:pt>
                <c:pt idx="1">
                  <c:v>-2.7202953463519006E-2</c:v>
                </c:pt>
                <c:pt idx="2">
                  <c:v>2.1029659755976635E-2</c:v>
                </c:pt>
                <c:pt idx="3">
                  <c:v>-1.3868251609707833E-3</c:v>
                </c:pt>
                <c:pt idx="4">
                  <c:v>-4.2905755289244195E-3</c:v>
                </c:pt>
                <c:pt idx="5">
                  <c:v>1.8023897981725091E-2</c:v>
                </c:pt>
                <c:pt idx="6">
                  <c:v>-2.0410170658535412E-2</c:v>
                </c:pt>
                <c:pt idx="7">
                  <c:v>1.2145950520185307E-2</c:v>
                </c:pt>
                <c:pt idx="8">
                  <c:v>-2.2623333657682231E-2</c:v>
                </c:pt>
                <c:pt idx="9">
                  <c:v>2.1418277592804267E-2</c:v>
                </c:pt>
                <c:pt idx="10">
                  <c:v>1.3089664199768385E-2</c:v>
                </c:pt>
                <c:pt idx="11">
                  <c:v>5.9761965054444515E-3</c:v>
                </c:pt>
                <c:pt idx="12">
                  <c:v>-1.6536335109827272E-2</c:v>
                </c:pt>
                <c:pt idx="13">
                  <c:v>3.2077314553025288E-2</c:v>
                </c:pt>
                <c:pt idx="14">
                  <c:v>3.7382679180887321E-2</c:v>
                </c:pt>
                <c:pt idx="15">
                  <c:v>-1.0448548812664854E-2</c:v>
                </c:pt>
                <c:pt idx="16">
                  <c:v>2.6988944287882014E-2</c:v>
                </c:pt>
                <c:pt idx="17">
                  <c:v>2.2554724300360332E-2</c:v>
                </c:pt>
                <c:pt idx="18">
                  <c:v>-1.1341222879684535E-2</c:v>
                </c:pt>
                <c:pt idx="19">
                  <c:v>-3.7747785744411622E-2</c:v>
                </c:pt>
                <c:pt idx="20">
                  <c:v>7.0851916671371376E-2</c:v>
                </c:pt>
                <c:pt idx="21">
                  <c:v>2.5710811280328899E-2</c:v>
                </c:pt>
                <c:pt idx="22">
                  <c:v>-9.748265382189281E-3</c:v>
                </c:pt>
                <c:pt idx="23">
                  <c:v>-1.2027491408935164E-3</c:v>
                </c:pt>
                <c:pt idx="24">
                  <c:v>8.6072439489340916E-3</c:v>
                </c:pt>
                <c:pt idx="25">
                  <c:v>4.076233992665184E-2</c:v>
                </c:pt>
                <c:pt idx="26">
                  <c:v>-5.7673786187751284E-2</c:v>
                </c:pt>
                <c:pt idx="27">
                  <c:v>5.1155312053358763E-2</c:v>
                </c:pt>
                <c:pt idx="28">
                  <c:v>2.3777588099012176E-2</c:v>
                </c:pt>
                <c:pt idx="29">
                  <c:v>2.5573688488713834E-2</c:v>
                </c:pt>
                <c:pt idx="30">
                  <c:v>1.7366412213740575E-2</c:v>
                </c:pt>
                <c:pt idx="31">
                  <c:v>5.5651506428706973E-3</c:v>
                </c:pt>
                <c:pt idx="32">
                  <c:v>6.9069274430691538E-2</c:v>
                </c:pt>
                <c:pt idx="33">
                  <c:v>2.9136462805264173E-2</c:v>
                </c:pt>
                <c:pt idx="34">
                  <c:v>2.1642220304860446E-2</c:v>
                </c:pt>
                <c:pt idx="35">
                  <c:v>-8.6142322097378182E-2</c:v>
                </c:pt>
                <c:pt idx="36">
                  <c:v>-2.2944801363576394E-3</c:v>
                </c:pt>
                <c:pt idx="37">
                  <c:v>-2.1426738516807823E-2</c:v>
                </c:pt>
                <c:pt idx="38">
                  <c:v>7.6276664511959079E-3</c:v>
                </c:pt>
                <c:pt idx="39">
                  <c:v>-1.3581585155901445E-2</c:v>
                </c:pt>
                <c:pt idx="40">
                  <c:v>1.7385663314953011E-2</c:v>
                </c:pt>
                <c:pt idx="41">
                  <c:v>2.5069823114775971E-2</c:v>
                </c:pt>
                <c:pt idx="42">
                  <c:v>2.104834329168926E-2</c:v>
                </c:pt>
                <c:pt idx="43">
                  <c:v>2.2456617897244815E-3</c:v>
                </c:pt>
                <c:pt idx="44">
                  <c:v>-7.4299223235394975E-3</c:v>
                </c:pt>
                <c:pt idx="45">
                  <c:v>-3.8886003635419247E-2</c:v>
                </c:pt>
                <c:pt idx="46">
                  <c:v>1.4889972328369949E-2</c:v>
                </c:pt>
                <c:pt idx="47">
                  <c:v>-1.0302556077204044E-2</c:v>
                </c:pt>
                <c:pt idx="48">
                  <c:v>-3.7590210229055419E-2</c:v>
                </c:pt>
                <c:pt idx="49">
                  <c:v>4.6655318075782149E-3</c:v>
                </c:pt>
                <c:pt idx="50">
                  <c:v>-3.3304009048634709E-3</c:v>
                </c:pt>
                <c:pt idx="51">
                  <c:v>-9.1526056908039794E-3</c:v>
                </c:pt>
                <c:pt idx="52">
                  <c:v>-6.1034785150540762E-2</c:v>
                </c:pt>
                <c:pt idx="53">
                  <c:v>1.9611349546971989E-2</c:v>
                </c:pt>
                <c:pt idx="54">
                  <c:v>1.6296116798933773E-2</c:v>
                </c:pt>
                <c:pt idx="55">
                  <c:v>3.6025858281553885E-2</c:v>
                </c:pt>
                <c:pt idx="56">
                  <c:v>-1.1539177368323005E-2</c:v>
                </c:pt>
                <c:pt idx="57">
                  <c:v>5.9913873806403794E-3</c:v>
                </c:pt>
                <c:pt idx="58">
                  <c:v>3.0674846625765658E-3</c:v>
                </c:pt>
                <c:pt idx="59">
                  <c:v>-4.6840503610000563E-2</c:v>
                </c:pt>
                <c:pt idx="60">
                  <c:v>4.9733792671468824E-2</c:v>
                </c:pt>
                <c:pt idx="61">
                  <c:v>-4.6353264440594892E-2</c:v>
                </c:pt>
                <c:pt idx="62">
                  <c:v>3.4765929389197628E-3</c:v>
                </c:pt>
                <c:pt idx="63">
                  <c:v>1.2502275899739044E-2</c:v>
                </c:pt>
                <c:pt idx="64">
                  <c:v>-3.3871650638117837E-3</c:v>
                </c:pt>
                <c:pt idx="65">
                  <c:v>-5.8926101857975453E-3</c:v>
                </c:pt>
                <c:pt idx="66">
                  <c:v>3.0229820975035588E-2</c:v>
                </c:pt>
                <c:pt idx="67">
                  <c:v>-6.9512795275590272E-3</c:v>
                </c:pt>
                <c:pt idx="68">
                  <c:v>1.5238571071696213E-2</c:v>
                </c:pt>
                <c:pt idx="69">
                  <c:v>2.0717791802129151E-2</c:v>
                </c:pt>
                <c:pt idx="70">
                  <c:v>3.2175286221871401E-2</c:v>
                </c:pt>
                <c:pt idx="71">
                  <c:v>-7.8986879039102294E-3</c:v>
                </c:pt>
                <c:pt idx="72">
                  <c:v>-2.1525293817066967E-2</c:v>
                </c:pt>
                <c:pt idx="73">
                  <c:v>9.7387939374394758E-3</c:v>
                </c:pt>
                <c:pt idx="74">
                  <c:v>5.0403089221597433E-2</c:v>
                </c:pt>
                <c:pt idx="75">
                  <c:v>9.506223498837469E-3</c:v>
                </c:pt>
                <c:pt idx="76">
                  <c:v>1.4219324408684272E-2</c:v>
                </c:pt>
                <c:pt idx="77">
                  <c:v>1.7862185823213791E-2</c:v>
                </c:pt>
                <c:pt idx="78">
                  <c:v>-8.8173547935620662E-3</c:v>
                </c:pt>
                <c:pt idx="79">
                  <c:v>-7.9833391183617188E-3</c:v>
                </c:pt>
                <c:pt idx="80">
                  <c:v>9.4604064470919617E-3</c:v>
                </c:pt>
                <c:pt idx="81">
                  <c:v>2.0306020306020127E-2</c:v>
                </c:pt>
                <c:pt idx="82">
                  <c:v>-8.3664208735109089E-3</c:v>
                </c:pt>
                <c:pt idx="83">
                  <c:v>3.3638695492854552E-2</c:v>
                </c:pt>
                <c:pt idx="84">
                  <c:v>-3.3777085398668819E-2</c:v>
                </c:pt>
                <c:pt idx="85">
                  <c:v>-2.834732351726988E-2</c:v>
                </c:pt>
                <c:pt idx="86">
                  <c:v>4.2685988951861813E-2</c:v>
                </c:pt>
                <c:pt idx="87">
                  <c:v>-1.3612265367533038E-3</c:v>
                </c:pt>
                <c:pt idx="88">
                  <c:v>7.5068572253502277E-3</c:v>
                </c:pt>
                <c:pt idx="89">
                  <c:v>6.5387968613775486E-3</c:v>
                </c:pt>
                <c:pt idx="90">
                  <c:v>-7.5708414449492493E-3</c:v>
                </c:pt>
                <c:pt idx="91">
                  <c:v>4.1294391470831145E-2</c:v>
                </c:pt>
                <c:pt idx="92">
                  <c:v>-2.381999413661683E-2</c:v>
                </c:pt>
                <c:pt idx="93">
                  <c:v>-1.1805605852103973E-2</c:v>
                </c:pt>
                <c:pt idx="94">
                  <c:v>7.9733256016225869E-4</c:v>
                </c:pt>
                <c:pt idx="95">
                  <c:v>-1.1181192660550475E-2</c:v>
                </c:pt>
                <c:pt idx="96">
                  <c:v>-1.7395591238819626E-2</c:v>
                </c:pt>
                <c:pt idx="97">
                  <c:v>2.2099049812842081E-2</c:v>
                </c:pt>
                <c:pt idx="98">
                  <c:v>-8.988443429876012E-3</c:v>
                </c:pt>
                <c:pt idx="99">
                  <c:v>4.2266638011319102E-3</c:v>
                </c:pt>
                <c:pt idx="100">
                  <c:v>-6.3354214123005868E-3</c:v>
                </c:pt>
                <c:pt idx="101">
                  <c:v>-1.3967852881308409E-2</c:v>
                </c:pt>
                <c:pt idx="102">
                  <c:v>5.7448229792919241E-2</c:v>
                </c:pt>
                <c:pt idx="103">
                  <c:v>-2.9742186374766121E-2</c:v>
                </c:pt>
                <c:pt idx="104">
                  <c:v>-5.0870530916384583E-3</c:v>
                </c:pt>
                <c:pt idx="105">
                  <c:v>-2.4301336573511788E-3</c:v>
                </c:pt>
                <c:pt idx="106">
                  <c:v>-5.8973994599972462E-3</c:v>
                </c:pt>
                <c:pt idx="107">
                  <c:v>-6.2138116085298364E-3</c:v>
                </c:pt>
                <c:pt idx="108">
                  <c:v>6.0426806439535699E-2</c:v>
                </c:pt>
                <c:pt idx="109">
                  <c:v>5.1177843004440943E-3</c:v>
                </c:pt>
                <c:pt idx="110">
                  <c:v>1.7926913353252152E-2</c:v>
                </c:pt>
                <c:pt idx="111">
                  <c:v>1.1546807191568578E-2</c:v>
                </c:pt>
                <c:pt idx="112">
                  <c:v>-3.6799283421661617E-2</c:v>
                </c:pt>
                <c:pt idx="113">
                  <c:v>2.2359584859584912E-2</c:v>
                </c:pt>
                <c:pt idx="114">
                  <c:v>-5.9499031077298641E-2</c:v>
                </c:pt>
                <c:pt idx="115">
                  <c:v>1.0076845005074777E-2</c:v>
                </c:pt>
                <c:pt idx="116">
                  <c:v>-5.4794520547944555E-3</c:v>
                </c:pt>
                <c:pt idx="117">
                  <c:v>1.5522038365792766E-2</c:v>
                </c:pt>
                <c:pt idx="118">
                  <c:v>8.491471608949315E-3</c:v>
                </c:pt>
                <c:pt idx="119">
                  <c:v>1.7735026677688538E-2</c:v>
                </c:pt>
                <c:pt idx="120">
                  <c:v>-2.4413489736070472E-2</c:v>
                </c:pt>
                <c:pt idx="121">
                  <c:v>2.7727546714888539E-2</c:v>
                </c:pt>
                <c:pt idx="122">
                  <c:v>1.8494359604021154E-2</c:v>
                </c:pt>
                <c:pt idx="123">
                  <c:v>-1.5041572184429395E-2</c:v>
                </c:pt>
                <c:pt idx="124">
                  <c:v>2.2806339389254096E-2</c:v>
                </c:pt>
                <c:pt idx="125">
                  <c:v>2.4879169637905086E-2</c:v>
                </c:pt>
                <c:pt idx="126">
                  <c:v>2.1438780371605213E-3</c:v>
                </c:pt>
                <c:pt idx="127">
                  <c:v>4.7318087318087301E-2</c:v>
                </c:pt>
                <c:pt idx="128">
                  <c:v>-7.5926384418585598E-3</c:v>
                </c:pt>
                <c:pt idx="129">
                  <c:v>8.909242298084992E-3</c:v>
                </c:pt>
                <c:pt idx="130">
                  <c:v>1.2135513231080379E-2</c:v>
                </c:pt>
                <c:pt idx="131">
                  <c:v>1.7143836790673755E-2</c:v>
                </c:pt>
                <c:pt idx="132">
                  <c:v>8.0359457357642144E-3</c:v>
                </c:pt>
                <c:pt idx="133">
                  <c:v>4.176793590782249E-2</c:v>
                </c:pt>
                <c:pt idx="134">
                  <c:v>-1.6554532577903597E-2</c:v>
                </c:pt>
                <c:pt idx="135">
                  <c:v>7.1326676176889908E-3</c:v>
                </c:pt>
                <c:pt idx="136">
                  <c:v>5.482930499388694E-2</c:v>
                </c:pt>
                <c:pt idx="137">
                  <c:v>-1.6100675488109513E-2</c:v>
                </c:pt>
                <c:pt idx="138">
                  <c:v>2.7837060406420821E-3</c:v>
                </c:pt>
                <c:pt idx="139">
                  <c:v>-3.6057692307692362E-3</c:v>
                </c:pt>
              </c:numCache>
            </c:numRef>
          </c:xVal>
          <c:yVal>
            <c:numRef>
              <c:f>'RI.SXTE - Regression'!$E$2:$E$141</c:f>
              <c:numCache>
                <c:formatCode>General</c:formatCode>
                <c:ptCount val="140"/>
                <c:pt idx="0">
                  <c:v>-3.8125212281262771E-3</c:v>
                </c:pt>
                <c:pt idx="1">
                  <c:v>-8.3042390568202201E-2</c:v>
                </c:pt>
                <c:pt idx="2">
                  <c:v>2.0517261807369618E-2</c:v>
                </c:pt>
                <c:pt idx="3">
                  <c:v>2.421251538563772E-2</c:v>
                </c:pt>
                <c:pt idx="4">
                  <c:v>-9.0542693070100894E-3</c:v>
                </c:pt>
                <c:pt idx="5">
                  <c:v>-3.1140022376949884E-2</c:v>
                </c:pt>
                <c:pt idx="6">
                  <c:v>-2.4807458378457284E-2</c:v>
                </c:pt>
                <c:pt idx="7">
                  <c:v>3.6347545898180129E-2</c:v>
                </c:pt>
                <c:pt idx="8">
                  <c:v>-5.2910544740643059E-3</c:v>
                </c:pt>
                <c:pt idx="9">
                  <c:v>5.7647072022377378E-3</c:v>
                </c:pt>
                <c:pt idx="10">
                  <c:v>1.4395414407553743E-2</c:v>
                </c:pt>
                <c:pt idx="11">
                  <c:v>2.3951996954653828E-2</c:v>
                </c:pt>
                <c:pt idx="12">
                  <c:v>-1.3799577381882295E-3</c:v>
                </c:pt>
                <c:pt idx="13">
                  <c:v>2.7410130718954331E-2</c:v>
                </c:pt>
                <c:pt idx="14">
                  <c:v>5.225030872450913E-3</c:v>
                </c:pt>
                <c:pt idx="15">
                  <c:v>5.7334470890063769E-3</c:v>
                </c:pt>
                <c:pt idx="16">
                  <c:v>1.3068847427048445E-2</c:v>
                </c:pt>
                <c:pt idx="17">
                  <c:v>-2.3629045113980562E-2</c:v>
                </c:pt>
                <c:pt idx="18">
                  <c:v>-1.7642078682202876E-2</c:v>
                </c:pt>
                <c:pt idx="19">
                  <c:v>4.6512538801248915E-4</c:v>
                </c:pt>
                <c:pt idx="20">
                  <c:v>4.768832085486896E-2</c:v>
                </c:pt>
                <c:pt idx="21">
                  <c:v>6.201495488801255E-2</c:v>
                </c:pt>
                <c:pt idx="22">
                  <c:v>8.5737370009309921E-2</c:v>
                </c:pt>
                <c:pt idx="23">
                  <c:v>-4.5829796648125538E-2</c:v>
                </c:pt>
                <c:pt idx="24">
                  <c:v>1.2138320878940099E-2</c:v>
                </c:pt>
                <c:pt idx="25">
                  <c:v>2.9685022326995176E-2</c:v>
                </c:pt>
                <c:pt idx="26">
                  <c:v>-5.0440715376392435E-2</c:v>
                </c:pt>
                <c:pt idx="27">
                  <c:v>-9.0302598939348035E-3</c:v>
                </c:pt>
                <c:pt idx="28">
                  <c:v>1.9592640119542239E-2</c:v>
                </c:pt>
                <c:pt idx="29">
                  <c:v>2.9768732719456271E-2</c:v>
                </c:pt>
                <c:pt idx="30">
                  <c:v>3.5034970825572288E-3</c:v>
                </c:pt>
                <c:pt idx="31">
                  <c:v>9.5191112199533925E-3</c:v>
                </c:pt>
                <c:pt idx="32">
                  <c:v>2.6474491140121719E-2</c:v>
                </c:pt>
                <c:pt idx="33">
                  <c:v>3.7119762152758022E-2</c:v>
                </c:pt>
                <c:pt idx="34">
                  <c:v>3.1913087760992911E-3</c:v>
                </c:pt>
                <c:pt idx="35">
                  <c:v>-3.3145745724570963E-2</c:v>
                </c:pt>
                <c:pt idx="36">
                  <c:v>-8.3881148682288555E-3</c:v>
                </c:pt>
                <c:pt idx="37">
                  <c:v>-2.905210768242136E-2</c:v>
                </c:pt>
                <c:pt idx="38">
                  <c:v>-7.6960414510207859E-4</c:v>
                </c:pt>
                <c:pt idx="39">
                  <c:v>5.751115168169253E-3</c:v>
                </c:pt>
                <c:pt idx="40">
                  <c:v>9.714734350298293E-3</c:v>
                </c:pt>
                <c:pt idx="41">
                  <c:v>2.4131500743845815E-2</c:v>
                </c:pt>
                <c:pt idx="42">
                  <c:v>6.4457759049183615E-3</c:v>
                </c:pt>
                <c:pt idx="43">
                  <c:v>3.1828482929897969E-2</c:v>
                </c:pt>
                <c:pt idx="44">
                  <c:v>6.8158202322644067E-3</c:v>
                </c:pt>
                <c:pt idx="45">
                  <c:v>-1.6117346293948821E-2</c:v>
                </c:pt>
                <c:pt idx="46">
                  <c:v>-5.1501600944134484E-3</c:v>
                </c:pt>
                <c:pt idx="47">
                  <c:v>-7.6654053646718423E-3</c:v>
                </c:pt>
                <c:pt idx="48">
                  <c:v>-1.8803773118349926E-2</c:v>
                </c:pt>
                <c:pt idx="49">
                  <c:v>9.9403335153279166E-3</c:v>
                </c:pt>
                <c:pt idx="50">
                  <c:v>-5.3296738755874463E-3</c:v>
                </c:pt>
                <c:pt idx="51">
                  <c:v>-2.3760730897574838E-3</c:v>
                </c:pt>
                <c:pt idx="52">
                  <c:v>4.7748369024587936E-3</c:v>
                </c:pt>
                <c:pt idx="53">
                  <c:v>-1.7755558352965089E-2</c:v>
                </c:pt>
                <c:pt idx="54">
                  <c:v>3.4732164125416648E-3</c:v>
                </c:pt>
                <c:pt idx="55">
                  <c:v>2.6972841388593536E-3</c:v>
                </c:pt>
                <c:pt idx="56">
                  <c:v>2.9258135847641618E-2</c:v>
                </c:pt>
                <c:pt idx="57">
                  <c:v>4.064042325878944E-3</c:v>
                </c:pt>
                <c:pt idx="58">
                  <c:v>3.613301654386631E-3</c:v>
                </c:pt>
                <c:pt idx="59">
                  <c:v>-1.5128422946232064E-3</c:v>
                </c:pt>
                <c:pt idx="60">
                  <c:v>-8.7659229851935905E-3</c:v>
                </c:pt>
                <c:pt idx="61">
                  <c:v>2.6642444336525888E-2</c:v>
                </c:pt>
                <c:pt idx="62">
                  <c:v>-5.9207082488422829E-4</c:v>
                </c:pt>
                <c:pt idx="63">
                  <c:v>4.1923539745220714E-2</c:v>
                </c:pt>
                <c:pt idx="64">
                  <c:v>-7.3813722209055215E-4</c:v>
                </c:pt>
                <c:pt idx="65">
                  <c:v>-3.6104774740428509E-2</c:v>
                </c:pt>
                <c:pt idx="66">
                  <c:v>5.9734535976685727E-3</c:v>
                </c:pt>
                <c:pt idx="67">
                  <c:v>-3.3376108910338549E-2</c:v>
                </c:pt>
                <c:pt idx="68">
                  <c:v>2.1470854198803783E-2</c:v>
                </c:pt>
                <c:pt idx="69">
                  <c:v>2.280375865633482E-2</c:v>
                </c:pt>
                <c:pt idx="70">
                  <c:v>3.9899886577635095E-2</c:v>
                </c:pt>
                <c:pt idx="71">
                  <c:v>-3.7905355842230419E-2</c:v>
                </c:pt>
                <c:pt idx="72">
                  <c:v>1.9193606974210038E-2</c:v>
                </c:pt>
                <c:pt idx="73">
                  <c:v>-2.8213277626818849E-3</c:v>
                </c:pt>
                <c:pt idx="74">
                  <c:v>1.3427074128554949E-2</c:v>
                </c:pt>
                <c:pt idx="75">
                  <c:v>-3.4221816569206837E-2</c:v>
                </c:pt>
                <c:pt idx="76">
                  <c:v>2.8655540747518714E-2</c:v>
                </c:pt>
                <c:pt idx="77">
                  <c:v>6.4651231696720287E-3</c:v>
                </c:pt>
                <c:pt idx="78">
                  <c:v>-6.4235938442768316E-3</c:v>
                </c:pt>
                <c:pt idx="79">
                  <c:v>-2.1394246678804719E-2</c:v>
                </c:pt>
                <c:pt idx="80">
                  <c:v>-4.4468170060587148E-2</c:v>
                </c:pt>
                <c:pt idx="81">
                  <c:v>-1.8923426727834883E-2</c:v>
                </c:pt>
                <c:pt idx="82">
                  <c:v>-1.1313261913556548E-3</c:v>
                </c:pt>
                <c:pt idx="83">
                  <c:v>6.8860883396549095E-3</c:v>
                </c:pt>
                <c:pt idx="84">
                  <c:v>1.6872392654829461E-2</c:v>
                </c:pt>
                <c:pt idx="85">
                  <c:v>-2.0021703082325388E-2</c:v>
                </c:pt>
                <c:pt idx="86">
                  <c:v>3.3851525520772171E-3</c:v>
                </c:pt>
                <c:pt idx="87">
                  <c:v>-1.3582365491740791E-2</c:v>
                </c:pt>
                <c:pt idx="88">
                  <c:v>-2.1461416921147447E-2</c:v>
                </c:pt>
                <c:pt idx="89">
                  <c:v>-1.5657474438911537E-2</c:v>
                </c:pt>
                <c:pt idx="90">
                  <c:v>7.2367643081519646E-3</c:v>
                </c:pt>
                <c:pt idx="91">
                  <c:v>4.9184899105852005E-2</c:v>
                </c:pt>
                <c:pt idx="92">
                  <c:v>7.190764346576969E-3</c:v>
                </c:pt>
                <c:pt idx="93">
                  <c:v>-5.613055790733646E-2</c:v>
                </c:pt>
                <c:pt idx="94">
                  <c:v>-1.9347657593082749E-3</c:v>
                </c:pt>
                <c:pt idx="95">
                  <c:v>3.7776862636823162E-3</c:v>
                </c:pt>
                <c:pt idx="96">
                  <c:v>8.1607667511562239E-3</c:v>
                </c:pt>
                <c:pt idx="97">
                  <c:v>2.7389807012314096E-2</c:v>
                </c:pt>
                <c:pt idx="98">
                  <c:v>2.0186548482207332E-2</c:v>
                </c:pt>
                <c:pt idx="99">
                  <c:v>-6.2335760504878381E-3</c:v>
                </c:pt>
                <c:pt idx="100">
                  <c:v>3.4121825271108083E-3</c:v>
                </c:pt>
                <c:pt idx="101">
                  <c:v>9.4133486634662856E-3</c:v>
                </c:pt>
                <c:pt idx="102">
                  <c:v>3.5335434117735001E-2</c:v>
                </c:pt>
                <c:pt idx="103">
                  <c:v>-3.5227906895810422E-2</c:v>
                </c:pt>
                <c:pt idx="104">
                  <c:v>-2.8804125428675789E-2</c:v>
                </c:pt>
                <c:pt idx="105">
                  <c:v>-2.1490237025715307E-2</c:v>
                </c:pt>
                <c:pt idx="106">
                  <c:v>-2.9757627641152865E-2</c:v>
                </c:pt>
                <c:pt idx="107">
                  <c:v>9.6266992801960494E-3</c:v>
                </c:pt>
                <c:pt idx="108">
                  <c:v>2.6520429199387006E-3</c:v>
                </c:pt>
                <c:pt idx="109">
                  <c:v>2.9787635106124297E-3</c:v>
                </c:pt>
                <c:pt idx="110">
                  <c:v>7.1792624087210636E-3</c:v>
                </c:pt>
                <c:pt idx="111">
                  <c:v>-2.2825784478878838E-2</c:v>
                </c:pt>
                <c:pt idx="112">
                  <c:v>1.0046996253485978E-2</c:v>
                </c:pt>
                <c:pt idx="113">
                  <c:v>-3.6877533169613302E-3</c:v>
                </c:pt>
                <c:pt idx="114">
                  <c:v>-2.6564447391063836E-2</c:v>
                </c:pt>
                <c:pt idx="115">
                  <c:v>1.6260542618513941E-2</c:v>
                </c:pt>
                <c:pt idx="116">
                  <c:v>-4.8686343941998424E-2</c:v>
                </c:pt>
                <c:pt idx="117">
                  <c:v>8.5007432134602406E-3</c:v>
                </c:pt>
                <c:pt idx="118">
                  <c:v>0</c:v>
                </c:pt>
                <c:pt idx="119">
                  <c:v>1.781082386888639E-2</c:v>
                </c:pt>
                <c:pt idx="120">
                  <c:v>2.3117917667546999E-2</c:v>
                </c:pt>
                <c:pt idx="121">
                  <c:v>6.3338097083616027E-2</c:v>
                </c:pt>
                <c:pt idx="122">
                  <c:v>-2.6832585691959204E-2</c:v>
                </c:pt>
                <c:pt idx="123">
                  <c:v>1.9556053315900972E-2</c:v>
                </c:pt>
                <c:pt idx="124">
                  <c:v>0</c:v>
                </c:pt>
                <c:pt idx="125">
                  <c:v>3.5495728218643656E-2</c:v>
                </c:pt>
                <c:pt idx="126">
                  <c:v>3.1956618889857047E-3</c:v>
                </c:pt>
                <c:pt idx="127">
                  <c:v>2.0576878093566584E-3</c:v>
                </c:pt>
                <c:pt idx="128">
                  <c:v>-4.553616121569095E-3</c:v>
                </c:pt>
                <c:pt idx="129">
                  <c:v>-1.0141422806615355E-2</c:v>
                </c:pt>
                <c:pt idx="130">
                  <c:v>2.8243315233714584E-3</c:v>
                </c:pt>
                <c:pt idx="131">
                  <c:v>6.827161799752267E-3</c:v>
                </c:pt>
                <c:pt idx="132">
                  <c:v>2.0790432793141182E-2</c:v>
                </c:pt>
                <c:pt idx="133">
                  <c:v>3.3117441318713171E-2</c:v>
                </c:pt>
                <c:pt idx="134">
                  <c:v>1.4466993924821026E-2</c:v>
                </c:pt>
                <c:pt idx="135">
                  <c:v>-8.4206661505181616E-4</c:v>
                </c:pt>
                <c:pt idx="136">
                  <c:v>1.5668593264105085E-3</c:v>
                </c:pt>
                <c:pt idx="137">
                  <c:v>-2.857786302816644E-2</c:v>
                </c:pt>
                <c:pt idx="138">
                  <c:v>-3.7320936630537309E-2</c:v>
                </c:pt>
                <c:pt idx="139">
                  <c:v>7.8409212203407932E-3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FDE-4683-8B6C-E27CC78D6C2D}"/>
            </c:ext>
          </c:extLst>
        </c:ser>
        <c:ser>
          <c:idx val="1"/>
          <c:order val="1"/>
          <c:tx>
            <c:v>Y_hat</c:v>
          </c:tx>
          <c:spPr>
            <a:ln w="25400" cap="rnd">
              <a:solidFill>
                <a:srgbClr val="92D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'RI.SXTE - Regression'!$D$2:$D$141</c:f>
              <c:numCache>
                <c:formatCode>General</c:formatCode>
                <c:ptCount val="140"/>
                <c:pt idx="0">
                  <c:v>-1.6129032258064467E-2</c:v>
                </c:pt>
                <c:pt idx="1">
                  <c:v>-2.7202953463519006E-2</c:v>
                </c:pt>
                <c:pt idx="2">
                  <c:v>2.1029659755976635E-2</c:v>
                </c:pt>
                <c:pt idx="3">
                  <c:v>-1.3868251609707833E-3</c:v>
                </c:pt>
                <c:pt idx="4">
                  <c:v>-4.2905755289244195E-3</c:v>
                </c:pt>
                <c:pt idx="5">
                  <c:v>1.8023897981725091E-2</c:v>
                </c:pt>
                <c:pt idx="6">
                  <c:v>-2.0410170658535412E-2</c:v>
                </c:pt>
                <c:pt idx="7">
                  <c:v>1.2145950520185307E-2</c:v>
                </c:pt>
                <c:pt idx="8">
                  <c:v>-2.2623333657682231E-2</c:v>
                </c:pt>
                <c:pt idx="9">
                  <c:v>2.1418277592804267E-2</c:v>
                </c:pt>
                <c:pt idx="10">
                  <c:v>1.3089664199768385E-2</c:v>
                </c:pt>
                <c:pt idx="11">
                  <c:v>5.9761965054444515E-3</c:v>
                </c:pt>
                <c:pt idx="12">
                  <c:v>-1.6536335109827272E-2</c:v>
                </c:pt>
                <c:pt idx="13">
                  <c:v>3.2077314553025288E-2</c:v>
                </c:pt>
                <c:pt idx="14">
                  <c:v>3.7382679180887321E-2</c:v>
                </c:pt>
                <c:pt idx="15">
                  <c:v>-1.0448548812664854E-2</c:v>
                </c:pt>
                <c:pt idx="16">
                  <c:v>2.6988944287882014E-2</c:v>
                </c:pt>
                <c:pt idx="17">
                  <c:v>2.2554724300360332E-2</c:v>
                </c:pt>
                <c:pt idx="18">
                  <c:v>-1.1341222879684535E-2</c:v>
                </c:pt>
                <c:pt idx="19">
                  <c:v>-3.7747785744411622E-2</c:v>
                </c:pt>
                <c:pt idx="20">
                  <c:v>7.0851916671371376E-2</c:v>
                </c:pt>
                <c:pt idx="21">
                  <c:v>2.5710811280328899E-2</c:v>
                </c:pt>
                <c:pt idx="22">
                  <c:v>-9.748265382189281E-3</c:v>
                </c:pt>
                <c:pt idx="23">
                  <c:v>-1.2027491408935164E-3</c:v>
                </c:pt>
                <c:pt idx="24">
                  <c:v>8.6072439489340916E-3</c:v>
                </c:pt>
                <c:pt idx="25">
                  <c:v>4.076233992665184E-2</c:v>
                </c:pt>
                <c:pt idx="26">
                  <c:v>-5.7673786187751284E-2</c:v>
                </c:pt>
                <c:pt idx="27">
                  <c:v>5.1155312053358763E-2</c:v>
                </c:pt>
                <c:pt idx="28">
                  <c:v>2.3777588099012176E-2</c:v>
                </c:pt>
                <c:pt idx="29">
                  <c:v>2.5573688488713834E-2</c:v>
                </c:pt>
                <c:pt idx="30">
                  <c:v>1.7366412213740575E-2</c:v>
                </c:pt>
                <c:pt idx="31">
                  <c:v>5.5651506428706973E-3</c:v>
                </c:pt>
                <c:pt idx="32">
                  <c:v>6.9069274430691538E-2</c:v>
                </c:pt>
                <c:pt idx="33">
                  <c:v>2.9136462805264173E-2</c:v>
                </c:pt>
                <c:pt idx="34">
                  <c:v>2.1642220304860446E-2</c:v>
                </c:pt>
                <c:pt idx="35">
                  <c:v>-8.6142322097378182E-2</c:v>
                </c:pt>
                <c:pt idx="36">
                  <c:v>-2.2944801363576394E-3</c:v>
                </c:pt>
                <c:pt idx="37">
                  <c:v>-2.1426738516807823E-2</c:v>
                </c:pt>
                <c:pt idx="38">
                  <c:v>7.6276664511959079E-3</c:v>
                </c:pt>
                <c:pt idx="39">
                  <c:v>-1.3581585155901445E-2</c:v>
                </c:pt>
                <c:pt idx="40">
                  <c:v>1.7385663314953011E-2</c:v>
                </c:pt>
                <c:pt idx="41">
                  <c:v>2.5069823114775971E-2</c:v>
                </c:pt>
                <c:pt idx="42">
                  <c:v>2.104834329168926E-2</c:v>
                </c:pt>
                <c:pt idx="43">
                  <c:v>2.2456617897244815E-3</c:v>
                </c:pt>
                <c:pt idx="44">
                  <c:v>-7.4299223235394975E-3</c:v>
                </c:pt>
                <c:pt idx="45">
                  <c:v>-3.8886003635419247E-2</c:v>
                </c:pt>
                <c:pt idx="46">
                  <c:v>1.4889972328369949E-2</c:v>
                </c:pt>
                <c:pt idx="47">
                  <c:v>-1.0302556077204044E-2</c:v>
                </c:pt>
                <c:pt idx="48">
                  <c:v>-3.7590210229055419E-2</c:v>
                </c:pt>
                <c:pt idx="49">
                  <c:v>4.6655318075782149E-3</c:v>
                </c:pt>
                <c:pt idx="50">
                  <c:v>-3.3304009048634709E-3</c:v>
                </c:pt>
                <c:pt idx="51">
                  <c:v>-9.1526056908039794E-3</c:v>
                </c:pt>
                <c:pt idx="52">
                  <c:v>-6.1034785150540762E-2</c:v>
                </c:pt>
                <c:pt idx="53">
                  <c:v>1.9611349546971989E-2</c:v>
                </c:pt>
                <c:pt idx="54">
                  <c:v>1.6296116798933773E-2</c:v>
                </c:pt>
                <c:pt idx="55">
                  <c:v>3.6025858281553885E-2</c:v>
                </c:pt>
                <c:pt idx="56">
                  <c:v>-1.1539177368323005E-2</c:v>
                </c:pt>
                <c:pt idx="57">
                  <c:v>5.9913873806403794E-3</c:v>
                </c:pt>
                <c:pt idx="58">
                  <c:v>3.0674846625765658E-3</c:v>
                </c:pt>
                <c:pt idx="59">
                  <c:v>-4.6840503610000563E-2</c:v>
                </c:pt>
                <c:pt idx="60">
                  <c:v>4.9733792671468824E-2</c:v>
                </c:pt>
                <c:pt idx="61">
                  <c:v>-4.6353264440594892E-2</c:v>
                </c:pt>
                <c:pt idx="62">
                  <c:v>3.4765929389197628E-3</c:v>
                </c:pt>
                <c:pt idx="63">
                  <c:v>1.2502275899739044E-2</c:v>
                </c:pt>
                <c:pt idx="64">
                  <c:v>-3.3871650638117837E-3</c:v>
                </c:pt>
                <c:pt idx="65">
                  <c:v>-5.8926101857975453E-3</c:v>
                </c:pt>
                <c:pt idx="66">
                  <c:v>3.0229820975035588E-2</c:v>
                </c:pt>
                <c:pt idx="67">
                  <c:v>-6.9512795275590272E-3</c:v>
                </c:pt>
                <c:pt idx="68">
                  <c:v>1.5238571071696213E-2</c:v>
                </c:pt>
                <c:pt idx="69">
                  <c:v>2.0717791802129151E-2</c:v>
                </c:pt>
                <c:pt idx="70">
                  <c:v>3.2175286221871401E-2</c:v>
                </c:pt>
                <c:pt idx="71">
                  <c:v>-7.8986879039102294E-3</c:v>
                </c:pt>
                <c:pt idx="72">
                  <c:v>-2.1525293817066967E-2</c:v>
                </c:pt>
                <c:pt idx="73">
                  <c:v>9.7387939374394758E-3</c:v>
                </c:pt>
                <c:pt idx="74">
                  <c:v>5.0403089221597433E-2</c:v>
                </c:pt>
                <c:pt idx="75">
                  <c:v>9.506223498837469E-3</c:v>
                </c:pt>
                <c:pt idx="76">
                  <c:v>1.4219324408684272E-2</c:v>
                </c:pt>
                <c:pt idx="77">
                  <c:v>1.7862185823213791E-2</c:v>
                </c:pt>
                <c:pt idx="78">
                  <c:v>-8.8173547935620662E-3</c:v>
                </c:pt>
                <c:pt idx="79">
                  <c:v>-7.9833391183617188E-3</c:v>
                </c:pt>
                <c:pt idx="80">
                  <c:v>9.4604064470919617E-3</c:v>
                </c:pt>
                <c:pt idx="81">
                  <c:v>2.0306020306020127E-2</c:v>
                </c:pt>
                <c:pt idx="82">
                  <c:v>-8.3664208735109089E-3</c:v>
                </c:pt>
                <c:pt idx="83">
                  <c:v>3.3638695492854552E-2</c:v>
                </c:pt>
                <c:pt idx="84">
                  <c:v>-3.3777085398668819E-2</c:v>
                </c:pt>
                <c:pt idx="85">
                  <c:v>-2.834732351726988E-2</c:v>
                </c:pt>
                <c:pt idx="86">
                  <c:v>4.2685988951861813E-2</c:v>
                </c:pt>
                <c:pt idx="87">
                  <c:v>-1.3612265367533038E-3</c:v>
                </c:pt>
                <c:pt idx="88">
                  <c:v>7.5068572253502277E-3</c:v>
                </c:pt>
                <c:pt idx="89">
                  <c:v>6.5387968613775486E-3</c:v>
                </c:pt>
                <c:pt idx="90">
                  <c:v>-7.5708414449492493E-3</c:v>
                </c:pt>
                <c:pt idx="91">
                  <c:v>4.1294391470831145E-2</c:v>
                </c:pt>
                <c:pt idx="92">
                  <c:v>-2.381999413661683E-2</c:v>
                </c:pt>
                <c:pt idx="93">
                  <c:v>-1.1805605852103973E-2</c:v>
                </c:pt>
                <c:pt idx="94">
                  <c:v>7.9733256016225869E-4</c:v>
                </c:pt>
                <c:pt idx="95">
                  <c:v>-1.1181192660550475E-2</c:v>
                </c:pt>
                <c:pt idx="96">
                  <c:v>-1.7395591238819626E-2</c:v>
                </c:pt>
                <c:pt idx="97">
                  <c:v>2.2099049812842081E-2</c:v>
                </c:pt>
                <c:pt idx="98">
                  <c:v>-8.988443429876012E-3</c:v>
                </c:pt>
                <c:pt idx="99">
                  <c:v>4.2266638011319102E-3</c:v>
                </c:pt>
                <c:pt idx="100">
                  <c:v>-6.3354214123005868E-3</c:v>
                </c:pt>
                <c:pt idx="101">
                  <c:v>-1.3967852881308409E-2</c:v>
                </c:pt>
                <c:pt idx="102">
                  <c:v>5.7448229792919241E-2</c:v>
                </c:pt>
                <c:pt idx="103">
                  <c:v>-2.9742186374766121E-2</c:v>
                </c:pt>
                <c:pt idx="104">
                  <c:v>-5.0870530916384583E-3</c:v>
                </c:pt>
                <c:pt idx="105">
                  <c:v>-2.4301336573511788E-3</c:v>
                </c:pt>
                <c:pt idx="106">
                  <c:v>-5.8973994599972462E-3</c:v>
                </c:pt>
                <c:pt idx="107">
                  <c:v>-6.2138116085298364E-3</c:v>
                </c:pt>
                <c:pt idx="108">
                  <c:v>6.0426806439535699E-2</c:v>
                </c:pt>
                <c:pt idx="109">
                  <c:v>5.1177843004440943E-3</c:v>
                </c:pt>
                <c:pt idx="110">
                  <c:v>1.7926913353252152E-2</c:v>
                </c:pt>
                <c:pt idx="111">
                  <c:v>1.1546807191568578E-2</c:v>
                </c:pt>
                <c:pt idx="112">
                  <c:v>-3.6799283421661617E-2</c:v>
                </c:pt>
                <c:pt idx="113">
                  <c:v>2.2359584859584912E-2</c:v>
                </c:pt>
                <c:pt idx="114">
                  <c:v>-5.9499031077298641E-2</c:v>
                </c:pt>
                <c:pt idx="115">
                  <c:v>1.0076845005074777E-2</c:v>
                </c:pt>
                <c:pt idx="116">
                  <c:v>-5.4794520547944555E-3</c:v>
                </c:pt>
                <c:pt idx="117">
                  <c:v>1.5522038365792766E-2</c:v>
                </c:pt>
                <c:pt idx="118">
                  <c:v>8.491471608949315E-3</c:v>
                </c:pt>
                <c:pt idx="119">
                  <c:v>1.7735026677688538E-2</c:v>
                </c:pt>
                <c:pt idx="120">
                  <c:v>-2.4413489736070472E-2</c:v>
                </c:pt>
                <c:pt idx="121">
                  <c:v>2.7727546714888539E-2</c:v>
                </c:pt>
                <c:pt idx="122">
                  <c:v>1.8494359604021154E-2</c:v>
                </c:pt>
                <c:pt idx="123">
                  <c:v>-1.5041572184429395E-2</c:v>
                </c:pt>
                <c:pt idx="124">
                  <c:v>2.2806339389254096E-2</c:v>
                </c:pt>
                <c:pt idx="125">
                  <c:v>2.4879169637905086E-2</c:v>
                </c:pt>
                <c:pt idx="126">
                  <c:v>2.1438780371605213E-3</c:v>
                </c:pt>
                <c:pt idx="127">
                  <c:v>4.7318087318087301E-2</c:v>
                </c:pt>
                <c:pt idx="128">
                  <c:v>-7.5926384418585598E-3</c:v>
                </c:pt>
                <c:pt idx="129">
                  <c:v>8.909242298084992E-3</c:v>
                </c:pt>
                <c:pt idx="130">
                  <c:v>1.2135513231080379E-2</c:v>
                </c:pt>
                <c:pt idx="131">
                  <c:v>1.7143836790673755E-2</c:v>
                </c:pt>
                <c:pt idx="132">
                  <c:v>8.0359457357642144E-3</c:v>
                </c:pt>
                <c:pt idx="133">
                  <c:v>4.176793590782249E-2</c:v>
                </c:pt>
                <c:pt idx="134">
                  <c:v>-1.6554532577903597E-2</c:v>
                </c:pt>
                <c:pt idx="135">
                  <c:v>7.1326676176889908E-3</c:v>
                </c:pt>
                <c:pt idx="136">
                  <c:v>5.482930499388694E-2</c:v>
                </c:pt>
                <c:pt idx="137">
                  <c:v>-1.6100675488109513E-2</c:v>
                </c:pt>
                <c:pt idx="138">
                  <c:v>2.7837060406420821E-3</c:v>
                </c:pt>
                <c:pt idx="139">
                  <c:v>-3.6057692307692362E-3</c:v>
                </c:pt>
              </c:numCache>
            </c:numRef>
          </c:xVal>
          <c:yVal>
            <c:numRef>
              <c:f>'RI.SXTE - Regression'!$J$2:$J$141</c:f>
              <c:numCache>
                <c:formatCode>General</c:formatCode>
                <c:ptCount val="140"/>
                <c:pt idx="0">
                  <c:v>-5.5533560984235815E-3</c:v>
                </c:pt>
                <c:pt idx="1">
                  <c:v>-9.5130020582833014E-3</c:v>
                </c:pt>
                <c:pt idx="2">
                  <c:v>7.7332893433551576E-3</c:v>
                </c:pt>
                <c:pt idx="3">
                  <c:v>-2.8205971763754193E-4</c:v>
                </c:pt>
                <c:pt idx="4">
                  <c:v>-1.3203390407056394E-3</c:v>
                </c:pt>
                <c:pt idx="5">
                  <c:v>6.6585343180210763E-3</c:v>
                </c:pt>
                <c:pt idx="6">
                  <c:v>-7.084141089260915E-3</c:v>
                </c:pt>
                <c:pt idx="7">
                  <c:v>4.5567863927342654E-3</c:v>
                </c:pt>
                <c:pt idx="8">
                  <c:v>-7.8754905819560829E-3</c:v>
                </c:pt>
                <c:pt idx="9">
                  <c:v>7.8722454564586191E-3</c:v>
                </c:pt>
                <c:pt idx="10">
                  <c:v>4.8942253169687016E-3</c:v>
                </c:pt>
                <c:pt idx="11">
                  <c:v>2.3506986750644198E-3</c:v>
                </c:pt>
                <c:pt idx="12">
                  <c:v>-5.6989933177517766E-3</c:v>
                </c:pt>
                <c:pt idx="13">
                  <c:v>1.1683543356496568E-2</c:v>
                </c:pt>
                <c:pt idx="14">
                  <c:v>1.3580555735810702E-2</c:v>
                </c:pt>
                <c:pt idx="15">
                  <c:v>-3.5222143820144332E-3</c:v>
                </c:pt>
                <c:pt idx="16">
                  <c:v>9.8641205532423067E-3</c:v>
                </c:pt>
                <c:pt idx="17">
                  <c:v>8.2785989540755042E-3</c:v>
                </c:pt>
                <c:pt idx="18">
                  <c:v>-3.8414033302981718E-3</c:v>
                </c:pt>
                <c:pt idx="19">
                  <c:v>-1.3283464369128412E-2</c:v>
                </c:pt>
                <c:pt idx="20">
                  <c:v>2.5547981596083562E-2</c:v>
                </c:pt>
                <c:pt idx="21">
                  <c:v>9.4071050024157193E-3</c:v>
                </c:pt>
                <c:pt idx="22">
                  <c:v>-3.271817579942778E-3</c:v>
                </c:pt>
                <c:pt idx="23">
                  <c:v>-2.1624058675488825E-4</c:v>
                </c:pt>
                <c:pt idx="24">
                  <c:v>3.2914689935927412E-3</c:v>
                </c:pt>
                <c:pt idx="25">
                  <c:v>1.478900392407047E-2</c:v>
                </c:pt>
                <c:pt idx="26">
                  <c:v>-2.0408303501338432E-2</c:v>
                </c:pt>
                <c:pt idx="27">
                  <c:v>1.8505166368153941E-2</c:v>
                </c:pt>
                <c:pt idx="28">
                  <c:v>8.7158521735950251E-3</c:v>
                </c:pt>
                <c:pt idx="29">
                  <c:v>9.3580746998020575E-3</c:v>
                </c:pt>
                <c:pt idx="30">
                  <c:v>6.4234404595256032E-3</c:v>
                </c:pt>
                <c:pt idx="31">
                  <c:v>2.2037230863040866E-3</c:v>
                </c:pt>
                <c:pt idx="32">
                  <c:v>2.4910571232110011E-2</c:v>
                </c:pt>
                <c:pt idx="33">
                  <c:v>1.0631997880822332E-2</c:v>
                </c:pt>
                <c:pt idx="34">
                  <c:v>7.9523195186251908E-3</c:v>
                </c:pt>
                <c:pt idx="35">
                  <c:v>-3.0587653806102372E-2</c:v>
                </c:pt>
                <c:pt idx="36">
                  <c:v>-6.0660531350713255E-4</c:v>
                </c:pt>
                <c:pt idx="37">
                  <c:v>-7.4476301134512746E-3</c:v>
                </c:pt>
                <c:pt idx="38">
                  <c:v>2.9412064254088557E-3</c:v>
                </c:pt>
                <c:pt idx="39">
                  <c:v>-4.6424783308386232E-3</c:v>
                </c:pt>
                <c:pt idx="40">
                  <c:v>6.430323978355512E-3</c:v>
                </c:pt>
                <c:pt idx="41">
                  <c:v>9.1779101081266579E-3</c:v>
                </c:pt>
                <c:pt idx="42">
                  <c:v>7.7399699206617718E-3</c:v>
                </c:pt>
                <c:pt idx="43">
                  <c:v>1.0167902571554003E-3</c:v>
                </c:pt>
                <c:pt idx="44">
                  <c:v>-2.4428593856917788E-3</c:v>
                </c:pt>
                <c:pt idx="45">
                  <c:v>-1.3690451179848039E-2</c:v>
                </c:pt>
                <c:pt idx="46">
                  <c:v>5.5379523830786318E-3</c:v>
                </c:pt>
                <c:pt idx="47">
                  <c:v>-3.4700124984710025E-3</c:v>
                </c:pt>
                <c:pt idx="48">
                  <c:v>-1.3227120889598716E-2</c:v>
                </c:pt>
                <c:pt idx="49">
                  <c:v>1.8820509323768028E-3</c:v>
                </c:pt>
                <c:pt idx="50">
                  <c:v>-9.770142598637746E-4</c:v>
                </c:pt>
                <c:pt idx="51">
                  <c:v>-3.0588305587525466E-3</c:v>
                </c:pt>
                <c:pt idx="52">
                  <c:v>-2.1610078890307874E-2</c:v>
                </c:pt>
                <c:pt idx="53">
                  <c:v>7.2261513400481772E-3</c:v>
                </c:pt>
                <c:pt idx="54">
                  <c:v>6.0407403448626343E-3</c:v>
                </c:pt>
                <c:pt idx="55">
                  <c:v>1.3095404153762908E-2</c:v>
                </c:pt>
                <c:pt idx="56">
                  <c:v>-3.9121849149447501E-3</c:v>
                </c:pt>
                <c:pt idx="57">
                  <c:v>2.3561303994265783E-3</c:v>
                </c:pt>
                <c:pt idx="58">
                  <c:v>1.3106453025214645E-3</c:v>
                </c:pt>
                <c:pt idx="59">
                  <c:v>-1.6534701477704687E-2</c:v>
                </c:pt>
                <c:pt idx="60">
                  <c:v>1.7996880877140124E-2</c:v>
                </c:pt>
                <c:pt idx="61">
                  <c:v>-1.6360481833837953E-2</c:v>
                </c:pt>
                <c:pt idx="62">
                  <c:v>1.4569280783795417E-3</c:v>
                </c:pt>
                <c:pt idx="63">
                  <c:v>4.6841958553237662E-3</c:v>
                </c:pt>
                <c:pt idx="64">
                  <c:v>-9.9731113289315922E-4</c:v>
                </c:pt>
                <c:pt idx="65">
                  <c:v>-1.8931704649998988E-3</c:v>
                </c:pt>
                <c:pt idx="66">
                  <c:v>1.1022944428056437E-2</c:v>
                </c:pt>
                <c:pt idx="67">
                  <c:v>-2.2717135035640909E-3</c:v>
                </c:pt>
                <c:pt idx="68">
                  <c:v>5.6625990714571015E-3</c:v>
                </c:pt>
                <c:pt idx="69">
                  <c:v>7.6217762974745661E-3</c:v>
                </c:pt>
                <c:pt idx="70">
                  <c:v>1.1718574590287191E-2</c:v>
                </c:pt>
                <c:pt idx="71">
                  <c:v>-2.6104735218228908E-3</c:v>
                </c:pt>
                <c:pt idx="72">
                  <c:v>-7.4828700333724732E-3</c:v>
                </c:pt>
                <c:pt idx="73">
                  <c:v>3.6960715961611734E-3</c:v>
                </c:pt>
                <c:pt idx="74">
                  <c:v>1.8236197857232003E-2</c:v>
                </c:pt>
                <c:pt idx="75">
                  <c:v>3.6129125614788923E-3</c:v>
                </c:pt>
                <c:pt idx="76">
                  <c:v>5.2981522006135704E-3</c:v>
                </c:pt>
                <c:pt idx="77">
                  <c:v>6.6007117199341344E-3</c:v>
                </c:pt>
                <c:pt idx="78">
                  <c:v>-2.9389565921444558E-3</c:v>
                </c:pt>
                <c:pt idx="79">
                  <c:v>-2.6407418281510016E-3</c:v>
                </c:pt>
                <c:pt idx="80">
                  <c:v>3.596529990168251E-3</c:v>
                </c:pt>
                <c:pt idx="81">
                  <c:v>7.4745412476034875E-3</c:v>
                </c:pt>
                <c:pt idx="82">
                  <c:v>-2.7777184325470414E-3</c:v>
                </c:pt>
                <c:pt idx="83">
                  <c:v>1.2241838436937602E-2</c:v>
                </c:pt>
                <c:pt idx="84">
                  <c:v>-1.1863681142380346E-2</c:v>
                </c:pt>
                <c:pt idx="85">
                  <c:v>-9.9221886666986808E-3</c:v>
                </c:pt>
                <c:pt idx="86">
                  <c:v>1.5476833370347274E-2</c:v>
                </c:pt>
                <c:pt idx="87">
                  <c:v>-2.7290654713179701E-4</c:v>
                </c:pt>
                <c:pt idx="88">
                  <c:v>2.8980092819437201E-3</c:v>
                </c:pt>
                <c:pt idx="89">
                  <c:v>2.5518648369916748E-3</c:v>
                </c:pt>
                <c:pt idx="90">
                  <c:v>-2.493247122736744E-3</c:v>
                </c:pt>
                <c:pt idx="91">
                  <c:v>1.4979246901987724E-2</c:v>
                </c:pt>
                <c:pt idx="92">
                  <c:v>-8.3033744130603972E-3</c:v>
                </c:pt>
                <c:pt idx="93">
                  <c:v>-4.0074503994846997E-3</c:v>
                </c:pt>
                <c:pt idx="94">
                  <c:v>4.9891850459515602E-4</c:v>
                </c:pt>
                <c:pt idx="95">
                  <c:v>-3.7841821347619842E-3</c:v>
                </c:pt>
                <c:pt idx="96">
                  <c:v>-6.0062331830646543E-3</c:v>
                </c:pt>
                <c:pt idx="97">
                  <c:v>8.1156657337610894E-3</c:v>
                </c:pt>
                <c:pt idx="98">
                  <c:v>-3.0001318899445465E-3</c:v>
                </c:pt>
                <c:pt idx="99">
                  <c:v>1.7251271204409863E-3</c:v>
                </c:pt>
                <c:pt idx="100">
                  <c:v>-2.0515042341746025E-3</c:v>
                </c:pt>
                <c:pt idx="101">
                  <c:v>-4.7805941264954079E-3</c:v>
                </c:pt>
                <c:pt idx="102">
                  <c:v>2.0755293115570818E-2</c:v>
                </c:pt>
                <c:pt idx="103">
                  <c:v>-1.0420942719194819E-2</c:v>
                </c:pt>
                <c:pt idx="104">
                  <c:v>-1.6051314917993088E-3</c:v>
                </c:pt>
                <c:pt idx="105">
                  <c:v>-6.5511025646069457E-4</c:v>
                </c:pt>
                <c:pt idx="106">
                  <c:v>-1.8948829415367705E-3</c:v>
                </c:pt>
                <c:pt idx="107">
                  <c:v>-2.0080208321125574E-3</c:v>
                </c:pt>
                <c:pt idx="108">
                  <c:v>2.1820327692401484E-2</c:v>
                </c:pt>
                <c:pt idx="109">
                  <c:v>2.0437605673822258E-3</c:v>
                </c:pt>
                <c:pt idx="110">
                  <c:v>6.6238560152612367E-3</c:v>
                </c:pt>
                <c:pt idx="111">
                  <c:v>4.3425537450100258E-3</c:v>
                </c:pt>
                <c:pt idx="112">
                  <c:v>-1.29443131939923E-2</c:v>
                </c:pt>
                <c:pt idx="113">
                  <c:v>8.208823931846243E-3</c:v>
                </c:pt>
                <c:pt idx="114">
                  <c:v>-2.1060947078853767E-2</c:v>
                </c:pt>
                <c:pt idx="115">
                  <c:v>3.8169468055250493E-3</c:v>
                </c:pt>
                <c:pt idx="116">
                  <c:v>-1.7454396031075662E-3</c:v>
                </c:pt>
                <c:pt idx="117">
                  <c:v>5.7639570371674697E-3</c:v>
                </c:pt>
                <c:pt idx="118">
                  <c:v>3.2500728639130003E-3</c:v>
                </c:pt>
                <c:pt idx="119">
                  <c:v>6.5552440678263808E-3</c:v>
                </c:pt>
                <c:pt idx="120">
                  <c:v>-8.5155876308511836E-3</c:v>
                </c:pt>
                <c:pt idx="121">
                  <c:v>1.0128218884969504E-2</c:v>
                </c:pt>
                <c:pt idx="122">
                  <c:v>6.8267548992796915E-3</c:v>
                </c:pt>
                <c:pt idx="123">
                  <c:v>-5.1645185035744381E-3</c:v>
                </c:pt>
                <c:pt idx="124">
                  <c:v>8.3685676879768443E-3</c:v>
                </c:pt>
                <c:pt idx="125">
                  <c:v>9.1097391093070915E-3</c:v>
                </c:pt>
                <c:pt idx="126">
                  <c:v>9.8039595588289953E-4</c:v>
                </c:pt>
                <c:pt idx="127">
                  <c:v>1.7133109339916512E-2</c:v>
                </c:pt>
                <c:pt idx="128">
                  <c:v>-2.5010409646061002E-3</c:v>
                </c:pt>
                <c:pt idx="129">
                  <c:v>3.3994530148724542E-3</c:v>
                </c:pt>
                <c:pt idx="130">
                  <c:v>4.5530543840925702E-3</c:v>
                </c:pt>
                <c:pt idx="131">
                  <c:v>6.3438552919630508E-3</c:v>
                </c:pt>
                <c:pt idx="132">
                  <c:v>3.0871927828735471E-3</c:v>
                </c:pt>
                <c:pt idx="133">
                  <c:v>1.5148569789694678E-2</c:v>
                </c:pt>
                <c:pt idx="134">
                  <c:v>-5.7055000943136867E-3</c:v>
                </c:pt>
                <c:pt idx="135">
                  <c:v>2.7642121977214207E-3</c:v>
                </c:pt>
                <c:pt idx="136">
                  <c:v>1.9818857429667901E-2</c:v>
                </c:pt>
                <c:pt idx="137">
                  <c:v>-5.5432167117055774E-3</c:v>
                </c:pt>
                <c:pt idx="138">
                  <c:v>1.2091760168917304E-3</c:v>
                </c:pt>
                <c:pt idx="139">
                  <c:v>-1.0754763185073771E-3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FDE-4683-8B6C-E27CC78D6C2D}"/>
            </c:ext>
          </c:extLst>
        </c:ser>
        <c:ser>
          <c:idx val="2"/>
          <c:order val="2"/>
          <c:tx>
            <c:v>IC-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'RI.SXTE - Regression'!$D$2:$D$141</c:f>
              <c:numCache>
                <c:formatCode>General</c:formatCode>
                <c:ptCount val="140"/>
                <c:pt idx="0">
                  <c:v>-1.6129032258064467E-2</c:v>
                </c:pt>
                <c:pt idx="1">
                  <c:v>-2.7202953463519006E-2</c:v>
                </c:pt>
                <c:pt idx="2">
                  <c:v>2.1029659755976635E-2</c:v>
                </c:pt>
                <c:pt idx="3">
                  <c:v>-1.3868251609707833E-3</c:v>
                </c:pt>
                <c:pt idx="4">
                  <c:v>-4.2905755289244195E-3</c:v>
                </c:pt>
                <c:pt idx="5">
                  <c:v>1.8023897981725091E-2</c:v>
                </c:pt>
                <c:pt idx="6">
                  <c:v>-2.0410170658535412E-2</c:v>
                </c:pt>
                <c:pt idx="7">
                  <c:v>1.2145950520185307E-2</c:v>
                </c:pt>
                <c:pt idx="8">
                  <c:v>-2.2623333657682231E-2</c:v>
                </c:pt>
                <c:pt idx="9">
                  <c:v>2.1418277592804267E-2</c:v>
                </c:pt>
                <c:pt idx="10">
                  <c:v>1.3089664199768385E-2</c:v>
                </c:pt>
                <c:pt idx="11">
                  <c:v>5.9761965054444515E-3</c:v>
                </c:pt>
                <c:pt idx="12">
                  <c:v>-1.6536335109827272E-2</c:v>
                </c:pt>
                <c:pt idx="13">
                  <c:v>3.2077314553025288E-2</c:v>
                </c:pt>
                <c:pt idx="14">
                  <c:v>3.7382679180887321E-2</c:v>
                </c:pt>
                <c:pt idx="15">
                  <c:v>-1.0448548812664854E-2</c:v>
                </c:pt>
                <c:pt idx="16">
                  <c:v>2.6988944287882014E-2</c:v>
                </c:pt>
                <c:pt idx="17">
                  <c:v>2.2554724300360332E-2</c:v>
                </c:pt>
                <c:pt idx="18">
                  <c:v>-1.1341222879684535E-2</c:v>
                </c:pt>
                <c:pt idx="19">
                  <c:v>-3.7747785744411622E-2</c:v>
                </c:pt>
                <c:pt idx="20">
                  <c:v>7.0851916671371376E-2</c:v>
                </c:pt>
                <c:pt idx="21">
                  <c:v>2.5710811280328899E-2</c:v>
                </c:pt>
                <c:pt idx="22">
                  <c:v>-9.748265382189281E-3</c:v>
                </c:pt>
                <c:pt idx="23">
                  <c:v>-1.2027491408935164E-3</c:v>
                </c:pt>
                <c:pt idx="24">
                  <c:v>8.6072439489340916E-3</c:v>
                </c:pt>
                <c:pt idx="25">
                  <c:v>4.076233992665184E-2</c:v>
                </c:pt>
                <c:pt idx="26">
                  <c:v>-5.7673786187751284E-2</c:v>
                </c:pt>
                <c:pt idx="27">
                  <c:v>5.1155312053358763E-2</c:v>
                </c:pt>
                <c:pt idx="28">
                  <c:v>2.3777588099012176E-2</c:v>
                </c:pt>
                <c:pt idx="29">
                  <c:v>2.5573688488713834E-2</c:v>
                </c:pt>
                <c:pt idx="30">
                  <c:v>1.7366412213740575E-2</c:v>
                </c:pt>
                <c:pt idx="31">
                  <c:v>5.5651506428706973E-3</c:v>
                </c:pt>
                <c:pt idx="32">
                  <c:v>6.9069274430691538E-2</c:v>
                </c:pt>
                <c:pt idx="33">
                  <c:v>2.9136462805264173E-2</c:v>
                </c:pt>
                <c:pt idx="34">
                  <c:v>2.1642220304860446E-2</c:v>
                </c:pt>
                <c:pt idx="35">
                  <c:v>-8.6142322097378182E-2</c:v>
                </c:pt>
                <c:pt idx="36">
                  <c:v>-2.2944801363576394E-3</c:v>
                </c:pt>
                <c:pt idx="37">
                  <c:v>-2.1426738516807823E-2</c:v>
                </c:pt>
                <c:pt idx="38">
                  <c:v>7.6276664511959079E-3</c:v>
                </c:pt>
                <c:pt idx="39">
                  <c:v>-1.3581585155901445E-2</c:v>
                </c:pt>
                <c:pt idx="40">
                  <c:v>1.7385663314953011E-2</c:v>
                </c:pt>
                <c:pt idx="41">
                  <c:v>2.5069823114775971E-2</c:v>
                </c:pt>
                <c:pt idx="42">
                  <c:v>2.104834329168926E-2</c:v>
                </c:pt>
                <c:pt idx="43">
                  <c:v>2.2456617897244815E-3</c:v>
                </c:pt>
                <c:pt idx="44">
                  <c:v>-7.4299223235394975E-3</c:v>
                </c:pt>
                <c:pt idx="45">
                  <c:v>-3.8886003635419247E-2</c:v>
                </c:pt>
                <c:pt idx="46">
                  <c:v>1.4889972328369949E-2</c:v>
                </c:pt>
                <c:pt idx="47">
                  <c:v>-1.0302556077204044E-2</c:v>
                </c:pt>
                <c:pt idx="48">
                  <c:v>-3.7590210229055419E-2</c:v>
                </c:pt>
                <c:pt idx="49">
                  <c:v>4.6655318075782149E-3</c:v>
                </c:pt>
                <c:pt idx="50">
                  <c:v>-3.3304009048634709E-3</c:v>
                </c:pt>
                <c:pt idx="51">
                  <c:v>-9.1526056908039794E-3</c:v>
                </c:pt>
                <c:pt idx="52">
                  <c:v>-6.1034785150540762E-2</c:v>
                </c:pt>
                <c:pt idx="53">
                  <c:v>1.9611349546971989E-2</c:v>
                </c:pt>
                <c:pt idx="54">
                  <c:v>1.6296116798933773E-2</c:v>
                </c:pt>
                <c:pt idx="55">
                  <c:v>3.6025858281553885E-2</c:v>
                </c:pt>
                <c:pt idx="56">
                  <c:v>-1.1539177368323005E-2</c:v>
                </c:pt>
                <c:pt idx="57">
                  <c:v>5.9913873806403794E-3</c:v>
                </c:pt>
                <c:pt idx="58">
                  <c:v>3.0674846625765658E-3</c:v>
                </c:pt>
                <c:pt idx="59">
                  <c:v>-4.6840503610000563E-2</c:v>
                </c:pt>
                <c:pt idx="60">
                  <c:v>4.9733792671468824E-2</c:v>
                </c:pt>
                <c:pt idx="61">
                  <c:v>-4.6353264440594892E-2</c:v>
                </c:pt>
                <c:pt idx="62">
                  <c:v>3.4765929389197628E-3</c:v>
                </c:pt>
                <c:pt idx="63">
                  <c:v>1.2502275899739044E-2</c:v>
                </c:pt>
                <c:pt idx="64">
                  <c:v>-3.3871650638117837E-3</c:v>
                </c:pt>
                <c:pt idx="65">
                  <c:v>-5.8926101857975453E-3</c:v>
                </c:pt>
                <c:pt idx="66">
                  <c:v>3.0229820975035588E-2</c:v>
                </c:pt>
                <c:pt idx="67">
                  <c:v>-6.9512795275590272E-3</c:v>
                </c:pt>
                <c:pt idx="68">
                  <c:v>1.5238571071696213E-2</c:v>
                </c:pt>
                <c:pt idx="69">
                  <c:v>2.0717791802129151E-2</c:v>
                </c:pt>
                <c:pt idx="70">
                  <c:v>3.2175286221871401E-2</c:v>
                </c:pt>
                <c:pt idx="71">
                  <c:v>-7.8986879039102294E-3</c:v>
                </c:pt>
                <c:pt idx="72">
                  <c:v>-2.1525293817066967E-2</c:v>
                </c:pt>
                <c:pt idx="73">
                  <c:v>9.7387939374394758E-3</c:v>
                </c:pt>
                <c:pt idx="74">
                  <c:v>5.0403089221597433E-2</c:v>
                </c:pt>
                <c:pt idx="75">
                  <c:v>9.506223498837469E-3</c:v>
                </c:pt>
                <c:pt idx="76">
                  <c:v>1.4219324408684272E-2</c:v>
                </c:pt>
                <c:pt idx="77">
                  <c:v>1.7862185823213791E-2</c:v>
                </c:pt>
                <c:pt idx="78">
                  <c:v>-8.8173547935620662E-3</c:v>
                </c:pt>
                <c:pt idx="79">
                  <c:v>-7.9833391183617188E-3</c:v>
                </c:pt>
                <c:pt idx="80">
                  <c:v>9.4604064470919617E-3</c:v>
                </c:pt>
                <c:pt idx="81">
                  <c:v>2.0306020306020127E-2</c:v>
                </c:pt>
                <c:pt idx="82">
                  <c:v>-8.3664208735109089E-3</c:v>
                </c:pt>
                <c:pt idx="83">
                  <c:v>3.3638695492854552E-2</c:v>
                </c:pt>
                <c:pt idx="84">
                  <c:v>-3.3777085398668819E-2</c:v>
                </c:pt>
                <c:pt idx="85">
                  <c:v>-2.834732351726988E-2</c:v>
                </c:pt>
                <c:pt idx="86">
                  <c:v>4.2685988951861813E-2</c:v>
                </c:pt>
                <c:pt idx="87">
                  <c:v>-1.3612265367533038E-3</c:v>
                </c:pt>
                <c:pt idx="88">
                  <c:v>7.5068572253502277E-3</c:v>
                </c:pt>
                <c:pt idx="89">
                  <c:v>6.5387968613775486E-3</c:v>
                </c:pt>
                <c:pt idx="90">
                  <c:v>-7.5708414449492493E-3</c:v>
                </c:pt>
                <c:pt idx="91">
                  <c:v>4.1294391470831145E-2</c:v>
                </c:pt>
                <c:pt idx="92">
                  <c:v>-2.381999413661683E-2</c:v>
                </c:pt>
                <c:pt idx="93">
                  <c:v>-1.1805605852103973E-2</c:v>
                </c:pt>
                <c:pt idx="94">
                  <c:v>7.9733256016225869E-4</c:v>
                </c:pt>
                <c:pt idx="95">
                  <c:v>-1.1181192660550475E-2</c:v>
                </c:pt>
                <c:pt idx="96">
                  <c:v>-1.7395591238819626E-2</c:v>
                </c:pt>
                <c:pt idx="97">
                  <c:v>2.2099049812842081E-2</c:v>
                </c:pt>
                <c:pt idx="98">
                  <c:v>-8.988443429876012E-3</c:v>
                </c:pt>
                <c:pt idx="99">
                  <c:v>4.2266638011319102E-3</c:v>
                </c:pt>
                <c:pt idx="100">
                  <c:v>-6.3354214123005868E-3</c:v>
                </c:pt>
                <c:pt idx="101">
                  <c:v>-1.3967852881308409E-2</c:v>
                </c:pt>
                <c:pt idx="102">
                  <c:v>5.7448229792919241E-2</c:v>
                </c:pt>
                <c:pt idx="103">
                  <c:v>-2.9742186374766121E-2</c:v>
                </c:pt>
                <c:pt idx="104">
                  <c:v>-5.0870530916384583E-3</c:v>
                </c:pt>
                <c:pt idx="105">
                  <c:v>-2.4301336573511788E-3</c:v>
                </c:pt>
                <c:pt idx="106">
                  <c:v>-5.8973994599972462E-3</c:v>
                </c:pt>
                <c:pt idx="107">
                  <c:v>-6.2138116085298364E-3</c:v>
                </c:pt>
                <c:pt idx="108">
                  <c:v>6.0426806439535699E-2</c:v>
                </c:pt>
                <c:pt idx="109">
                  <c:v>5.1177843004440943E-3</c:v>
                </c:pt>
                <c:pt idx="110">
                  <c:v>1.7926913353252152E-2</c:v>
                </c:pt>
                <c:pt idx="111">
                  <c:v>1.1546807191568578E-2</c:v>
                </c:pt>
                <c:pt idx="112">
                  <c:v>-3.6799283421661617E-2</c:v>
                </c:pt>
                <c:pt idx="113">
                  <c:v>2.2359584859584912E-2</c:v>
                </c:pt>
                <c:pt idx="114">
                  <c:v>-5.9499031077298641E-2</c:v>
                </c:pt>
                <c:pt idx="115">
                  <c:v>1.0076845005074777E-2</c:v>
                </c:pt>
                <c:pt idx="116">
                  <c:v>-5.4794520547944555E-3</c:v>
                </c:pt>
                <c:pt idx="117">
                  <c:v>1.5522038365792766E-2</c:v>
                </c:pt>
                <c:pt idx="118">
                  <c:v>8.491471608949315E-3</c:v>
                </c:pt>
                <c:pt idx="119">
                  <c:v>1.7735026677688538E-2</c:v>
                </c:pt>
                <c:pt idx="120">
                  <c:v>-2.4413489736070472E-2</c:v>
                </c:pt>
                <c:pt idx="121">
                  <c:v>2.7727546714888539E-2</c:v>
                </c:pt>
                <c:pt idx="122">
                  <c:v>1.8494359604021154E-2</c:v>
                </c:pt>
                <c:pt idx="123">
                  <c:v>-1.5041572184429395E-2</c:v>
                </c:pt>
                <c:pt idx="124">
                  <c:v>2.2806339389254096E-2</c:v>
                </c:pt>
                <c:pt idx="125">
                  <c:v>2.4879169637905086E-2</c:v>
                </c:pt>
                <c:pt idx="126">
                  <c:v>2.1438780371605213E-3</c:v>
                </c:pt>
                <c:pt idx="127">
                  <c:v>4.7318087318087301E-2</c:v>
                </c:pt>
                <c:pt idx="128">
                  <c:v>-7.5926384418585598E-3</c:v>
                </c:pt>
                <c:pt idx="129">
                  <c:v>8.909242298084992E-3</c:v>
                </c:pt>
                <c:pt idx="130">
                  <c:v>1.2135513231080379E-2</c:v>
                </c:pt>
                <c:pt idx="131">
                  <c:v>1.7143836790673755E-2</c:v>
                </c:pt>
                <c:pt idx="132">
                  <c:v>8.0359457357642144E-3</c:v>
                </c:pt>
                <c:pt idx="133">
                  <c:v>4.176793590782249E-2</c:v>
                </c:pt>
                <c:pt idx="134">
                  <c:v>-1.6554532577903597E-2</c:v>
                </c:pt>
                <c:pt idx="135">
                  <c:v>7.1326676176889908E-3</c:v>
                </c:pt>
                <c:pt idx="136">
                  <c:v>5.482930499388694E-2</c:v>
                </c:pt>
                <c:pt idx="137">
                  <c:v>-1.6100675488109513E-2</c:v>
                </c:pt>
                <c:pt idx="138">
                  <c:v>2.7837060406420821E-3</c:v>
                </c:pt>
                <c:pt idx="139">
                  <c:v>-3.6057692307692362E-3</c:v>
                </c:pt>
              </c:numCache>
            </c:numRef>
          </c:xVal>
          <c:yVal>
            <c:numRef>
              <c:f>'RI.SXTE - Regression'!$M$2:$M$141</c:f>
              <c:numCache>
                <c:formatCode>General</c:formatCode>
                <c:ptCount val="140"/>
                <c:pt idx="0">
                  <c:v>-5.0992940473779239E-2</c:v>
                </c:pt>
                <c:pt idx="1">
                  <c:v>-5.4952586433638956E-2</c:v>
                </c:pt>
                <c:pt idx="2">
                  <c:v>-3.77062950320005E-2</c:v>
                </c:pt>
                <c:pt idx="3">
                  <c:v>-4.5721644092993195E-2</c:v>
                </c:pt>
                <c:pt idx="4">
                  <c:v>-4.6759923416061291E-2</c:v>
                </c:pt>
                <c:pt idx="5">
                  <c:v>-3.8781050057334579E-2</c:v>
                </c:pt>
                <c:pt idx="6">
                  <c:v>-5.2523725464616568E-2</c:v>
                </c:pt>
                <c:pt idx="7">
                  <c:v>-4.0882797982621386E-2</c:v>
                </c:pt>
                <c:pt idx="8">
                  <c:v>-5.3315074957311734E-2</c:v>
                </c:pt>
                <c:pt idx="9">
                  <c:v>-3.7567338918897034E-2</c:v>
                </c:pt>
                <c:pt idx="10">
                  <c:v>-4.0545359058386951E-2</c:v>
                </c:pt>
                <c:pt idx="11">
                  <c:v>-4.3088885700291235E-2</c:v>
                </c:pt>
                <c:pt idx="12">
                  <c:v>-5.113857769310743E-2</c:v>
                </c:pt>
                <c:pt idx="13">
                  <c:v>-3.3756041018859088E-2</c:v>
                </c:pt>
                <c:pt idx="14">
                  <c:v>-3.1859028639544956E-2</c:v>
                </c:pt>
                <c:pt idx="15">
                  <c:v>-4.8961798757370084E-2</c:v>
                </c:pt>
                <c:pt idx="16">
                  <c:v>-3.5575463822113351E-2</c:v>
                </c:pt>
                <c:pt idx="17">
                  <c:v>-3.716098542128015E-2</c:v>
                </c:pt>
                <c:pt idx="18">
                  <c:v>-4.9280987705653825E-2</c:v>
                </c:pt>
                <c:pt idx="19">
                  <c:v>-5.8723048744484065E-2</c:v>
                </c:pt>
                <c:pt idx="20">
                  <c:v>-1.98916027792721E-2</c:v>
                </c:pt>
                <c:pt idx="21">
                  <c:v>-3.6032479372939935E-2</c:v>
                </c:pt>
                <c:pt idx="22">
                  <c:v>-4.8711401955298432E-2</c:v>
                </c:pt>
                <c:pt idx="23">
                  <c:v>-4.5655824962110542E-2</c:v>
                </c:pt>
                <c:pt idx="24">
                  <c:v>-4.2148115381762913E-2</c:v>
                </c:pt>
                <c:pt idx="25">
                  <c:v>-3.0650580451285186E-2</c:v>
                </c:pt>
                <c:pt idx="26">
                  <c:v>-6.5847887876694086E-2</c:v>
                </c:pt>
                <c:pt idx="27">
                  <c:v>-2.6934418007201713E-2</c:v>
                </c:pt>
                <c:pt idx="28">
                  <c:v>-3.6723732201760631E-2</c:v>
                </c:pt>
                <c:pt idx="29">
                  <c:v>-3.6081509675553597E-2</c:v>
                </c:pt>
                <c:pt idx="30">
                  <c:v>-3.9016143915830054E-2</c:v>
                </c:pt>
                <c:pt idx="31">
                  <c:v>-4.3235861289051568E-2</c:v>
                </c:pt>
                <c:pt idx="32">
                  <c:v>-2.052901314324565E-2</c:v>
                </c:pt>
                <c:pt idx="33">
                  <c:v>-3.4807586494533325E-2</c:v>
                </c:pt>
                <c:pt idx="34">
                  <c:v>-3.7487264856730464E-2</c:v>
                </c:pt>
                <c:pt idx="35">
                  <c:v>-7.6027238181458012E-2</c:v>
                </c:pt>
                <c:pt idx="36">
                  <c:v>-4.6046189688862788E-2</c:v>
                </c:pt>
                <c:pt idx="37">
                  <c:v>-5.2887214488806927E-2</c:v>
                </c:pt>
                <c:pt idx="38">
                  <c:v>-4.2498377949946799E-2</c:v>
                </c:pt>
                <c:pt idx="39">
                  <c:v>-5.008206270619428E-2</c:v>
                </c:pt>
                <c:pt idx="40">
                  <c:v>-3.9009260397000145E-2</c:v>
                </c:pt>
                <c:pt idx="41">
                  <c:v>-3.6261674267228997E-2</c:v>
                </c:pt>
                <c:pt idx="42">
                  <c:v>-3.7699614454693886E-2</c:v>
                </c:pt>
                <c:pt idx="43">
                  <c:v>-4.4422794118200257E-2</c:v>
                </c:pt>
                <c:pt idx="44">
                  <c:v>-4.788244376104743E-2</c:v>
                </c:pt>
                <c:pt idx="45">
                  <c:v>-5.9130035555203693E-2</c:v>
                </c:pt>
                <c:pt idx="46">
                  <c:v>-3.9901631992277024E-2</c:v>
                </c:pt>
                <c:pt idx="47">
                  <c:v>-4.8909596873826656E-2</c:v>
                </c:pt>
                <c:pt idx="48">
                  <c:v>-5.8666705264954364E-2</c:v>
                </c:pt>
                <c:pt idx="49">
                  <c:v>-4.355753344297885E-2</c:v>
                </c:pt>
                <c:pt idx="50">
                  <c:v>-4.6416598635219429E-2</c:v>
                </c:pt>
                <c:pt idx="51">
                  <c:v>-4.8498414934108197E-2</c:v>
                </c:pt>
                <c:pt idx="52">
                  <c:v>-6.7049663265663528E-2</c:v>
                </c:pt>
                <c:pt idx="53">
                  <c:v>-3.8213433035307477E-2</c:v>
                </c:pt>
                <c:pt idx="54">
                  <c:v>-3.939884403049302E-2</c:v>
                </c:pt>
                <c:pt idx="55">
                  <c:v>-3.2344180221592744E-2</c:v>
                </c:pt>
                <c:pt idx="56">
                  <c:v>-4.9351769290300405E-2</c:v>
                </c:pt>
                <c:pt idx="57">
                  <c:v>-4.3083453975929074E-2</c:v>
                </c:pt>
                <c:pt idx="58">
                  <c:v>-4.4128939072834189E-2</c:v>
                </c:pt>
                <c:pt idx="59">
                  <c:v>-6.1974285853060342E-2</c:v>
                </c:pt>
                <c:pt idx="60">
                  <c:v>-2.744270349821553E-2</c:v>
                </c:pt>
                <c:pt idx="61">
                  <c:v>-6.1800066209193608E-2</c:v>
                </c:pt>
                <c:pt idx="62">
                  <c:v>-4.3982656296976112E-2</c:v>
                </c:pt>
                <c:pt idx="63">
                  <c:v>-4.0755388520031889E-2</c:v>
                </c:pt>
                <c:pt idx="64">
                  <c:v>-4.643689550824881E-2</c:v>
                </c:pt>
                <c:pt idx="65">
                  <c:v>-4.7332754840355554E-2</c:v>
                </c:pt>
                <c:pt idx="66">
                  <c:v>-3.4416639947299217E-2</c:v>
                </c:pt>
                <c:pt idx="67">
                  <c:v>-4.7711297878919742E-2</c:v>
                </c:pt>
                <c:pt idx="68">
                  <c:v>-3.9776985303898553E-2</c:v>
                </c:pt>
                <c:pt idx="69">
                  <c:v>-3.7817808077881092E-2</c:v>
                </c:pt>
                <c:pt idx="70">
                  <c:v>-3.3721009785068465E-2</c:v>
                </c:pt>
                <c:pt idx="71">
                  <c:v>-4.8050057897178547E-2</c:v>
                </c:pt>
                <c:pt idx="72">
                  <c:v>-5.2922454408728128E-2</c:v>
                </c:pt>
                <c:pt idx="73">
                  <c:v>-4.1743512779194483E-2</c:v>
                </c:pt>
                <c:pt idx="74">
                  <c:v>-2.7203386518123651E-2</c:v>
                </c:pt>
                <c:pt idx="75">
                  <c:v>-4.182667181387676E-2</c:v>
                </c:pt>
                <c:pt idx="76">
                  <c:v>-4.0141432174742087E-2</c:v>
                </c:pt>
                <c:pt idx="77">
                  <c:v>-3.8838872655421519E-2</c:v>
                </c:pt>
                <c:pt idx="78">
                  <c:v>-4.8378540967500112E-2</c:v>
                </c:pt>
                <c:pt idx="79">
                  <c:v>-4.8080326203506656E-2</c:v>
                </c:pt>
                <c:pt idx="80">
                  <c:v>-4.18430543851874E-2</c:v>
                </c:pt>
                <c:pt idx="81">
                  <c:v>-3.7965043127752167E-2</c:v>
                </c:pt>
                <c:pt idx="82">
                  <c:v>-4.8217302807902693E-2</c:v>
                </c:pt>
                <c:pt idx="83">
                  <c:v>-3.3197745938418052E-2</c:v>
                </c:pt>
                <c:pt idx="84">
                  <c:v>-5.7303265517735999E-2</c:v>
                </c:pt>
                <c:pt idx="85">
                  <c:v>-5.5361773042054335E-2</c:v>
                </c:pt>
                <c:pt idx="86">
                  <c:v>-2.9962751005008385E-2</c:v>
                </c:pt>
                <c:pt idx="87">
                  <c:v>-4.5712490922487449E-2</c:v>
                </c:pt>
                <c:pt idx="88">
                  <c:v>-4.2541575093411936E-2</c:v>
                </c:pt>
                <c:pt idx="89">
                  <c:v>-4.2887719538363983E-2</c:v>
                </c:pt>
                <c:pt idx="90">
                  <c:v>-4.7932831498092396E-2</c:v>
                </c:pt>
                <c:pt idx="91">
                  <c:v>-3.0460337473367932E-2</c:v>
                </c:pt>
                <c:pt idx="92">
                  <c:v>-5.3742958788416048E-2</c:v>
                </c:pt>
                <c:pt idx="93">
                  <c:v>-4.9447034774840352E-2</c:v>
                </c:pt>
                <c:pt idx="94">
                  <c:v>-4.4940665870760496E-2</c:v>
                </c:pt>
                <c:pt idx="95">
                  <c:v>-4.9223766510117638E-2</c:v>
                </c:pt>
                <c:pt idx="96">
                  <c:v>-5.1445817558420308E-2</c:v>
                </c:pt>
                <c:pt idx="97">
                  <c:v>-3.7323918641594567E-2</c:v>
                </c:pt>
                <c:pt idx="98">
                  <c:v>-4.8439716265300199E-2</c:v>
                </c:pt>
                <c:pt idx="99">
                  <c:v>-4.3714457254914671E-2</c:v>
                </c:pt>
                <c:pt idx="100">
                  <c:v>-4.7491088609530253E-2</c:v>
                </c:pt>
                <c:pt idx="101">
                  <c:v>-5.0220178501851065E-2</c:v>
                </c:pt>
                <c:pt idx="102">
                  <c:v>-2.4684291259784837E-2</c:v>
                </c:pt>
                <c:pt idx="103">
                  <c:v>-5.5860527094550472E-2</c:v>
                </c:pt>
                <c:pt idx="104">
                  <c:v>-4.704471586715496E-2</c:v>
                </c:pt>
                <c:pt idx="105">
                  <c:v>-4.6094694631816348E-2</c:v>
                </c:pt>
                <c:pt idx="106">
                  <c:v>-4.7334467316892427E-2</c:v>
                </c:pt>
                <c:pt idx="107">
                  <c:v>-4.7447605207468213E-2</c:v>
                </c:pt>
                <c:pt idx="108">
                  <c:v>-2.3619256682954178E-2</c:v>
                </c:pt>
                <c:pt idx="109">
                  <c:v>-4.3395823807973431E-2</c:v>
                </c:pt>
                <c:pt idx="110">
                  <c:v>-3.881572836009442E-2</c:v>
                </c:pt>
                <c:pt idx="111">
                  <c:v>-4.109703063034563E-2</c:v>
                </c:pt>
                <c:pt idx="112">
                  <c:v>-5.8383897569347955E-2</c:v>
                </c:pt>
                <c:pt idx="113">
                  <c:v>-3.7230760443509411E-2</c:v>
                </c:pt>
                <c:pt idx="114">
                  <c:v>-6.6500531454209422E-2</c:v>
                </c:pt>
                <c:pt idx="115">
                  <c:v>-4.1622637569830603E-2</c:v>
                </c:pt>
                <c:pt idx="116">
                  <c:v>-4.718502397846322E-2</c:v>
                </c:pt>
                <c:pt idx="117">
                  <c:v>-3.9675627338188184E-2</c:v>
                </c:pt>
                <c:pt idx="118">
                  <c:v>-4.2189511511442651E-2</c:v>
                </c:pt>
                <c:pt idx="119">
                  <c:v>-3.8884340307529276E-2</c:v>
                </c:pt>
                <c:pt idx="120">
                  <c:v>-5.3955172006206836E-2</c:v>
                </c:pt>
                <c:pt idx="121">
                  <c:v>-3.5311365490386153E-2</c:v>
                </c:pt>
                <c:pt idx="122">
                  <c:v>-3.8612829476075965E-2</c:v>
                </c:pt>
                <c:pt idx="123">
                  <c:v>-5.0604102878930093E-2</c:v>
                </c:pt>
                <c:pt idx="124">
                  <c:v>-3.7071016687378812E-2</c:v>
                </c:pt>
                <c:pt idx="125">
                  <c:v>-3.6329845266048565E-2</c:v>
                </c:pt>
                <c:pt idx="126">
                  <c:v>-4.4459188419472752E-2</c:v>
                </c:pt>
                <c:pt idx="127">
                  <c:v>-2.8306475035439142E-2</c:v>
                </c:pt>
                <c:pt idx="128">
                  <c:v>-4.7940625339961754E-2</c:v>
                </c:pt>
                <c:pt idx="129">
                  <c:v>-4.20401313604832E-2</c:v>
                </c:pt>
                <c:pt idx="130">
                  <c:v>-4.0886529991263083E-2</c:v>
                </c:pt>
                <c:pt idx="131">
                  <c:v>-3.9095729083392608E-2</c:v>
                </c:pt>
                <c:pt idx="132">
                  <c:v>-4.2352391592482108E-2</c:v>
                </c:pt>
                <c:pt idx="133">
                  <c:v>-3.029101458566098E-2</c:v>
                </c:pt>
                <c:pt idx="134">
                  <c:v>-5.1145084469669339E-2</c:v>
                </c:pt>
                <c:pt idx="135">
                  <c:v>-4.2675372177634237E-2</c:v>
                </c:pt>
                <c:pt idx="136">
                  <c:v>-2.5620726945687754E-2</c:v>
                </c:pt>
                <c:pt idx="137">
                  <c:v>-5.0982801087061227E-2</c:v>
                </c:pt>
                <c:pt idx="138">
                  <c:v>-4.4230408358463924E-2</c:v>
                </c:pt>
                <c:pt idx="139">
                  <c:v>-4.6515060693863033E-2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FDE-4683-8B6C-E27CC78D6C2D}"/>
            </c:ext>
          </c:extLst>
        </c:ser>
        <c:ser>
          <c:idx val="3"/>
          <c:order val="3"/>
          <c:tx>
            <c:v>IC +</c:v>
          </c:tx>
          <c:spPr>
            <a:ln w="254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'RI.SXTE - Regression'!$D$2:$D$141</c:f>
              <c:numCache>
                <c:formatCode>General</c:formatCode>
                <c:ptCount val="140"/>
                <c:pt idx="0">
                  <c:v>-1.6129032258064467E-2</c:v>
                </c:pt>
                <c:pt idx="1">
                  <c:v>-2.7202953463519006E-2</c:v>
                </c:pt>
                <c:pt idx="2">
                  <c:v>2.1029659755976635E-2</c:v>
                </c:pt>
                <c:pt idx="3">
                  <c:v>-1.3868251609707833E-3</c:v>
                </c:pt>
                <c:pt idx="4">
                  <c:v>-4.2905755289244195E-3</c:v>
                </c:pt>
                <c:pt idx="5">
                  <c:v>1.8023897981725091E-2</c:v>
                </c:pt>
                <c:pt idx="6">
                  <c:v>-2.0410170658535412E-2</c:v>
                </c:pt>
                <c:pt idx="7">
                  <c:v>1.2145950520185307E-2</c:v>
                </c:pt>
                <c:pt idx="8">
                  <c:v>-2.2623333657682231E-2</c:v>
                </c:pt>
                <c:pt idx="9">
                  <c:v>2.1418277592804267E-2</c:v>
                </c:pt>
                <c:pt idx="10">
                  <c:v>1.3089664199768385E-2</c:v>
                </c:pt>
                <c:pt idx="11">
                  <c:v>5.9761965054444515E-3</c:v>
                </c:pt>
                <c:pt idx="12">
                  <c:v>-1.6536335109827272E-2</c:v>
                </c:pt>
                <c:pt idx="13">
                  <c:v>3.2077314553025288E-2</c:v>
                </c:pt>
                <c:pt idx="14">
                  <c:v>3.7382679180887321E-2</c:v>
                </c:pt>
                <c:pt idx="15">
                  <c:v>-1.0448548812664854E-2</c:v>
                </c:pt>
                <c:pt idx="16">
                  <c:v>2.6988944287882014E-2</c:v>
                </c:pt>
                <c:pt idx="17">
                  <c:v>2.2554724300360332E-2</c:v>
                </c:pt>
                <c:pt idx="18">
                  <c:v>-1.1341222879684535E-2</c:v>
                </c:pt>
                <c:pt idx="19">
                  <c:v>-3.7747785744411622E-2</c:v>
                </c:pt>
                <c:pt idx="20">
                  <c:v>7.0851916671371376E-2</c:v>
                </c:pt>
                <c:pt idx="21">
                  <c:v>2.5710811280328899E-2</c:v>
                </c:pt>
                <c:pt idx="22">
                  <c:v>-9.748265382189281E-3</c:v>
                </c:pt>
                <c:pt idx="23">
                  <c:v>-1.2027491408935164E-3</c:v>
                </c:pt>
                <c:pt idx="24">
                  <c:v>8.6072439489340916E-3</c:v>
                </c:pt>
                <c:pt idx="25">
                  <c:v>4.076233992665184E-2</c:v>
                </c:pt>
                <c:pt idx="26">
                  <c:v>-5.7673786187751284E-2</c:v>
                </c:pt>
                <c:pt idx="27">
                  <c:v>5.1155312053358763E-2</c:v>
                </c:pt>
                <c:pt idx="28">
                  <c:v>2.3777588099012176E-2</c:v>
                </c:pt>
                <c:pt idx="29">
                  <c:v>2.5573688488713834E-2</c:v>
                </c:pt>
                <c:pt idx="30">
                  <c:v>1.7366412213740575E-2</c:v>
                </c:pt>
                <c:pt idx="31">
                  <c:v>5.5651506428706973E-3</c:v>
                </c:pt>
                <c:pt idx="32">
                  <c:v>6.9069274430691538E-2</c:v>
                </c:pt>
                <c:pt idx="33">
                  <c:v>2.9136462805264173E-2</c:v>
                </c:pt>
                <c:pt idx="34">
                  <c:v>2.1642220304860446E-2</c:v>
                </c:pt>
                <c:pt idx="35">
                  <c:v>-8.6142322097378182E-2</c:v>
                </c:pt>
                <c:pt idx="36">
                  <c:v>-2.2944801363576394E-3</c:v>
                </c:pt>
                <c:pt idx="37">
                  <c:v>-2.1426738516807823E-2</c:v>
                </c:pt>
                <c:pt idx="38">
                  <c:v>7.6276664511959079E-3</c:v>
                </c:pt>
                <c:pt idx="39">
                  <c:v>-1.3581585155901445E-2</c:v>
                </c:pt>
                <c:pt idx="40">
                  <c:v>1.7385663314953011E-2</c:v>
                </c:pt>
                <c:pt idx="41">
                  <c:v>2.5069823114775971E-2</c:v>
                </c:pt>
                <c:pt idx="42">
                  <c:v>2.104834329168926E-2</c:v>
                </c:pt>
                <c:pt idx="43">
                  <c:v>2.2456617897244815E-3</c:v>
                </c:pt>
                <c:pt idx="44">
                  <c:v>-7.4299223235394975E-3</c:v>
                </c:pt>
                <c:pt idx="45">
                  <c:v>-3.8886003635419247E-2</c:v>
                </c:pt>
                <c:pt idx="46">
                  <c:v>1.4889972328369949E-2</c:v>
                </c:pt>
                <c:pt idx="47">
                  <c:v>-1.0302556077204044E-2</c:v>
                </c:pt>
                <c:pt idx="48">
                  <c:v>-3.7590210229055419E-2</c:v>
                </c:pt>
                <c:pt idx="49">
                  <c:v>4.6655318075782149E-3</c:v>
                </c:pt>
                <c:pt idx="50">
                  <c:v>-3.3304009048634709E-3</c:v>
                </c:pt>
                <c:pt idx="51">
                  <c:v>-9.1526056908039794E-3</c:v>
                </c:pt>
                <c:pt idx="52">
                  <c:v>-6.1034785150540762E-2</c:v>
                </c:pt>
                <c:pt idx="53">
                  <c:v>1.9611349546971989E-2</c:v>
                </c:pt>
                <c:pt idx="54">
                  <c:v>1.6296116798933773E-2</c:v>
                </c:pt>
                <c:pt idx="55">
                  <c:v>3.6025858281553885E-2</c:v>
                </c:pt>
                <c:pt idx="56">
                  <c:v>-1.1539177368323005E-2</c:v>
                </c:pt>
                <c:pt idx="57">
                  <c:v>5.9913873806403794E-3</c:v>
                </c:pt>
                <c:pt idx="58">
                  <c:v>3.0674846625765658E-3</c:v>
                </c:pt>
                <c:pt idx="59">
                  <c:v>-4.6840503610000563E-2</c:v>
                </c:pt>
                <c:pt idx="60">
                  <c:v>4.9733792671468824E-2</c:v>
                </c:pt>
                <c:pt idx="61">
                  <c:v>-4.6353264440594892E-2</c:v>
                </c:pt>
                <c:pt idx="62">
                  <c:v>3.4765929389197628E-3</c:v>
                </c:pt>
                <c:pt idx="63">
                  <c:v>1.2502275899739044E-2</c:v>
                </c:pt>
                <c:pt idx="64">
                  <c:v>-3.3871650638117837E-3</c:v>
                </c:pt>
                <c:pt idx="65">
                  <c:v>-5.8926101857975453E-3</c:v>
                </c:pt>
                <c:pt idx="66">
                  <c:v>3.0229820975035588E-2</c:v>
                </c:pt>
                <c:pt idx="67">
                  <c:v>-6.9512795275590272E-3</c:v>
                </c:pt>
                <c:pt idx="68">
                  <c:v>1.5238571071696213E-2</c:v>
                </c:pt>
                <c:pt idx="69">
                  <c:v>2.0717791802129151E-2</c:v>
                </c:pt>
                <c:pt idx="70">
                  <c:v>3.2175286221871401E-2</c:v>
                </c:pt>
                <c:pt idx="71">
                  <c:v>-7.8986879039102294E-3</c:v>
                </c:pt>
                <c:pt idx="72">
                  <c:v>-2.1525293817066967E-2</c:v>
                </c:pt>
                <c:pt idx="73">
                  <c:v>9.7387939374394758E-3</c:v>
                </c:pt>
                <c:pt idx="74">
                  <c:v>5.0403089221597433E-2</c:v>
                </c:pt>
                <c:pt idx="75">
                  <c:v>9.506223498837469E-3</c:v>
                </c:pt>
                <c:pt idx="76">
                  <c:v>1.4219324408684272E-2</c:v>
                </c:pt>
                <c:pt idx="77">
                  <c:v>1.7862185823213791E-2</c:v>
                </c:pt>
                <c:pt idx="78">
                  <c:v>-8.8173547935620662E-3</c:v>
                </c:pt>
                <c:pt idx="79">
                  <c:v>-7.9833391183617188E-3</c:v>
                </c:pt>
                <c:pt idx="80">
                  <c:v>9.4604064470919617E-3</c:v>
                </c:pt>
                <c:pt idx="81">
                  <c:v>2.0306020306020127E-2</c:v>
                </c:pt>
                <c:pt idx="82">
                  <c:v>-8.3664208735109089E-3</c:v>
                </c:pt>
                <c:pt idx="83">
                  <c:v>3.3638695492854552E-2</c:v>
                </c:pt>
                <c:pt idx="84">
                  <c:v>-3.3777085398668819E-2</c:v>
                </c:pt>
                <c:pt idx="85">
                  <c:v>-2.834732351726988E-2</c:v>
                </c:pt>
                <c:pt idx="86">
                  <c:v>4.2685988951861813E-2</c:v>
                </c:pt>
                <c:pt idx="87">
                  <c:v>-1.3612265367533038E-3</c:v>
                </c:pt>
                <c:pt idx="88">
                  <c:v>7.5068572253502277E-3</c:v>
                </c:pt>
                <c:pt idx="89">
                  <c:v>6.5387968613775486E-3</c:v>
                </c:pt>
                <c:pt idx="90">
                  <c:v>-7.5708414449492493E-3</c:v>
                </c:pt>
                <c:pt idx="91">
                  <c:v>4.1294391470831145E-2</c:v>
                </c:pt>
                <c:pt idx="92">
                  <c:v>-2.381999413661683E-2</c:v>
                </c:pt>
                <c:pt idx="93">
                  <c:v>-1.1805605852103973E-2</c:v>
                </c:pt>
                <c:pt idx="94">
                  <c:v>7.9733256016225869E-4</c:v>
                </c:pt>
                <c:pt idx="95">
                  <c:v>-1.1181192660550475E-2</c:v>
                </c:pt>
                <c:pt idx="96">
                  <c:v>-1.7395591238819626E-2</c:v>
                </c:pt>
                <c:pt idx="97">
                  <c:v>2.2099049812842081E-2</c:v>
                </c:pt>
                <c:pt idx="98">
                  <c:v>-8.988443429876012E-3</c:v>
                </c:pt>
                <c:pt idx="99">
                  <c:v>4.2266638011319102E-3</c:v>
                </c:pt>
                <c:pt idx="100">
                  <c:v>-6.3354214123005868E-3</c:v>
                </c:pt>
                <c:pt idx="101">
                  <c:v>-1.3967852881308409E-2</c:v>
                </c:pt>
                <c:pt idx="102">
                  <c:v>5.7448229792919241E-2</c:v>
                </c:pt>
                <c:pt idx="103">
                  <c:v>-2.9742186374766121E-2</c:v>
                </c:pt>
                <c:pt idx="104">
                  <c:v>-5.0870530916384583E-3</c:v>
                </c:pt>
                <c:pt idx="105">
                  <c:v>-2.4301336573511788E-3</c:v>
                </c:pt>
                <c:pt idx="106">
                  <c:v>-5.8973994599972462E-3</c:v>
                </c:pt>
                <c:pt idx="107">
                  <c:v>-6.2138116085298364E-3</c:v>
                </c:pt>
                <c:pt idx="108">
                  <c:v>6.0426806439535699E-2</c:v>
                </c:pt>
                <c:pt idx="109">
                  <c:v>5.1177843004440943E-3</c:v>
                </c:pt>
                <c:pt idx="110">
                  <c:v>1.7926913353252152E-2</c:v>
                </c:pt>
                <c:pt idx="111">
                  <c:v>1.1546807191568578E-2</c:v>
                </c:pt>
                <c:pt idx="112">
                  <c:v>-3.6799283421661617E-2</c:v>
                </c:pt>
                <c:pt idx="113">
                  <c:v>2.2359584859584912E-2</c:v>
                </c:pt>
                <c:pt idx="114">
                  <c:v>-5.9499031077298641E-2</c:v>
                </c:pt>
                <c:pt idx="115">
                  <c:v>1.0076845005074777E-2</c:v>
                </c:pt>
                <c:pt idx="116">
                  <c:v>-5.4794520547944555E-3</c:v>
                </c:pt>
                <c:pt idx="117">
                  <c:v>1.5522038365792766E-2</c:v>
                </c:pt>
                <c:pt idx="118">
                  <c:v>8.491471608949315E-3</c:v>
                </c:pt>
                <c:pt idx="119">
                  <c:v>1.7735026677688538E-2</c:v>
                </c:pt>
                <c:pt idx="120">
                  <c:v>-2.4413489736070472E-2</c:v>
                </c:pt>
                <c:pt idx="121">
                  <c:v>2.7727546714888539E-2</c:v>
                </c:pt>
                <c:pt idx="122">
                  <c:v>1.8494359604021154E-2</c:v>
                </c:pt>
                <c:pt idx="123">
                  <c:v>-1.5041572184429395E-2</c:v>
                </c:pt>
                <c:pt idx="124">
                  <c:v>2.2806339389254096E-2</c:v>
                </c:pt>
                <c:pt idx="125">
                  <c:v>2.4879169637905086E-2</c:v>
                </c:pt>
                <c:pt idx="126">
                  <c:v>2.1438780371605213E-3</c:v>
                </c:pt>
                <c:pt idx="127">
                  <c:v>4.7318087318087301E-2</c:v>
                </c:pt>
                <c:pt idx="128">
                  <c:v>-7.5926384418585598E-3</c:v>
                </c:pt>
                <c:pt idx="129">
                  <c:v>8.909242298084992E-3</c:v>
                </c:pt>
                <c:pt idx="130">
                  <c:v>1.2135513231080379E-2</c:v>
                </c:pt>
                <c:pt idx="131">
                  <c:v>1.7143836790673755E-2</c:v>
                </c:pt>
                <c:pt idx="132">
                  <c:v>8.0359457357642144E-3</c:v>
                </c:pt>
                <c:pt idx="133">
                  <c:v>4.176793590782249E-2</c:v>
                </c:pt>
                <c:pt idx="134">
                  <c:v>-1.6554532577903597E-2</c:v>
                </c:pt>
                <c:pt idx="135">
                  <c:v>7.1326676176889908E-3</c:v>
                </c:pt>
                <c:pt idx="136">
                  <c:v>5.482930499388694E-2</c:v>
                </c:pt>
                <c:pt idx="137">
                  <c:v>-1.6100675488109513E-2</c:v>
                </c:pt>
                <c:pt idx="138">
                  <c:v>2.7837060406420821E-3</c:v>
                </c:pt>
                <c:pt idx="139">
                  <c:v>-3.6057692307692362E-3</c:v>
                </c:pt>
              </c:numCache>
            </c:numRef>
          </c:xVal>
          <c:yVal>
            <c:numRef>
              <c:f>'RI.SXTE - Regression'!$N$2:$N$141</c:f>
              <c:numCache>
                <c:formatCode>General</c:formatCode>
                <c:ptCount val="140"/>
                <c:pt idx="0">
                  <c:v>3.988622827693207E-2</c:v>
                </c:pt>
                <c:pt idx="1">
                  <c:v>3.5926582317072353E-2</c:v>
                </c:pt>
                <c:pt idx="2">
                  <c:v>5.3172873718710809E-2</c:v>
                </c:pt>
                <c:pt idx="3">
                  <c:v>4.5157524657718114E-2</c:v>
                </c:pt>
                <c:pt idx="4">
                  <c:v>4.4119245334650017E-2</c:v>
                </c:pt>
                <c:pt idx="5">
                  <c:v>5.209811869337673E-2</c:v>
                </c:pt>
                <c:pt idx="6">
                  <c:v>3.8355443286094741E-2</c:v>
                </c:pt>
                <c:pt idx="7">
                  <c:v>4.9996370768089923E-2</c:v>
                </c:pt>
                <c:pt idx="8">
                  <c:v>3.7564093793399575E-2</c:v>
                </c:pt>
                <c:pt idx="9">
                  <c:v>5.3311829831814275E-2</c:v>
                </c:pt>
                <c:pt idx="10">
                  <c:v>5.0333809692324358E-2</c:v>
                </c:pt>
                <c:pt idx="11">
                  <c:v>4.7790283050420074E-2</c:v>
                </c:pt>
                <c:pt idx="12">
                  <c:v>3.9740591057603879E-2</c:v>
                </c:pt>
                <c:pt idx="13">
                  <c:v>5.712312773185222E-2</c:v>
                </c:pt>
                <c:pt idx="14">
                  <c:v>5.9020140111166353E-2</c:v>
                </c:pt>
                <c:pt idx="15">
                  <c:v>4.1917369993341225E-2</c:v>
                </c:pt>
                <c:pt idx="16">
                  <c:v>5.5303704928597958E-2</c:v>
                </c:pt>
                <c:pt idx="17">
                  <c:v>5.3718183329431159E-2</c:v>
                </c:pt>
                <c:pt idx="18">
                  <c:v>4.1598181045057483E-2</c:v>
                </c:pt>
                <c:pt idx="19">
                  <c:v>3.2156120006227244E-2</c:v>
                </c:pt>
                <c:pt idx="20">
                  <c:v>7.0987565971439209E-2</c:v>
                </c:pt>
                <c:pt idx="21">
                  <c:v>5.4846689377771374E-2</c:v>
                </c:pt>
                <c:pt idx="22">
                  <c:v>4.2167766795412877E-2</c:v>
                </c:pt>
                <c:pt idx="23">
                  <c:v>4.5223343788600767E-2</c:v>
                </c:pt>
                <c:pt idx="24">
                  <c:v>4.8731053368948396E-2</c:v>
                </c:pt>
                <c:pt idx="25">
                  <c:v>6.0228588299426122E-2</c:v>
                </c:pt>
                <c:pt idx="26">
                  <c:v>2.5031280874017223E-2</c:v>
                </c:pt>
                <c:pt idx="27">
                  <c:v>6.3944750743509596E-2</c:v>
                </c:pt>
                <c:pt idx="28">
                  <c:v>5.4155436548950678E-2</c:v>
                </c:pt>
                <c:pt idx="29">
                  <c:v>5.4797659075157712E-2</c:v>
                </c:pt>
                <c:pt idx="30">
                  <c:v>5.1863024834881255E-2</c:v>
                </c:pt>
                <c:pt idx="31">
                  <c:v>4.7643307461659741E-2</c:v>
                </c:pt>
                <c:pt idx="32">
                  <c:v>7.0350155607465659E-2</c:v>
                </c:pt>
                <c:pt idx="33">
                  <c:v>5.6071582256177983E-2</c:v>
                </c:pt>
                <c:pt idx="34">
                  <c:v>5.3391903893980845E-2</c:v>
                </c:pt>
                <c:pt idx="35">
                  <c:v>1.485193056925329E-2</c:v>
                </c:pt>
                <c:pt idx="36">
                  <c:v>4.4832979061848521E-2</c:v>
                </c:pt>
                <c:pt idx="37">
                  <c:v>3.7991954261904382E-2</c:v>
                </c:pt>
                <c:pt idx="38">
                  <c:v>4.838079080076451E-2</c:v>
                </c:pt>
                <c:pt idx="39">
                  <c:v>4.0797106044517029E-2</c:v>
                </c:pt>
                <c:pt idx="40">
                  <c:v>5.1869908353711164E-2</c:v>
                </c:pt>
                <c:pt idx="41">
                  <c:v>5.4617494483482312E-2</c:v>
                </c:pt>
                <c:pt idx="42">
                  <c:v>5.3179554296017423E-2</c:v>
                </c:pt>
                <c:pt idx="43">
                  <c:v>4.6456374632511052E-2</c:v>
                </c:pt>
                <c:pt idx="44">
                  <c:v>4.2996724989663879E-2</c:v>
                </c:pt>
                <c:pt idx="45">
                  <c:v>3.1749133195507616E-2</c:v>
                </c:pt>
                <c:pt idx="46">
                  <c:v>5.0977536758434285E-2</c:v>
                </c:pt>
                <c:pt idx="47">
                  <c:v>4.1969571876884652E-2</c:v>
                </c:pt>
                <c:pt idx="48">
                  <c:v>3.2212463485756945E-2</c:v>
                </c:pt>
                <c:pt idx="49">
                  <c:v>4.7321635307732458E-2</c:v>
                </c:pt>
                <c:pt idx="50">
                  <c:v>4.446257011549188E-2</c:v>
                </c:pt>
                <c:pt idx="51">
                  <c:v>4.2380753816603112E-2</c:v>
                </c:pt>
                <c:pt idx="52">
                  <c:v>2.3829505485047787E-2</c:v>
                </c:pt>
                <c:pt idx="53">
                  <c:v>5.2665735715403832E-2</c:v>
                </c:pt>
                <c:pt idx="54">
                  <c:v>5.1480324720218289E-2</c:v>
                </c:pt>
                <c:pt idx="55">
                  <c:v>5.8534988529118565E-2</c:v>
                </c:pt>
                <c:pt idx="56">
                  <c:v>4.1527399460410903E-2</c:v>
                </c:pt>
                <c:pt idx="57">
                  <c:v>4.7795714774782234E-2</c:v>
                </c:pt>
                <c:pt idx="58">
                  <c:v>4.675022967787712E-2</c:v>
                </c:pt>
                <c:pt idx="59">
                  <c:v>2.8904882897650967E-2</c:v>
                </c:pt>
                <c:pt idx="60">
                  <c:v>6.3436465252495772E-2</c:v>
                </c:pt>
                <c:pt idx="61">
                  <c:v>2.9079102541517701E-2</c:v>
                </c:pt>
                <c:pt idx="62">
                  <c:v>4.6896512453735197E-2</c:v>
                </c:pt>
                <c:pt idx="63">
                  <c:v>5.012378023067942E-2</c:v>
                </c:pt>
                <c:pt idx="64">
                  <c:v>4.4442273242462499E-2</c:v>
                </c:pt>
                <c:pt idx="65">
                  <c:v>4.3546413910355755E-2</c:v>
                </c:pt>
                <c:pt idx="66">
                  <c:v>5.6462528803412092E-2</c:v>
                </c:pt>
                <c:pt idx="67">
                  <c:v>4.3167870871791567E-2</c:v>
                </c:pt>
                <c:pt idx="68">
                  <c:v>5.1102183446812756E-2</c:v>
                </c:pt>
                <c:pt idx="69">
                  <c:v>5.3061360672830217E-2</c:v>
                </c:pt>
                <c:pt idx="70">
                  <c:v>5.7158158965642844E-2</c:v>
                </c:pt>
                <c:pt idx="71">
                  <c:v>4.2829110853532762E-2</c:v>
                </c:pt>
                <c:pt idx="72">
                  <c:v>3.795671434198318E-2</c:v>
                </c:pt>
                <c:pt idx="73">
                  <c:v>4.9135655971516826E-2</c:v>
                </c:pt>
                <c:pt idx="74">
                  <c:v>6.3675782232587658E-2</c:v>
                </c:pt>
                <c:pt idx="75">
                  <c:v>4.9052496936834548E-2</c:v>
                </c:pt>
                <c:pt idx="76">
                  <c:v>5.0737736575969222E-2</c:v>
                </c:pt>
                <c:pt idx="77">
                  <c:v>5.204029609528979E-2</c:v>
                </c:pt>
                <c:pt idx="78">
                  <c:v>4.2500627783211196E-2</c:v>
                </c:pt>
                <c:pt idx="79">
                  <c:v>4.2798842547204653E-2</c:v>
                </c:pt>
                <c:pt idx="80">
                  <c:v>4.9036114365523908E-2</c:v>
                </c:pt>
                <c:pt idx="81">
                  <c:v>5.2914125622959142E-2</c:v>
                </c:pt>
                <c:pt idx="82">
                  <c:v>4.2661865942808616E-2</c:v>
                </c:pt>
                <c:pt idx="83">
                  <c:v>5.7681422812293257E-2</c:v>
                </c:pt>
                <c:pt idx="84">
                  <c:v>3.357590323297531E-2</c:v>
                </c:pt>
                <c:pt idx="85">
                  <c:v>3.5517395708656974E-2</c:v>
                </c:pt>
                <c:pt idx="86">
                  <c:v>6.0916417745702924E-2</c:v>
                </c:pt>
                <c:pt idx="87">
                  <c:v>4.516667782822386E-2</c:v>
                </c:pt>
                <c:pt idx="88">
                  <c:v>4.8337593657299373E-2</c:v>
                </c:pt>
                <c:pt idx="89">
                  <c:v>4.7991449212347326E-2</c:v>
                </c:pt>
                <c:pt idx="90">
                  <c:v>4.2946337252618913E-2</c:v>
                </c:pt>
                <c:pt idx="91">
                  <c:v>6.0418831277343377E-2</c:v>
                </c:pt>
                <c:pt idx="92">
                  <c:v>3.7136209962295261E-2</c:v>
                </c:pt>
                <c:pt idx="93">
                  <c:v>4.1432133975870956E-2</c:v>
                </c:pt>
                <c:pt idx="94">
                  <c:v>4.5938502879950813E-2</c:v>
                </c:pt>
                <c:pt idx="95">
                  <c:v>4.1655402240593671E-2</c:v>
                </c:pt>
                <c:pt idx="96">
                  <c:v>3.9433351192291001E-2</c:v>
                </c:pt>
                <c:pt idx="97">
                  <c:v>5.3555250109116742E-2</c:v>
                </c:pt>
                <c:pt idx="98">
                  <c:v>4.243945248541111E-2</c:v>
                </c:pt>
                <c:pt idx="99">
                  <c:v>4.7164711495796638E-2</c:v>
                </c:pt>
                <c:pt idx="100">
                  <c:v>4.3388080141181055E-2</c:v>
                </c:pt>
                <c:pt idx="101">
                  <c:v>4.0658990248860244E-2</c:v>
                </c:pt>
                <c:pt idx="102">
                  <c:v>6.6194877490926479E-2</c:v>
                </c:pt>
                <c:pt idx="103">
                  <c:v>3.5018641656160837E-2</c:v>
                </c:pt>
                <c:pt idx="104">
                  <c:v>4.3834452883556349E-2</c:v>
                </c:pt>
                <c:pt idx="105">
                  <c:v>4.4784474118894961E-2</c:v>
                </c:pt>
                <c:pt idx="106">
                  <c:v>4.3544701433818882E-2</c:v>
                </c:pt>
                <c:pt idx="107">
                  <c:v>4.3431563543243096E-2</c:v>
                </c:pt>
                <c:pt idx="108">
                  <c:v>6.7259912067757138E-2</c:v>
                </c:pt>
                <c:pt idx="109">
                  <c:v>4.7483344942737878E-2</c:v>
                </c:pt>
                <c:pt idx="110">
                  <c:v>5.2063440390616889E-2</c:v>
                </c:pt>
                <c:pt idx="111">
                  <c:v>4.9782138120365679E-2</c:v>
                </c:pt>
                <c:pt idx="112">
                  <c:v>3.2495271181363354E-2</c:v>
                </c:pt>
                <c:pt idx="113">
                  <c:v>5.3648408307201897E-2</c:v>
                </c:pt>
                <c:pt idx="114">
                  <c:v>2.4378637296501887E-2</c:v>
                </c:pt>
                <c:pt idx="115">
                  <c:v>4.9256531180880705E-2</c:v>
                </c:pt>
                <c:pt idx="116">
                  <c:v>4.3694144772248089E-2</c:v>
                </c:pt>
                <c:pt idx="117">
                  <c:v>5.1203541412523125E-2</c:v>
                </c:pt>
                <c:pt idx="118">
                  <c:v>4.8689657239268658E-2</c:v>
                </c:pt>
                <c:pt idx="119">
                  <c:v>5.1994828443182033E-2</c:v>
                </c:pt>
                <c:pt idx="120">
                  <c:v>3.6923996744504473E-2</c:v>
                </c:pt>
                <c:pt idx="121">
                  <c:v>5.5567803260325156E-2</c:v>
                </c:pt>
                <c:pt idx="122">
                  <c:v>5.2266339274635344E-2</c:v>
                </c:pt>
                <c:pt idx="123">
                  <c:v>4.0275065871781215E-2</c:v>
                </c:pt>
                <c:pt idx="124">
                  <c:v>5.3808152063332497E-2</c:v>
                </c:pt>
                <c:pt idx="125">
                  <c:v>5.4549323484662744E-2</c:v>
                </c:pt>
                <c:pt idx="126">
                  <c:v>4.6419980331238557E-2</c:v>
                </c:pt>
                <c:pt idx="127">
                  <c:v>6.257269371527216E-2</c:v>
                </c:pt>
                <c:pt idx="128">
                  <c:v>4.2938543410749555E-2</c:v>
                </c:pt>
                <c:pt idx="129">
                  <c:v>4.8839037390228109E-2</c:v>
                </c:pt>
                <c:pt idx="130">
                  <c:v>4.9992638759448225E-2</c:v>
                </c:pt>
                <c:pt idx="131">
                  <c:v>5.1783439667318701E-2</c:v>
                </c:pt>
                <c:pt idx="132">
                  <c:v>4.8526777158229201E-2</c:v>
                </c:pt>
                <c:pt idx="133">
                  <c:v>6.0588154165050326E-2</c:v>
                </c:pt>
                <c:pt idx="134">
                  <c:v>3.973408428104197E-2</c:v>
                </c:pt>
                <c:pt idx="135">
                  <c:v>4.8203796573077072E-2</c:v>
                </c:pt>
                <c:pt idx="136">
                  <c:v>6.5258441805023548E-2</c:v>
                </c:pt>
                <c:pt idx="137">
                  <c:v>3.9896367663650081E-2</c:v>
                </c:pt>
                <c:pt idx="138">
                  <c:v>4.6648760392247385E-2</c:v>
                </c:pt>
                <c:pt idx="139">
                  <c:v>4.4364108056848275E-2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FDE-4683-8B6C-E27CC78D6C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38952336"/>
        <c:axId val="438952664"/>
      </c:scatterChart>
      <c:valAx>
        <c:axId val="438952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SXTE</a:t>
                </a:r>
              </a:p>
            </c:rich>
          </c:tx>
          <c:layout>
            <c:manualLayout>
              <c:xMode val="edge"/>
              <c:yMode val="edge"/>
              <c:x val="0.42623188819391122"/>
              <c:y val="0.942181269055524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664"/>
        <c:crosses val="autoZero"/>
        <c:crossBetween val="midCat"/>
      </c:valAx>
      <c:valAx>
        <c:axId val="438952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3895233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7.xml"/><Relationship Id="rId1" Type="http://schemas.openxmlformats.org/officeDocument/2006/relationships/chart" Target="../charts/chart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9.xml"/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5.xml"/><Relationship Id="rId1" Type="http://schemas.openxmlformats.org/officeDocument/2006/relationships/chart" Target="../charts/chart14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408214</xdr:colOff>
      <xdr:row>30</xdr:row>
      <xdr:rowOff>27371</xdr:rowOff>
    </xdr:from>
    <xdr:to>
      <xdr:col>20</xdr:col>
      <xdr:colOff>680356</xdr:colOff>
      <xdr:row>48</xdr:row>
      <xdr:rowOff>43796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376235</xdr:colOff>
      <xdr:row>49</xdr:row>
      <xdr:rowOff>71257</xdr:rowOff>
    </xdr:from>
    <xdr:to>
      <xdr:col>20</xdr:col>
      <xdr:colOff>740834</xdr:colOff>
      <xdr:row>69</xdr:row>
      <xdr:rowOff>83786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03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521607</xdr:colOff>
      <xdr:row>71</xdr:row>
      <xdr:rowOff>62998</xdr:rowOff>
    </xdr:from>
    <xdr:to>
      <xdr:col>20</xdr:col>
      <xdr:colOff>725714</xdr:colOff>
      <xdr:row>94</xdr:row>
      <xdr:rowOff>5881</xdr:rowOff>
    </xdr:to>
    <xdr:graphicFrame macro="">
      <xdr:nvGraphicFramePr>
        <xdr:cNvPr id="20" name="Graphiqu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587964</xdr:colOff>
      <xdr:row>31</xdr:row>
      <xdr:rowOff>23519</xdr:rowOff>
    </xdr:from>
    <xdr:to>
      <xdr:col>20</xdr:col>
      <xdr:colOff>275657</xdr:colOff>
      <xdr:row>47</xdr:row>
      <xdr:rowOff>168203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85C46AB6-03FE-4784-AA4D-B3CDFA0AF60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527944</xdr:colOff>
      <xdr:row>49</xdr:row>
      <xdr:rowOff>108073</xdr:rowOff>
    </xdr:from>
    <xdr:to>
      <xdr:col>20</xdr:col>
      <xdr:colOff>514714</xdr:colOff>
      <xdr:row>69</xdr:row>
      <xdr:rowOff>94844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CF49BD5A-0FA6-421A-81D0-ADDAC6F4EB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42018</xdr:colOff>
      <xdr:row>30</xdr:row>
      <xdr:rowOff>59180</xdr:rowOff>
    </xdr:from>
    <xdr:to>
      <xdr:col>19</xdr:col>
      <xdr:colOff>766379</xdr:colOff>
      <xdr:row>50</xdr:row>
      <xdr:rowOff>65690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9E52BB28-B4C3-467A-817F-6BA3A168F0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635000</xdr:colOff>
      <xdr:row>51</xdr:row>
      <xdr:rowOff>94574</xdr:rowOff>
    </xdr:from>
    <xdr:to>
      <xdr:col>20</xdr:col>
      <xdr:colOff>432340</xdr:colOff>
      <xdr:row>72</xdr:row>
      <xdr:rowOff>175639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D08D0C2D-3C34-488A-99D8-6F26D9D3A1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733536</xdr:colOff>
      <xdr:row>29</xdr:row>
      <xdr:rowOff>175173</xdr:rowOff>
    </xdr:from>
    <xdr:to>
      <xdr:col>20</xdr:col>
      <xdr:colOff>251811</xdr:colOff>
      <xdr:row>48</xdr:row>
      <xdr:rowOff>120431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72E80EB0-3D99-41E7-8922-F12A0C62D3F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547413</xdr:colOff>
      <xdr:row>50</xdr:row>
      <xdr:rowOff>164224</xdr:rowOff>
    </xdr:from>
    <xdr:to>
      <xdr:col>20</xdr:col>
      <xdr:colOff>208018</xdr:colOff>
      <xdr:row>69</xdr:row>
      <xdr:rowOff>10947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5E9497A-AA0C-4ADC-823A-E2A529A83F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40968</xdr:colOff>
      <xdr:row>30</xdr:row>
      <xdr:rowOff>61453</xdr:rowOff>
    </xdr:from>
    <xdr:to>
      <xdr:col>20</xdr:col>
      <xdr:colOff>256048</xdr:colOff>
      <xdr:row>47</xdr:row>
      <xdr:rowOff>92178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B18F025E-59C4-47FD-A53E-E64F370437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573548</xdr:colOff>
      <xdr:row>48</xdr:row>
      <xdr:rowOff>133145</xdr:rowOff>
    </xdr:from>
    <xdr:to>
      <xdr:col>20</xdr:col>
      <xdr:colOff>525199</xdr:colOff>
      <xdr:row>69</xdr:row>
      <xdr:rowOff>69754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5A57A99-A0B0-42ED-B6D9-29945E3D8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63501</xdr:colOff>
      <xdr:row>30</xdr:row>
      <xdr:rowOff>148166</xdr:rowOff>
    </xdr:from>
    <xdr:to>
      <xdr:col>20</xdr:col>
      <xdr:colOff>0</xdr:colOff>
      <xdr:row>49</xdr:row>
      <xdr:rowOff>127000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5ADAB3-FC7B-4B02-835A-01D3ECA11A6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550333</xdr:colOff>
      <xdr:row>51</xdr:row>
      <xdr:rowOff>169332</xdr:rowOff>
    </xdr:from>
    <xdr:to>
      <xdr:col>20</xdr:col>
      <xdr:colOff>338667</xdr:colOff>
      <xdr:row>70</xdr:row>
      <xdr:rowOff>45356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7FAABA1E-AA55-4818-ABE4-CEE93B7EEB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40970</xdr:colOff>
      <xdr:row>29</xdr:row>
      <xdr:rowOff>143387</xdr:rowOff>
    </xdr:from>
    <xdr:to>
      <xdr:col>20</xdr:col>
      <xdr:colOff>81937</xdr:colOff>
      <xdr:row>50</xdr:row>
      <xdr:rowOff>20484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BF6B23B-A6A7-4B6C-8EA6-5E28792F0DE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573548</xdr:colOff>
      <xdr:row>52</xdr:row>
      <xdr:rowOff>20482</xdr:rowOff>
    </xdr:from>
    <xdr:to>
      <xdr:col>20</xdr:col>
      <xdr:colOff>225322</xdr:colOff>
      <xdr:row>73</xdr:row>
      <xdr:rowOff>143386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58715BDF-07C3-4FF6-870C-9A65C5876D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550085</xdr:colOff>
      <xdr:row>30</xdr:row>
      <xdr:rowOff>86667</xdr:rowOff>
    </xdr:from>
    <xdr:to>
      <xdr:col>20</xdr:col>
      <xdr:colOff>132907</xdr:colOff>
      <xdr:row>48</xdr:row>
      <xdr:rowOff>132907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416034</xdr:colOff>
      <xdr:row>51</xdr:row>
      <xdr:rowOff>21896</xdr:rowOff>
    </xdr:from>
    <xdr:to>
      <xdr:col>20</xdr:col>
      <xdr:colOff>372241</xdr:colOff>
      <xdr:row>73</xdr:row>
      <xdr:rowOff>43792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85550C95-97FD-4D5E-9104-FF032561DAA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291770</xdr:colOff>
      <xdr:row>30</xdr:row>
      <xdr:rowOff>33484</xdr:rowOff>
    </xdr:from>
    <xdr:to>
      <xdr:col>20</xdr:col>
      <xdr:colOff>435428</xdr:colOff>
      <xdr:row>50</xdr:row>
      <xdr:rowOff>163287</xdr:rowOff>
    </xdr:to>
    <xdr:graphicFrame macro="">
      <xdr:nvGraphicFramePr>
        <xdr:cNvPr id="17" name="Graphique 16">
          <a:extLst>
            <a:ext uri="{FF2B5EF4-FFF2-40B4-BE49-F238E27FC236}">
              <a16:creationId xmlns:a16="http://schemas.microsoft.com/office/drawing/2014/main" id="{00000000-0008-0000-0C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125246</xdr:colOff>
      <xdr:row>51</xdr:row>
      <xdr:rowOff>98954</xdr:rowOff>
    </xdr:from>
    <xdr:to>
      <xdr:col>20</xdr:col>
      <xdr:colOff>598714</xdr:colOff>
      <xdr:row>72</xdr:row>
      <xdr:rowOff>36286</xdr:rowOff>
    </xdr:to>
    <xdr:graphicFrame macro="">
      <xdr:nvGraphicFramePr>
        <xdr:cNvPr id="18" name="Graphique 17">
          <a:extLst>
            <a:ext uri="{FF2B5EF4-FFF2-40B4-BE49-F238E27FC236}">
              <a16:creationId xmlns:a16="http://schemas.microsoft.com/office/drawing/2014/main" id="{00000000-0008-0000-0C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183563</xdr:colOff>
      <xdr:row>73</xdr:row>
      <xdr:rowOff>39001</xdr:rowOff>
    </xdr:from>
    <xdr:to>
      <xdr:col>20</xdr:col>
      <xdr:colOff>707571</xdr:colOff>
      <xdr:row>94</xdr:row>
      <xdr:rowOff>127000</xdr:rowOff>
    </xdr:to>
    <xdr:graphicFrame macro="">
      <xdr:nvGraphicFramePr>
        <xdr:cNvPr id="19" name="Graphique 18">
          <a:extLst>
            <a:ext uri="{FF2B5EF4-FFF2-40B4-BE49-F238E27FC236}">
              <a16:creationId xmlns:a16="http://schemas.microsoft.com/office/drawing/2014/main" id="{00000000-0008-0000-0C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517406</xdr:colOff>
      <xdr:row>29</xdr:row>
      <xdr:rowOff>175717</xdr:rowOff>
    </xdr:from>
    <xdr:to>
      <xdr:col>20</xdr:col>
      <xdr:colOff>129352</xdr:colOff>
      <xdr:row>44</xdr:row>
      <xdr:rowOff>105833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39078</xdr:colOff>
      <xdr:row>45</xdr:row>
      <xdr:rowOff>127001</xdr:rowOff>
    </xdr:from>
    <xdr:to>
      <xdr:col>20</xdr:col>
      <xdr:colOff>9770</xdr:colOff>
      <xdr:row>62</xdr:row>
      <xdr:rowOff>166078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A349ECB2-5580-495A-8757-B804CA977A7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563114</xdr:colOff>
      <xdr:row>30</xdr:row>
      <xdr:rowOff>23962</xdr:rowOff>
    </xdr:from>
    <xdr:to>
      <xdr:col>20</xdr:col>
      <xdr:colOff>83869</xdr:colOff>
      <xdr:row>46</xdr:row>
      <xdr:rowOff>167736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27021</xdr:colOff>
      <xdr:row>48</xdr:row>
      <xdr:rowOff>162128</xdr:rowOff>
    </xdr:from>
    <xdr:to>
      <xdr:col>19</xdr:col>
      <xdr:colOff>756595</xdr:colOff>
      <xdr:row>67</xdr:row>
      <xdr:rowOff>17455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8E2B954-1F15-4CC7-B2C3-9757CA487B5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77756</xdr:colOff>
      <xdr:row>30</xdr:row>
      <xdr:rowOff>25919</xdr:rowOff>
    </xdr:from>
    <xdr:to>
      <xdr:col>20</xdr:col>
      <xdr:colOff>25919</xdr:colOff>
      <xdr:row>45</xdr:row>
      <xdr:rowOff>12959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308429</xdr:colOff>
      <xdr:row>46</xdr:row>
      <xdr:rowOff>36284</xdr:rowOff>
    </xdr:from>
    <xdr:to>
      <xdr:col>19</xdr:col>
      <xdr:colOff>787393</xdr:colOff>
      <xdr:row>63</xdr:row>
      <xdr:rowOff>142909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6FB9BE3B-735C-4682-B050-F74C7422F4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204492</xdr:colOff>
      <xdr:row>30</xdr:row>
      <xdr:rowOff>118390</xdr:rowOff>
    </xdr:from>
    <xdr:to>
      <xdr:col>20</xdr:col>
      <xdr:colOff>10763</xdr:colOff>
      <xdr:row>44</xdr:row>
      <xdr:rowOff>64576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521025</xdr:colOff>
      <xdr:row>47</xdr:row>
      <xdr:rowOff>16283</xdr:rowOff>
    </xdr:from>
    <xdr:to>
      <xdr:col>20</xdr:col>
      <xdr:colOff>260513</xdr:colOff>
      <xdr:row>67</xdr:row>
      <xdr:rowOff>0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16F1201F-D1EB-448B-A0BA-AC17222576C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592669</xdr:colOff>
      <xdr:row>30</xdr:row>
      <xdr:rowOff>169332</xdr:rowOff>
    </xdr:from>
    <xdr:to>
      <xdr:col>19</xdr:col>
      <xdr:colOff>740835</xdr:colOff>
      <xdr:row>44</xdr:row>
      <xdr:rowOff>179913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598715</xdr:colOff>
      <xdr:row>46</xdr:row>
      <xdr:rowOff>108857</xdr:rowOff>
    </xdr:from>
    <xdr:to>
      <xdr:col>20</xdr:col>
      <xdr:colOff>344714</xdr:colOff>
      <xdr:row>67</xdr:row>
      <xdr:rowOff>90714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B2D760EF-86E5-487D-AD7A-AEC7B00DF3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Bureau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Bureau">
      <a:majorFont>
        <a:latin typeface="Cambria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Bureau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T380"/>
  <sheetViews>
    <sheetView zoomScale="55" zoomScaleNormal="70" zoomScalePageLayoutView="70" workbookViewId="0">
      <selection activeCell="P25" sqref="P25"/>
    </sheetView>
  </sheetViews>
  <sheetFormatPr baseColWidth="10" defaultColWidth="11.453125" defaultRowHeight="14.5" x14ac:dyDescent="0.35"/>
  <cols>
    <col min="1" max="1" width="12" style="5" bestFit="1" customWidth="1"/>
    <col min="2" max="2" width="10.81640625" style="5"/>
    <col min="3" max="3" width="10.81640625" style="101"/>
    <col min="4" max="8" width="10.81640625" style="5"/>
    <col min="9" max="9" width="10.81640625" style="101"/>
    <col min="10" max="15" width="10.81640625" style="5"/>
    <col min="16" max="17" width="10.81640625" style="101"/>
    <col min="18" max="20" width="10.81640625" style="5"/>
  </cols>
  <sheetData>
    <row r="1" spans="1:20" s="5" customFormat="1" x14ac:dyDescent="0.35">
      <c r="A1" s="5" t="s">
        <v>0</v>
      </c>
      <c r="B1" s="30" t="s">
        <v>1</v>
      </c>
      <c r="C1" s="30" t="s">
        <v>2</v>
      </c>
      <c r="D1" s="31" t="s">
        <v>3</v>
      </c>
      <c r="E1" s="5" t="s">
        <v>4</v>
      </c>
      <c r="F1" s="31" t="s">
        <v>5</v>
      </c>
      <c r="G1" s="5" t="s">
        <v>6</v>
      </c>
      <c r="H1" s="31" t="s">
        <v>7</v>
      </c>
      <c r="I1" s="31" t="s">
        <v>8</v>
      </c>
      <c r="J1" s="30" t="s">
        <v>9</v>
      </c>
      <c r="K1" s="5" t="s">
        <v>10</v>
      </c>
      <c r="L1" s="5" t="s">
        <v>11</v>
      </c>
      <c r="M1" s="5" t="s">
        <v>12</v>
      </c>
      <c r="N1" s="5" t="s">
        <v>13</v>
      </c>
      <c r="O1" s="31" t="s">
        <v>14</v>
      </c>
      <c r="P1" s="31" t="s">
        <v>15</v>
      </c>
      <c r="Q1" s="86" t="s">
        <v>16</v>
      </c>
      <c r="R1" s="30" t="s">
        <v>17</v>
      </c>
      <c r="S1" s="30" t="s">
        <v>18</v>
      </c>
      <c r="T1" s="30" t="s">
        <v>19</v>
      </c>
    </row>
    <row r="2" spans="1:20" x14ac:dyDescent="0.35">
      <c r="A2" s="159">
        <v>43185</v>
      </c>
      <c r="B2" s="5">
        <v>5066.28</v>
      </c>
      <c r="C2" s="101">
        <v>571.67999999999995</v>
      </c>
      <c r="D2" s="5">
        <v>1025.1300000000001</v>
      </c>
      <c r="E2" s="5">
        <v>3278.719971</v>
      </c>
      <c r="F2" s="5">
        <v>267.13</v>
      </c>
      <c r="G2" s="5">
        <v>123.72</v>
      </c>
      <c r="H2" s="5">
        <v>485.34</v>
      </c>
      <c r="I2" s="101">
        <v>577.97</v>
      </c>
      <c r="J2" s="5">
        <v>745.15</v>
      </c>
      <c r="K2" s="5">
        <v>306.39999999999998</v>
      </c>
      <c r="L2" s="5">
        <v>442.96</v>
      </c>
      <c r="M2" s="5">
        <v>283.18</v>
      </c>
      <c r="N2" s="5">
        <v>212.21</v>
      </c>
      <c r="O2" s="5">
        <v>785.23</v>
      </c>
      <c r="P2" s="101">
        <v>420.21</v>
      </c>
      <c r="Q2" s="101">
        <v>256.33999999999997</v>
      </c>
      <c r="R2" s="5">
        <v>776.94</v>
      </c>
      <c r="S2" s="5">
        <v>459.73</v>
      </c>
      <c r="T2" s="5">
        <v>215.43</v>
      </c>
    </row>
    <row r="3" spans="1:20" x14ac:dyDescent="0.35">
      <c r="A3" s="159">
        <v>43178</v>
      </c>
      <c r="B3" s="5">
        <v>5222.84</v>
      </c>
      <c r="C3" s="101">
        <v>589.30999999999995</v>
      </c>
      <c r="D3" s="160">
        <v>1056.3599999999999</v>
      </c>
      <c r="E3" s="5">
        <v>3394.790039</v>
      </c>
      <c r="F3" s="5">
        <v>271.10000000000002</v>
      </c>
      <c r="G3" s="5">
        <v>129.1</v>
      </c>
      <c r="H3" s="160">
        <v>504.34</v>
      </c>
      <c r="I3" s="168">
        <v>594.84</v>
      </c>
      <c r="J3" s="5">
        <v>780.16</v>
      </c>
      <c r="K3" s="5">
        <v>306.97000000000003</v>
      </c>
      <c r="L3" s="5">
        <v>457.33</v>
      </c>
      <c r="M3" s="5">
        <v>295.42</v>
      </c>
      <c r="N3" s="5">
        <v>218.08</v>
      </c>
      <c r="O3" s="101">
        <v>813.46</v>
      </c>
      <c r="P3" s="101">
        <v>438.56</v>
      </c>
      <c r="Q3" s="101">
        <v>263.67</v>
      </c>
      <c r="R3" s="5">
        <v>787.07</v>
      </c>
      <c r="S3" s="5">
        <v>470.81</v>
      </c>
      <c r="T3" s="5">
        <v>224.5</v>
      </c>
    </row>
    <row r="4" spans="1:20" x14ac:dyDescent="0.35">
      <c r="A4" s="159">
        <v>43171</v>
      </c>
      <c r="B4" s="5">
        <v>5276.71</v>
      </c>
      <c r="C4" s="101">
        <v>605.57000000000005</v>
      </c>
      <c r="D4" s="160">
        <v>1094.5999999999999</v>
      </c>
      <c r="E4" s="5">
        <v>3429.4799800000001</v>
      </c>
      <c r="F4" s="5">
        <v>272.04000000000002</v>
      </c>
      <c r="G4" s="5">
        <v>131.05000000000001</v>
      </c>
      <c r="H4" s="160">
        <v>515.13</v>
      </c>
      <c r="I4" s="168">
        <v>597.53</v>
      </c>
      <c r="J4" s="5">
        <v>795.18</v>
      </c>
      <c r="K4" s="5">
        <v>309.5</v>
      </c>
      <c r="L4" s="5">
        <v>463.9</v>
      </c>
      <c r="M4" s="5">
        <v>299.02999999999997</v>
      </c>
      <c r="N4" s="5">
        <v>220.19</v>
      </c>
      <c r="O4" s="101">
        <v>826.51</v>
      </c>
      <c r="P4" s="101">
        <v>439.3</v>
      </c>
      <c r="Q4" s="101">
        <v>264.8</v>
      </c>
      <c r="R4" s="5">
        <v>787.83</v>
      </c>
      <c r="S4" s="5">
        <v>467.33</v>
      </c>
      <c r="T4" s="5">
        <v>225.3</v>
      </c>
    </row>
    <row r="5" spans="1:20" x14ac:dyDescent="0.35">
      <c r="A5" s="159">
        <v>43164</v>
      </c>
      <c r="B5" s="5">
        <v>5167.2299999999996</v>
      </c>
      <c r="C5" s="101">
        <v>582.91999999999996</v>
      </c>
      <c r="D5" s="160">
        <v>1066.33</v>
      </c>
      <c r="E5" s="5">
        <v>3355.320068</v>
      </c>
      <c r="F5" s="5">
        <v>261.77999999999997</v>
      </c>
      <c r="G5" s="5">
        <v>129.46</v>
      </c>
      <c r="H5" s="160">
        <v>487.84</v>
      </c>
      <c r="I5" s="168">
        <v>580.54999999999995</v>
      </c>
      <c r="J5" s="5">
        <v>774.74</v>
      </c>
      <c r="K5" s="5">
        <v>304.52999999999997</v>
      </c>
      <c r="L5" s="5">
        <v>447.83</v>
      </c>
      <c r="M5" s="5">
        <v>290</v>
      </c>
      <c r="N5" s="5">
        <v>217.76</v>
      </c>
      <c r="O5" s="101">
        <v>800.11</v>
      </c>
      <c r="P5" s="101">
        <v>430.28</v>
      </c>
      <c r="Q5" s="101">
        <v>257.86</v>
      </c>
      <c r="R5" s="5">
        <v>768.43</v>
      </c>
      <c r="S5" s="5">
        <v>464.49</v>
      </c>
      <c r="T5" s="5">
        <v>226.1</v>
      </c>
    </row>
    <row r="6" spans="1:20" x14ac:dyDescent="0.35">
      <c r="A6" s="159">
        <v>43157</v>
      </c>
      <c r="B6" s="5">
        <v>5344.26</v>
      </c>
      <c r="C6" s="101">
        <v>588.25</v>
      </c>
      <c r="D6" s="160">
        <v>1104.51</v>
      </c>
      <c r="E6" s="5">
        <v>3463.179932</v>
      </c>
      <c r="F6" s="5">
        <v>268.16000000000003</v>
      </c>
      <c r="G6" s="5">
        <v>134.11000000000001</v>
      </c>
      <c r="H6" s="160">
        <v>493.94</v>
      </c>
      <c r="I6" s="168">
        <v>606.27</v>
      </c>
      <c r="J6" s="5">
        <v>796.84</v>
      </c>
      <c r="K6" s="5">
        <v>313.52999999999997</v>
      </c>
      <c r="L6" s="5">
        <v>458.85</v>
      </c>
      <c r="M6" s="5">
        <v>297.75</v>
      </c>
      <c r="N6" s="5">
        <v>224.24</v>
      </c>
      <c r="O6" s="101">
        <v>832.3</v>
      </c>
      <c r="P6" s="101">
        <v>442.99</v>
      </c>
      <c r="Q6" s="101">
        <v>270.94</v>
      </c>
      <c r="R6" s="5">
        <v>792.47</v>
      </c>
      <c r="S6" s="5">
        <v>480.36</v>
      </c>
      <c r="T6" s="5">
        <v>232.06</v>
      </c>
    </row>
    <row r="7" spans="1:20" x14ac:dyDescent="0.35">
      <c r="A7" s="159">
        <v>43150</v>
      </c>
      <c r="B7" s="5">
        <v>5256.18</v>
      </c>
      <c r="C7" s="101">
        <v>575.67999999999995</v>
      </c>
      <c r="D7" s="160">
        <v>1079.6500000000001</v>
      </c>
      <c r="E7" s="5">
        <v>3407.790039</v>
      </c>
      <c r="F7" s="5">
        <v>261.52</v>
      </c>
      <c r="G7" s="5">
        <v>133.82</v>
      </c>
      <c r="H7" s="160">
        <v>487.67</v>
      </c>
      <c r="I7" s="168">
        <v>609.9</v>
      </c>
      <c r="J7" s="5">
        <v>786.39</v>
      </c>
      <c r="K7" s="5">
        <v>305.2</v>
      </c>
      <c r="L7" s="5">
        <v>451.17</v>
      </c>
      <c r="M7" s="5">
        <v>287.61</v>
      </c>
      <c r="N7" s="5">
        <v>220.51</v>
      </c>
      <c r="O7" s="101">
        <v>822.87</v>
      </c>
      <c r="P7" s="101">
        <v>436.6</v>
      </c>
      <c r="Q7" s="101">
        <v>267.54000000000002</v>
      </c>
      <c r="R7" s="5">
        <v>777.97</v>
      </c>
      <c r="S7" s="5">
        <v>484.63</v>
      </c>
      <c r="T7" s="5">
        <v>228.59</v>
      </c>
    </row>
    <row r="8" spans="1:20" x14ac:dyDescent="0.35">
      <c r="A8" s="159">
        <v>43143</v>
      </c>
      <c r="B8" s="5">
        <v>5140.0600000000004</v>
      </c>
      <c r="C8" s="101">
        <v>565.91</v>
      </c>
      <c r="D8" s="160">
        <v>1066.33</v>
      </c>
      <c r="E8" s="5">
        <v>3368.25</v>
      </c>
      <c r="F8" s="5">
        <v>258.74</v>
      </c>
      <c r="G8" s="5">
        <v>133.41</v>
      </c>
      <c r="H8" s="160">
        <v>477.31</v>
      </c>
      <c r="I8" s="168">
        <v>604.34</v>
      </c>
      <c r="J8" s="5">
        <v>777.85</v>
      </c>
      <c r="K8" s="5">
        <v>301.89999999999998</v>
      </c>
      <c r="L8" s="5">
        <v>443.7</v>
      </c>
      <c r="M8" s="5">
        <v>287.45</v>
      </c>
      <c r="N8" s="5">
        <v>217.75</v>
      </c>
      <c r="O8" s="101">
        <v>791.73</v>
      </c>
      <c r="P8" s="101">
        <v>429.7</v>
      </c>
      <c r="Q8" s="101">
        <v>255.47</v>
      </c>
      <c r="R8" s="5">
        <v>775.28</v>
      </c>
      <c r="S8" s="5">
        <v>476.09</v>
      </c>
      <c r="T8" s="5">
        <v>224.28</v>
      </c>
    </row>
    <row r="9" spans="1:20" x14ac:dyDescent="0.35">
      <c r="A9" s="159">
        <v>43136</v>
      </c>
      <c r="B9" s="5">
        <v>5285.83</v>
      </c>
      <c r="C9" s="101">
        <v>583.89</v>
      </c>
      <c r="D9" s="160">
        <v>1088.4100000000001</v>
      </c>
      <c r="E9" s="5">
        <v>3478.7700199999999</v>
      </c>
      <c r="F9" s="5">
        <v>267.17</v>
      </c>
      <c r="G9" s="5">
        <v>136.84</v>
      </c>
      <c r="H9" s="160">
        <v>494.55</v>
      </c>
      <c r="I9" s="168">
        <v>613.48</v>
      </c>
      <c r="J9" s="5">
        <v>810.48</v>
      </c>
      <c r="K9" s="5">
        <v>308.68</v>
      </c>
      <c r="L9" s="5">
        <v>451.81</v>
      </c>
      <c r="M9" s="5">
        <v>296.42</v>
      </c>
      <c r="N9" s="5">
        <v>220.41</v>
      </c>
      <c r="O9" s="101">
        <v>817.52</v>
      </c>
      <c r="P9" s="101">
        <v>446.48</v>
      </c>
      <c r="Q9" s="101">
        <v>267.17</v>
      </c>
      <c r="R9" s="5">
        <v>784.42</v>
      </c>
      <c r="S9" s="5">
        <v>481.77</v>
      </c>
      <c r="T9" s="5">
        <v>228.01</v>
      </c>
    </row>
    <row r="10" spans="1:20" x14ac:dyDescent="0.35">
      <c r="A10" s="159">
        <v>43129</v>
      </c>
      <c r="B10" s="5">
        <v>5521.59</v>
      </c>
      <c r="C10" s="101">
        <v>599.63</v>
      </c>
      <c r="D10" s="160">
        <v>1149.43</v>
      </c>
      <c r="E10" s="5">
        <v>3643.040039</v>
      </c>
      <c r="F10" s="5">
        <v>279.10000000000002</v>
      </c>
      <c r="G10" s="5">
        <v>143.05000000000001</v>
      </c>
      <c r="H10" s="160">
        <v>508.65</v>
      </c>
      <c r="I10" s="168">
        <v>646.52</v>
      </c>
      <c r="J10" s="5">
        <v>859.13</v>
      </c>
      <c r="K10" s="5">
        <v>321.68</v>
      </c>
      <c r="L10" s="5">
        <v>461.24</v>
      </c>
      <c r="M10" s="5">
        <v>312.39</v>
      </c>
      <c r="N10" s="5">
        <v>227.44</v>
      </c>
      <c r="O10" s="101">
        <v>853.78</v>
      </c>
      <c r="P10" s="101">
        <v>472.4</v>
      </c>
      <c r="Q10" s="101">
        <v>278.66000000000003</v>
      </c>
      <c r="R10" s="5">
        <v>806.44</v>
      </c>
      <c r="S10" s="5">
        <v>503.02</v>
      </c>
      <c r="T10" s="5">
        <v>237.11</v>
      </c>
    </row>
    <row r="11" spans="1:20" x14ac:dyDescent="0.35">
      <c r="A11" s="159">
        <v>43122</v>
      </c>
      <c r="B11" s="5">
        <v>5541.99</v>
      </c>
      <c r="C11" s="101">
        <v>610.78</v>
      </c>
      <c r="D11" s="160">
        <v>1157.43</v>
      </c>
      <c r="E11" s="5">
        <v>3665.280029</v>
      </c>
      <c r="F11" s="5">
        <v>287.33999999999997</v>
      </c>
      <c r="G11" s="5">
        <v>142.29</v>
      </c>
      <c r="H11" s="160">
        <v>513.78</v>
      </c>
      <c r="I11" s="168">
        <v>656.27</v>
      </c>
      <c r="J11" s="5">
        <v>845.58</v>
      </c>
      <c r="K11" s="5">
        <v>327.86</v>
      </c>
      <c r="L11" s="5">
        <v>450.79</v>
      </c>
      <c r="M11" s="5">
        <v>315.33999999999997</v>
      </c>
      <c r="N11" s="5">
        <v>233.6</v>
      </c>
      <c r="O11" s="101">
        <v>868.43</v>
      </c>
      <c r="P11" s="101">
        <v>476.81</v>
      </c>
      <c r="Q11" s="101">
        <v>281.47000000000003</v>
      </c>
      <c r="R11" s="5">
        <v>808.71</v>
      </c>
      <c r="S11" s="5">
        <v>505.52</v>
      </c>
      <c r="T11" s="5">
        <v>239.65</v>
      </c>
    </row>
    <row r="12" spans="1:20" x14ac:dyDescent="0.35">
      <c r="A12" s="159">
        <v>43115</v>
      </c>
      <c r="B12" s="5">
        <v>5509.69</v>
      </c>
      <c r="C12" s="101">
        <v>610.76</v>
      </c>
      <c r="D12" s="160">
        <v>1143</v>
      </c>
      <c r="E12" s="5">
        <v>3611.8100589999999</v>
      </c>
      <c r="F12" s="5">
        <v>285.58</v>
      </c>
      <c r="G12" s="5">
        <v>140.41</v>
      </c>
      <c r="H12" s="160">
        <v>497.45</v>
      </c>
      <c r="I12" s="168">
        <v>637.35</v>
      </c>
      <c r="J12" s="5">
        <v>843.56</v>
      </c>
      <c r="K12" s="5">
        <v>330</v>
      </c>
      <c r="L12" s="5">
        <v>446.89</v>
      </c>
      <c r="M12" s="5">
        <v>309.79000000000002</v>
      </c>
      <c r="N12" s="5">
        <v>233.61</v>
      </c>
      <c r="O12" s="101">
        <v>854.59</v>
      </c>
      <c r="P12" s="101">
        <v>468.4</v>
      </c>
      <c r="Q12" s="101">
        <v>277.37</v>
      </c>
      <c r="R12" s="5">
        <v>794.22</v>
      </c>
      <c r="S12" s="5">
        <v>495.21</v>
      </c>
      <c r="T12" s="5">
        <v>238.83</v>
      </c>
    </row>
    <row r="13" spans="1:20" x14ac:dyDescent="0.35">
      <c r="A13" s="159">
        <v>43108</v>
      </c>
      <c r="B13" s="5">
        <v>5487.42</v>
      </c>
      <c r="C13" s="101">
        <v>617.1</v>
      </c>
      <c r="D13" s="160">
        <v>1145.98</v>
      </c>
      <c r="E13" s="5">
        <v>3616.4499510000001</v>
      </c>
      <c r="F13" s="5">
        <v>290.75</v>
      </c>
      <c r="G13" s="5">
        <v>134.75</v>
      </c>
      <c r="H13" s="160">
        <v>509.08</v>
      </c>
      <c r="I13" s="168">
        <v>631.04</v>
      </c>
      <c r="J13" s="5">
        <v>859.58</v>
      </c>
      <c r="K13" s="5">
        <v>324.13</v>
      </c>
      <c r="L13" s="5">
        <v>441.07</v>
      </c>
      <c r="M13" s="5">
        <v>317.92</v>
      </c>
      <c r="N13" s="5">
        <v>234.01</v>
      </c>
      <c r="O13" s="101">
        <v>852.12</v>
      </c>
      <c r="P13" s="101">
        <v>478.42</v>
      </c>
      <c r="Q13" s="101">
        <v>269.62</v>
      </c>
      <c r="R13" s="5">
        <v>808.56</v>
      </c>
      <c r="S13" s="5">
        <v>498.67</v>
      </c>
      <c r="T13" s="5">
        <v>241.99</v>
      </c>
    </row>
    <row r="14" spans="1:20" x14ac:dyDescent="0.35">
      <c r="A14" s="159">
        <v>43101</v>
      </c>
      <c r="B14" s="5">
        <v>5312.56</v>
      </c>
      <c r="C14" s="101">
        <v>610.16999999999996</v>
      </c>
      <c r="D14" s="160">
        <v>1104.9100000000001</v>
      </c>
      <c r="E14" s="5">
        <v>3503.959961</v>
      </c>
      <c r="F14" s="5">
        <v>282.88</v>
      </c>
      <c r="G14" s="5">
        <v>130.47999999999999</v>
      </c>
      <c r="H14" s="160">
        <v>487.12</v>
      </c>
      <c r="I14" s="168">
        <v>593.44000000000005</v>
      </c>
      <c r="J14" s="5">
        <v>830.07</v>
      </c>
      <c r="K14" s="5">
        <v>309.81</v>
      </c>
      <c r="L14" s="5">
        <v>424.2</v>
      </c>
      <c r="M14" s="5">
        <v>310.64999999999998</v>
      </c>
      <c r="N14" s="5">
        <v>229.6</v>
      </c>
      <c r="O14" s="101">
        <v>820.45</v>
      </c>
      <c r="P14" s="101">
        <v>460.7</v>
      </c>
      <c r="Q14" s="101">
        <v>258.08</v>
      </c>
      <c r="R14" s="5">
        <v>796.73</v>
      </c>
      <c r="S14" s="5">
        <v>492.34</v>
      </c>
      <c r="T14" s="5">
        <v>238.28</v>
      </c>
    </row>
    <row r="15" spans="1:20" x14ac:dyDescent="0.35">
      <c r="A15" s="159">
        <v>43092</v>
      </c>
      <c r="B15" s="5">
        <v>5364.72</v>
      </c>
      <c r="C15" s="101">
        <v>613.1</v>
      </c>
      <c r="D15" s="160">
        <v>1114.8</v>
      </c>
      <c r="E15" s="5">
        <v>3553.389893</v>
      </c>
      <c r="F15" s="5">
        <v>286.22000000000003</v>
      </c>
      <c r="G15" s="5">
        <v>132.56</v>
      </c>
      <c r="H15" s="160">
        <v>493.28</v>
      </c>
      <c r="I15" s="168">
        <v>599.70000000000005</v>
      </c>
      <c r="J15" s="5">
        <v>837.11</v>
      </c>
      <c r="K15" s="5">
        <v>313.55</v>
      </c>
      <c r="L15" s="5">
        <v>424.68</v>
      </c>
      <c r="M15" s="5">
        <v>314.20999999999998</v>
      </c>
      <c r="N15" s="5">
        <v>232.5</v>
      </c>
      <c r="O15" s="101">
        <v>827.94</v>
      </c>
      <c r="P15" s="101">
        <v>462.68</v>
      </c>
      <c r="Q15" s="101">
        <v>260.92</v>
      </c>
      <c r="R15" s="5">
        <v>804.84</v>
      </c>
      <c r="S15" s="5">
        <v>491.76</v>
      </c>
      <c r="T15" s="5">
        <v>236.84</v>
      </c>
    </row>
    <row r="16" spans="1:20" x14ac:dyDescent="0.35">
      <c r="A16" s="159">
        <v>43087</v>
      </c>
      <c r="B16" s="5">
        <v>5420.58</v>
      </c>
      <c r="C16" s="101">
        <v>619.67999999999995</v>
      </c>
      <c r="D16" s="160">
        <v>1130.7</v>
      </c>
      <c r="E16" s="5">
        <v>3609.419922</v>
      </c>
      <c r="F16" s="5">
        <v>291.87</v>
      </c>
      <c r="G16" s="5">
        <v>133.47</v>
      </c>
      <c r="H16" s="160">
        <v>501.34</v>
      </c>
      <c r="I16" s="168">
        <v>601.89</v>
      </c>
      <c r="J16" s="5">
        <v>850.81</v>
      </c>
      <c r="K16" s="5">
        <v>314.95999999999998</v>
      </c>
      <c r="L16" s="5">
        <v>429.32</v>
      </c>
      <c r="M16" s="5">
        <v>317.01</v>
      </c>
      <c r="N16" s="5">
        <v>232.51</v>
      </c>
      <c r="O16" s="101">
        <v>833.41</v>
      </c>
      <c r="P16" s="101">
        <v>465.01</v>
      </c>
      <c r="Q16" s="101">
        <v>256.97000000000003</v>
      </c>
      <c r="R16" s="5">
        <v>820.64</v>
      </c>
      <c r="S16" s="5">
        <v>496.26</v>
      </c>
      <c r="T16" s="5">
        <v>234.24</v>
      </c>
    </row>
    <row r="17" spans="1:20" x14ac:dyDescent="0.35">
      <c r="A17" s="159">
        <v>43080</v>
      </c>
      <c r="B17" s="5">
        <v>5386.83</v>
      </c>
      <c r="C17" s="101">
        <v>612.59</v>
      </c>
      <c r="D17" s="160">
        <v>1114.8699999999999</v>
      </c>
      <c r="E17" s="5">
        <v>3582.209961</v>
      </c>
      <c r="F17" s="5">
        <v>297.20999999999998</v>
      </c>
      <c r="G17" s="5">
        <v>134.63999999999999</v>
      </c>
      <c r="H17" s="160">
        <v>487.41</v>
      </c>
      <c r="I17" s="168">
        <v>592.89</v>
      </c>
      <c r="J17" s="5">
        <v>842.82</v>
      </c>
      <c r="K17" s="5">
        <v>313.97000000000003</v>
      </c>
      <c r="L17" s="5">
        <v>431.43</v>
      </c>
      <c r="M17" s="5">
        <v>319.74</v>
      </c>
      <c r="N17" s="5">
        <v>233.46</v>
      </c>
      <c r="O17" s="101">
        <v>822.75</v>
      </c>
      <c r="P17" s="101">
        <v>464.3</v>
      </c>
      <c r="Q17" s="101">
        <v>253.19</v>
      </c>
      <c r="R17" s="5">
        <v>812.12</v>
      </c>
      <c r="S17" s="5">
        <v>504.17</v>
      </c>
      <c r="T17" s="5">
        <v>239.43</v>
      </c>
    </row>
    <row r="18" spans="1:20" x14ac:dyDescent="0.35">
      <c r="A18" s="159">
        <v>43073</v>
      </c>
      <c r="B18" s="5">
        <v>5389.29</v>
      </c>
      <c r="C18" s="101">
        <v>615.22</v>
      </c>
      <c r="D18" s="160">
        <v>1118.1099999999999</v>
      </c>
      <c r="E18" s="5">
        <v>3576.219971</v>
      </c>
      <c r="F18" s="5">
        <v>295.25</v>
      </c>
      <c r="G18" s="5">
        <v>132.43</v>
      </c>
      <c r="H18" s="160">
        <v>484.46</v>
      </c>
      <c r="I18" s="168">
        <v>592.23</v>
      </c>
      <c r="J18" s="5">
        <v>840.86</v>
      </c>
      <c r="K18" s="5">
        <v>316.93</v>
      </c>
      <c r="L18" s="5">
        <v>421.64</v>
      </c>
      <c r="M18" s="5">
        <v>316.88</v>
      </c>
      <c r="N18" s="5">
        <v>230.01</v>
      </c>
      <c r="O18" s="101">
        <v>825.36</v>
      </c>
      <c r="P18" s="101">
        <v>462.25</v>
      </c>
      <c r="Q18" s="101">
        <v>249.04</v>
      </c>
      <c r="R18" s="5">
        <v>825.97</v>
      </c>
      <c r="S18" s="5">
        <v>493.59</v>
      </c>
      <c r="T18" s="5">
        <v>242.68</v>
      </c>
    </row>
    <row r="19" spans="1:20" x14ac:dyDescent="0.35">
      <c r="A19" s="159">
        <v>43066</v>
      </c>
      <c r="B19" s="5">
        <v>5360.09</v>
      </c>
      <c r="C19" s="101">
        <v>616.33000000000004</v>
      </c>
      <c r="D19" s="160">
        <v>1116.7</v>
      </c>
      <c r="E19" s="5">
        <v>3564.0200199999999</v>
      </c>
      <c r="F19" s="5">
        <v>291.07</v>
      </c>
      <c r="G19" s="5">
        <v>130.85</v>
      </c>
      <c r="H19" s="160">
        <v>508.47</v>
      </c>
      <c r="I19" s="168">
        <v>588.88</v>
      </c>
      <c r="J19" s="5">
        <v>840.52</v>
      </c>
      <c r="K19" s="5">
        <v>309.83</v>
      </c>
      <c r="L19" s="5">
        <v>414.54</v>
      </c>
      <c r="M19" s="5">
        <v>311.89999999999998</v>
      </c>
      <c r="N19" s="5">
        <v>227.7</v>
      </c>
      <c r="O19" s="101">
        <v>814.53</v>
      </c>
      <c r="P19" s="101">
        <v>461.07</v>
      </c>
      <c r="Q19" s="101">
        <v>244.77</v>
      </c>
      <c r="R19" s="5">
        <v>826.8</v>
      </c>
      <c r="S19" s="5">
        <v>479.9</v>
      </c>
      <c r="T19" s="5">
        <v>238.13</v>
      </c>
    </row>
    <row r="20" spans="1:20" x14ac:dyDescent="0.35">
      <c r="A20" s="159">
        <v>43059</v>
      </c>
      <c r="B20" s="5">
        <v>5340.45</v>
      </c>
      <c r="C20" s="101">
        <v>612.1</v>
      </c>
      <c r="D20" s="160">
        <v>1121.9100000000001</v>
      </c>
      <c r="E20" s="5">
        <v>3561.4099120000001</v>
      </c>
      <c r="F20" s="5">
        <v>288.75</v>
      </c>
      <c r="G20" s="5">
        <v>130.59</v>
      </c>
      <c r="H20" s="160">
        <v>508.78</v>
      </c>
      <c r="I20" s="168">
        <v>586.59</v>
      </c>
      <c r="J20" s="5">
        <v>840.52</v>
      </c>
      <c r="K20" s="5">
        <v>307.75</v>
      </c>
      <c r="L20" s="5">
        <v>419.99</v>
      </c>
      <c r="M20" s="5">
        <v>314.44</v>
      </c>
      <c r="N20" s="5">
        <v>227.7</v>
      </c>
      <c r="O20" s="101">
        <v>814.65</v>
      </c>
      <c r="P20" s="101">
        <v>466.32</v>
      </c>
      <c r="Q20" s="101">
        <v>244.55</v>
      </c>
      <c r="R20" s="5">
        <v>831.16</v>
      </c>
      <c r="S20" s="5">
        <v>480.89</v>
      </c>
      <c r="T20" s="5">
        <v>237.63</v>
      </c>
    </row>
    <row r="21" spans="1:20" x14ac:dyDescent="0.35">
      <c r="A21" s="159">
        <v>43052</v>
      </c>
      <c r="B21" s="5">
        <v>5341.63</v>
      </c>
      <c r="C21" s="101">
        <v>617.62</v>
      </c>
      <c r="D21" s="160">
        <v>1120.42</v>
      </c>
      <c r="E21" s="5">
        <v>3574.5200199999999</v>
      </c>
      <c r="F21" s="5">
        <v>294.48</v>
      </c>
      <c r="G21" s="5">
        <v>131.84</v>
      </c>
      <c r="H21" s="160">
        <v>500.26</v>
      </c>
      <c r="I21" s="168">
        <v>583.39</v>
      </c>
      <c r="J21" s="5">
        <v>849.84</v>
      </c>
      <c r="K21" s="5">
        <v>317.33</v>
      </c>
      <c r="L21" s="5">
        <v>412.89</v>
      </c>
      <c r="M21" s="5">
        <v>315.13</v>
      </c>
      <c r="N21" s="5">
        <v>220.67</v>
      </c>
      <c r="O21" s="101">
        <v>812.52</v>
      </c>
      <c r="P21" s="101">
        <v>456.12</v>
      </c>
      <c r="Q21" s="101">
        <v>247.3</v>
      </c>
      <c r="R21" s="5">
        <v>831.1</v>
      </c>
      <c r="S21" s="5">
        <v>476.98</v>
      </c>
      <c r="T21" s="5">
        <v>233.36</v>
      </c>
    </row>
    <row r="22" spans="1:20" x14ac:dyDescent="0.35">
      <c r="A22" s="159">
        <v>43045</v>
      </c>
      <c r="B22" s="5">
        <v>5507.25</v>
      </c>
      <c r="C22" s="101">
        <v>632.6</v>
      </c>
      <c r="D22" s="160">
        <v>1166.93</v>
      </c>
      <c r="E22" s="5">
        <v>3682.360107</v>
      </c>
      <c r="F22" s="5">
        <v>300.63</v>
      </c>
      <c r="G22" s="5">
        <v>132.63</v>
      </c>
      <c r="H22" s="160">
        <v>521.94000000000005</v>
      </c>
      <c r="I22" s="168">
        <v>609.12</v>
      </c>
      <c r="J22" s="5">
        <v>885.53</v>
      </c>
      <c r="K22" s="5">
        <v>322.72000000000003</v>
      </c>
      <c r="L22" s="5">
        <v>425.59</v>
      </c>
      <c r="M22" s="5">
        <v>323.93</v>
      </c>
      <c r="N22" s="5">
        <v>226.24</v>
      </c>
      <c r="O22" s="101">
        <v>843.09</v>
      </c>
      <c r="P22" s="101">
        <v>467.59</v>
      </c>
      <c r="Q22" s="101">
        <v>254.91</v>
      </c>
      <c r="R22" s="5">
        <v>853.23</v>
      </c>
      <c r="S22" s="5">
        <v>491.27</v>
      </c>
      <c r="T22" s="5">
        <v>240.98</v>
      </c>
    </row>
    <row r="23" spans="1:20" x14ac:dyDescent="0.35">
      <c r="A23" s="159">
        <v>43038</v>
      </c>
      <c r="B23" s="5">
        <v>5493.63</v>
      </c>
      <c r="C23" s="101">
        <v>625.72</v>
      </c>
      <c r="D23" s="160">
        <v>1130.96</v>
      </c>
      <c r="E23" s="5">
        <v>3662.179932</v>
      </c>
      <c r="F23" s="5">
        <v>296.63</v>
      </c>
      <c r="G23" s="5">
        <v>136.51</v>
      </c>
      <c r="H23" s="160">
        <v>508.46</v>
      </c>
      <c r="I23" s="168">
        <v>593.01</v>
      </c>
      <c r="J23" s="5">
        <v>890.31</v>
      </c>
      <c r="K23" s="5">
        <v>316.14999999999998</v>
      </c>
      <c r="L23" s="5">
        <v>416.64</v>
      </c>
      <c r="M23" s="5">
        <v>330.6</v>
      </c>
      <c r="N23" s="5">
        <v>225.87</v>
      </c>
      <c r="O23" s="101">
        <v>833.43</v>
      </c>
      <c r="P23" s="101">
        <v>468.28</v>
      </c>
      <c r="Q23" s="101">
        <v>248.35</v>
      </c>
      <c r="R23" s="5">
        <v>851.29</v>
      </c>
      <c r="S23" s="5">
        <v>491.72</v>
      </c>
      <c r="T23" s="5">
        <v>233.4</v>
      </c>
    </row>
    <row r="24" spans="1:20" x14ac:dyDescent="0.35">
      <c r="A24" s="159">
        <v>43031</v>
      </c>
      <c r="B24" s="5">
        <v>5386.81</v>
      </c>
      <c r="C24" s="101">
        <v>635.87</v>
      </c>
      <c r="D24" s="160">
        <v>1126.02</v>
      </c>
      <c r="E24" s="5">
        <v>3608.8701169999999</v>
      </c>
      <c r="F24" s="5">
        <v>293.91000000000003</v>
      </c>
      <c r="G24" s="5">
        <v>134.22</v>
      </c>
      <c r="H24" s="160">
        <v>507.99</v>
      </c>
      <c r="I24" s="168">
        <v>574.46</v>
      </c>
      <c r="J24" s="5">
        <v>899.63</v>
      </c>
      <c r="K24" s="5">
        <v>305.12</v>
      </c>
      <c r="L24" s="5">
        <v>418.52</v>
      </c>
      <c r="M24" s="5">
        <v>329.04</v>
      </c>
      <c r="N24" s="5">
        <v>226.07</v>
      </c>
      <c r="O24" s="101">
        <v>814.85</v>
      </c>
      <c r="P24" s="101">
        <v>458.62</v>
      </c>
      <c r="Q24" s="101">
        <v>245.95</v>
      </c>
      <c r="R24" s="5">
        <v>823.81</v>
      </c>
      <c r="S24" s="5">
        <v>479.87</v>
      </c>
      <c r="T24" s="5">
        <v>228.27</v>
      </c>
    </row>
    <row r="25" spans="1:20" x14ac:dyDescent="0.35">
      <c r="A25" s="159">
        <v>43024</v>
      </c>
      <c r="B25" s="5">
        <v>5362.88</v>
      </c>
      <c r="C25" s="101">
        <v>627.66</v>
      </c>
      <c r="D25" s="160">
        <v>1119.94</v>
      </c>
      <c r="E25" s="5">
        <v>3606.2700199999999</v>
      </c>
      <c r="F25" s="5">
        <v>290.52</v>
      </c>
      <c r="G25" s="5">
        <v>133.46</v>
      </c>
      <c r="H25" s="160">
        <v>499.33</v>
      </c>
      <c r="I25" s="168">
        <v>579.88</v>
      </c>
      <c r="J25" s="5">
        <v>894.98</v>
      </c>
      <c r="K25" s="5">
        <v>306.7</v>
      </c>
      <c r="L25" s="5">
        <v>424.81</v>
      </c>
      <c r="M25" s="5">
        <v>332.41</v>
      </c>
      <c r="N25" s="5">
        <v>228.85</v>
      </c>
      <c r="O25" s="101">
        <v>814.63</v>
      </c>
      <c r="P25" s="101">
        <v>454.37</v>
      </c>
      <c r="Q25" s="101">
        <v>238.8</v>
      </c>
      <c r="R25" s="5">
        <v>848.76</v>
      </c>
      <c r="S25" s="5">
        <v>477.82</v>
      </c>
      <c r="T25" s="5">
        <v>231.01</v>
      </c>
    </row>
    <row r="26" spans="1:20" x14ac:dyDescent="0.35">
      <c r="A26" s="159">
        <v>43017</v>
      </c>
      <c r="B26" s="5">
        <v>5365.83</v>
      </c>
      <c r="C26" s="101">
        <v>621.16</v>
      </c>
      <c r="D26" s="160">
        <v>1114.27</v>
      </c>
      <c r="E26" s="5">
        <v>3610.5</v>
      </c>
      <c r="F26" s="5">
        <v>286.87</v>
      </c>
      <c r="G26" s="5">
        <v>136.18</v>
      </c>
      <c r="H26" s="160">
        <v>499.24</v>
      </c>
      <c r="I26" s="168">
        <v>581.69000000000005</v>
      </c>
      <c r="J26" s="5">
        <v>905.55</v>
      </c>
      <c r="K26" s="5">
        <v>303.69</v>
      </c>
      <c r="L26" s="5">
        <v>425.75</v>
      </c>
      <c r="M26" s="5">
        <v>333.42</v>
      </c>
      <c r="N26" s="5">
        <v>229.83</v>
      </c>
      <c r="O26" s="101">
        <v>815.03</v>
      </c>
      <c r="P26" s="101">
        <v>451.9</v>
      </c>
      <c r="Q26" s="101">
        <v>232.12</v>
      </c>
      <c r="R26" s="5">
        <v>828.34</v>
      </c>
      <c r="S26" s="5">
        <v>472.82</v>
      </c>
      <c r="T26" s="5">
        <v>227.96</v>
      </c>
    </row>
    <row r="27" spans="1:20" x14ac:dyDescent="0.35">
      <c r="A27" s="159">
        <v>43010</v>
      </c>
      <c r="B27" s="5">
        <v>5350.44</v>
      </c>
      <c r="C27" s="101">
        <v>606.39</v>
      </c>
      <c r="D27" s="160">
        <v>1108.3499999999999</v>
      </c>
      <c r="E27" s="5">
        <v>3602.6899410000001</v>
      </c>
      <c r="F27" s="5">
        <v>286.13</v>
      </c>
      <c r="G27" s="5">
        <v>137.66</v>
      </c>
      <c r="H27" s="160">
        <v>497.91</v>
      </c>
      <c r="I27" s="168">
        <v>573.16999999999996</v>
      </c>
      <c r="J27" s="5">
        <v>902.14</v>
      </c>
      <c r="K27" s="5">
        <v>303.10000000000002</v>
      </c>
      <c r="L27" s="5">
        <v>421.9</v>
      </c>
      <c r="M27" s="5">
        <v>332.74</v>
      </c>
      <c r="N27" s="5">
        <v>229.56</v>
      </c>
      <c r="O27" s="101">
        <v>817.74</v>
      </c>
      <c r="P27" s="101">
        <v>458.71</v>
      </c>
      <c r="Q27" s="101">
        <v>229.29</v>
      </c>
      <c r="R27" s="5">
        <v>832.63</v>
      </c>
      <c r="S27" s="5">
        <v>474</v>
      </c>
      <c r="T27" s="5">
        <v>229</v>
      </c>
    </row>
    <row r="28" spans="1:20" x14ac:dyDescent="0.35">
      <c r="A28" s="159">
        <v>43003</v>
      </c>
      <c r="B28" s="5">
        <v>5267.13</v>
      </c>
      <c r="C28" s="101">
        <v>596.30999999999995</v>
      </c>
      <c r="D28" s="160">
        <v>1079.05</v>
      </c>
      <c r="E28" s="5">
        <v>3537.8100589999999</v>
      </c>
      <c r="F28" s="5">
        <v>285.02999999999997</v>
      </c>
      <c r="G28" s="5">
        <v>134.13999999999999</v>
      </c>
      <c r="H28" s="160">
        <v>481.62</v>
      </c>
      <c r="I28" s="168">
        <v>565.02</v>
      </c>
      <c r="J28" s="5">
        <v>895.09</v>
      </c>
      <c r="K28" s="5">
        <v>304.17</v>
      </c>
      <c r="L28" s="5">
        <v>413.94</v>
      </c>
      <c r="M28" s="5">
        <v>331.5</v>
      </c>
      <c r="N28" s="5">
        <v>224.36</v>
      </c>
      <c r="O28" s="101">
        <v>801.66</v>
      </c>
      <c r="P28" s="101">
        <v>447.95</v>
      </c>
      <c r="Q28" s="101">
        <v>224.29</v>
      </c>
      <c r="R28" s="5">
        <v>823.31</v>
      </c>
      <c r="S28" s="5">
        <v>468.96</v>
      </c>
      <c r="T28" s="5">
        <v>223.77</v>
      </c>
    </row>
    <row r="29" spans="1:20" x14ac:dyDescent="0.35">
      <c r="A29" s="159">
        <v>42996</v>
      </c>
      <c r="B29" s="5">
        <v>5229.32</v>
      </c>
      <c r="C29" s="101">
        <v>604.85</v>
      </c>
      <c r="D29" s="160">
        <v>1065.99</v>
      </c>
      <c r="E29" s="5">
        <v>3526.73999</v>
      </c>
      <c r="F29" s="5">
        <v>286.79000000000002</v>
      </c>
      <c r="G29" s="5">
        <v>134.29</v>
      </c>
      <c r="H29" s="160">
        <v>487.82</v>
      </c>
      <c r="I29" s="168">
        <v>556.76</v>
      </c>
      <c r="J29" s="5">
        <v>881.53</v>
      </c>
      <c r="K29" s="5">
        <v>297.56</v>
      </c>
      <c r="L29" s="5">
        <v>420.91</v>
      </c>
      <c r="M29" s="5">
        <v>332.63</v>
      </c>
      <c r="N29" s="5">
        <v>223.29</v>
      </c>
      <c r="O29" s="101">
        <v>797.64</v>
      </c>
      <c r="P29" s="101">
        <v>449.25</v>
      </c>
      <c r="Q29" s="101">
        <v>228.83</v>
      </c>
      <c r="R29" s="5">
        <v>831.02</v>
      </c>
      <c r="S29" s="5">
        <v>472.88</v>
      </c>
      <c r="T29" s="5">
        <v>222.39</v>
      </c>
    </row>
    <row r="30" spans="1:20" x14ac:dyDescent="0.35">
      <c r="A30" s="159">
        <v>42989</v>
      </c>
      <c r="B30" s="5">
        <v>5176.71</v>
      </c>
      <c r="C30" s="101">
        <v>611.61</v>
      </c>
      <c r="D30" s="160">
        <v>1053.3599999999999</v>
      </c>
      <c r="E30" s="5">
        <v>3495.1899410000001</v>
      </c>
      <c r="F30" s="5">
        <v>295.25</v>
      </c>
      <c r="G30" s="5">
        <v>131.66999999999999</v>
      </c>
      <c r="H30" s="160">
        <v>480.36</v>
      </c>
      <c r="I30" s="168">
        <v>541.64</v>
      </c>
      <c r="J30" s="5">
        <v>882.53</v>
      </c>
      <c r="K30" s="5">
        <v>294.44</v>
      </c>
      <c r="L30" s="5">
        <v>415.22</v>
      </c>
      <c r="M30" s="5">
        <v>332.13</v>
      </c>
      <c r="N30" s="5">
        <v>221.16</v>
      </c>
      <c r="O30" s="101">
        <v>784.53</v>
      </c>
      <c r="P30" s="101">
        <v>445.02</v>
      </c>
      <c r="Q30" s="101">
        <v>227.19</v>
      </c>
      <c r="R30" s="5">
        <v>834.91</v>
      </c>
      <c r="S30" s="5">
        <v>466.65</v>
      </c>
      <c r="T30" s="5">
        <v>225.81</v>
      </c>
    </row>
    <row r="31" spans="1:20" x14ac:dyDescent="0.35">
      <c r="A31" s="159">
        <v>42982</v>
      </c>
      <c r="B31" s="5">
        <v>5103.97</v>
      </c>
      <c r="C31" s="101">
        <v>595.72</v>
      </c>
      <c r="D31" s="160">
        <v>1026.47</v>
      </c>
      <c r="E31" s="5">
        <v>3430.419922</v>
      </c>
      <c r="F31" s="5">
        <v>287.95</v>
      </c>
      <c r="G31" s="5">
        <v>131.04</v>
      </c>
      <c r="H31" s="160">
        <v>465.84</v>
      </c>
      <c r="I31" s="168">
        <v>523.19000000000005</v>
      </c>
      <c r="J31" s="5">
        <v>869.8</v>
      </c>
      <c r="K31" s="5">
        <v>290.94</v>
      </c>
      <c r="L31" s="5">
        <v>408.53</v>
      </c>
      <c r="M31" s="5">
        <v>331.49</v>
      </c>
      <c r="N31" s="5">
        <v>220</v>
      </c>
      <c r="O31" s="101">
        <v>768.59</v>
      </c>
      <c r="P31" s="101">
        <v>438.62</v>
      </c>
      <c r="Q31" s="101">
        <v>224.06</v>
      </c>
      <c r="R31" s="5">
        <v>815.21</v>
      </c>
      <c r="S31" s="5">
        <v>463.06</v>
      </c>
      <c r="T31" s="5">
        <v>220.95</v>
      </c>
    </row>
    <row r="32" spans="1:20" x14ac:dyDescent="0.35">
      <c r="A32" s="159">
        <v>42975</v>
      </c>
      <c r="B32" s="5">
        <v>5079.75</v>
      </c>
      <c r="C32" s="101">
        <v>592.41</v>
      </c>
      <c r="D32" s="160">
        <v>1029.92</v>
      </c>
      <c r="E32" s="5">
        <v>3421.030029</v>
      </c>
      <c r="F32" s="5">
        <v>288.27</v>
      </c>
      <c r="G32" s="5">
        <v>132.01</v>
      </c>
      <c r="H32" s="160">
        <v>462.8</v>
      </c>
      <c r="I32" s="168">
        <v>521.32000000000005</v>
      </c>
      <c r="J32" s="5">
        <v>865.53</v>
      </c>
      <c r="K32" s="5">
        <v>285.68</v>
      </c>
      <c r="L32" s="5">
        <v>406.71</v>
      </c>
      <c r="M32" s="5">
        <v>333.17</v>
      </c>
      <c r="N32" s="5">
        <v>219.84</v>
      </c>
      <c r="O32" s="101">
        <v>760.09</v>
      </c>
      <c r="P32" s="101">
        <v>427.39</v>
      </c>
      <c r="Q32" s="101">
        <v>221.21</v>
      </c>
      <c r="R32" s="5">
        <v>805.56</v>
      </c>
      <c r="S32" s="5">
        <v>475.25</v>
      </c>
      <c r="T32" s="5">
        <v>216.64</v>
      </c>
    </row>
    <row r="33" spans="1:20" x14ac:dyDescent="0.35">
      <c r="A33" s="159">
        <v>42968</v>
      </c>
      <c r="B33" s="5">
        <v>5087.59</v>
      </c>
      <c r="C33" s="101">
        <v>598.92999999999995</v>
      </c>
      <c r="D33" s="160">
        <v>1018.09</v>
      </c>
      <c r="E33" s="5">
        <v>3423.530029</v>
      </c>
      <c r="F33" s="5">
        <v>287.60000000000002</v>
      </c>
      <c r="G33" s="5">
        <v>132.72999999999999</v>
      </c>
      <c r="H33" s="160">
        <v>462.83</v>
      </c>
      <c r="I33" s="168">
        <v>512.87</v>
      </c>
      <c r="J33" s="5">
        <v>857.7</v>
      </c>
      <c r="K33" s="5">
        <v>284.89</v>
      </c>
      <c r="L33" s="5">
        <v>409.27</v>
      </c>
      <c r="M33" s="5">
        <v>335.79</v>
      </c>
      <c r="N33" s="5">
        <v>223.3</v>
      </c>
      <c r="O33" s="101">
        <v>764.3</v>
      </c>
      <c r="P33" s="101">
        <v>428.83</v>
      </c>
      <c r="Q33" s="101">
        <v>222.7</v>
      </c>
      <c r="R33" s="5">
        <v>807.28</v>
      </c>
      <c r="S33" s="5">
        <v>488.72</v>
      </c>
      <c r="T33" s="5">
        <v>220.78</v>
      </c>
    </row>
    <row r="34" spans="1:20" x14ac:dyDescent="0.35">
      <c r="A34" s="159">
        <v>42961</v>
      </c>
      <c r="B34" s="5">
        <v>5121.67</v>
      </c>
      <c r="C34" s="101">
        <v>599.37</v>
      </c>
      <c r="D34" s="160">
        <v>1023.23</v>
      </c>
      <c r="E34" s="5">
        <v>3450.6599120000001</v>
      </c>
      <c r="F34" s="5">
        <v>284.27</v>
      </c>
      <c r="G34" s="5">
        <v>135.31</v>
      </c>
      <c r="H34" s="160">
        <v>467.51</v>
      </c>
      <c r="I34" s="168">
        <v>514.55999999999995</v>
      </c>
      <c r="J34" s="5">
        <v>856.12</v>
      </c>
      <c r="K34" s="5">
        <v>287.24</v>
      </c>
      <c r="L34" s="5">
        <v>410.08</v>
      </c>
      <c r="M34" s="5">
        <v>343.48</v>
      </c>
      <c r="N34" s="5">
        <v>226.99</v>
      </c>
      <c r="O34" s="101">
        <v>765.21</v>
      </c>
      <c r="P34" s="101">
        <v>432.49</v>
      </c>
      <c r="Q34" s="101">
        <v>222.94</v>
      </c>
      <c r="R34" s="5">
        <v>812.68</v>
      </c>
      <c r="S34" s="5">
        <v>488.31</v>
      </c>
      <c r="T34" s="5">
        <v>221.97</v>
      </c>
    </row>
    <row r="35" spans="1:20" x14ac:dyDescent="0.35">
      <c r="A35" s="159">
        <v>42954</v>
      </c>
      <c r="B35" s="5">
        <v>5207.8900000000003</v>
      </c>
      <c r="C35" s="101">
        <v>610.27</v>
      </c>
      <c r="D35" s="160">
        <v>1032.23</v>
      </c>
      <c r="E35" s="5">
        <v>3505.8000489999999</v>
      </c>
      <c r="F35" s="5">
        <v>280.20999999999998</v>
      </c>
      <c r="G35" s="5">
        <v>139.54</v>
      </c>
      <c r="H35" s="160">
        <v>473.68</v>
      </c>
      <c r="I35" s="168">
        <v>515.04999999999995</v>
      </c>
      <c r="J35" s="5">
        <v>860.89</v>
      </c>
      <c r="K35" s="5">
        <v>294.08</v>
      </c>
      <c r="L35" s="5">
        <v>415.64</v>
      </c>
      <c r="M35" s="5">
        <v>350.98</v>
      </c>
      <c r="N35" s="5">
        <v>230.78</v>
      </c>
      <c r="O35" s="101">
        <v>771.39</v>
      </c>
      <c r="P35" s="101">
        <v>437.6</v>
      </c>
      <c r="Q35" s="101">
        <v>227.45</v>
      </c>
      <c r="R35" s="5">
        <v>824.09</v>
      </c>
      <c r="S35" s="5">
        <v>497.32</v>
      </c>
      <c r="T35" s="5">
        <v>223.93</v>
      </c>
    </row>
    <row r="36" spans="1:20" x14ac:dyDescent="0.35">
      <c r="A36" s="159">
        <v>42947</v>
      </c>
      <c r="B36" s="5">
        <v>5093.7700000000004</v>
      </c>
      <c r="C36" s="101">
        <v>600.89</v>
      </c>
      <c r="D36" s="160">
        <v>1024.56</v>
      </c>
      <c r="E36" s="5">
        <v>3449.360107</v>
      </c>
      <c r="F36" s="5">
        <v>272.95999999999998</v>
      </c>
      <c r="G36" s="5">
        <v>135.99</v>
      </c>
      <c r="H36" s="160">
        <v>466.77</v>
      </c>
      <c r="I36" s="168">
        <v>508.08</v>
      </c>
      <c r="J36" s="5">
        <v>864.89</v>
      </c>
      <c r="K36" s="5">
        <v>289.58999999999997</v>
      </c>
      <c r="L36" s="5">
        <v>406.38</v>
      </c>
      <c r="M36" s="5">
        <v>343.07</v>
      </c>
      <c r="N36" s="5">
        <v>228.5</v>
      </c>
      <c r="O36" s="101">
        <v>763.44</v>
      </c>
      <c r="P36" s="101">
        <v>430.76</v>
      </c>
      <c r="Q36" s="101">
        <v>227.14</v>
      </c>
      <c r="R36" s="5">
        <v>808.4</v>
      </c>
      <c r="S36" s="5">
        <v>487.16</v>
      </c>
      <c r="T36" s="5">
        <v>219.05</v>
      </c>
    </row>
    <row r="37" spans="1:20" x14ac:dyDescent="0.35">
      <c r="A37" s="159">
        <v>42940</v>
      </c>
      <c r="B37" s="5">
        <v>5127.7</v>
      </c>
      <c r="C37" s="101">
        <v>589.35</v>
      </c>
      <c r="D37" s="160">
        <v>1043.45</v>
      </c>
      <c r="E37" s="5">
        <v>3453.169922</v>
      </c>
      <c r="F37" s="5">
        <v>273.43</v>
      </c>
      <c r="G37" s="5">
        <v>133.91</v>
      </c>
      <c r="H37" s="160">
        <v>465</v>
      </c>
      <c r="I37" s="168">
        <v>518.69000000000005</v>
      </c>
      <c r="J37" s="5">
        <v>882.12</v>
      </c>
      <c r="K37" s="5">
        <v>287.06</v>
      </c>
      <c r="L37" s="5">
        <v>405.42</v>
      </c>
      <c r="M37" s="5">
        <v>340.73</v>
      </c>
      <c r="N37" s="5">
        <v>227.96</v>
      </c>
      <c r="O37" s="101">
        <v>766.54</v>
      </c>
      <c r="P37" s="101">
        <v>434.28</v>
      </c>
      <c r="Q37" s="101">
        <v>234.19</v>
      </c>
      <c r="R37" s="5">
        <v>811.04</v>
      </c>
      <c r="S37" s="5">
        <v>490.83</v>
      </c>
      <c r="T37" s="5">
        <v>223.13</v>
      </c>
    </row>
    <row r="38" spans="1:20" x14ac:dyDescent="0.35">
      <c r="A38" s="159">
        <v>42933</v>
      </c>
      <c r="B38" s="5">
        <v>5230.17</v>
      </c>
      <c r="C38" s="101">
        <v>600.80999999999995</v>
      </c>
      <c r="D38" s="160">
        <v>1067.77</v>
      </c>
      <c r="E38" s="5">
        <v>3516.3500979999999</v>
      </c>
      <c r="F38" s="5">
        <v>276.27999999999997</v>
      </c>
      <c r="G38" s="5">
        <v>135.85</v>
      </c>
      <c r="H38" s="160">
        <v>467.41</v>
      </c>
      <c r="I38" s="168">
        <v>543.86</v>
      </c>
      <c r="J38" s="5">
        <v>902.6</v>
      </c>
      <c r="K38" s="5">
        <v>291.36</v>
      </c>
      <c r="L38" s="5">
        <v>416.61</v>
      </c>
      <c r="M38" s="5">
        <v>341.91</v>
      </c>
      <c r="N38" s="5">
        <v>227.28</v>
      </c>
      <c r="O38" s="101">
        <v>788.32</v>
      </c>
      <c r="P38" s="101">
        <v>445.01</v>
      </c>
      <c r="Q38" s="101">
        <v>240.68</v>
      </c>
      <c r="R38" s="5">
        <v>823.38</v>
      </c>
      <c r="S38" s="5">
        <v>505.09</v>
      </c>
      <c r="T38" s="5">
        <v>233.01</v>
      </c>
    </row>
    <row r="39" spans="1:20" x14ac:dyDescent="0.35">
      <c r="A39" s="159">
        <v>42926</v>
      </c>
      <c r="B39" s="5">
        <v>5165.6400000000003</v>
      </c>
      <c r="C39" s="101">
        <v>593.32000000000005</v>
      </c>
      <c r="D39" s="160">
        <v>1045.74</v>
      </c>
      <c r="E39" s="5">
        <v>3478.0600589999999</v>
      </c>
      <c r="F39" s="5">
        <v>271.45</v>
      </c>
      <c r="G39" s="5">
        <v>136.28</v>
      </c>
      <c r="H39" s="160">
        <v>462.16</v>
      </c>
      <c r="I39" s="168">
        <v>527.33000000000004</v>
      </c>
      <c r="J39" s="5">
        <v>895.21</v>
      </c>
      <c r="K39" s="5">
        <v>285.89</v>
      </c>
      <c r="L39" s="5">
        <v>413.93</v>
      </c>
      <c r="M39" s="5">
        <v>334.51</v>
      </c>
      <c r="N39" s="5">
        <v>225.63</v>
      </c>
      <c r="O39" s="101">
        <v>783.19</v>
      </c>
      <c r="P39" s="101">
        <v>437.85</v>
      </c>
      <c r="Q39" s="101">
        <v>229.49</v>
      </c>
      <c r="R39" s="5">
        <v>804.73</v>
      </c>
      <c r="S39" s="5">
        <v>490.54</v>
      </c>
      <c r="T39" s="5">
        <v>231.8</v>
      </c>
    </row>
    <row r="40" spans="1:20" x14ac:dyDescent="0.35">
      <c r="A40" s="159">
        <v>42919</v>
      </c>
      <c r="B40" s="5">
        <v>5195.72</v>
      </c>
      <c r="C40" s="101">
        <v>594.48</v>
      </c>
      <c r="D40" s="160">
        <v>1061.08</v>
      </c>
      <c r="E40" s="5">
        <v>3491.8100589999999</v>
      </c>
      <c r="F40" s="5">
        <v>273.3</v>
      </c>
      <c r="G40" s="5">
        <v>135.24</v>
      </c>
      <c r="H40" s="160">
        <v>456.91</v>
      </c>
      <c r="I40" s="168">
        <v>525.30999999999995</v>
      </c>
      <c r="J40" s="5">
        <v>900.96</v>
      </c>
      <c r="K40" s="5">
        <v>294.10000000000002</v>
      </c>
      <c r="L40" s="5">
        <v>406.78</v>
      </c>
      <c r="M40" s="5">
        <v>338.6</v>
      </c>
      <c r="N40" s="5">
        <v>231.06</v>
      </c>
      <c r="O40" s="101">
        <v>782.15</v>
      </c>
      <c r="P40" s="101">
        <v>440.47</v>
      </c>
      <c r="Q40" s="101">
        <v>231.08</v>
      </c>
      <c r="R40" s="5">
        <v>808.12</v>
      </c>
      <c r="S40" s="5">
        <v>495.21</v>
      </c>
      <c r="T40" s="5">
        <v>236.49</v>
      </c>
    </row>
    <row r="41" spans="1:20" x14ac:dyDescent="0.35">
      <c r="A41" s="159">
        <v>42912</v>
      </c>
      <c r="B41" s="5">
        <v>5295.75</v>
      </c>
      <c r="C41" s="101">
        <v>617.91999999999996</v>
      </c>
      <c r="D41" s="160">
        <v>1097.24</v>
      </c>
      <c r="E41" s="5">
        <v>3561.76001</v>
      </c>
      <c r="F41" s="5">
        <v>286.81</v>
      </c>
      <c r="G41" s="5">
        <v>129.27000000000001</v>
      </c>
      <c r="H41" s="160">
        <v>477.44</v>
      </c>
      <c r="I41" s="168">
        <v>533.6</v>
      </c>
      <c r="J41" s="5">
        <v>942.31</v>
      </c>
      <c r="K41" s="5">
        <v>293.58999999999997</v>
      </c>
      <c r="L41" s="5">
        <v>414.53</v>
      </c>
      <c r="M41" s="5">
        <v>350.06</v>
      </c>
      <c r="N41" s="5">
        <v>241.02</v>
      </c>
      <c r="O41" s="101">
        <v>798.44</v>
      </c>
      <c r="P41" s="101">
        <v>455</v>
      </c>
      <c r="Q41" s="101">
        <v>223.05</v>
      </c>
      <c r="R41" s="5">
        <v>839.26</v>
      </c>
      <c r="S41" s="5">
        <v>505.6</v>
      </c>
      <c r="T41" s="5">
        <v>243.08</v>
      </c>
    </row>
    <row r="42" spans="1:20" x14ac:dyDescent="0.35">
      <c r="A42" s="159">
        <v>42905</v>
      </c>
      <c r="B42" s="5">
        <v>5310.72</v>
      </c>
      <c r="C42" s="101">
        <v>617.04999999999995</v>
      </c>
      <c r="D42" s="160">
        <v>1116.01</v>
      </c>
      <c r="E42" s="5">
        <v>3579.580078</v>
      </c>
      <c r="F42" s="5">
        <v>287.89999999999998</v>
      </c>
      <c r="G42" s="5">
        <v>130.62</v>
      </c>
      <c r="H42" s="160">
        <v>479.29</v>
      </c>
      <c r="I42" s="168">
        <v>534.65</v>
      </c>
      <c r="J42" s="5">
        <v>941.33</v>
      </c>
      <c r="K42" s="5">
        <v>301.27999999999997</v>
      </c>
      <c r="L42" s="5">
        <v>422.04</v>
      </c>
      <c r="M42" s="5">
        <v>356.19</v>
      </c>
      <c r="N42" s="5">
        <v>241.37</v>
      </c>
      <c r="O42" s="101">
        <v>800.83</v>
      </c>
      <c r="P42" s="101">
        <v>459.84</v>
      </c>
      <c r="Q42" s="101">
        <v>226.47</v>
      </c>
      <c r="R42" s="5">
        <v>841.42</v>
      </c>
      <c r="S42" s="5">
        <v>507.36</v>
      </c>
      <c r="T42" s="5">
        <v>242.22</v>
      </c>
    </row>
    <row r="43" spans="1:20" x14ac:dyDescent="0.35">
      <c r="A43" s="159">
        <v>42898</v>
      </c>
      <c r="B43" s="5">
        <v>5240.59</v>
      </c>
      <c r="C43" s="101">
        <v>606.79</v>
      </c>
      <c r="D43" s="160">
        <v>1091.04</v>
      </c>
      <c r="E43" s="5">
        <v>3543.9499510000001</v>
      </c>
      <c r="F43" s="5">
        <v>283.11</v>
      </c>
      <c r="G43" s="5">
        <v>131.13</v>
      </c>
      <c r="H43" s="160">
        <v>467.6</v>
      </c>
      <c r="I43" s="168">
        <v>536.91</v>
      </c>
      <c r="J43" s="5">
        <v>914.08</v>
      </c>
      <c r="K43" s="5">
        <v>304.18</v>
      </c>
      <c r="L43" s="5">
        <v>407.41</v>
      </c>
      <c r="M43" s="5">
        <v>361.59</v>
      </c>
      <c r="N43" s="5">
        <v>235.92</v>
      </c>
      <c r="O43" s="101">
        <v>783.75</v>
      </c>
      <c r="P43" s="101">
        <v>450.26</v>
      </c>
      <c r="Q43" s="101">
        <v>225.12</v>
      </c>
      <c r="R43" s="5">
        <v>822.97</v>
      </c>
      <c r="S43" s="5">
        <v>520.27</v>
      </c>
      <c r="T43" s="5">
        <v>237.52</v>
      </c>
    </row>
    <row r="44" spans="1:20" x14ac:dyDescent="0.35">
      <c r="A44" s="159">
        <v>42891</v>
      </c>
      <c r="B44" s="5">
        <v>5307.89</v>
      </c>
      <c r="C44" s="101">
        <v>621.57000000000005</v>
      </c>
      <c r="D44" s="160">
        <v>1098.6500000000001</v>
      </c>
      <c r="E44" s="5">
        <v>3591.820068</v>
      </c>
      <c r="F44" s="5">
        <v>281.14999999999998</v>
      </c>
      <c r="G44" s="5">
        <v>129.41999999999999</v>
      </c>
      <c r="H44" s="160">
        <v>483.6</v>
      </c>
      <c r="I44" s="168">
        <v>540.59</v>
      </c>
      <c r="J44" s="5">
        <v>935.84</v>
      </c>
      <c r="K44" s="5">
        <v>305.86</v>
      </c>
      <c r="L44" s="5">
        <v>413.84</v>
      </c>
      <c r="M44" s="5">
        <v>365.83</v>
      </c>
      <c r="N44" s="5">
        <v>241.29</v>
      </c>
      <c r="O44" s="101">
        <v>794.11</v>
      </c>
      <c r="P44" s="101">
        <v>454.34</v>
      </c>
      <c r="Q44" s="101">
        <v>222.67</v>
      </c>
      <c r="R44" s="5">
        <v>842.46</v>
      </c>
      <c r="S44" s="5">
        <v>528.95000000000005</v>
      </c>
      <c r="T44" s="5">
        <v>242.63</v>
      </c>
    </row>
    <row r="45" spans="1:20" x14ac:dyDescent="0.35">
      <c r="A45" s="159">
        <v>42884</v>
      </c>
      <c r="B45" s="5">
        <v>5332.47</v>
      </c>
      <c r="C45" s="101">
        <v>618.15</v>
      </c>
      <c r="D45" s="160">
        <v>1080.73</v>
      </c>
      <c r="E45" s="5">
        <v>3578.9499510000001</v>
      </c>
      <c r="F45" s="5">
        <v>276.88</v>
      </c>
      <c r="G45" s="5">
        <v>133.16</v>
      </c>
      <c r="H45" s="160">
        <v>478.8</v>
      </c>
      <c r="I45" s="168">
        <v>535.23</v>
      </c>
      <c r="J45" s="5">
        <v>921.29</v>
      </c>
      <c r="K45" s="5">
        <v>315.18</v>
      </c>
      <c r="L45" s="5">
        <v>410.8</v>
      </c>
      <c r="M45" s="5">
        <v>371.82</v>
      </c>
      <c r="N45" s="5">
        <v>238.05</v>
      </c>
      <c r="O45" s="101">
        <v>781.87</v>
      </c>
      <c r="P45" s="101">
        <v>450.63</v>
      </c>
      <c r="Q45" s="101">
        <v>227.07</v>
      </c>
      <c r="R45" s="5">
        <v>834.04</v>
      </c>
      <c r="S45" s="5">
        <v>526.95000000000005</v>
      </c>
      <c r="T45" s="5">
        <v>236.66</v>
      </c>
    </row>
    <row r="46" spans="1:20" x14ac:dyDescent="0.35">
      <c r="A46" s="159">
        <v>42877</v>
      </c>
      <c r="B46" s="5">
        <v>5322.88</v>
      </c>
      <c r="C46" s="101">
        <v>617.23</v>
      </c>
      <c r="D46" s="160">
        <v>1076.05</v>
      </c>
      <c r="E46" s="5">
        <v>3576.530029</v>
      </c>
      <c r="F46" s="5">
        <v>275.92</v>
      </c>
      <c r="G46" s="5">
        <v>133.41</v>
      </c>
      <c r="H46" s="160">
        <v>472.8</v>
      </c>
      <c r="I46" s="168">
        <v>545.16</v>
      </c>
      <c r="J46" s="5">
        <v>922</v>
      </c>
      <c r="K46" s="5">
        <v>323.82</v>
      </c>
      <c r="L46" s="5">
        <v>409.26</v>
      </c>
      <c r="M46" s="5">
        <v>369.01</v>
      </c>
      <c r="N46" s="5">
        <v>235</v>
      </c>
      <c r="O46" s="101">
        <v>776.42</v>
      </c>
      <c r="P46" s="101">
        <v>448.98</v>
      </c>
      <c r="Q46" s="101">
        <v>226.34</v>
      </c>
      <c r="R46" s="5">
        <v>828.31</v>
      </c>
      <c r="S46" s="5">
        <v>525.79999999999995</v>
      </c>
      <c r="T46" s="5">
        <v>233.52</v>
      </c>
    </row>
    <row r="47" spans="1:20" x14ac:dyDescent="0.35">
      <c r="A47" s="159">
        <v>42871</v>
      </c>
      <c r="B47" s="5">
        <v>5406.1</v>
      </c>
      <c r="C47" s="101">
        <v>629.17999999999995</v>
      </c>
      <c r="D47" s="160">
        <v>1089.94</v>
      </c>
      <c r="E47" s="5">
        <v>3641.889893</v>
      </c>
      <c r="F47" s="5">
        <v>273.76</v>
      </c>
      <c r="G47" s="5">
        <v>137.53</v>
      </c>
      <c r="H47" s="160">
        <v>482.2</v>
      </c>
      <c r="I47" s="168">
        <v>555.63</v>
      </c>
      <c r="J47" s="5">
        <v>952.75</v>
      </c>
      <c r="K47" s="5">
        <v>325.20999999999998</v>
      </c>
      <c r="L47" s="5">
        <v>424.11</v>
      </c>
      <c r="M47" s="5">
        <v>368.15</v>
      </c>
      <c r="N47" s="5">
        <v>236</v>
      </c>
      <c r="O47" s="101">
        <v>791.29</v>
      </c>
      <c r="P47" s="101">
        <v>457.32</v>
      </c>
      <c r="Q47" s="101">
        <v>228.3</v>
      </c>
      <c r="R47" s="5">
        <v>836.01</v>
      </c>
      <c r="S47" s="5">
        <v>527.62</v>
      </c>
      <c r="T47" s="5">
        <v>235.33</v>
      </c>
    </row>
    <row r="48" spans="1:20" x14ac:dyDescent="0.35">
      <c r="A48" s="159">
        <v>42863</v>
      </c>
      <c r="B48" s="5">
        <v>5382.95</v>
      </c>
      <c r="C48" s="101">
        <v>622.35</v>
      </c>
      <c r="D48" s="160">
        <v>1095.98</v>
      </c>
      <c r="E48" s="5">
        <v>3642.110107</v>
      </c>
      <c r="F48" s="5">
        <v>270.88</v>
      </c>
      <c r="G48" s="5">
        <v>138.69</v>
      </c>
      <c r="H48" s="160">
        <v>477.62</v>
      </c>
      <c r="I48" s="168">
        <v>560.34</v>
      </c>
      <c r="J48" s="5">
        <v>944.23</v>
      </c>
      <c r="K48" s="5">
        <v>318.27999999999997</v>
      </c>
      <c r="L48" s="5">
        <v>418.17</v>
      </c>
      <c r="M48" s="5">
        <v>363.32</v>
      </c>
      <c r="N48" s="5">
        <v>234.78</v>
      </c>
      <c r="O48" s="101">
        <v>792.6</v>
      </c>
      <c r="P48" s="101">
        <v>464.03</v>
      </c>
      <c r="Q48" s="101">
        <v>228.42</v>
      </c>
      <c r="R48" s="5">
        <v>834.02</v>
      </c>
      <c r="S48" s="5">
        <v>517.46</v>
      </c>
      <c r="T48" s="5">
        <v>233.24</v>
      </c>
    </row>
    <row r="49" spans="1:20" x14ac:dyDescent="0.35">
      <c r="A49" s="159">
        <v>42857</v>
      </c>
      <c r="B49" s="5">
        <v>5304.15</v>
      </c>
      <c r="C49" s="101">
        <v>600.16</v>
      </c>
      <c r="D49" s="160">
        <v>1080.9000000000001</v>
      </c>
      <c r="E49" s="5">
        <v>3578.209961</v>
      </c>
      <c r="F49" s="5">
        <v>262.42</v>
      </c>
      <c r="G49" s="5">
        <v>133.91</v>
      </c>
      <c r="H49" s="160">
        <v>471.7</v>
      </c>
      <c r="I49" s="168">
        <v>551.74</v>
      </c>
      <c r="J49" s="5">
        <v>924.7</v>
      </c>
      <c r="K49" s="5">
        <v>313.37</v>
      </c>
      <c r="L49" s="5">
        <v>411.72</v>
      </c>
      <c r="M49" s="5">
        <v>352.61</v>
      </c>
      <c r="N49" s="5">
        <v>233.19</v>
      </c>
      <c r="O49" s="101">
        <v>791.93</v>
      </c>
      <c r="P49" s="101">
        <v>462.11</v>
      </c>
      <c r="Q49" s="101">
        <v>231.31</v>
      </c>
      <c r="R49" s="5">
        <v>824.77</v>
      </c>
      <c r="S49" s="5">
        <v>508.91</v>
      </c>
      <c r="T49" s="5">
        <v>231.42</v>
      </c>
    </row>
    <row r="50" spans="1:20" x14ac:dyDescent="0.35">
      <c r="A50" s="159">
        <v>42849</v>
      </c>
      <c r="B50" s="5">
        <v>5268.85</v>
      </c>
      <c r="C50" s="101">
        <v>600.65</v>
      </c>
      <c r="D50" s="160">
        <v>1079.47</v>
      </c>
      <c r="E50" s="5">
        <v>3577.3798830000001</v>
      </c>
      <c r="F50" s="5">
        <v>264.08</v>
      </c>
      <c r="G50" s="5">
        <v>134.38999999999999</v>
      </c>
      <c r="H50" s="160">
        <v>464.46</v>
      </c>
      <c r="I50" s="168">
        <v>549.12</v>
      </c>
      <c r="J50" s="5">
        <v>902.11</v>
      </c>
      <c r="K50" s="5">
        <v>317.95999999999998</v>
      </c>
      <c r="L50" s="5">
        <v>399.07</v>
      </c>
      <c r="M50" s="5">
        <v>354.53</v>
      </c>
      <c r="N50" s="5">
        <v>234.68</v>
      </c>
      <c r="O50" s="101">
        <v>783.73</v>
      </c>
      <c r="P50" s="101">
        <v>456.78</v>
      </c>
      <c r="Q50" s="101">
        <v>234.05</v>
      </c>
      <c r="R50" s="5">
        <v>812.03</v>
      </c>
      <c r="S50" s="5">
        <v>495.97</v>
      </c>
      <c r="T50" s="5">
        <v>229.79</v>
      </c>
    </row>
    <row r="51" spans="1:20" x14ac:dyDescent="0.35">
      <c r="A51" s="159">
        <v>42843</v>
      </c>
      <c r="B51" s="5">
        <v>4990.25</v>
      </c>
      <c r="C51" s="101">
        <v>595.37</v>
      </c>
      <c r="D51" s="160">
        <v>1041.3499999999999</v>
      </c>
      <c r="E51" s="5">
        <v>3409.780029</v>
      </c>
      <c r="F51" s="5">
        <v>258.22000000000003</v>
      </c>
      <c r="G51" s="5">
        <v>118.94</v>
      </c>
      <c r="H51" s="160">
        <v>451</v>
      </c>
      <c r="I51" s="168">
        <v>520.62</v>
      </c>
      <c r="J51" s="5">
        <v>882.82</v>
      </c>
      <c r="K51" s="5">
        <v>315.94</v>
      </c>
      <c r="L51" s="5">
        <v>385.63</v>
      </c>
      <c r="M51" s="5">
        <v>343.12</v>
      </c>
      <c r="N51" s="5">
        <v>230.3</v>
      </c>
      <c r="O51" s="101">
        <v>747.55</v>
      </c>
      <c r="P51" s="101">
        <v>428.11</v>
      </c>
      <c r="Q51" s="101">
        <v>222.41</v>
      </c>
      <c r="R51" s="5">
        <v>792.77</v>
      </c>
      <c r="S51" s="5">
        <v>484.97</v>
      </c>
      <c r="T51" s="5">
        <v>219.9</v>
      </c>
    </row>
    <row r="52" spans="1:20" x14ac:dyDescent="0.35">
      <c r="A52" s="159">
        <v>42835</v>
      </c>
      <c r="B52" s="5">
        <v>5107.45</v>
      </c>
      <c r="C52" s="101">
        <v>597.5</v>
      </c>
      <c r="D52" s="160">
        <v>1065.8900000000001</v>
      </c>
      <c r="E52" s="5">
        <v>3480.4399410000001</v>
      </c>
      <c r="F52" s="5">
        <v>262.54000000000002</v>
      </c>
      <c r="G52" s="5">
        <v>124.6</v>
      </c>
      <c r="H52" s="160">
        <v>460.79</v>
      </c>
      <c r="I52" s="168">
        <v>528.11</v>
      </c>
      <c r="J52" s="5">
        <v>888.33</v>
      </c>
      <c r="K52" s="5">
        <v>325.67</v>
      </c>
      <c r="L52" s="5">
        <v>392.66</v>
      </c>
      <c r="M52" s="5">
        <v>349.97</v>
      </c>
      <c r="N52" s="5">
        <v>232.24</v>
      </c>
      <c r="O52" s="101">
        <v>757.33</v>
      </c>
      <c r="P52" s="101">
        <v>439.54</v>
      </c>
      <c r="Q52" s="101">
        <v>236.87</v>
      </c>
      <c r="R52" s="5">
        <v>794.69</v>
      </c>
      <c r="S52" s="5">
        <v>489.2</v>
      </c>
      <c r="T52" s="5">
        <v>219.37</v>
      </c>
    </row>
    <row r="53" spans="1:20" x14ac:dyDescent="0.35">
      <c r="A53" s="159">
        <v>42828</v>
      </c>
      <c r="B53" s="5">
        <v>5085.91</v>
      </c>
      <c r="C53" s="101">
        <v>590.62</v>
      </c>
      <c r="D53" s="160">
        <v>1063.1400000000001</v>
      </c>
      <c r="E53" s="5">
        <v>3472.9399410000001</v>
      </c>
      <c r="F53" s="5">
        <v>262.19</v>
      </c>
      <c r="G53" s="5">
        <v>124.74</v>
      </c>
      <c r="H53" s="160">
        <v>460.11</v>
      </c>
      <c r="I53" s="168">
        <v>537.92999999999995</v>
      </c>
      <c r="J53" s="5">
        <v>886.65</v>
      </c>
      <c r="K53" s="5">
        <v>316.42</v>
      </c>
      <c r="L53" s="5">
        <v>388.39</v>
      </c>
      <c r="M53" s="5">
        <v>353.9</v>
      </c>
      <c r="N53" s="5">
        <v>231.68</v>
      </c>
      <c r="O53" s="101">
        <v>753.05</v>
      </c>
      <c r="P53" s="101">
        <v>439.96</v>
      </c>
      <c r="Q53" s="101">
        <v>234.49</v>
      </c>
      <c r="R53" s="5">
        <v>780.04</v>
      </c>
      <c r="S53" s="5">
        <v>488.03</v>
      </c>
      <c r="T53" s="5">
        <v>215.73</v>
      </c>
    </row>
    <row r="54" spans="1:20" x14ac:dyDescent="0.35">
      <c r="A54" s="159">
        <v>42821</v>
      </c>
      <c r="B54" s="5">
        <v>5017.43</v>
      </c>
      <c r="C54" s="101">
        <v>586.13</v>
      </c>
      <c r="D54" s="160">
        <v>1041.6300000000001</v>
      </c>
      <c r="E54" s="5">
        <v>3437.139893</v>
      </c>
      <c r="F54" s="5">
        <v>256.48</v>
      </c>
      <c r="G54" s="5">
        <v>125.17</v>
      </c>
      <c r="H54" s="160">
        <v>453.82</v>
      </c>
      <c r="I54" s="168">
        <v>536.46</v>
      </c>
      <c r="J54" s="5">
        <v>872.73</v>
      </c>
      <c r="K54" s="5">
        <v>310.14</v>
      </c>
      <c r="L54" s="5">
        <v>375.59</v>
      </c>
      <c r="M54" s="5">
        <v>353.89</v>
      </c>
      <c r="N54" s="5">
        <v>224.41</v>
      </c>
      <c r="O54" s="101">
        <v>734.19</v>
      </c>
      <c r="P54" s="101">
        <v>433.32</v>
      </c>
      <c r="Q54" s="101">
        <v>230.94</v>
      </c>
      <c r="R54" s="5">
        <v>776.45</v>
      </c>
      <c r="S54" s="5">
        <v>482.04</v>
      </c>
      <c r="T54" s="5">
        <v>213.15</v>
      </c>
    </row>
    <row r="55" spans="1:20" x14ac:dyDescent="0.35">
      <c r="A55" s="159">
        <v>42814</v>
      </c>
      <c r="B55" s="5">
        <v>5012.16</v>
      </c>
      <c r="C55" s="101">
        <v>593.58000000000004</v>
      </c>
      <c r="D55" s="160">
        <v>1036.9000000000001</v>
      </c>
      <c r="E55" s="5">
        <v>3437.4799800000001</v>
      </c>
      <c r="F55" s="5">
        <v>251.02</v>
      </c>
      <c r="G55" s="5">
        <v>124.94</v>
      </c>
      <c r="H55" s="160">
        <v>455.23</v>
      </c>
      <c r="I55" s="168">
        <v>538.26</v>
      </c>
      <c r="J55" s="5">
        <v>874.51</v>
      </c>
      <c r="K55" s="5">
        <v>309.7</v>
      </c>
      <c r="L55" s="5">
        <v>376.27</v>
      </c>
      <c r="M55" s="5">
        <v>351.36</v>
      </c>
      <c r="N55" s="5">
        <v>222.59</v>
      </c>
      <c r="O55" s="101">
        <v>739.63</v>
      </c>
      <c r="P55" s="101">
        <v>433.57</v>
      </c>
      <c r="Q55" s="101">
        <v>243.85</v>
      </c>
      <c r="R55" s="5">
        <v>777.36</v>
      </c>
      <c r="S55" s="5">
        <v>481.35</v>
      </c>
      <c r="T55" s="5">
        <v>213.07</v>
      </c>
    </row>
    <row r="56" spans="1:20" x14ac:dyDescent="0.35">
      <c r="A56" s="159">
        <v>42807</v>
      </c>
      <c r="B56" s="5">
        <v>4999.6000000000004</v>
      </c>
      <c r="C56" s="101">
        <v>579.30999999999995</v>
      </c>
      <c r="D56" s="160">
        <v>1035.58</v>
      </c>
      <c r="E56" s="5">
        <v>3415.48999</v>
      </c>
      <c r="F56" s="5">
        <v>247.84</v>
      </c>
      <c r="G56" s="5">
        <v>125</v>
      </c>
      <c r="H56" s="160">
        <v>446.08</v>
      </c>
      <c r="I56" s="168">
        <v>541.76</v>
      </c>
      <c r="J56" s="5">
        <v>864.89</v>
      </c>
      <c r="K56" s="5">
        <v>313.33</v>
      </c>
      <c r="L56" s="5">
        <v>368.86</v>
      </c>
      <c r="M56" s="5">
        <v>348.47</v>
      </c>
      <c r="N56" s="5">
        <v>222.59</v>
      </c>
      <c r="O56" s="101">
        <v>728.23</v>
      </c>
      <c r="P56" s="101">
        <v>427.6</v>
      </c>
      <c r="Q56" s="101">
        <v>237.37</v>
      </c>
      <c r="R56" s="5">
        <v>768.95</v>
      </c>
      <c r="S56" s="5">
        <v>479.2</v>
      </c>
      <c r="T56" s="5">
        <v>211.17</v>
      </c>
    </row>
    <row r="57" spans="1:20" x14ac:dyDescent="0.35">
      <c r="A57" s="159">
        <v>42800</v>
      </c>
      <c r="B57" s="5">
        <v>4972.1899999999996</v>
      </c>
      <c r="C57" s="101">
        <v>579.70000000000005</v>
      </c>
      <c r="D57" s="160">
        <v>1025.8499999999999</v>
      </c>
      <c r="E57" s="5">
        <v>3387.459961</v>
      </c>
      <c r="F57" s="5">
        <v>250.87</v>
      </c>
      <c r="G57" s="5">
        <v>119.37</v>
      </c>
      <c r="H57" s="160">
        <v>442.52</v>
      </c>
      <c r="I57" s="168">
        <v>539.79</v>
      </c>
      <c r="J57" s="5">
        <v>863.52</v>
      </c>
      <c r="K57" s="5">
        <v>318.75</v>
      </c>
      <c r="L57" s="5">
        <v>366.36</v>
      </c>
      <c r="M57" s="5">
        <v>343.48</v>
      </c>
      <c r="N57" s="5">
        <v>219.29</v>
      </c>
      <c r="O57" s="101">
        <v>731.7</v>
      </c>
      <c r="P57" s="101">
        <v>427.46</v>
      </c>
      <c r="Q57" s="101">
        <v>239.08</v>
      </c>
      <c r="R57" s="5">
        <v>749.52</v>
      </c>
      <c r="S57" s="5">
        <v>477.05</v>
      </c>
      <c r="T57" s="5">
        <v>210.02</v>
      </c>
    </row>
    <row r="58" spans="1:20" x14ac:dyDescent="0.35">
      <c r="A58" s="159">
        <v>42793</v>
      </c>
      <c r="B58" s="5">
        <v>4845.18</v>
      </c>
      <c r="C58" s="101">
        <v>582.67999999999995</v>
      </c>
      <c r="D58" s="160">
        <v>1013.62</v>
      </c>
      <c r="E58" s="5">
        <v>3309.3000489999999</v>
      </c>
      <c r="F58" s="5">
        <v>243.81</v>
      </c>
      <c r="G58" s="5">
        <v>112.8</v>
      </c>
      <c r="H58" s="160">
        <v>438.84</v>
      </c>
      <c r="I58" s="168">
        <v>531.05999999999995</v>
      </c>
      <c r="J58" s="5">
        <v>849.8</v>
      </c>
      <c r="K58" s="5">
        <v>312.11</v>
      </c>
      <c r="L58" s="5">
        <v>362.23</v>
      </c>
      <c r="M58" s="5">
        <v>339.17</v>
      </c>
      <c r="N58" s="5">
        <v>217.76</v>
      </c>
      <c r="O58" s="101">
        <v>722.37</v>
      </c>
      <c r="P58" s="101">
        <v>415.2</v>
      </c>
      <c r="Q58" s="101">
        <v>239.53</v>
      </c>
      <c r="R58" s="5">
        <v>745.83</v>
      </c>
      <c r="S58" s="5">
        <v>469.23</v>
      </c>
      <c r="T58" s="5">
        <v>207.81</v>
      </c>
    </row>
    <row r="59" spans="1:20" x14ac:dyDescent="0.35">
      <c r="A59" s="159">
        <v>42786</v>
      </c>
      <c r="B59" s="5">
        <v>4864.99</v>
      </c>
      <c r="C59" s="101">
        <v>574.66999999999996</v>
      </c>
      <c r="D59" s="160">
        <v>1033.22</v>
      </c>
      <c r="E59" s="5">
        <v>3312.389893</v>
      </c>
      <c r="F59" s="5">
        <v>241.13</v>
      </c>
      <c r="G59" s="5">
        <v>115.33</v>
      </c>
      <c r="H59" s="160">
        <v>435.06</v>
      </c>
      <c r="I59" s="168">
        <v>532.74</v>
      </c>
      <c r="J59" s="5">
        <v>848.53</v>
      </c>
      <c r="K59" s="5">
        <v>312.95</v>
      </c>
      <c r="L59" s="5">
        <v>372.84</v>
      </c>
      <c r="M59" s="5">
        <v>337.57</v>
      </c>
      <c r="N59" s="5">
        <v>218.33</v>
      </c>
      <c r="O59" s="101">
        <v>721.98</v>
      </c>
      <c r="P59" s="101">
        <v>417.07</v>
      </c>
      <c r="Q59" s="101">
        <v>244.47</v>
      </c>
      <c r="R59" s="5">
        <v>728.48</v>
      </c>
      <c r="S59" s="5">
        <v>476.29</v>
      </c>
      <c r="T59" s="5">
        <v>209.07</v>
      </c>
    </row>
    <row r="60" spans="1:20" x14ac:dyDescent="0.35">
      <c r="A60" s="159">
        <v>42779</v>
      </c>
      <c r="B60" s="5">
        <v>4888.1899999999996</v>
      </c>
      <c r="C60" s="101">
        <v>565.99</v>
      </c>
      <c r="D60" s="160">
        <v>1029.77</v>
      </c>
      <c r="E60" s="5">
        <v>3305.2299800000001</v>
      </c>
      <c r="F60" s="5">
        <v>241.37</v>
      </c>
      <c r="G60" s="5">
        <v>115.38</v>
      </c>
      <c r="H60" s="160">
        <v>432.45</v>
      </c>
      <c r="I60" s="168">
        <v>534.41999999999996</v>
      </c>
      <c r="J60" s="5">
        <v>847.47</v>
      </c>
      <c r="K60" s="5">
        <v>315.66000000000003</v>
      </c>
      <c r="L60" s="5">
        <v>368.19</v>
      </c>
      <c r="M60" s="5">
        <v>332.68</v>
      </c>
      <c r="N60" s="5">
        <v>218.82</v>
      </c>
      <c r="O60" s="101">
        <v>722.61</v>
      </c>
      <c r="P60" s="101">
        <v>423.99</v>
      </c>
      <c r="Q60" s="101">
        <v>243.64</v>
      </c>
      <c r="R60" s="5">
        <v>714.74</v>
      </c>
      <c r="S60" s="5">
        <v>481.5</v>
      </c>
      <c r="T60" s="5">
        <v>209.18</v>
      </c>
    </row>
    <row r="61" spans="1:20" x14ac:dyDescent="0.35">
      <c r="A61" s="159">
        <v>42772</v>
      </c>
      <c r="B61" s="5">
        <v>4778.08</v>
      </c>
      <c r="C61" s="101">
        <v>550.71</v>
      </c>
      <c r="D61" s="160">
        <v>997.14</v>
      </c>
      <c r="E61" s="5">
        <v>3238.3100589999999</v>
      </c>
      <c r="F61" s="5">
        <v>231.99</v>
      </c>
      <c r="G61" s="5">
        <v>117.99</v>
      </c>
      <c r="H61" s="160">
        <v>421.73</v>
      </c>
      <c r="I61" s="168">
        <v>521.99</v>
      </c>
      <c r="J61" s="5">
        <v>813.79</v>
      </c>
      <c r="K61" s="5">
        <v>310.18</v>
      </c>
      <c r="L61" s="5">
        <v>364.3</v>
      </c>
      <c r="M61" s="5">
        <v>329.71</v>
      </c>
      <c r="N61" s="5">
        <v>212.05</v>
      </c>
      <c r="O61" s="101">
        <v>705.57</v>
      </c>
      <c r="P61" s="101">
        <v>411.42</v>
      </c>
      <c r="Q61" s="101">
        <v>228.84</v>
      </c>
      <c r="R61" s="5">
        <v>694.72</v>
      </c>
      <c r="S61" s="5">
        <v>469.42</v>
      </c>
      <c r="T61" s="5">
        <v>205.83</v>
      </c>
    </row>
    <row r="62" spans="1:20" x14ac:dyDescent="0.35">
      <c r="A62" s="159">
        <v>42765</v>
      </c>
      <c r="B62" s="5">
        <v>4784.6400000000003</v>
      </c>
      <c r="C62" s="101">
        <v>548.62</v>
      </c>
      <c r="D62" s="160">
        <v>1020.34</v>
      </c>
      <c r="E62" s="5">
        <v>3262.719971</v>
      </c>
      <c r="F62" s="5">
        <v>232.17</v>
      </c>
      <c r="G62" s="5">
        <v>119.56</v>
      </c>
      <c r="H62" s="160">
        <v>416.24</v>
      </c>
      <c r="I62" s="168">
        <v>530.57000000000005</v>
      </c>
      <c r="J62" s="5">
        <v>811.62</v>
      </c>
      <c r="K62" s="5">
        <v>309.70999999999998</v>
      </c>
      <c r="L62" s="5">
        <v>366.01</v>
      </c>
      <c r="M62" s="5">
        <v>332.86</v>
      </c>
      <c r="N62" s="5">
        <v>215.56</v>
      </c>
      <c r="O62" s="101">
        <v>707.58</v>
      </c>
      <c r="P62" s="101">
        <v>410.96</v>
      </c>
      <c r="Q62" s="101">
        <v>234.89</v>
      </c>
      <c r="R62" s="5">
        <v>698.15</v>
      </c>
      <c r="S62" s="5">
        <v>471.95</v>
      </c>
      <c r="T62" s="5">
        <v>206.28</v>
      </c>
    </row>
    <row r="63" spans="1:20" x14ac:dyDescent="0.35">
      <c r="A63" s="159">
        <v>42758</v>
      </c>
      <c r="B63" s="5">
        <v>4821.41</v>
      </c>
      <c r="C63" s="101">
        <v>553.09</v>
      </c>
      <c r="D63" s="160">
        <v>1002.93</v>
      </c>
      <c r="E63" s="5">
        <v>3273.040039</v>
      </c>
      <c r="F63" s="5">
        <v>239.86</v>
      </c>
      <c r="G63" s="5">
        <v>117.58</v>
      </c>
      <c r="H63" s="160">
        <v>409.38</v>
      </c>
      <c r="I63" s="168">
        <v>532.94000000000005</v>
      </c>
      <c r="J63" s="5">
        <v>806.9</v>
      </c>
      <c r="K63" s="5">
        <v>316.95</v>
      </c>
      <c r="L63" s="5">
        <v>359.92</v>
      </c>
      <c r="M63" s="5">
        <v>336.55</v>
      </c>
      <c r="N63" s="5">
        <v>217.39</v>
      </c>
      <c r="O63" s="101">
        <v>711.22</v>
      </c>
      <c r="P63" s="101">
        <v>415.16</v>
      </c>
      <c r="Q63" s="101">
        <v>237.73</v>
      </c>
      <c r="R63" s="5">
        <v>711.38</v>
      </c>
      <c r="S63" s="5">
        <v>477.04</v>
      </c>
      <c r="T63" s="5">
        <v>207.24</v>
      </c>
    </row>
    <row r="64" spans="1:20" x14ac:dyDescent="0.35">
      <c r="A64" s="159">
        <v>42751</v>
      </c>
      <c r="B64" s="5">
        <v>4882.18</v>
      </c>
      <c r="C64" s="101">
        <v>555.59</v>
      </c>
      <c r="D64" s="160">
        <v>999.37</v>
      </c>
      <c r="E64" s="5">
        <v>3294.530029</v>
      </c>
      <c r="F64" s="5">
        <v>240.58</v>
      </c>
      <c r="G64" s="5">
        <v>118.93</v>
      </c>
      <c r="H64" s="160">
        <v>411.5</v>
      </c>
      <c r="I64" s="168">
        <v>528.57000000000005</v>
      </c>
      <c r="J64" s="5">
        <v>824.47</v>
      </c>
      <c r="K64" s="5">
        <v>322.92</v>
      </c>
      <c r="L64" s="5">
        <v>356.5</v>
      </c>
      <c r="M64" s="5">
        <v>338.19</v>
      </c>
      <c r="N64" s="5">
        <v>219.6</v>
      </c>
      <c r="O64" s="101">
        <v>711.84</v>
      </c>
      <c r="P64" s="101">
        <v>411.62</v>
      </c>
      <c r="Q64" s="101">
        <v>235.27</v>
      </c>
      <c r="R64" s="5">
        <v>709.75</v>
      </c>
      <c r="S64" s="5">
        <v>477.77</v>
      </c>
      <c r="T64" s="5">
        <v>207.61</v>
      </c>
    </row>
    <row r="65" spans="1:20" x14ac:dyDescent="0.35">
      <c r="A65" s="159">
        <v>42744</v>
      </c>
      <c r="B65" s="5">
        <v>4887.57</v>
      </c>
      <c r="C65" s="101">
        <v>561.22</v>
      </c>
      <c r="D65" s="160">
        <v>1002.17</v>
      </c>
      <c r="E65" s="5">
        <v>3308.969971</v>
      </c>
      <c r="F65" s="5">
        <v>240.61</v>
      </c>
      <c r="G65" s="5">
        <v>120.58</v>
      </c>
      <c r="H65" s="160">
        <v>412.56</v>
      </c>
      <c r="I65" s="168">
        <v>536.77</v>
      </c>
      <c r="J65" s="5">
        <v>818.71</v>
      </c>
      <c r="K65" s="5">
        <v>320.97000000000003</v>
      </c>
      <c r="L65" s="5">
        <v>358.18</v>
      </c>
      <c r="M65" s="5">
        <v>338.99</v>
      </c>
      <c r="N65" s="5">
        <v>221.94</v>
      </c>
      <c r="O65" s="101">
        <v>710.05</v>
      </c>
      <c r="P65" s="101">
        <v>409.95</v>
      </c>
      <c r="Q65" s="101">
        <v>229.46</v>
      </c>
      <c r="R65" s="5">
        <v>696.85</v>
      </c>
      <c r="S65" s="5">
        <v>475.53</v>
      </c>
      <c r="T65" s="5">
        <v>211.67</v>
      </c>
    </row>
    <row r="66" spans="1:20" x14ac:dyDescent="0.35">
      <c r="A66" s="159">
        <v>42737</v>
      </c>
      <c r="B66" s="5">
        <v>4882.38</v>
      </c>
      <c r="C66" s="101">
        <v>558.97</v>
      </c>
      <c r="D66" s="160">
        <v>1005.75</v>
      </c>
      <c r="E66" s="5">
        <v>3290.5200199999999</v>
      </c>
      <c r="F66" s="5">
        <v>246.83</v>
      </c>
      <c r="G66" s="5">
        <v>118.72</v>
      </c>
      <c r="H66" s="160">
        <v>412.2</v>
      </c>
      <c r="I66" s="168">
        <v>528.6</v>
      </c>
      <c r="J66" s="5">
        <v>827.01</v>
      </c>
      <c r="K66" s="5">
        <v>326.04000000000002</v>
      </c>
      <c r="L66" s="5">
        <v>358.15</v>
      </c>
      <c r="M66" s="5">
        <v>336.45</v>
      </c>
      <c r="N66" s="5">
        <v>222.03</v>
      </c>
      <c r="O66" s="101">
        <v>710.2</v>
      </c>
      <c r="P66" s="101">
        <v>409.11</v>
      </c>
      <c r="Q66" s="101">
        <v>230.55</v>
      </c>
      <c r="R66" s="5">
        <v>709.19</v>
      </c>
      <c r="S66" s="5">
        <v>480.83</v>
      </c>
      <c r="T66" s="5">
        <v>210.51</v>
      </c>
    </row>
    <row r="67" spans="1:20" x14ac:dyDescent="0.35">
      <c r="A67" s="159">
        <v>42731</v>
      </c>
      <c r="B67" s="5">
        <v>4848.28</v>
      </c>
      <c r="C67" s="101">
        <v>552.33000000000004</v>
      </c>
      <c r="D67" s="160">
        <v>997.23</v>
      </c>
      <c r="E67" s="5">
        <v>3278.530029</v>
      </c>
      <c r="F67" s="5">
        <v>243.78</v>
      </c>
      <c r="G67" s="5">
        <v>118.79</v>
      </c>
      <c r="H67" s="160">
        <v>410.11</v>
      </c>
      <c r="I67" s="168">
        <v>526.32000000000005</v>
      </c>
      <c r="J67" s="5">
        <v>814.15</v>
      </c>
      <c r="K67" s="5">
        <v>322.32</v>
      </c>
      <c r="L67" s="5">
        <v>357.14</v>
      </c>
      <c r="M67" s="5">
        <v>332.68</v>
      </c>
      <c r="N67" s="5">
        <v>220.37</v>
      </c>
      <c r="O67" s="101">
        <v>704.28</v>
      </c>
      <c r="P67" s="101">
        <v>404.58</v>
      </c>
      <c r="Q67" s="101">
        <v>229.17</v>
      </c>
      <c r="R67" s="5">
        <v>701.14</v>
      </c>
      <c r="S67" s="5">
        <v>471.99</v>
      </c>
      <c r="T67" s="5">
        <v>212.35</v>
      </c>
    </row>
    <row r="68" spans="1:20" x14ac:dyDescent="0.35">
      <c r="A68" s="159">
        <v>42723</v>
      </c>
      <c r="B68" s="5">
        <v>4822.7700000000004</v>
      </c>
      <c r="C68" s="101">
        <v>553.49</v>
      </c>
      <c r="D68" s="160">
        <v>998.56</v>
      </c>
      <c r="E68" s="5">
        <v>3257.8500979999999</v>
      </c>
      <c r="F68" s="5">
        <v>239.87</v>
      </c>
      <c r="G68" s="5">
        <v>118.04</v>
      </c>
      <c r="H68" s="160">
        <v>406.43</v>
      </c>
      <c r="I68" s="168">
        <v>523.14</v>
      </c>
      <c r="J68" s="5">
        <v>800.73</v>
      </c>
      <c r="K68" s="5">
        <v>317.5</v>
      </c>
      <c r="L68" s="5">
        <v>356.67</v>
      </c>
      <c r="M68" s="5">
        <v>329.64</v>
      </c>
      <c r="N68" s="5">
        <v>217.42</v>
      </c>
      <c r="O68" s="101">
        <v>700.11</v>
      </c>
      <c r="P68" s="101">
        <v>403.9</v>
      </c>
      <c r="Q68" s="101">
        <v>225.18</v>
      </c>
      <c r="R68" s="5">
        <v>695.88</v>
      </c>
      <c r="S68" s="5">
        <v>471.84</v>
      </c>
      <c r="T68" s="5">
        <v>211.04</v>
      </c>
    </row>
    <row r="69" spans="1:20" x14ac:dyDescent="0.35">
      <c r="A69" s="159">
        <v>42716</v>
      </c>
      <c r="B69" s="5">
        <v>4760.7700000000004</v>
      </c>
      <c r="C69" s="101">
        <v>547.82000000000005</v>
      </c>
      <c r="D69" s="160">
        <v>976.85</v>
      </c>
      <c r="E69" s="5">
        <v>3199.110107</v>
      </c>
      <c r="F69" s="5">
        <v>236.23</v>
      </c>
      <c r="G69" s="5">
        <v>116.59</v>
      </c>
      <c r="H69" s="160">
        <v>388.1</v>
      </c>
      <c r="I69" s="168">
        <v>507.57</v>
      </c>
      <c r="J69" s="5">
        <v>794.92</v>
      </c>
      <c r="K69" s="5">
        <v>312.45999999999998</v>
      </c>
      <c r="L69" s="5">
        <v>353.22</v>
      </c>
      <c r="M69" s="5">
        <v>316.81</v>
      </c>
      <c r="N69" s="5">
        <v>212.65</v>
      </c>
      <c r="O69" s="101">
        <v>691.89</v>
      </c>
      <c r="P69" s="101">
        <v>397.02</v>
      </c>
      <c r="Q69" s="101">
        <v>229.94</v>
      </c>
      <c r="R69" s="5">
        <v>685.49</v>
      </c>
      <c r="S69" s="5">
        <v>470</v>
      </c>
      <c r="T69" s="5">
        <v>204.89</v>
      </c>
    </row>
    <row r="70" spans="1:20" x14ac:dyDescent="0.35">
      <c r="A70" s="159">
        <v>42709</v>
      </c>
      <c r="B70" s="5">
        <v>4574.32</v>
      </c>
      <c r="C70" s="101">
        <v>534.28</v>
      </c>
      <c r="D70" s="160">
        <v>932.23</v>
      </c>
      <c r="E70" s="5">
        <v>3052.75</v>
      </c>
      <c r="F70" s="5">
        <v>224.62</v>
      </c>
      <c r="G70" s="5">
        <v>106.19</v>
      </c>
      <c r="H70" s="160">
        <v>378.18</v>
      </c>
      <c r="I70" s="168">
        <v>480.99</v>
      </c>
      <c r="J70" s="5">
        <v>779.8</v>
      </c>
      <c r="K70" s="5">
        <v>299.37</v>
      </c>
      <c r="L70" s="5">
        <v>338.35</v>
      </c>
      <c r="M70" s="5">
        <v>299.55</v>
      </c>
      <c r="N70" s="5">
        <v>202.67</v>
      </c>
      <c r="O70" s="101">
        <v>671.25</v>
      </c>
      <c r="P70" s="101">
        <v>382.34</v>
      </c>
      <c r="Q70" s="101">
        <v>222.1</v>
      </c>
      <c r="R70" s="5">
        <v>664.08</v>
      </c>
      <c r="S70" s="5">
        <v>456.64</v>
      </c>
      <c r="T70" s="5">
        <v>200.49</v>
      </c>
    </row>
    <row r="71" spans="1:20" x14ac:dyDescent="0.35">
      <c r="A71" s="159">
        <v>42702</v>
      </c>
      <c r="B71" s="5">
        <v>4510.3900000000003</v>
      </c>
      <c r="C71" s="101">
        <v>547.27</v>
      </c>
      <c r="D71" s="160">
        <v>912.11</v>
      </c>
      <c r="E71" s="5">
        <v>3016.8000489999999</v>
      </c>
      <c r="F71" s="5">
        <v>227.12</v>
      </c>
      <c r="G71" s="5">
        <v>101.88</v>
      </c>
      <c r="H71" s="160">
        <v>385.73</v>
      </c>
      <c r="I71" s="168">
        <v>476.45</v>
      </c>
      <c r="J71" s="5">
        <v>780.01</v>
      </c>
      <c r="K71" s="5">
        <v>288.11</v>
      </c>
      <c r="L71" s="5">
        <v>337.56</v>
      </c>
      <c r="M71" s="5">
        <v>301.25</v>
      </c>
      <c r="N71" s="5">
        <v>204.36</v>
      </c>
      <c r="O71" s="101">
        <v>662.77</v>
      </c>
      <c r="P71" s="101">
        <v>380.15</v>
      </c>
      <c r="Q71" s="101">
        <v>212.85</v>
      </c>
      <c r="R71" s="5">
        <v>659.63</v>
      </c>
      <c r="S71" s="5">
        <v>460.66</v>
      </c>
      <c r="T71" s="5">
        <v>199.2</v>
      </c>
    </row>
    <row r="72" spans="1:20" x14ac:dyDescent="0.35">
      <c r="A72" s="159">
        <v>42695</v>
      </c>
      <c r="B72" s="5">
        <v>4529.58</v>
      </c>
      <c r="C72" s="101">
        <v>541.44000000000005</v>
      </c>
      <c r="D72" s="160">
        <v>921.73</v>
      </c>
      <c r="E72" s="5">
        <v>3032.969971</v>
      </c>
      <c r="F72" s="5">
        <v>224.6</v>
      </c>
      <c r="G72" s="5">
        <v>104.57</v>
      </c>
      <c r="H72" s="160">
        <v>383.35</v>
      </c>
      <c r="I72" s="168">
        <v>479.23</v>
      </c>
      <c r="J72" s="5">
        <v>783.65</v>
      </c>
      <c r="K72" s="5">
        <v>288.73</v>
      </c>
      <c r="L72" s="5">
        <v>339.23</v>
      </c>
      <c r="M72" s="5">
        <v>300.11</v>
      </c>
      <c r="N72" s="5">
        <v>204.81</v>
      </c>
      <c r="O72" s="101">
        <v>662.08</v>
      </c>
      <c r="P72" s="101">
        <v>384.95</v>
      </c>
      <c r="Q72" s="101">
        <v>209.02</v>
      </c>
      <c r="R72" s="5">
        <v>660.8</v>
      </c>
      <c r="S72" s="5">
        <v>460.65</v>
      </c>
      <c r="T72" s="5">
        <v>202.09</v>
      </c>
    </row>
    <row r="73" spans="1:20" x14ac:dyDescent="0.35">
      <c r="A73" s="159">
        <v>42688</v>
      </c>
      <c r="B73" s="5">
        <v>4508.55</v>
      </c>
      <c r="C73" s="101">
        <v>537.26</v>
      </c>
      <c r="D73" s="160">
        <v>934.1</v>
      </c>
      <c r="E73" s="5">
        <v>3039.8000489999999</v>
      </c>
      <c r="F73" s="5">
        <v>224.09</v>
      </c>
      <c r="G73" s="5">
        <v>108.22</v>
      </c>
      <c r="H73" s="160">
        <v>368.39</v>
      </c>
      <c r="I73" s="168">
        <v>469.04</v>
      </c>
      <c r="J73" s="5">
        <v>788.25</v>
      </c>
      <c r="K73" s="5">
        <v>277.85000000000002</v>
      </c>
      <c r="L73" s="5">
        <v>341.08</v>
      </c>
      <c r="M73" s="5">
        <v>302.14</v>
      </c>
      <c r="N73" s="5">
        <v>205.44</v>
      </c>
      <c r="O73" s="101">
        <v>658.71</v>
      </c>
      <c r="P73" s="101">
        <v>383.98</v>
      </c>
      <c r="Q73" s="101">
        <v>207.99</v>
      </c>
      <c r="R73" s="5">
        <v>647.84</v>
      </c>
      <c r="S73" s="5">
        <v>458.42</v>
      </c>
      <c r="T73" s="5">
        <v>199.6</v>
      </c>
    </row>
    <row r="74" spans="1:20" x14ac:dyDescent="0.35">
      <c r="A74" s="159">
        <v>42681</v>
      </c>
      <c r="B74" s="5">
        <v>4461.21</v>
      </c>
      <c r="C74" s="101">
        <v>565.35</v>
      </c>
      <c r="D74" s="160">
        <v>908.56</v>
      </c>
      <c r="E74" s="5">
        <v>3009.280029</v>
      </c>
      <c r="F74" s="5">
        <v>242.87</v>
      </c>
      <c r="G74" s="5">
        <v>103.55</v>
      </c>
      <c r="H74" s="160">
        <v>377.63</v>
      </c>
      <c r="I74" s="168">
        <v>467.22</v>
      </c>
      <c r="J74" s="5">
        <v>764.53</v>
      </c>
      <c r="K74" s="5">
        <v>283.8</v>
      </c>
      <c r="L74" s="5">
        <v>324.02999999999997</v>
      </c>
      <c r="M74" s="5">
        <v>314.95</v>
      </c>
      <c r="N74" s="5">
        <v>207.66</v>
      </c>
      <c r="O74" s="101">
        <v>645.07000000000005</v>
      </c>
      <c r="P74" s="101">
        <v>379.11</v>
      </c>
      <c r="Q74" s="101">
        <v>195.89</v>
      </c>
      <c r="R74" s="5">
        <v>668.27</v>
      </c>
      <c r="S74" s="5">
        <v>467.74</v>
      </c>
      <c r="T74" s="5">
        <v>200.01</v>
      </c>
    </row>
    <row r="75" spans="1:20" x14ac:dyDescent="0.35">
      <c r="A75" s="159">
        <v>42674</v>
      </c>
      <c r="B75" s="5">
        <v>4509.26</v>
      </c>
      <c r="C75" s="101">
        <v>578.14</v>
      </c>
      <c r="D75" s="160">
        <v>925.21</v>
      </c>
      <c r="E75" s="5">
        <v>3055.25</v>
      </c>
      <c r="F75" s="5">
        <v>250.37</v>
      </c>
      <c r="G75" s="5">
        <v>104.4</v>
      </c>
      <c r="H75" s="160">
        <v>385.92</v>
      </c>
      <c r="I75" s="168">
        <v>479.08</v>
      </c>
      <c r="J75" s="5">
        <v>760.48</v>
      </c>
      <c r="K75" s="5">
        <v>290.35000000000002</v>
      </c>
      <c r="L75" s="5">
        <v>332.24</v>
      </c>
      <c r="M75" s="5">
        <v>324.51</v>
      </c>
      <c r="N75" s="5">
        <v>216.15</v>
      </c>
      <c r="O75" s="101">
        <v>654.13</v>
      </c>
      <c r="P75" s="101">
        <v>388.02</v>
      </c>
      <c r="Q75" s="101">
        <v>196.54</v>
      </c>
      <c r="R75" s="5">
        <v>676.92</v>
      </c>
      <c r="S75" s="5">
        <v>477.37</v>
      </c>
      <c r="T75" s="5">
        <v>196.49</v>
      </c>
    </row>
    <row r="76" spans="1:20" x14ac:dyDescent="0.35">
      <c r="A76" s="159">
        <v>42667</v>
      </c>
      <c r="B76" s="5">
        <v>4552.58</v>
      </c>
      <c r="C76" s="101">
        <v>609.35</v>
      </c>
      <c r="D76" s="160">
        <v>929.73</v>
      </c>
      <c r="E76" s="5">
        <v>3093.860107</v>
      </c>
      <c r="F76" s="5">
        <v>249.92</v>
      </c>
      <c r="G76" s="5">
        <v>104.62</v>
      </c>
      <c r="H76" s="160">
        <v>395.86</v>
      </c>
      <c r="I76" s="168">
        <v>478.11</v>
      </c>
      <c r="J76" s="5">
        <v>767.44</v>
      </c>
      <c r="K76" s="5">
        <v>296.61</v>
      </c>
      <c r="L76" s="5">
        <v>331.41</v>
      </c>
      <c r="M76" s="5">
        <v>322.13</v>
      </c>
      <c r="N76" s="5">
        <v>214.59</v>
      </c>
      <c r="O76" s="101">
        <v>667.16</v>
      </c>
      <c r="P76" s="101">
        <v>394.21</v>
      </c>
      <c r="Q76" s="101">
        <v>191.91</v>
      </c>
      <c r="R76" s="5">
        <v>687.98</v>
      </c>
      <c r="S76" s="5">
        <v>481.9</v>
      </c>
      <c r="T76" s="5">
        <v>196.71</v>
      </c>
    </row>
    <row r="77" spans="1:20" x14ac:dyDescent="0.35">
      <c r="A77" s="159">
        <v>42660</v>
      </c>
      <c r="B77" s="5">
        <v>4450.2299999999996</v>
      </c>
      <c r="C77" s="101">
        <v>612.88</v>
      </c>
      <c r="D77" s="160">
        <v>918.18</v>
      </c>
      <c r="E77" s="5">
        <v>3008.719971</v>
      </c>
      <c r="F77" s="5">
        <v>245.61</v>
      </c>
      <c r="G77" s="5">
        <v>96.34</v>
      </c>
      <c r="H77" s="160">
        <v>384.31</v>
      </c>
      <c r="I77" s="168">
        <v>466.8</v>
      </c>
      <c r="J77" s="5">
        <v>761.91</v>
      </c>
      <c r="K77" s="5">
        <v>289.36</v>
      </c>
      <c r="L77" s="5">
        <v>325.16000000000003</v>
      </c>
      <c r="M77" s="5">
        <v>312.74</v>
      </c>
      <c r="N77" s="5">
        <v>214.66</v>
      </c>
      <c r="O77" s="101">
        <v>655.95</v>
      </c>
      <c r="P77" s="101">
        <v>386.66</v>
      </c>
      <c r="Q77" s="101">
        <v>185.14</v>
      </c>
      <c r="R77" s="5">
        <v>683.87</v>
      </c>
      <c r="S77" s="5">
        <v>468.32</v>
      </c>
      <c r="T77" s="5">
        <v>188.67</v>
      </c>
    </row>
    <row r="78" spans="1:20" x14ac:dyDescent="0.35">
      <c r="A78" s="159">
        <v>42653</v>
      </c>
      <c r="B78" s="5">
        <v>4497.26</v>
      </c>
      <c r="C78" s="101">
        <v>611.57000000000005</v>
      </c>
      <c r="D78" s="160">
        <v>924.54</v>
      </c>
      <c r="E78" s="5">
        <v>3035.76001</v>
      </c>
      <c r="F78" s="162">
        <v>242.62</v>
      </c>
      <c r="G78" s="5">
        <v>95.87</v>
      </c>
      <c r="H78" s="160">
        <v>399.51</v>
      </c>
      <c r="I78" s="168">
        <v>475.51</v>
      </c>
      <c r="J78" s="5">
        <v>780.79</v>
      </c>
      <c r="K78" s="5">
        <v>291.43</v>
      </c>
      <c r="L78" s="5">
        <v>328.75</v>
      </c>
      <c r="M78" s="5">
        <v>314.39999999999998</v>
      </c>
      <c r="N78" s="5">
        <v>217.85</v>
      </c>
      <c r="O78" s="101">
        <v>662.81</v>
      </c>
      <c r="P78" s="101">
        <v>387.59</v>
      </c>
      <c r="Q78" s="101">
        <v>187.81</v>
      </c>
      <c r="R78" s="5">
        <v>685.05</v>
      </c>
      <c r="S78" s="5">
        <v>470.49</v>
      </c>
      <c r="T78" s="5">
        <v>185.86</v>
      </c>
    </row>
    <row r="79" spans="1:20" x14ac:dyDescent="0.35">
      <c r="A79" s="159">
        <v>42646</v>
      </c>
      <c r="B79" s="5">
        <v>4453.5600000000004</v>
      </c>
      <c r="C79" s="101">
        <v>622.23</v>
      </c>
      <c r="D79" s="160">
        <v>917.52</v>
      </c>
      <c r="E79" s="5">
        <v>2998.5</v>
      </c>
      <c r="F79" s="5">
        <v>249.84</v>
      </c>
      <c r="G79" s="5">
        <v>91.84</v>
      </c>
      <c r="H79" s="160">
        <v>403.21</v>
      </c>
      <c r="I79" s="168">
        <v>464.75</v>
      </c>
      <c r="J79" s="5">
        <v>777.03</v>
      </c>
      <c r="K79" s="5">
        <v>280.39</v>
      </c>
      <c r="L79" s="5">
        <v>327.42</v>
      </c>
      <c r="M79" s="5">
        <v>320</v>
      </c>
      <c r="N79" s="5">
        <v>220.78</v>
      </c>
      <c r="O79" s="101">
        <v>660.85</v>
      </c>
      <c r="P79" s="101">
        <v>390.53</v>
      </c>
      <c r="Q79" s="101">
        <v>181.83</v>
      </c>
      <c r="R79" s="5">
        <v>686.23</v>
      </c>
      <c r="S79" s="5">
        <v>468.07</v>
      </c>
      <c r="T79" s="5">
        <v>196.86</v>
      </c>
    </row>
    <row r="80" spans="1:20" x14ac:dyDescent="0.35">
      <c r="A80" s="159">
        <v>42639</v>
      </c>
      <c r="B80" s="5">
        <v>4407.8500000000004</v>
      </c>
      <c r="C80" s="101">
        <v>618.54999999999995</v>
      </c>
      <c r="D80" s="160">
        <v>895.27</v>
      </c>
      <c r="E80" s="5">
        <v>2975.8798830000001</v>
      </c>
      <c r="F80" s="5">
        <v>247.98</v>
      </c>
      <c r="G80" s="5">
        <v>91.38</v>
      </c>
      <c r="H80" s="160">
        <v>399.33</v>
      </c>
      <c r="I80" s="168">
        <v>456.54</v>
      </c>
      <c r="J80" s="5">
        <v>774.21</v>
      </c>
      <c r="K80" s="5">
        <v>274.16000000000003</v>
      </c>
      <c r="L80" s="5">
        <v>327.01</v>
      </c>
      <c r="M80" s="5">
        <v>322.60000000000002</v>
      </c>
      <c r="N80" s="5">
        <v>218.27</v>
      </c>
      <c r="O80" s="101">
        <v>657.67</v>
      </c>
      <c r="P80" s="101">
        <v>386.32</v>
      </c>
      <c r="Q80" s="101">
        <v>176.81</v>
      </c>
      <c r="R80" s="5">
        <v>680.77</v>
      </c>
      <c r="S80" s="5">
        <v>469.04</v>
      </c>
      <c r="T80" s="5">
        <v>195.2</v>
      </c>
    </row>
    <row r="81" spans="1:20" x14ac:dyDescent="0.35">
      <c r="A81" s="159">
        <v>42632</v>
      </c>
      <c r="B81" s="5">
        <v>4394.1899999999996</v>
      </c>
      <c r="C81" s="101">
        <v>605.21</v>
      </c>
      <c r="D81" s="160">
        <v>896.55</v>
      </c>
      <c r="E81" s="5">
        <v>2968.3100589999999</v>
      </c>
      <c r="F81" s="5">
        <v>248.93</v>
      </c>
      <c r="G81" s="5">
        <v>92.44</v>
      </c>
      <c r="H81" s="160">
        <v>392.63</v>
      </c>
      <c r="I81" s="168">
        <v>457.69</v>
      </c>
      <c r="J81" s="5">
        <v>782.13</v>
      </c>
      <c r="K81" s="5">
        <v>275.62</v>
      </c>
      <c r="L81" s="5">
        <v>327.68</v>
      </c>
      <c r="M81" s="5">
        <v>315.14</v>
      </c>
      <c r="N81" s="5">
        <v>220.65</v>
      </c>
      <c r="O81" s="101">
        <v>656.04</v>
      </c>
      <c r="P81" s="101">
        <v>384.22</v>
      </c>
      <c r="Q81" s="101">
        <v>173.84</v>
      </c>
      <c r="R81" s="5">
        <v>677.48</v>
      </c>
      <c r="S81" s="5">
        <v>465.9</v>
      </c>
      <c r="T81" s="5">
        <v>199.66</v>
      </c>
    </row>
    <row r="82" spans="1:20" x14ac:dyDescent="0.35">
      <c r="A82" s="159">
        <v>42625</v>
      </c>
      <c r="B82" s="5">
        <v>4439.8</v>
      </c>
      <c r="C82" s="101">
        <v>603.34</v>
      </c>
      <c r="D82" s="160">
        <v>894.02</v>
      </c>
      <c r="E82" s="5">
        <v>3012.8798830000001</v>
      </c>
      <c r="F82" s="5">
        <v>252.02</v>
      </c>
      <c r="G82" s="5">
        <v>96.86</v>
      </c>
      <c r="H82" s="160">
        <v>386.87</v>
      </c>
      <c r="I82" s="168">
        <v>463.66</v>
      </c>
      <c r="J82" s="5">
        <v>778.42</v>
      </c>
      <c r="K82" s="5">
        <v>287.66000000000003</v>
      </c>
      <c r="L82" s="5">
        <v>327.57</v>
      </c>
      <c r="M82" s="5">
        <v>319.61</v>
      </c>
      <c r="N82" s="5">
        <v>219.24</v>
      </c>
      <c r="O82" s="101">
        <v>653.03</v>
      </c>
      <c r="P82" s="101">
        <v>382.11</v>
      </c>
      <c r="Q82" s="101">
        <v>174.84</v>
      </c>
      <c r="R82" s="5">
        <v>678.24</v>
      </c>
      <c r="S82" s="5">
        <v>460.08</v>
      </c>
      <c r="T82" s="5">
        <v>200.07</v>
      </c>
    </row>
    <row r="83" spans="1:20" x14ac:dyDescent="0.35">
      <c r="A83" s="159">
        <v>42618</v>
      </c>
      <c r="B83" s="5">
        <v>4541.08</v>
      </c>
      <c r="C83" s="101">
        <v>626.36</v>
      </c>
      <c r="D83" s="160">
        <v>925.65</v>
      </c>
      <c r="E83" s="5">
        <v>3077.6599120000001</v>
      </c>
      <c r="F83" s="5">
        <v>258.43</v>
      </c>
      <c r="G83" s="5">
        <v>98.36</v>
      </c>
      <c r="H83" s="160">
        <v>399.09</v>
      </c>
      <c r="I83" s="168">
        <v>470.87</v>
      </c>
      <c r="J83" s="5">
        <v>780.35</v>
      </c>
      <c r="K83" s="5">
        <v>293.02</v>
      </c>
      <c r="L83" s="5">
        <v>337.71</v>
      </c>
      <c r="M83" s="5">
        <v>323.99</v>
      </c>
      <c r="N83" s="5">
        <v>223.69</v>
      </c>
      <c r="O83" s="101">
        <v>670.08</v>
      </c>
      <c r="P83" s="101">
        <v>394.99</v>
      </c>
      <c r="Q83" s="101">
        <v>181.61</v>
      </c>
      <c r="R83" s="5">
        <v>698.39</v>
      </c>
      <c r="S83" s="5">
        <v>473.98</v>
      </c>
      <c r="T83" s="5">
        <v>203.83</v>
      </c>
    </row>
    <row r="84" spans="1:20" x14ac:dyDescent="0.35">
      <c r="A84" s="159">
        <v>42611</v>
      </c>
      <c r="B84" s="5">
        <v>4424.25</v>
      </c>
      <c r="C84" s="101">
        <v>617.07000000000005</v>
      </c>
      <c r="D84" s="160">
        <v>923.28</v>
      </c>
      <c r="E84" s="5">
        <v>2998.5</v>
      </c>
      <c r="F84" s="5">
        <v>250.56</v>
      </c>
      <c r="G84" s="5">
        <v>92.6</v>
      </c>
      <c r="H84" s="160">
        <v>392.72</v>
      </c>
      <c r="I84" s="168">
        <v>460.32</v>
      </c>
      <c r="J84" s="5">
        <v>771.93</v>
      </c>
      <c r="K84" s="5">
        <v>285.64999999999998</v>
      </c>
      <c r="L84" s="5">
        <v>333.94</v>
      </c>
      <c r="M84" s="5">
        <v>317.58</v>
      </c>
      <c r="N84" s="5">
        <v>218.11</v>
      </c>
      <c r="O84" s="101">
        <v>659.91</v>
      </c>
      <c r="P84" s="101">
        <v>387.67</v>
      </c>
      <c r="Q84" s="101">
        <v>181.27</v>
      </c>
      <c r="R84" s="5">
        <v>694.13</v>
      </c>
      <c r="S84" s="5">
        <v>461.8</v>
      </c>
      <c r="T84" s="5">
        <v>198.2</v>
      </c>
    </row>
    <row r="85" spans="1:20" x14ac:dyDescent="0.35">
      <c r="A85" s="159">
        <v>42604</v>
      </c>
      <c r="B85" s="5">
        <v>4389.9399999999996</v>
      </c>
      <c r="C85" s="101">
        <v>613.4</v>
      </c>
      <c r="D85" s="160">
        <v>911.69</v>
      </c>
      <c r="E85" s="5">
        <v>2960.3701169999999</v>
      </c>
      <c r="F85" s="5">
        <v>249.97</v>
      </c>
      <c r="G85" s="5">
        <v>88.6</v>
      </c>
      <c r="H85" s="160">
        <v>388.24</v>
      </c>
      <c r="I85" s="168">
        <v>460.16</v>
      </c>
      <c r="J85" s="5">
        <v>775.16</v>
      </c>
      <c r="K85" s="5">
        <v>282.93</v>
      </c>
      <c r="L85" s="5">
        <v>334.04</v>
      </c>
      <c r="M85" s="5">
        <v>317.57</v>
      </c>
      <c r="N85" s="5">
        <v>218.17</v>
      </c>
      <c r="O85" s="101">
        <v>651.15</v>
      </c>
      <c r="P85" s="101">
        <v>381.41</v>
      </c>
      <c r="Q85" s="101">
        <v>180.95</v>
      </c>
      <c r="R85" s="5">
        <v>694.81</v>
      </c>
      <c r="S85" s="5">
        <v>462.42</v>
      </c>
      <c r="T85" s="5">
        <v>200.13</v>
      </c>
    </row>
    <row r="86" spans="1:20" x14ac:dyDescent="0.35">
      <c r="A86" s="159">
        <v>42597</v>
      </c>
      <c r="B86" s="5">
        <v>4497.8599999999997</v>
      </c>
      <c r="C86" s="101">
        <v>624.33000000000004</v>
      </c>
      <c r="D86" s="160">
        <v>918.57</v>
      </c>
      <c r="E86" s="5">
        <v>3046.6499020000001</v>
      </c>
      <c r="F86" s="5">
        <v>260.39</v>
      </c>
      <c r="G86" s="5">
        <v>92.2</v>
      </c>
      <c r="H86" s="160">
        <v>397.39</v>
      </c>
      <c r="I86" s="168">
        <v>474.87</v>
      </c>
      <c r="J86" s="5">
        <v>799.91</v>
      </c>
      <c r="K86" s="5">
        <v>287.83999999999997</v>
      </c>
      <c r="L86" s="5">
        <v>334.56</v>
      </c>
      <c r="M86" s="5">
        <v>326.20999999999998</v>
      </c>
      <c r="N86" s="5">
        <v>221.62</v>
      </c>
      <c r="O86" s="101">
        <v>660.57</v>
      </c>
      <c r="P86" s="101">
        <v>385.65</v>
      </c>
      <c r="Q86" s="101">
        <v>183.34</v>
      </c>
      <c r="R86" s="5">
        <v>707.12</v>
      </c>
      <c r="S86" s="5">
        <v>470.73</v>
      </c>
      <c r="T86" s="5">
        <v>202.79</v>
      </c>
    </row>
    <row r="87" spans="1:20" x14ac:dyDescent="0.35">
      <c r="A87" s="159">
        <v>42590</v>
      </c>
      <c r="B87" s="5">
        <v>4415.46</v>
      </c>
      <c r="C87" s="101">
        <v>611.47</v>
      </c>
      <c r="D87" s="160">
        <v>891.16</v>
      </c>
      <c r="E87" s="5">
        <v>2982.919922</v>
      </c>
      <c r="F87" s="5">
        <v>260.5</v>
      </c>
      <c r="G87" s="5">
        <v>90.15</v>
      </c>
      <c r="H87" s="160">
        <v>389.61</v>
      </c>
      <c r="I87" s="168">
        <v>463.26</v>
      </c>
      <c r="J87" s="5">
        <v>790.98</v>
      </c>
      <c r="K87" s="5">
        <v>283.2</v>
      </c>
      <c r="L87" s="5">
        <v>325.14</v>
      </c>
      <c r="M87" s="5">
        <v>319.79000000000002</v>
      </c>
      <c r="N87" s="5">
        <v>217.06</v>
      </c>
      <c r="O87" s="101">
        <v>643.15</v>
      </c>
      <c r="P87" s="101">
        <v>373.28</v>
      </c>
      <c r="Q87" s="101">
        <v>185.55</v>
      </c>
      <c r="R87" s="5">
        <v>684.85</v>
      </c>
      <c r="S87" s="5">
        <v>459.98</v>
      </c>
      <c r="T87" s="5">
        <v>198.29</v>
      </c>
    </row>
    <row r="88" spans="1:20" x14ac:dyDescent="0.35">
      <c r="A88" s="159">
        <v>42583</v>
      </c>
      <c r="B88" s="5">
        <v>4409.17</v>
      </c>
      <c r="C88" s="101">
        <v>618.19000000000005</v>
      </c>
      <c r="D88" s="160">
        <v>880.8</v>
      </c>
      <c r="E88" s="5">
        <v>2990.76001</v>
      </c>
      <c r="F88" s="5">
        <v>261.3</v>
      </c>
      <c r="G88" s="5">
        <v>87.93</v>
      </c>
      <c r="H88" s="160">
        <v>392.86</v>
      </c>
      <c r="I88" s="168">
        <v>459.8</v>
      </c>
      <c r="J88" s="5">
        <v>809.89</v>
      </c>
      <c r="K88" s="5">
        <v>276.85000000000002</v>
      </c>
      <c r="L88" s="5">
        <v>322.48</v>
      </c>
      <c r="M88" s="5">
        <v>318.49</v>
      </c>
      <c r="N88" s="5">
        <v>217.68</v>
      </c>
      <c r="O88" s="101">
        <v>633.41</v>
      </c>
      <c r="P88" s="101">
        <v>371.52</v>
      </c>
      <c r="Q88" s="101">
        <v>180.26</v>
      </c>
      <c r="R88" s="5">
        <v>685.66</v>
      </c>
      <c r="S88" s="5">
        <v>461.1</v>
      </c>
      <c r="T88" s="5">
        <v>197.24</v>
      </c>
    </row>
    <row r="89" spans="1:20" x14ac:dyDescent="0.35">
      <c r="A89" s="159">
        <v>42576</v>
      </c>
      <c r="B89" s="5">
        <v>4388</v>
      </c>
      <c r="C89" s="101">
        <v>618.94000000000005</v>
      </c>
      <c r="D89" s="160">
        <v>877.18</v>
      </c>
      <c r="E89" s="5">
        <v>2973.219971</v>
      </c>
      <c r="F89" s="5">
        <v>262.22000000000003</v>
      </c>
      <c r="G89" s="5">
        <v>89.86</v>
      </c>
      <c r="H89" s="160">
        <v>389.85</v>
      </c>
      <c r="I89" s="168">
        <v>450.7</v>
      </c>
      <c r="J89" s="5">
        <v>813.52</v>
      </c>
      <c r="K89" s="5">
        <v>280.38</v>
      </c>
      <c r="L89" s="5">
        <v>320.66000000000003</v>
      </c>
      <c r="M89" s="5">
        <v>322.14</v>
      </c>
      <c r="N89" s="5">
        <v>218.74</v>
      </c>
      <c r="O89" s="101">
        <v>624.73</v>
      </c>
      <c r="P89" s="101">
        <v>368.47</v>
      </c>
      <c r="Q89" s="101">
        <v>174.6</v>
      </c>
      <c r="R89" s="5">
        <v>678.15</v>
      </c>
      <c r="S89" s="5">
        <v>463.48</v>
      </c>
      <c r="T89" s="5">
        <v>196.26</v>
      </c>
    </row>
    <row r="90" spans="1:20" x14ac:dyDescent="0.35">
      <c r="A90" s="159">
        <v>42569</v>
      </c>
      <c r="B90" s="5">
        <v>4357.74</v>
      </c>
      <c r="C90" s="101">
        <v>613.32000000000005</v>
      </c>
      <c r="D90" s="160">
        <v>877.69</v>
      </c>
      <c r="E90" s="5">
        <v>2949.169922</v>
      </c>
      <c r="F90" s="5">
        <v>259.74</v>
      </c>
      <c r="G90" s="5">
        <v>89.59</v>
      </c>
      <c r="H90" s="160">
        <v>374.23</v>
      </c>
      <c r="I90" s="168">
        <v>441.52</v>
      </c>
      <c r="J90" s="5">
        <v>799.4</v>
      </c>
      <c r="K90" s="5">
        <v>288.49</v>
      </c>
      <c r="L90" s="5">
        <v>322.61</v>
      </c>
      <c r="M90" s="5">
        <v>321.43</v>
      </c>
      <c r="N90" s="5">
        <v>215.62</v>
      </c>
      <c r="O90" s="101">
        <v>614.54</v>
      </c>
      <c r="P90" s="101">
        <v>364.52</v>
      </c>
      <c r="Q90" s="101">
        <v>174.46</v>
      </c>
      <c r="R90" s="5">
        <v>666.18</v>
      </c>
      <c r="S90" s="5">
        <v>454.58</v>
      </c>
      <c r="T90" s="5">
        <v>197.43</v>
      </c>
    </row>
    <row r="91" spans="1:20" x14ac:dyDescent="0.35">
      <c r="A91" s="159">
        <v>42562</v>
      </c>
      <c r="B91" s="5">
        <v>4264.53</v>
      </c>
      <c r="C91" s="101">
        <v>617.87</v>
      </c>
      <c r="D91" s="160">
        <v>854.12</v>
      </c>
      <c r="E91" s="5">
        <v>2885.320068</v>
      </c>
      <c r="F91" s="5">
        <v>256.47000000000003</v>
      </c>
      <c r="G91" s="5">
        <v>84.15</v>
      </c>
      <c r="H91" s="160">
        <v>364.19</v>
      </c>
      <c r="I91" s="168">
        <v>421.01</v>
      </c>
      <c r="J91" s="5">
        <v>799.61</v>
      </c>
      <c r="K91" s="5">
        <v>286.95999999999998</v>
      </c>
      <c r="L91" s="5">
        <v>312.52</v>
      </c>
      <c r="M91" s="5">
        <v>316.06</v>
      </c>
      <c r="N91" s="5">
        <v>212.23</v>
      </c>
      <c r="O91" s="101">
        <v>605.65</v>
      </c>
      <c r="P91" s="101">
        <v>358.88</v>
      </c>
      <c r="Q91" s="101">
        <v>168.59</v>
      </c>
      <c r="R91" s="5">
        <v>662.14</v>
      </c>
      <c r="S91" s="5">
        <v>446.86</v>
      </c>
      <c r="T91" s="5">
        <v>193.4</v>
      </c>
    </row>
    <row r="92" spans="1:20" x14ac:dyDescent="0.35">
      <c r="A92" s="159">
        <v>42555</v>
      </c>
      <c r="B92" s="5">
        <v>4234.8599999999997</v>
      </c>
      <c r="C92" s="101">
        <v>620.95000000000005</v>
      </c>
      <c r="D92" s="160">
        <v>848.44</v>
      </c>
      <c r="E92" s="5">
        <v>2862.209961</v>
      </c>
      <c r="F92" s="5">
        <v>258.72000000000003</v>
      </c>
      <c r="G92" s="5">
        <v>82.27</v>
      </c>
      <c r="H92" s="160">
        <v>353.5</v>
      </c>
      <c r="I92" s="168">
        <v>412.57</v>
      </c>
      <c r="J92" s="5">
        <v>791.89</v>
      </c>
      <c r="K92" s="5">
        <v>286.19</v>
      </c>
      <c r="L92" s="5">
        <v>310.33999999999997</v>
      </c>
      <c r="M92" s="5">
        <v>319.27</v>
      </c>
      <c r="N92" s="5">
        <v>209.11</v>
      </c>
      <c r="O92" s="101">
        <v>597.78</v>
      </c>
      <c r="P92" s="101">
        <v>350.21</v>
      </c>
      <c r="Q92" s="101">
        <v>165.48</v>
      </c>
      <c r="R92" s="5">
        <v>657.79</v>
      </c>
      <c r="S92" s="5">
        <v>436.63</v>
      </c>
      <c r="T92" s="5">
        <v>189.42</v>
      </c>
    </row>
    <row r="93" spans="1:20" x14ac:dyDescent="0.35">
      <c r="A93" s="159">
        <v>42548</v>
      </c>
      <c r="B93" s="5">
        <v>3984.72</v>
      </c>
      <c r="C93" s="101">
        <v>583.37</v>
      </c>
      <c r="D93" s="160">
        <v>804.5</v>
      </c>
      <c r="E93" s="5">
        <v>2697.4399410000001</v>
      </c>
      <c r="F93" s="5">
        <v>233.49</v>
      </c>
      <c r="G93" s="5">
        <v>79.03</v>
      </c>
      <c r="H93" s="160">
        <v>337.18</v>
      </c>
      <c r="I93" s="168">
        <v>400.75</v>
      </c>
      <c r="J93" s="5">
        <v>742.1</v>
      </c>
      <c r="K93" s="5">
        <v>263.72000000000003</v>
      </c>
      <c r="L93" s="5">
        <v>300.89</v>
      </c>
      <c r="M93" s="5">
        <v>294.44</v>
      </c>
      <c r="N93" s="5">
        <v>198.7</v>
      </c>
      <c r="O93" s="101">
        <v>563.41</v>
      </c>
      <c r="P93" s="101">
        <v>327.04000000000002</v>
      </c>
      <c r="Q93" s="101">
        <v>151.66999999999999</v>
      </c>
      <c r="R93" s="5">
        <v>620.15</v>
      </c>
      <c r="S93" s="5">
        <v>412.34</v>
      </c>
      <c r="T93" s="5">
        <v>179.32</v>
      </c>
    </row>
    <row r="94" spans="1:20" x14ac:dyDescent="0.35">
      <c r="A94" s="159">
        <v>42541</v>
      </c>
      <c r="B94" s="101">
        <v>4340.76</v>
      </c>
      <c r="C94" s="161">
        <v>598.86</v>
      </c>
      <c r="D94" s="160">
        <v>855.33</v>
      </c>
      <c r="E94" s="5">
        <v>2942.8798830000001</v>
      </c>
      <c r="F94" s="5">
        <v>254.67</v>
      </c>
      <c r="G94" s="5">
        <v>97.07</v>
      </c>
      <c r="H94" s="160">
        <v>361.3</v>
      </c>
      <c r="I94" s="168">
        <v>452.46</v>
      </c>
      <c r="J94" s="161">
        <v>749.06</v>
      </c>
      <c r="K94" s="5">
        <v>281.45999999999998</v>
      </c>
      <c r="L94" s="5">
        <v>330.8</v>
      </c>
      <c r="M94" s="5">
        <v>318.7</v>
      </c>
      <c r="N94" s="5">
        <v>211.41</v>
      </c>
      <c r="O94" s="101">
        <v>618.53</v>
      </c>
      <c r="P94" s="101">
        <v>371.69</v>
      </c>
      <c r="Q94" s="101">
        <v>169.34</v>
      </c>
      <c r="R94" s="101">
        <v>642.86</v>
      </c>
      <c r="S94" s="5">
        <v>438.67</v>
      </c>
      <c r="T94" s="5">
        <v>207</v>
      </c>
    </row>
    <row r="95" spans="1:20" x14ac:dyDescent="0.35">
      <c r="A95" s="159">
        <v>42534</v>
      </c>
      <c r="B95" s="101">
        <v>4227.0200000000004</v>
      </c>
      <c r="C95" s="161">
        <v>586.07000000000005</v>
      </c>
      <c r="D95" s="160">
        <v>833.52</v>
      </c>
      <c r="E95" s="5">
        <v>2853.5200199999999</v>
      </c>
      <c r="F95" s="5">
        <v>247.09</v>
      </c>
      <c r="G95" s="5">
        <v>91.8</v>
      </c>
      <c r="H95" s="160">
        <v>355.36</v>
      </c>
      <c r="I95" s="168">
        <v>435.87</v>
      </c>
      <c r="J95" s="161">
        <v>744.72</v>
      </c>
      <c r="K95" s="5">
        <v>272.48</v>
      </c>
      <c r="L95" s="5">
        <v>317.94</v>
      </c>
      <c r="M95" s="5">
        <v>316.88</v>
      </c>
      <c r="N95" s="5">
        <v>205.75</v>
      </c>
      <c r="O95" s="101">
        <v>599.94000000000005</v>
      </c>
      <c r="P95" s="101">
        <v>360.62</v>
      </c>
      <c r="Q95" s="101">
        <v>162.94999999999999</v>
      </c>
      <c r="R95" s="101">
        <v>627.23</v>
      </c>
      <c r="S95" s="5">
        <v>426.87</v>
      </c>
      <c r="T95" s="5">
        <v>202.56</v>
      </c>
    </row>
    <row r="96" spans="1:20" x14ac:dyDescent="0.35">
      <c r="A96" s="159">
        <v>42527</v>
      </c>
      <c r="B96" s="101">
        <v>4423.38</v>
      </c>
      <c r="C96" s="161">
        <v>611.74</v>
      </c>
      <c r="D96" s="160">
        <v>859.09</v>
      </c>
      <c r="E96" s="5">
        <v>3001.8999020000001</v>
      </c>
      <c r="F96" s="5">
        <v>253.49</v>
      </c>
      <c r="G96" s="5">
        <v>101.05</v>
      </c>
      <c r="H96" s="160">
        <v>369.16</v>
      </c>
      <c r="I96" s="168">
        <v>458.27</v>
      </c>
      <c r="J96" s="161">
        <v>777.57</v>
      </c>
      <c r="K96" s="5">
        <v>279.14999999999998</v>
      </c>
      <c r="L96" s="5">
        <v>335.96</v>
      </c>
      <c r="M96" s="5">
        <v>335.84</v>
      </c>
      <c r="N96" s="5">
        <v>218.29</v>
      </c>
      <c r="O96" s="101">
        <v>628.42999999999995</v>
      </c>
      <c r="P96" s="101">
        <v>378.04</v>
      </c>
      <c r="Q96" s="101">
        <v>167.94</v>
      </c>
      <c r="R96" s="101">
        <v>651.07000000000005</v>
      </c>
      <c r="S96" s="5">
        <v>446.45</v>
      </c>
      <c r="T96" s="5">
        <v>214.57</v>
      </c>
    </row>
    <row r="97" spans="1:20" x14ac:dyDescent="0.35">
      <c r="A97" s="159">
        <v>42520</v>
      </c>
      <c r="B97" s="101">
        <v>4529.3999999999996</v>
      </c>
      <c r="C97" s="161">
        <v>613.47</v>
      </c>
      <c r="D97" s="160">
        <v>861.23</v>
      </c>
      <c r="E97" s="5">
        <v>3090.01001</v>
      </c>
      <c r="F97" s="5">
        <v>257.05</v>
      </c>
      <c r="G97" s="5">
        <v>108.19</v>
      </c>
      <c r="H97" s="160">
        <v>375.05</v>
      </c>
      <c r="I97" s="168">
        <v>473.18</v>
      </c>
      <c r="J97" s="161">
        <v>786.63</v>
      </c>
      <c r="K97" s="5">
        <v>285.06</v>
      </c>
      <c r="L97" s="5">
        <v>344.34</v>
      </c>
      <c r="M97" s="5">
        <v>344.07</v>
      </c>
      <c r="N97" s="5">
        <v>225.62</v>
      </c>
      <c r="O97" s="101">
        <v>639.16999999999996</v>
      </c>
      <c r="P97" s="101">
        <v>386.6</v>
      </c>
      <c r="Q97" s="101">
        <v>162.44999999999999</v>
      </c>
      <c r="R97" s="101">
        <v>650.52</v>
      </c>
      <c r="S97" s="5">
        <v>447.12</v>
      </c>
      <c r="T97" s="5">
        <v>213.96</v>
      </c>
    </row>
    <row r="98" spans="1:20" x14ac:dyDescent="0.35">
      <c r="A98" s="159">
        <v>42513</v>
      </c>
      <c r="B98" s="101">
        <v>4325.1000000000004</v>
      </c>
      <c r="C98" s="161">
        <v>585.28</v>
      </c>
      <c r="D98" s="160">
        <v>833.21</v>
      </c>
      <c r="E98" s="5">
        <v>2932.929932</v>
      </c>
      <c r="F98" s="5">
        <v>246.8</v>
      </c>
      <c r="G98" s="5">
        <v>100.95</v>
      </c>
      <c r="H98" s="160">
        <v>358.17</v>
      </c>
      <c r="I98" s="168">
        <v>443.71</v>
      </c>
      <c r="J98" s="161">
        <v>755.1</v>
      </c>
      <c r="K98" s="5">
        <v>273.83</v>
      </c>
      <c r="L98" s="5">
        <v>331.49</v>
      </c>
      <c r="M98" s="5">
        <v>334.18</v>
      </c>
      <c r="N98" s="5">
        <v>220.85</v>
      </c>
      <c r="O98" s="101">
        <v>619.24</v>
      </c>
      <c r="P98" s="101">
        <v>376.15</v>
      </c>
      <c r="Q98" s="101">
        <v>153.18</v>
      </c>
      <c r="R98" s="101">
        <v>628.47</v>
      </c>
      <c r="S98" s="5">
        <v>428.89</v>
      </c>
      <c r="T98" s="5">
        <v>207.88</v>
      </c>
    </row>
    <row r="99" spans="1:20" x14ac:dyDescent="0.35">
      <c r="A99" s="159">
        <v>42506</v>
      </c>
      <c r="B99" s="101">
        <v>4312.28</v>
      </c>
      <c r="C99" s="161">
        <v>594.38</v>
      </c>
      <c r="D99" s="160">
        <v>869.05</v>
      </c>
      <c r="E99" s="5">
        <v>2956.6298830000001</v>
      </c>
      <c r="F99" s="5">
        <v>250.89</v>
      </c>
      <c r="G99" s="5">
        <v>98.98</v>
      </c>
      <c r="H99" s="160">
        <v>350.28</v>
      </c>
      <c r="I99" s="168">
        <v>458.02</v>
      </c>
      <c r="J99" s="161">
        <v>742.76</v>
      </c>
      <c r="K99" s="5">
        <v>280.7</v>
      </c>
      <c r="L99" s="5">
        <v>332.22</v>
      </c>
      <c r="M99" s="5">
        <v>336.71</v>
      </c>
      <c r="N99" s="5">
        <v>216.74</v>
      </c>
      <c r="O99" s="101">
        <v>617.89</v>
      </c>
      <c r="P99" s="101">
        <v>373.07</v>
      </c>
      <c r="Q99" s="101">
        <v>156.49</v>
      </c>
      <c r="R99" s="101">
        <v>629.04</v>
      </c>
      <c r="S99" s="5">
        <v>429.25</v>
      </c>
      <c r="T99" s="5">
        <v>204.3</v>
      </c>
    </row>
    <row r="100" spans="1:20" x14ac:dyDescent="0.35">
      <c r="A100" s="159">
        <v>42499</v>
      </c>
      <c r="B100" s="101">
        <v>4322.8100000000004</v>
      </c>
      <c r="C100" s="161">
        <v>596.36</v>
      </c>
      <c r="D100" s="160">
        <v>882.45</v>
      </c>
      <c r="E100" s="5">
        <v>2955.830078</v>
      </c>
      <c r="F100" s="5">
        <v>251.5</v>
      </c>
      <c r="G100" s="5">
        <v>98.78</v>
      </c>
      <c r="H100" s="160">
        <v>354.36</v>
      </c>
      <c r="I100" s="168">
        <v>458.2</v>
      </c>
      <c r="J100" s="161">
        <v>755.34</v>
      </c>
      <c r="K100" s="5">
        <v>273.61</v>
      </c>
      <c r="L100" s="5">
        <v>329.7</v>
      </c>
      <c r="M100" s="5">
        <v>329.21</v>
      </c>
      <c r="N100" s="5">
        <v>222.93</v>
      </c>
      <c r="O100" s="101">
        <v>613.05999999999995</v>
      </c>
      <c r="P100" s="101">
        <v>369.55</v>
      </c>
      <c r="Q100" s="101">
        <v>154.44999999999999</v>
      </c>
      <c r="R100" s="101">
        <v>633.14</v>
      </c>
      <c r="S100" s="5">
        <v>426.88</v>
      </c>
      <c r="T100" s="5">
        <v>204.64</v>
      </c>
    </row>
    <row r="101" spans="1:20" x14ac:dyDescent="0.35">
      <c r="A101" s="159">
        <v>42492</v>
      </c>
      <c r="B101" s="101">
        <v>4442.75</v>
      </c>
      <c r="C101" s="161">
        <v>590.24</v>
      </c>
      <c r="D101" s="160">
        <v>897.97</v>
      </c>
      <c r="E101" s="5">
        <v>3032.6000979999999</v>
      </c>
      <c r="F101" s="5">
        <v>259.04000000000002</v>
      </c>
      <c r="G101" s="5">
        <v>105.83</v>
      </c>
      <c r="H101" s="160">
        <v>361.28</v>
      </c>
      <c r="I101" s="168">
        <v>473.18</v>
      </c>
      <c r="J101" s="161">
        <v>755.62</v>
      </c>
      <c r="K101" s="5">
        <v>284.97000000000003</v>
      </c>
      <c r="L101" s="5">
        <v>329.64</v>
      </c>
      <c r="M101" s="5">
        <v>333.58</v>
      </c>
      <c r="N101" s="5">
        <v>223.45</v>
      </c>
      <c r="O101" s="101">
        <v>621.74</v>
      </c>
      <c r="P101" s="101">
        <v>377.13</v>
      </c>
      <c r="Q101" s="101">
        <v>165.84</v>
      </c>
      <c r="R101" s="101">
        <v>632.41999999999996</v>
      </c>
      <c r="S101" s="5">
        <v>433.04</v>
      </c>
      <c r="T101" s="5">
        <v>208.97</v>
      </c>
    </row>
    <row r="102" spans="1:20" x14ac:dyDescent="0.35">
      <c r="A102" s="159">
        <v>42485</v>
      </c>
      <c r="B102" s="101">
        <v>4546.12</v>
      </c>
      <c r="C102" s="161">
        <v>607.70000000000005</v>
      </c>
      <c r="D102" s="160">
        <v>934.29</v>
      </c>
      <c r="E102" s="5">
        <v>3141.1201169999999</v>
      </c>
      <c r="F102" s="5">
        <v>254.7</v>
      </c>
      <c r="G102" s="5">
        <v>108.42</v>
      </c>
      <c r="H102" s="160">
        <v>363.94</v>
      </c>
      <c r="I102" s="168">
        <v>479.09</v>
      </c>
      <c r="J102" s="161">
        <v>794.61</v>
      </c>
      <c r="K102" s="5">
        <v>284.02</v>
      </c>
      <c r="L102" s="5">
        <v>333.36</v>
      </c>
      <c r="M102" s="5">
        <v>339.33</v>
      </c>
      <c r="N102" s="5">
        <v>227.66</v>
      </c>
      <c r="O102" s="101">
        <v>632.37</v>
      </c>
      <c r="P102" s="101">
        <v>380.14</v>
      </c>
      <c r="Q102" s="101">
        <v>161.86000000000001</v>
      </c>
      <c r="R102" s="101">
        <v>638.14</v>
      </c>
      <c r="S102" s="5">
        <v>438.81</v>
      </c>
      <c r="T102" s="5">
        <v>206.66</v>
      </c>
    </row>
    <row r="103" spans="1:20" x14ac:dyDescent="0.35">
      <c r="A103" s="159">
        <v>42478</v>
      </c>
      <c r="B103" s="101">
        <v>4506.84</v>
      </c>
      <c r="C103" s="161">
        <v>605.6</v>
      </c>
      <c r="D103" s="160">
        <v>912.63</v>
      </c>
      <c r="E103" s="5">
        <v>3064.030029</v>
      </c>
      <c r="F103" s="5">
        <v>254.01</v>
      </c>
      <c r="G103" s="5">
        <v>105.64</v>
      </c>
      <c r="H103" s="160">
        <v>366.73</v>
      </c>
      <c r="I103" s="168">
        <v>470.04</v>
      </c>
      <c r="J103" s="161">
        <v>781.5</v>
      </c>
      <c r="K103" s="5">
        <v>275.05</v>
      </c>
      <c r="L103" s="5">
        <v>328.78</v>
      </c>
      <c r="M103" s="5">
        <v>339.22</v>
      </c>
      <c r="N103" s="5">
        <v>231.34</v>
      </c>
      <c r="O103" s="101">
        <v>625.04</v>
      </c>
      <c r="P103" s="101">
        <v>380.79</v>
      </c>
      <c r="Q103" s="101">
        <v>163.78</v>
      </c>
      <c r="R103" s="101">
        <v>641.32000000000005</v>
      </c>
      <c r="S103" s="5">
        <v>445.17</v>
      </c>
      <c r="T103" s="5">
        <v>211.21</v>
      </c>
    </row>
    <row r="104" spans="1:20" x14ac:dyDescent="0.35">
      <c r="A104" s="159">
        <v>42471</v>
      </c>
      <c r="B104" s="101">
        <v>4312.63</v>
      </c>
      <c r="C104" s="161">
        <v>582.19000000000005</v>
      </c>
      <c r="D104" s="160">
        <v>866.67</v>
      </c>
      <c r="E104" s="5">
        <v>2924.2299800000001</v>
      </c>
      <c r="F104" s="5">
        <v>248.25</v>
      </c>
      <c r="G104" s="5">
        <v>97.76</v>
      </c>
      <c r="H104" s="160">
        <v>359.62</v>
      </c>
      <c r="I104" s="168">
        <v>447.29</v>
      </c>
      <c r="J104" s="161">
        <v>760.05</v>
      </c>
      <c r="K104" s="5">
        <v>261.95</v>
      </c>
      <c r="L104" s="5">
        <v>319.51</v>
      </c>
      <c r="M104" s="5">
        <v>330.85</v>
      </c>
      <c r="N104" s="5">
        <v>229.11</v>
      </c>
      <c r="O104" s="101">
        <v>608.26</v>
      </c>
      <c r="P104" s="101">
        <v>369.37</v>
      </c>
      <c r="Q104" s="101">
        <v>152.47</v>
      </c>
      <c r="R104" s="101">
        <v>623.82000000000005</v>
      </c>
      <c r="S104" s="5">
        <v>436.14</v>
      </c>
      <c r="T104" s="5">
        <v>209.82</v>
      </c>
    </row>
    <row r="105" spans="1:20" x14ac:dyDescent="0.35">
      <c r="A105" s="159">
        <v>42464</v>
      </c>
      <c r="B105" s="101">
        <v>4345.22</v>
      </c>
      <c r="C105" s="161">
        <v>596.27</v>
      </c>
      <c r="D105" s="160">
        <v>873.96</v>
      </c>
      <c r="E105" s="5">
        <v>2962.280029</v>
      </c>
      <c r="F105" s="5">
        <v>248.35</v>
      </c>
      <c r="G105" s="5">
        <v>99.56</v>
      </c>
      <c r="H105" s="160">
        <v>366.49</v>
      </c>
      <c r="I105" s="168">
        <v>467</v>
      </c>
      <c r="J105" s="161">
        <v>759.72</v>
      </c>
      <c r="K105" s="5">
        <v>256.83</v>
      </c>
      <c r="L105" s="5">
        <v>325.92</v>
      </c>
      <c r="M105" s="5">
        <v>333.02</v>
      </c>
      <c r="N105" s="5">
        <v>230.08</v>
      </c>
      <c r="O105" s="101">
        <v>612.80999999999995</v>
      </c>
      <c r="P105" s="101">
        <v>370.91</v>
      </c>
      <c r="Q105" s="101">
        <v>153.63</v>
      </c>
      <c r="R105" s="101">
        <v>629.53</v>
      </c>
      <c r="S105" s="5">
        <v>438.34</v>
      </c>
      <c r="T105" s="5">
        <v>214.85</v>
      </c>
    </row>
    <row r="106" spans="1:20" x14ac:dyDescent="0.35">
      <c r="A106" s="159">
        <v>42458</v>
      </c>
      <c r="B106" s="101">
        <v>4366.67</v>
      </c>
      <c r="C106" s="161">
        <v>596.85</v>
      </c>
      <c r="D106" s="160">
        <v>879.77</v>
      </c>
      <c r="E106" s="5">
        <v>3004.8701169999999</v>
      </c>
      <c r="F106" s="5">
        <v>250.44</v>
      </c>
      <c r="G106" s="5">
        <v>103.07</v>
      </c>
      <c r="H106" s="160">
        <v>368.17</v>
      </c>
      <c r="I106" s="168">
        <v>475.17</v>
      </c>
      <c r="J106" s="161">
        <v>737.43</v>
      </c>
      <c r="K106" s="5">
        <v>262.58</v>
      </c>
      <c r="L106" s="5">
        <v>323.04000000000002</v>
      </c>
      <c r="M106" s="5">
        <v>348.38</v>
      </c>
      <c r="N106" s="5">
        <v>232.38</v>
      </c>
      <c r="O106" s="101">
        <v>615.1</v>
      </c>
      <c r="P106" s="101">
        <v>374.47</v>
      </c>
      <c r="Q106" s="101">
        <v>149.69</v>
      </c>
      <c r="R106" s="101">
        <v>632.6</v>
      </c>
      <c r="S106" s="5">
        <v>436.13</v>
      </c>
      <c r="T106" s="5">
        <v>212.98</v>
      </c>
    </row>
    <row r="107" spans="1:20" x14ac:dyDescent="0.35">
      <c r="A107" s="159">
        <v>42450</v>
      </c>
      <c r="B107" s="101">
        <v>4427.8</v>
      </c>
      <c r="C107" s="161">
        <v>591.89</v>
      </c>
      <c r="D107" s="160">
        <v>881.88</v>
      </c>
      <c r="E107" s="5">
        <v>3048.7700199999999</v>
      </c>
      <c r="F107" s="5">
        <v>250.85</v>
      </c>
      <c r="G107" s="5">
        <v>108.75</v>
      </c>
      <c r="H107" s="160">
        <v>366.04</v>
      </c>
      <c r="I107" s="168">
        <v>480.09</v>
      </c>
      <c r="J107" s="161">
        <v>737.29</v>
      </c>
      <c r="K107" s="5">
        <v>272.37</v>
      </c>
      <c r="L107" s="5">
        <v>324.85000000000002</v>
      </c>
      <c r="M107" s="5">
        <v>352.31</v>
      </c>
      <c r="N107" s="5">
        <v>232.59</v>
      </c>
      <c r="O107" s="101">
        <v>618.14</v>
      </c>
      <c r="P107" s="101">
        <v>372.11</v>
      </c>
      <c r="Q107" s="101">
        <v>152.66</v>
      </c>
      <c r="R107" s="101">
        <v>628.91</v>
      </c>
      <c r="S107" s="5">
        <v>440.16</v>
      </c>
      <c r="T107" s="5">
        <v>213.22</v>
      </c>
    </row>
    <row r="108" spans="1:20" x14ac:dyDescent="0.35">
      <c r="A108" s="159">
        <v>42443</v>
      </c>
      <c r="B108" s="101">
        <v>4506.59</v>
      </c>
      <c r="C108" s="161">
        <v>589.57000000000005</v>
      </c>
      <c r="D108" s="160">
        <v>871.86</v>
      </c>
      <c r="E108" s="5">
        <v>3091.9799800000001</v>
      </c>
      <c r="F108" s="5">
        <v>251.32</v>
      </c>
      <c r="G108" s="5">
        <v>114.83</v>
      </c>
      <c r="H108" s="160">
        <v>368.93</v>
      </c>
      <c r="I108" s="168">
        <v>475.48</v>
      </c>
      <c r="J108" s="161">
        <v>766.89</v>
      </c>
      <c r="K108" s="5">
        <v>273.70999999999998</v>
      </c>
      <c r="L108" s="5">
        <v>327.64999999999998</v>
      </c>
      <c r="M108" s="5">
        <v>358.54</v>
      </c>
      <c r="N108" s="5">
        <v>234.08</v>
      </c>
      <c r="O108" s="101">
        <v>612.91999999999996</v>
      </c>
      <c r="P108" s="101">
        <v>371.24</v>
      </c>
      <c r="Q108" s="101">
        <v>151.6</v>
      </c>
      <c r="R108" s="101">
        <v>638.20000000000005</v>
      </c>
      <c r="S108" s="5">
        <v>445.33</v>
      </c>
      <c r="T108" s="5">
        <v>216.09</v>
      </c>
    </row>
    <row r="109" spans="1:20" x14ac:dyDescent="0.35">
      <c r="A109" s="159">
        <v>42436</v>
      </c>
      <c r="B109" s="101">
        <v>4442.29</v>
      </c>
      <c r="C109" s="161">
        <v>583.59</v>
      </c>
      <c r="D109" s="160">
        <v>856.4</v>
      </c>
      <c r="E109" s="5">
        <v>3021.0900879999999</v>
      </c>
      <c r="F109" s="5">
        <v>242.76</v>
      </c>
      <c r="G109" s="5">
        <v>106.85</v>
      </c>
      <c r="H109" s="160">
        <v>363.91</v>
      </c>
      <c r="I109" s="168">
        <v>481.34</v>
      </c>
      <c r="J109" s="161">
        <v>747.08</v>
      </c>
      <c r="K109" s="5">
        <v>278.52</v>
      </c>
      <c r="L109" s="5">
        <v>323.04000000000002</v>
      </c>
      <c r="M109" s="5">
        <v>344.76</v>
      </c>
      <c r="N109" s="5">
        <v>229.81</v>
      </c>
      <c r="O109" s="101">
        <v>606.84</v>
      </c>
      <c r="P109" s="101">
        <v>365.65</v>
      </c>
      <c r="Q109" s="101">
        <v>149.15</v>
      </c>
      <c r="R109" s="101">
        <v>625.55999999999995</v>
      </c>
      <c r="S109" s="5">
        <v>444.98</v>
      </c>
      <c r="T109" s="5">
        <v>217.65</v>
      </c>
    </row>
    <row r="110" spans="1:20" x14ac:dyDescent="0.35">
      <c r="A110" s="159">
        <v>42429</v>
      </c>
      <c r="B110" s="101">
        <v>4353.55</v>
      </c>
      <c r="C110" s="161">
        <v>578.91999999999996</v>
      </c>
      <c r="D110" s="160">
        <v>831.36</v>
      </c>
      <c r="E110" s="5">
        <v>2945.75</v>
      </c>
      <c r="F110" s="5">
        <v>244.54</v>
      </c>
      <c r="G110" s="5">
        <v>101.39</v>
      </c>
      <c r="H110" s="160">
        <v>362.37</v>
      </c>
      <c r="I110" s="168">
        <v>452</v>
      </c>
      <c r="J110" s="161">
        <v>752.62</v>
      </c>
      <c r="K110" s="5">
        <v>265.92</v>
      </c>
      <c r="L110" s="5">
        <v>321.43</v>
      </c>
      <c r="M110" s="5">
        <v>338.38</v>
      </c>
      <c r="N110" s="5">
        <v>230.12</v>
      </c>
      <c r="O110" s="101">
        <v>588.62</v>
      </c>
      <c r="P110" s="101">
        <v>359.3</v>
      </c>
      <c r="Q110" s="101">
        <v>138.29</v>
      </c>
      <c r="R110" s="101">
        <v>623.96</v>
      </c>
      <c r="S110" s="5">
        <v>431.56</v>
      </c>
      <c r="T110" s="5">
        <v>224.41</v>
      </c>
    </row>
    <row r="111" spans="1:20" x14ac:dyDescent="0.35">
      <c r="A111" s="159">
        <v>42422</v>
      </c>
      <c r="B111" s="101">
        <v>4298.7</v>
      </c>
      <c r="C111" s="161">
        <v>575.04</v>
      </c>
      <c r="D111" s="160">
        <v>839.79</v>
      </c>
      <c r="E111" s="5">
        <v>2933.9099120000001</v>
      </c>
      <c r="F111" s="5">
        <v>249.24</v>
      </c>
      <c r="G111" s="5">
        <v>99.93</v>
      </c>
      <c r="H111" s="160">
        <v>359.71</v>
      </c>
      <c r="I111" s="168">
        <v>454.91</v>
      </c>
      <c r="J111" s="161">
        <v>739.09</v>
      </c>
      <c r="K111" s="5">
        <v>259.19</v>
      </c>
      <c r="L111" s="5">
        <v>316.23</v>
      </c>
      <c r="M111" s="5">
        <v>344.42</v>
      </c>
      <c r="N111" s="5">
        <v>223.69</v>
      </c>
      <c r="O111" s="101">
        <v>583.63</v>
      </c>
      <c r="P111" s="101">
        <v>355.41</v>
      </c>
      <c r="Q111" s="101">
        <v>138.94</v>
      </c>
      <c r="R111" s="101">
        <v>630.75</v>
      </c>
      <c r="S111" s="5">
        <v>431.83</v>
      </c>
      <c r="T111" s="5">
        <v>215.02</v>
      </c>
    </row>
    <row r="112" spans="1:20" x14ac:dyDescent="0.35">
      <c r="A112" s="159">
        <v>42415</v>
      </c>
      <c r="B112" s="101">
        <v>4115.25</v>
      </c>
      <c r="C112" s="161">
        <v>566.66999999999996</v>
      </c>
      <c r="D112" s="160">
        <v>811.48</v>
      </c>
      <c r="E112" s="5">
        <v>2833.860107</v>
      </c>
      <c r="F112" s="5">
        <v>244.82</v>
      </c>
      <c r="G112" s="5">
        <v>98.3</v>
      </c>
      <c r="H112" s="160">
        <v>341.87</v>
      </c>
      <c r="I112" s="168">
        <v>433.75</v>
      </c>
      <c r="J112" s="161">
        <v>722.36</v>
      </c>
      <c r="K112" s="5">
        <v>248.15</v>
      </c>
      <c r="L112" s="5">
        <v>306.49</v>
      </c>
      <c r="M112" s="5">
        <v>327.36</v>
      </c>
      <c r="N112" s="5">
        <v>215.26</v>
      </c>
      <c r="O112" s="101">
        <v>554.01</v>
      </c>
      <c r="P112" s="101">
        <v>341.52</v>
      </c>
      <c r="Q112" s="101">
        <v>129.6</v>
      </c>
      <c r="R112" s="101">
        <v>609.11</v>
      </c>
      <c r="S112" s="5">
        <v>419.54</v>
      </c>
      <c r="T112" s="5">
        <v>197.78</v>
      </c>
    </row>
    <row r="113" spans="1:20" x14ac:dyDescent="0.35">
      <c r="A113" s="159">
        <v>42408</v>
      </c>
      <c r="B113" s="101">
        <v>4066.31</v>
      </c>
      <c r="C113" s="161">
        <v>565.55999999999995</v>
      </c>
      <c r="D113" s="160">
        <v>793.73</v>
      </c>
      <c r="E113" s="5">
        <v>2785.169922</v>
      </c>
      <c r="F113" s="5">
        <v>245.27</v>
      </c>
      <c r="G113" s="5">
        <v>93.98</v>
      </c>
      <c r="H113" s="160">
        <v>338.81</v>
      </c>
      <c r="I113" s="168">
        <v>416.17</v>
      </c>
      <c r="J113" s="161">
        <v>706.49</v>
      </c>
      <c r="K113" s="5">
        <v>247.49</v>
      </c>
      <c r="L113" s="5">
        <v>298.43</v>
      </c>
      <c r="M113" s="5">
        <v>321.2</v>
      </c>
      <c r="N113" s="5">
        <v>206.59</v>
      </c>
      <c r="O113" s="101">
        <v>549.51</v>
      </c>
      <c r="P113" s="101">
        <v>330.15</v>
      </c>
      <c r="Q113" s="101">
        <v>125.63</v>
      </c>
      <c r="R113" s="101">
        <v>598.29</v>
      </c>
      <c r="S113" s="5">
        <v>416.24</v>
      </c>
      <c r="T113" s="5">
        <v>195</v>
      </c>
    </row>
    <row r="114" spans="1:20" x14ac:dyDescent="0.35">
      <c r="A114" s="159">
        <v>42401</v>
      </c>
      <c r="B114" s="101">
        <v>4392.33</v>
      </c>
      <c r="C114" s="161">
        <v>619.16999999999996</v>
      </c>
      <c r="D114" s="160">
        <v>840.72</v>
      </c>
      <c r="E114" s="5">
        <v>3021.01001</v>
      </c>
      <c r="F114" s="5">
        <v>263.18</v>
      </c>
      <c r="G114" s="5">
        <v>104.85</v>
      </c>
      <c r="H114" s="160">
        <v>378.41</v>
      </c>
      <c r="I114" s="168">
        <v>451.19</v>
      </c>
      <c r="J114" s="161">
        <v>784.43</v>
      </c>
      <c r="K114" s="5">
        <v>260.42</v>
      </c>
      <c r="L114" s="5">
        <v>327.99</v>
      </c>
      <c r="M114" s="5">
        <v>351.43</v>
      </c>
      <c r="N114" s="5">
        <v>228.36</v>
      </c>
      <c r="O114" s="101">
        <v>593.78</v>
      </c>
      <c r="P114" s="101">
        <v>366.65</v>
      </c>
      <c r="Q114" s="101">
        <v>132.4</v>
      </c>
      <c r="R114" s="101">
        <v>629.87</v>
      </c>
      <c r="S114" s="5">
        <v>452.71</v>
      </c>
      <c r="T114" s="5">
        <v>220.52</v>
      </c>
    </row>
    <row r="115" spans="1:20" x14ac:dyDescent="0.35">
      <c r="A115" s="159">
        <v>42394</v>
      </c>
      <c r="B115" s="101">
        <v>4311.33</v>
      </c>
      <c r="C115" s="161">
        <v>594.46</v>
      </c>
      <c r="D115" s="160">
        <v>854.66</v>
      </c>
      <c r="E115" s="5">
        <v>3001.780029</v>
      </c>
      <c r="F115" s="5">
        <v>253.36</v>
      </c>
      <c r="G115" s="5">
        <v>105.38</v>
      </c>
      <c r="H115" s="160">
        <v>386.01</v>
      </c>
      <c r="I115" s="168">
        <v>459.37</v>
      </c>
      <c r="J115" s="161">
        <v>778.4</v>
      </c>
      <c r="K115" s="5">
        <v>250.04</v>
      </c>
      <c r="L115" s="5">
        <v>325.88</v>
      </c>
      <c r="M115" s="5">
        <v>345.74</v>
      </c>
      <c r="N115" s="5">
        <v>221.3</v>
      </c>
      <c r="O115" s="101">
        <v>580.35</v>
      </c>
      <c r="P115" s="101">
        <v>357.87</v>
      </c>
      <c r="Q115" s="101">
        <v>130.55000000000001</v>
      </c>
      <c r="R115" s="101">
        <v>612.92999999999995</v>
      </c>
      <c r="S115" s="5">
        <v>432.85</v>
      </c>
      <c r="T115" s="5">
        <v>210.73</v>
      </c>
    </row>
    <row r="116" spans="1:20" x14ac:dyDescent="0.35">
      <c r="A116" s="159">
        <v>42387</v>
      </c>
      <c r="B116" s="101">
        <v>4189.57</v>
      </c>
      <c r="C116" s="161">
        <v>572.70000000000005</v>
      </c>
      <c r="D116" s="160">
        <v>831.48</v>
      </c>
      <c r="E116" s="5">
        <v>2935.389893</v>
      </c>
      <c r="F116" s="5">
        <v>244.66</v>
      </c>
      <c r="G116" s="5">
        <v>108.46</v>
      </c>
      <c r="H116" s="160">
        <v>366.58</v>
      </c>
      <c r="I116" s="168">
        <v>451.76</v>
      </c>
      <c r="J116" s="161">
        <v>739.04</v>
      </c>
      <c r="K116" s="5">
        <v>245.49</v>
      </c>
      <c r="L116" s="5">
        <v>321.83999999999997</v>
      </c>
      <c r="M116" s="5">
        <v>332.59</v>
      </c>
      <c r="N116" s="5">
        <v>215.64</v>
      </c>
      <c r="O116" s="101">
        <v>564.55999999999995</v>
      </c>
      <c r="P116" s="101">
        <v>341.82</v>
      </c>
      <c r="Q116" s="101">
        <v>127.69</v>
      </c>
      <c r="R116" s="101">
        <v>586.13</v>
      </c>
      <c r="S116" s="5">
        <v>414.09</v>
      </c>
      <c r="T116" s="5">
        <v>209.01</v>
      </c>
    </row>
    <row r="117" spans="1:20" x14ac:dyDescent="0.35">
      <c r="A117" s="159">
        <v>42380</v>
      </c>
      <c r="B117" s="101">
        <v>4312.74</v>
      </c>
      <c r="C117" s="161">
        <v>581.87</v>
      </c>
      <c r="D117" s="160">
        <v>853.42</v>
      </c>
      <c r="E117" s="5">
        <v>3027.48999</v>
      </c>
      <c r="F117" s="5">
        <v>254.95</v>
      </c>
      <c r="G117" s="5">
        <v>116.86</v>
      </c>
      <c r="H117" s="160">
        <v>378.09</v>
      </c>
      <c r="I117" s="168">
        <v>480.01</v>
      </c>
      <c r="J117" s="161">
        <v>757.78</v>
      </c>
      <c r="K117" s="5">
        <v>245.21</v>
      </c>
      <c r="L117" s="5">
        <v>334.76</v>
      </c>
      <c r="M117" s="5">
        <v>345</v>
      </c>
      <c r="N117" s="5">
        <v>221.08</v>
      </c>
      <c r="O117" s="101">
        <v>584.15</v>
      </c>
      <c r="P117" s="101">
        <v>354.52</v>
      </c>
      <c r="Q117" s="101">
        <v>139.34</v>
      </c>
      <c r="R117" s="101">
        <v>584.96</v>
      </c>
      <c r="S117" s="5">
        <v>428.46</v>
      </c>
      <c r="T117" s="5">
        <v>219.32</v>
      </c>
    </row>
    <row r="118" spans="1:20" x14ac:dyDescent="0.35">
      <c r="A118" s="159">
        <v>42373</v>
      </c>
      <c r="B118" s="101">
        <v>4522.45</v>
      </c>
      <c r="C118" s="161">
        <v>596.84</v>
      </c>
      <c r="D118" s="160">
        <v>913.26</v>
      </c>
      <c r="E118" s="5">
        <v>3164.76001</v>
      </c>
      <c r="F118" s="5">
        <v>257.17</v>
      </c>
      <c r="G118" s="5">
        <v>124.56</v>
      </c>
      <c r="H118" s="160">
        <v>382.76</v>
      </c>
      <c r="I118" s="168">
        <v>518.01</v>
      </c>
      <c r="J118" s="161">
        <v>792.64</v>
      </c>
      <c r="K118" s="5">
        <v>266.3</v>
      </c>
      <c r="L118" s="5">
        <v>354.95</v>
      </c>
      <c r="M118" s="5">
        <v>352.47</v>
      </c>
      <c r="N118" s="5">
        <v>228.48</v>
      </c>
      <c r="O118" s="101">
        <v>607.71</v>
      </c>
      <c r="P118" s="101">
        <v>368.08</v>
      </c>
      <c r="Q118" s="101">
        <v>146.59</v>
      </c>
      <c r="R118" s="101">
        <v>606.55999999999995</v>
      </c>
      <c r="S118" s="5">
        <v>442.66</v>
      </c>
      <c r="T118" s="5">
        <v>220.77</v>
      </c>
    </row>
    <row r="119" spans="1:20" x14ac:dyDescent="0.35">
      <c r="A119" s="159">
        <v>42366</v>
      </c>
      <c r="B119" s="101">
        <v>4617.95</v>
      </c>
      <c r="C119" s="161">
        <v>607.01</v>
      </c>
      <c r="D119" s="160">
        <v>943.43</v>
      </c>
      <c r="E119" s="5">
        <v>3256.48999</v>
      </c>
      <c r="F119" s="5">
        <v>262.45</v>
      </c>
      <c r="G119" s="5">
        <v>128.24</v>
      </c>
      <c r="H119" s="160">
        <v>389.76</v>
      </c>
      <c r="I119" s="168">
        <v>540.67999999999995</v>
      </c>
      <c r="J119" s="161">
        <v>807.65</v>
      </c>
      <c r="K119" s="5">
        <v>272.72000000000003</v>
      </c>
      <c r="L119" s="5">
        <v>361.04</v>
      </c>
      <c r="M119" s="5">
        <v>361.16</v>
      </c>
      <c r="N119" s="5">
        <v>232.22</v>
      </c>
      <c r="O119" s="101">
        <v>623.15</v>
      </c>
      <c r="P119" s="101">
        <v>371.12</v>
      </c>
      <c r="Q119" s="101">
        <v>151.24</v>
      </c>
      <c r="R119" s="101">
        <v>622.11</v>
      </c>
      <c r="S119" s="5">
        <v>454.5</v>
      </c>
      <c r="T119" s="5">
        <v>221.77</v>
      </c>
    </row>
    <row r="120" spans="1:20" x14ac:dyDescent="0.35">
      <c r="A120" s="159">
        <v>42359</v>
      </c>
      <c r="B120" s="101">
        <v>4565.17</v>
      </c>
      <c r="C120" s="161">
        <v>598.75</v>
      </c>
      <c r="D120" s="160">
        <v>927.55</v>
      </c>
      <c r="E120" s="5">
        <v>3213.01001</v>
      </c>
      <c r="F120" s="5">
        <v>257.82</v>
      </c>
      <c r="G120" s="5">
        <v>126.53</v>
      </c>
      <c r="H120" s="160">
        <v>386.84</v>
      </c>
      <c r="I120" s="168">
        <v>531.58000000000004</v>
      </c>
      <c r="J120" s="161">
        <v>794.86</v>
      </c>
      <c r="K120" s="5">
        <v>265.89</v>
      </c>
      <c r="L120" s="5">
        <v>356.64</v>
      </c>
      <c r="M120" s="5">
        <v>352.77</v>
      </c>
      <c r="N120" s="5">
        <v>228.36</v>
      </c>
      <c r="O120" s="101">
        <v>614.41</v>
      </c>
      <c r="P120" s="101">
        <v>365.62</v>
      </c>
      <c r="Q120" s="101">
        <v>146.71</v>
      </c>
      <c r="R120" s="101">
        <v>612.63</v>
      </c>
      <c r="S120" s="5">
        <v>449.04</v>
      </c>
      <c r="T120" s="5">
        <v>221.17</v>
      </c>
    </row>
    <row r="121" spans="1:20" x14ac:dyDescent="0.35">
      <c r="A121" s="159">
        <v>42352</v>
      </c>
      <c r="B121" s="101">
        <v>4473.07</v>
      </c>
      <c r="C121" s="161">
        <v>590.58000000000004</v>
      </c>
      <c r="D121" s="31">
        <v>909.42</v>
      </c>
      <c r="E121" s="5">
        <v>3139.23999</v>
      </c>
      <c r="F121" s="31">
        <v>254.53</v>
      </c>
      <c r="G121" s="5">
        <v>123.03</v>
      </c>
      <c r="H121" s="31">
        <v>374.8</v>
      </c>
      <c r="I121" s="31">
        <v>508.47</v>
      </c>
      <c r="J121" s="161">
        <v>773.45</v>
      </c>
      <c r="K121" s="5">
        <v>265</v>
      </c>
      <c r="L121" s="5">
        <v>342.96</v>
      </c>
      <c r="M121" s="5">
        <v>344.91</v>
      </c>
      <c r="N121" s="5">
        <v>223.53</v>
      </c>
      <c r="O121" s="31">
        <v>604.96</v>
      </c>
      <c r="P121" s="31">
        <v>360.81</v>
      </c>
      <c r="Q121" s="31">
        <v>142.55000000000001</v>
      </c>
      <c r="R121" s="101">
        <v>606.76</v>
      </c>
      <c r="S121" s="5">
        <v>442.5</v>
      </c>
      <c r="T121" s="5">
        <v>211.44</v>
      </c>
    </row>
    <row r="122" spans="1:20" x14ac:dyDescent="0.35">
      <c r="A122" s="159">
        <v>42345</v>
      </c>
      <c r="B122" s="101">
        <v>4756.41</v>
      </c>
      <c r="C122" s="161">
        <v>626.15</v>
      </c>
      <c r="D122" s="31">
        <v>972.68</v>
      </c>
      <c r="E122" s="5">
        <v>3360.209961</v>
      </c>
      <c r="F122" s="31">
        <v>267.70999999999998</v>
      </c>
      <c r="G122" s="5">
        <v>132.76</v>
      </c>
      <c r="H122" s="31">
        <v>399.58</v>
      </c>
      <c r="I122" s="31">
        <v>549.70000000000005</v>
      </c>
      <c r="J122" s="161">
        <v>825.56</v>
      </c>
      <c r="K122" s="5">
        <v>279.95</v>
      </c>
      <c r="L122" s="5">
        <v>367.56</v>
      </c>
      <c r="M122" s="5">
        <v>369.93</v>
      </c>
      <c r="N122" s="5">
        <v>237.71</v>
      </c>
      <c r="O122" s="31">
        <v>642.41</v>
      </c>
      <c r="P122" s="31">
        <v>379.92</v>
      </c>
      <c r="Q122" s="31">
        <v>153.52000000000001</v>
      </c>
      <c r="R122" s="101">
        <v>649.99</v>
      </c>
      <c r="S122" s="5">
        <v>471.66</v>
      </c>
      <c r="T122" s="5">
        <v>220.45</v>
      </c>
    </row>
    <row r="123" spans="1:20" x14ac:dyDescent="0.35">
      <c r="A123" s="159">
        <v>42338</v>
      </c>
      <c r="B123" s="101">
        <v>4957.6000000000004</v>
      </c>
      <c r="C123" s="161">
        <v>642.08000000000004</v>
      </c>
      <c r="D123" s="31">
        <v>1042.1300000000001</v>
      </c>
      <c r="E123" s="5">
        <v>3506.4499510000001</v>
      </c>
      <c r="F123" s="31">
        <v>271.47000000000003</v>
      </c>
      <c r="G123" s="5">
        <v>138.01</v>
      </c>
      <c r="H123" s="31">
        <v>405.2</v>
      </c>
      <c r="I123" s="31">
        <v>570.49</v>
      </c>
      <c r="J123" s="161">
        <v>857.85</v>
      </c>
      <c r="K123" s="5">
        <v>305.37</v>
      </c>
      <c r="L123" s="5">
        <v>371.85</v>
      </c>
      <c r="M123" s="5">
        <v>388.27</v>
      </c>
      <c r="N123" s="5">
        <v>240.91</v>
      </c>
      <c r="O123" s="31">
        <v>667.2</v>
      </c>
      <c r="P123" s="31">
        <v>390.36</v>
      </c>
      <c r="Q123" s="31">
        <v>166.28</v>
      </c>
      <c r="R123" s="101">
        <v>661.77</v>
      </c>
      <c r="S123" s="5">
        <v>485.81</v>
      </c>
      <c r="T123" s="5">
        <v>215.96</v>
      </c>
    </row>
    <row r="124" spans="1:20" x14ac:dyDescent="0.35">
      <c r="A124" s="159">
        <v>42331</v>
      </c>
      <c r="B124" s="101">
        <v>4889.12</v>
      </c>
      <c r="C124" s="161">
        <v>629.80999999999995</v>
      </c>
      <c r="D124" s="31">
        <v>1034.3900000000001</v>
      </c>
      <c r="E124" s="5">
        <v>3445.26001</v>
      </c>
      <c r="F124" s="31">
        <v>269.25</v>
      </c>
      <c r="G124" s="5">
        <v>136.69</v>
      </c>
      <c r="H124" s="31">
        <v>396.61</v>
      </c>
      <c r="I124" s="31">
        <v>536.80999999999995</v>
      </c>
      <c r="J124" s="161">
        <v>845.74</v>
      </c>
      <c r="K124" s="5">
        <v>296.54000000000002</v>
      </c>
      <c r="L124" s="5">
        <v>370.03</v>
      </c>
      <c r="M124" s="5">
        <v>383.19</v>
      </c>
      <c r="N124" s="5">
        <v>239.37</v>
      </c>
      <c r="O124" s="31">
        <v>652.23</v>
      </c>
      <c r="P124" s="31">
        <v>385.37</v>
      </c>
      <c r="Q124" s="31">
        <v>164.07</v>
      </c>
      <c r="R124" s="101">
        <v>665.45</v>
      </c>
      <c r="S124" s="5">
        <v>475.56</v>
      </c>
      <c r="T124" s="5">
        <v>215.44</v>
      </c>
    </row>
    <row r="125" spans="1:20" x14ac:dyDescent="0.35">
      <c r="A125" s="159">
        <v>42324</v>
      </c>
      <c r="B125" s="101">
        <v>4804.3100000000004</v>
      </c>
      <c r="C125" s="161">
        <v>611.07000000000005</v>
      </c>
      <c r="D125" s="31">
        <v>1005.51</v>
      </c>
      <c r="E125" s="5">
        <v>3362.2299800000001</v>
      </c>
      <c r="F125" s="31">
        <v>265.98</v>
      </c>
      <c r="G125" s="5">
        <v>134.69999999999999</v>
      </c>
      <c r="H125" s="31">
        <v>386.46</v>
      </c>
      <c r="I125" s="31">
        <v>514.29999999999995</v>
      </c>
      <c r="J125" s="161">
        <v>823.74</v>
      </c>
      <c r="K125" s="5">
        <v>287.91000000000003</v>
      </c>
      <c r="L125" s="5">
        <v>365.99</v>
      </c>
      <c r="M125" s="5">
        <v>382.71</v>
      </c>
      <c r="N125" s="5">
        <v>235.61</v>
      </c>
      <c r="O125" s="31">
        <v>631.41999999999996</v>
      </c>
      <c r="P125" s="31">
        <v>370.67</v>
      </c>
      <c r="Q125" s="31">
        <v>159.91999999999999</v>
      </c>
      <c r="R125" s="101">
        <v>650.17999999999995</v>
      </c>
      <c r="S125" s="5">
        <v>467.14</v>
      </c>
      <c r="T125" s="5">
        <v>207.04</v>
      </c>
    </row>
    <row r="126" spans="1:20" x14ac:dyDescent="0.35">
      <c r="A126" s="159">
        <v>42317</v>
      </c>
      <c r="B126" s="101">
        <v>4911.17</v>
      </c>
      <c r="C126" s="161">
        <v>602.69000000000005</v>
      </c>
      <c r="D126" s="31">
        <v>1014.07</v>
      </c>
      <c r="E126" s="5">
        <v>3418.360107</v>
      </c>
      <c r="F126" s="31">
        <v>269.08999999999997</v>
      </c>
      <c r="G126" s="5">
        <v>138.97999999999999</v>
      </c>
      <c r="H126" s="31">
        <v>392.67</v>
      </c>
      <c r="I126" s="31">
        <v>520.13</v>
      </c>
      <c r="J126" s="161">
        <v>840.01</v>
      </c>
      <c r="K126" s="5">
        <v>296.37</v>
      </c>
      <c r="L126" s="5">
        <v>374.36</v>
      </c>
      <c r="M126" s="5">
        <v>377.66</v>
      </c>
      <c r="N126" s="5">
        <v>241.5</v>
      </c>
      <c r="O126" s="31">
        <v>640.27</v>
      </c>
      <c r="P126" s="31">
        <v>377.14</v>
      </c>
      <c r="Q126" s="31">
        <v>165.69</v>
      </c>
      <c r="R126" s="101">
        <v>663.23</v>
      </c>
      <c r="S126" s="5">
        <v>471.83</v>
      </c>
      <c r="T126" s="5">
        <v>212.87</v>
      </c>
    </row>
    <row r="127" spans="1:20" x14ac:dyDescent="0.35">
      <c r="A127" s="159">
        <v>42310</v>
      </c>
      <c r="B127" s="101">
        <v>4916.21</v>
      </c>
      <c r="C127" s="161">
        <v>597.63</v>
      </c>
      <c r="D127" s="31">
        <v>1017.36</v>
      </c>
      <c r="E127" s="5">
        <v>3434.5</v>
      </c>
      <c r="F127" s="31">
        <v>274.64</v>
      </c>
      <c r="G127" s="5">
        <v>138.66999999999999</v>
      </c>
      <c r="H127" s="31">
        <v>386.84</v>
      </c>
      <c r="I127" s="31">
        <v>534.52</v>
      </c>
      <c r="J127" s="161">
        <v>878.76</v>
      </c>
      <c r="K127" s="5">
        <v>289.58</v>
      </c>
      <c r="L127" s="5">
        <v>377.46</v>
      </c>
      <c r="M127" s="5">
        <v>387.23</v>
      </c>
      <c r="N127" s="5">
        <v>243.51</v>
      </c>
      <c r="O127" s="31">
        <v>637.77</v>
      </c>
      <c r="P127" s="31">
        <v>375.15</v>
      </c>
      <c r="Q127" s="31">
        <v>164.3</v>
      </c>
      <c r="R127" s="101">
        <v>662.71</v>
      </c>
      <c r="S127" s="5">
        <v>471.39</v>
      </c>
      <c r="T127" s="5">
        <v>212.58</v>
      </c>
    </row>
    <row r="128" spans="1:20" x14ac:dyDescent="0.35">
      <c r="A128" s="159">
        <v>42303</v>
      </c>
      <c r="B128" s="101">
        <v>4897.13</v>
      </c>
      <c r="C128" s="161">
        <v>589.92999999999995</v>
      </c>
      <c r="D128" s="31">
        <v>998.84</v>
      </c>
      <c r="E128" s="5">
        <v>3414.6000979999999</v>
      </c>
      <c r="F128" s="31">
        <v>273.97000000000003</v>
      </c>
      <c r="G128" s="5">
        <v>140.81</v>
      </c>
      <c r="H128" s="31">
        <v>376.32</v>
      </c>
      <c r="I128" s="31">
        <v>520.20000000000005</v>
      </c>
      <c r="J128" s="161">
        <v>860.12</v>
      </c>
      <c r="K128" s="5">
        <v>291.29000000000002</v>
      </c>
      <c r="L128" s="5">
        <v>376.41</v>
      </c>
      <c r="M128" s="5">
        <v>386.84</v>
      </c>
      <c r="N128" s="5">
        <v>246.07</v>
      </c>
      <c r="O128" s="31">
        <v>629.70000000000005</v>
      </c>
      <c r="P128" s="31">
        <v>371.82</v>
      </c>
      <c r="Q128" s="31">
        <v>165.1</v>
      </c>
      <c r="R128" s="101">
        <v>670.75</v>
      </c>
      <c r="S128" s="5">
        <v>469.25</v>
      </c>
      <c r="T128" s="5">
        <v>212.04</v>
      </c>
    </row>
    <row r="129" spans="1:20" x14ac:dyDescent="0.35">
      <c r="A129" s="159">
        <v>42296</v>
      </c>
      <c r="B129" s="101">
        <v>4704.07</v>
      </c>
      <c r="C129" s="161">
        <v>564.72</v>
      </c>
      <c r="D129" s="31">
        <v>943.98</v>
      </c>
      <c r="E129" s="5">
        <v>3272.040039</v>
      </c>
      <c r="F129" s="31">
        <v>264.02999999999997</v>
      </c>
      <c r="G129" s="5">
        <v>139.44</v>
      </c>
      <c r="H129" s="31">
        <v>362.95</v>
      </c>
      <c r="I129" s="31">
        <v>491.88</v>
      </c>
      <c r="J129" s="161">
        <v>828.56</v>
      </c>
      <c r="K129" s="5">
        <v>293.05</v>
      </c>
      <c r="L129" s="5">
        <v>362.97</v>
      </c>
      <c r="M129" s="5">
        <v>357.35</v>
      </c>
      <c r="N129" s="5">
        <v>242.07</v>
      </c>
      <c r="O129" s="31">
        <v>596.89</v>
      </c>
      <c r="P129" s="31">
        <v>357.56</v>
      </c>
      <c r="Q129" s="31">
        <v>161.78</v>
      </c>
      <c r="R129" s="101">
        <v>646.09</v>
      </c>
      <c r="S129" s="5">
        <v>447.03</v>
      </c>
      <c r="T129" s="5">
        <v>204.97</v>
      </c>
    </row>
    <row r="130" spans="1:20" x14ac:dyDescent="0.35">
      <c r="A130" s="159">
        <v>42289</v>
      </c>
      <c r="B130" s="101">
        <v>4688.7</v>
      </c>
      <c r="C130" s="161">
        <v>545.95000000000005</v>
      </c>
      <c r="D130" s="31">
        <v>949.92</v>
      </c>
      <c r="E130" s="5">
        <v>3247.330078</v>
      </c>
      <c r="F130" s="31">
        <v>262.82</v>
      </c>
      <c r="G130" s="5">
        <v>138.16999999999999</v>
      </c>
      <c r="H130" s="31">
        <v>348.42</v>
      </c>
      <c r="I130" s="31">
        <v>497.76</v>
      </c>
      <c r="J130" s="161">
        <v>804.86</v>
      </c>
      <c r="K130" s="5">
        <v>295.23</v>
      </c>
      <c r="L130" s="5">
        <v>353.02</v>
      </c>
      <c r="M130" s="5">
        <v>355.75</v>
      </c>
      <c r="N130" s="5">
        <v>237.71</v>
      </c>
      <c r="O130" s="31">
        <v>604.36</v>
      </c>
      <c r="P130" s="31">
        <v>354.73</v>
      </c>
      <c r="Q130" s="31">
        <v>161.66999999999999</v>
      </c>
      <c r="R130" s="101">
        <v>640.96</v>
      </c>
      <c r="S130" s="5">
        <v>450.87</v>
      </c>
      <c r="T130" s="5">
        <v>201.61</v>
      </c>
    </row>
    <row r="131" spans="1:20" x14ac:dyDescent="0.35">
      <c r="A131" s="159">
        <v>42282</v>
      </c>
      <c r="B131" s="101">
        <v>4616.8999999999996</v>
      </c>
      <c r="C131" s="161">
        <v>545.86</v>
      </c>
      <c r="D131" s="31">
        <v>941.43</v>
      </c>
      <c r="E131" s="5">
        <v>3190.389893</v>
      </c>
      <c r="F131" s="31">
        <v>255.02</v>
      </c>
      <c r="G131" s="5">
        <v>136.09</v>
      </c>
      <c r="H131" s="31">
        <v>348</v>
      </c>
      <c r="I131" s="31">
        <v>454.77</v>
      </c>
      <c r="J131" s="161">
        <v>818.27</v>
      </c>
      <c r="K131" s="5">
        <v>282.76</v>
      </c>
      <c r="L131" s="5">
        <v>356.95</v>
      </c>
      <c r="M131" s="5">
        <v>354.11</v>
      </c>
      <c r="N131" s="5">
        <v>235.19</v>
      </c>
      <c r="O131" s="31">
        <v>598</v>
      </c>
      <c r="P131" s="31">
        <v>360.44</v>
      </c>
      <c r="Q131" s="31">
        <v>150.80000000000001</v>
      </c>
      <c r="R131" s="101">
        <v>623.16999999999996</v>
      </c>
      <c r="S131" s="5">
        <v>445.96</v>
      </c>
      <c r="T131" s="5">
        <v>206.75</v>
      </c>
    </row>
    <row r="132" spans="1:20" x14ac:dyDescent="0.35">
      <c r="A132" s="159">
        <v>42275</v>
      </c>
      <c r="B132" s="101">
        <v>4357.05</v>
      </c>
      <c r="C132" s="161">
        <v>524.22</v>
      </c>
      <c r="D132" s="31">
        <v>907.49</v>
      </c>
      <c r="E132" s="5">
        <v>3039.4399410000001</v>
      </c>
      <c r="F132" s="31">
        <v>242.3</v>
      </c>
      <c r="G132" s="5">
        <v>128.04</v>
      </c>
      <c r="H132" s="31">
        <v>331.43</v>
      </c>
      <c r="I132" s="31">
        <v>432.9</v>
      </c>
      <c r="J132" s="161">
        <v>800.9</v>
      </c>
      <c r="K132" s="5">
        <v>253.93</v>
      </c>
      <c r="L132" s="5">
        <v>338.47</v>
      </c>
      <c r="M132" s="5">
        <v>354.3</v>
      </c>
      <c r="N132" s="5">
        <v>231.43</v>
      </c>
      <c r="O132" s="31">
        <v>566.64</v>
      </c>
      <c r="P132" s="31">
        <v>349.47</v>
      </c>
      <c r="Q132" s="31">
        <v>138.05000000000001</v>
      </c>
      <c r="R132" s="101">
        <v>588.26</v>
      </c>
      <c r="S132" s="5">
        <v>410.29</v>
      </c>
      <c r="T132" s="5">
        <v>198.53</v>
      </c>
    </row>
    <row r="133" spans="1:20" x14ac:dyDescent="0.35">
      <c r="A133" s="159">
        <v>42268</v>
      </c>
      <c r="B133" s="101">
        <v>4585.5</v>
      </c>
      <c r="C133" s="161">
        <v>538.01</v>
      </c>
      <c r="D133" s="31">
        <v>947.14</v>
      </c>
      <c r="E133" s="5">
        <v>3157.3000489999999</v>
      </c>
      <c r="F133" s="31">
        <v>250.58</v>
      </c>
      <c r="G133" s="5">
        <v>135.86000000000001</v>
      </c>
      <c r="H133" s="31">
        <v>342.91</v>
      </c>
      <c r="I133" s="31">
        <v>486.66</v>
      </c>
      <c r="J133" s="161">
        <v>839.97</v>
      </c>
      <c r="K133" s="5">
        <v>268.97000000000003</v>
      </c>
      <c r="L133" s="5">
        <v>351.15</v>
      </c>
      <c r="M133" s="5">
        <v>366.05</v>
      </c>
      <c r="N133" s="5">
        <v>237.34</v>
      </c>
      <c r="O133" s="31">
        <v>593.69000000000005</v>
      </c>
      <c r="P133" s="31">
        <v>369.84</v>
      </c>
      <c r="Q133" s="31">
        <v>152.38</v>
      </c>
      <c r="R133" s="101">
        <v>600.16</v>
      </c>
      <c r="S133" s="5">
        <v>433.88</v>
      </c>
      <c r="T133" s="5">
        <v>205.91</v>
      </c>
    </row>
    <row r="134" spans="1:20" x14ac:dyDescent="0.35">
      <c r="A134" s="159">
        <v>42261</v>
      </c>
      <c r="B134" s="101">
        <v>4518.1499999999996</v>
      </c>
      <c r="C134" s="161">
        <v>512.16</v>
      </c>
      <c r="D134" s="31">
        <v>955.2</v>
      </c>
      <c r="E134" s="5">
        <v>3175.6201169999999</v>
      </c>
      <c r="F134" s="31">
        <v>251.3</v>
      </c>
      <c r="G134" s="5">
        <v>136.13999999999999</v>
      </c>
      <c r="H134" s="31">
        <v>339.99</v>
      </c>
      <c r="I134" s="31">
        <v>511.31</v>
      </c>
      <c r="J134" s="161">
        <v>819.66</v>
      </c>
      <c r="K134" s="5">
        <v>265.36</v>
      </c>
      <c r="L134" s="5">
        <v>352.29</v>
      </c>
      <c r="M134" s="5">
        <v>359.65</v>
      </c>
      <c r="N134" s="5">
        <v>231.96</v>
      </c>
      <c r="O134" s="31">
        <v>596.41999999999996</v>
      </c>
      <c r="P134" s="31">
        <v>364.78</v>
      </c>
      <c r="Q134" s="31">
        <v>155.36000000000001</v>
      </c>
      <c r="R134" s="101">
        <v>578.1</v>
      </c>
      <c r="S134" s="5">
        <v>418.4</v>
      </c>
      <c r="T134" s="5">
        <v>201.83</v>
      </c>
    </row>
    <row r="135" spans="1:20" x14ac:dyDescent="0.35">
      <c r="A135" s="159">
        <v>42254</v>
      </c>
      <c r="B135" s="101">
        <v>4549.6400000000003</v>
      </c>
      <c r="C135" s="161">
        <v>519.17999999999995</v>
      </c>
      <c r="D135" s="31">
        <v>960.31</v>
      </c>
      <c r="E135" s="5">
        <v>3197.969971</v>
      </c>
      <c r="F135" s="31">
        <v>253.61</v>
      </c>
      <c r="G135" s="5">
        <v>137.25</v>
      </c>
      <c r="H135" s="31">
        <v>339.9</v>
      </c>
      <c r="I135" s="31">
        <v>497.61</v>
      </c>
      <c r="J135" s="161">
        <v>819.46</v>
      </c>
      <c r="K135" s="5">
        <v>268.17</v>
      </c>
      <c r="L135" s="5">
        <v>354.97</v>
      </c>
      <c r="M135" s="5">
        <v>368.97</v>
      </c>
      <c r="N135" s="5">
        <v>233.27</v>
      </c>
      <c r="O135" s="31">
        <v>599.52</v>
      </c>
      <c r="P135" s="31">
        <v>363.87</v>
      </c>
      <c r="Q135" s="31">
        <v>161</v>
      </c>
      <c r="R135" s="101">
        <v>584.65</v>
      </c>
      <c r="S135" s="5">
        <v>422.24</v>
      </c>
      <c r="T135" s="5">
        <v>198.29</v>
      </c>
    </row>
    <row r="136" spans="1:20" x14ac:dyDescent="0.35">
      <c r="A136" s="159">
        <v>42247</v>
      </c>
      <c r="B136" s="101">
        <v>4652.95</v>
      </c>
      <c r="C136" s="161">
        <v>531.27</v>
      </c>
      <c r="D136" s="31">
        <v>976.38</v>
      </c>
      <c r="E136" s="5">
        <v>3269.6298830000001</v>
      </c>
      <c r="F136" s="31">
        <v>260.95</v>
      </c>
      <c r="G136" s="5">
        <v>142.85</v>
      </c>
      <c r="H136" s="31">
        <v>344.76</v>
      </c>
      <c r="I136" s="31">
        <v>504.54</v>
      </c>
      <c r="J136" s="161">
        <v>818.83</v>
      </c>
      <c r="K136" s="5">
        <v>274.89</v>
      </c>
      <c r="L136" s="5">
        <v>359.38</v>
      </c>
      <c r="M136" s="5">
        <v>372.47</v>
      </c>
      <c r="N136" s="5">
        <v>235.65</v>
      </c>
      <c r="O136" s="31">
        <v>615.84</v>
      </c>
      <c r="P136" s="31">
        <v>370.67</v>
      </c>
      <c r="Q136" s="31">
        <v>164.6</v>
      </c>
      <c r="R136" s="101">
        <v>595.26</v>
      </c>
      <c r="S136" s="5">
        <v>437.75</v>
      </c>
      <c r="T136" s="5">
        <v>193.88</v>
      </c>
    </row>
    <row r="137" spans="1:20" x14ac:dyDescent="0.35">
      <c r="A137" s="159">
        <v>42240</v>
      </c>
      <c r="B137" s="101">
        <v>4383.46</v>
      </c>
      <c r="C137" s="161">
        <v>505.98</v>
      </c>
      <c r="D137" s="31">
        <v>919.19</v>
      </c>
      <c r="E137" s="5">
        <v>3073.389893</v>
      </c>
      <c r="F137" s="31">
        <v>247.66</v>
      </c>
      <c r="G137" s="5">
        <v>133.82</v>
      </c>
      <c r="H137" s="31">
        <v>324.75</v>
      </c>
      <c r="I137" s="31">
        <v>476.69</v>
      </c>
      <c r="J137" s="161">
        <v>772.43</v>
      </c>
      <c r="K137" s="5">
        <v>252.47</v>
      </c>
      <c r="L137" s="5">
        <v>337.4</v>
      </c>
      <c r="M137" s="5">
        <v>348.58</v>
      </c>
      <c r="N137" s="5">
        <v>224.51</v>
      </c>
      <c r="O137" s="31">
        <v>585.89</v>
      </c>
      <c r="P137" s="31">
        <v>338.95</v>
      </c>
      <c r="Q137" s="31">
        <v>154.36000000000001</v>
      </c>
      <c r="R137" s="101">
        <v>565.69000000000005</v>
      </c>
      <c r="S137" s="5">
        <v>411.89</v>
      </c>
      <c r="T137" s="5">
        <v>179.75</v>
      </c>
    </row>
    <row r="138" spans="1:20" x14ac:dyDescent="0.35">
      <c r="A138" s="159">
        <v>42233</v>
      </c>
      <c r="B138" s="101">
        <v>4984.83</v>
      </c>
      <c r="C138" s="161">
        <v>572.33000000000004</v>
      </c>
      <c r="D138" s="31">
        <v>1046.23</v>
      </c>
      <c r="E138" s="5">
        <v>3497.8999020000001</v>
      </c>
      <c r="F138" s="31">
        <v>280.89</v>
      </c>
      <c r="G138" s="5">
        <v>152.26</v>
      </c>
      <c r="H138" s="31">
        <v>363.41</v>
      </c>
      <c r="I138" s="31">
        <v>538.71</v>
      </c>
      <c r="J138" s="161">
        <v>872.57</v>
      </c>
      <c r="K138" s="5">
        <v>296.64999999999998</v>
      </c>
      <c r="L138" s="5">
        <v>380.74</v>
      </c>
      <c r="M138" s="5">
        <v>394.38</v>
      </c>
      <c r="N138" s="5">
        <v>245.06</v>
      </c>
      <c r="O138" s="31">
        <v>654.71</v>
      </c>
      <c r="P138" s="31">
        <v>380.48</v>
      </c>
      <c r="Q138" s="31">
        <v>179.76</v>
      </c>
      <c r="R138" s="101">
        <v>642.76</v>
      </c>
      <c r="S138" s="5">
        <v>457.98</v>
      </c>
      <c r="T138" s="5">
        <v>200.13</v>
      </c>
    </row>
    <row r="139" spans="1:20" x14ac:dyDescent="0.35">
      <c r="A139" s="159">
        <v>42226</v>
      </c>
      <c r="B139" s="101">
        <v>5195.41</v>
      </c>
      <c r="C139" s="161">
        <v>599.54999999999995</v>
      </c>
      <c r="D139" s="31">
        <v>1108.2</v>
      </c>
      <c r="E139" s="5">
        <v>3674.9399410000001</v>
      </c>
      <c r="F139" s="31">
        <v>289.04000000000002</v>
      </c>
      <c r="G139" s="5">
        <v>157.71</v>
      </c>
      <c r="H139" s="31">
        <v>379.48</v>
      </c>
      <c r="I139" s="31">
        <v>581.5</v>
      </c>
      <c r="J139" s="161">
        <v>901.5</v>
      </c>
      <c r="K139" s="5">
        <v>306.72000000000003</v>
      </c>
      <c r="L139" s="5">
        <v>386.44</v>
      </c>
      <c r="M139" s="5">
        <v>411.38</v>
      </c>
      <c r="N139" s="5">
        <v>252.41</v>
      </c>
      <c r="O139" s="31">
        <v>679.76</v>
      </c>
      <c r="P139" s="31">
        <v>388.85</v>
      </c>
      <c r="Q139" s="31">
        <v>189.98</v>
      </c>
      <c r="R139" s="101">
        <v>688.21</v>
      </c>
      <c r="S139" s="5">
        <v>478.6</v>
      </c>
      <c r="T139" s="5">
        <v>202.1</v>
      </c>
    </row>
    <row r="140" spans="1:20" x14ac:dyDescent="0.35">
      <c r="A140" s="159">
        <v>42219</v>
      </c>
      <c r="B140" s="101">
        <v>5120.5200000000004</v>
      </c>
      <c r="C140" s="161">
        <v>598.66</v>
      </c>
      <c r="D140" s="31">
        <v>1092.3800000000001</v>
      </c>
      <c r="E140" s="5">
        <v>3635.3999020000001</v>
      </c>
      <c r="F140" s="31">
        <v>286.27</v>
      </c>
      <c r="G140" s="5">
        <v>158.32</v>
      </c>
      <c r="H140" s="31">
        <v>380.03</v>
      </c>
      <c r="I140" s="31">
        <v>562.84</v>
      </c>
      <c r="J140" s="161">
        <v>901.84</v>
      </c>
      <c r="K140" s="5">
        <v>302.77</v>
      </c>
      <c r="L140" s="5">
        <v>388.19</v>
      </c>
      <c r="M140" s="5">
        <v>410.68</v>
      </c>
      <c r="N140" s="5">
        <v>256.76</v>
      </c>
      <c r="O140" s="31">
        <v>675.73</v>
      </c>
      <c r="P140" s="31">
        <v>382.68</v>
      </c>
      <c r="Q140" s="31">
        <v>183.59</v>
      </c>
      <c r="R140" s="101">
        <v>678.41</v>
      </c>
      <c r="S140" s="5">
        <v>473.9</v>
      </c>
      <c r="T140" s="5">
        <v>200.42</v>
      </c>
    </row>
    <row r="141" spans="1:20" x14ac:dyDescent="0.35">
      <c r="A141" s="159">
        <v>42212</v>
      </c>
      <c r="B141" s="101">
        <v>4927.6000000000004</v>
      </c>
      <c r="C141" s="161">
        <v>584.63</v>
      </c>
      <c r="D141" s="31">
        <v>1048.51</v>
      </c>
      <c r="E141" s="5">
        <v>3513.1000979999999</v>
      </c>
      <c r="F141" s="31">
        <v>280.89</v>
      </c>
      <c r="G141" s="5">
        <v>154.68</v>
      </c>
      <c r="H141" s="31">
        <v>373.41</v>
      </c>
      <c r="I141" s="31">
        <v>555.03</v>
      </c>
      <c r="J141" s="161">
        <v>875.02</v>
      </c>
      <c r="K141" s="5">
        <v>293.31</v>
      </c>
      <c r="L141" s="5">
        <v>378.45</v>
      </c>
      <c r="M141" s="5">
        <v>397.17</v>
      </c>
      <c r="N141" s="5">
        <v>248.58</v>
      </c>
      <c r="O141" s="31">
        <v>641.88</v>
      </c>
      <c r="P141" s="31">
        <v>363.27</v>
      </c>
      <c r="Q141" s="31">
        <v>176.08</v>
      </c>
      <c r="R141" s="101">
        <v>645.49</v>
      </c>
      <c r="S141" s="5">
        <v>454.26</v>
      </c>
      <c r="T141" s="5">
        <v>197.45</v>
      </c>
    </row>
    <row r="142" spans="1:20" x14ac:dyDescent="0.35">
      <c r="A142" s="159">
        <v>42205</v>
      </c>
      <c r="B142" s="101">
        <v>5142.49</v>
      </c>
      <c r="C142" s="161">
        <v>618.16</v>
      </c>
      <c r="D142" s="31">
        <v>1124.08</v>
      </c>
      <c r="E142" s="5">
        <v>3686.580078</v>
      </c>
      <c r="F142" s="31">
        <v>290.42</v>
      </c>
      <c r="G142" s="5">
        <v>161.44999999999999</v>
      </c>
      <c r="H142" s="31">
        <v>392.28</v>
      </c>
      <c r="I142" s="31">
        <v>592.84</v>
      </c>
      <c r="J142" s="161">
        <v>905.1</v>
      </c>
      <c r="K142" s="5">
        <v>310.85000000000002</v>
      </c>
      <c r="L142" s="5">
        <v>397.45</v>
      </c>
      <c r="M142" s="5">
        <v>414.34</v>
      </c>
      <c r="N142" s="5">
        <v>261.47000000000003</v>
      </c>
      <c r="O142" s="31">
        <v>674.33</v>
      </c>
      <c r="P142" s="31">
        <v>376.34</v>
      </c>
      <c r="Q142" s="31">
        <v>189.55</v>
      </c>
      <c r="R142" s="101">
        <v>667.32</v>
      </c>
      <c r="S142" s="5">
        <v>467.19</v>
      </c>
      <c r="T142" s="5">
        <v>204.34</v>
      </c>
    </row>
    <row r="143" spans="1:20" x14ac:dyDescent="0.35">
      <c r="A143" s="159">
        <v>42198</v>
      </c>
      <c r="B143" s="101">
        <v>4998.1000000000004</v>
      </c>
      <c r="C143" s="161">
        <v>600.17999999999995</v>
      </c>
      <c r="D143" s="31">
        <v>1105.3499999999999</v>
      </c>
      <c r="E143" s="5">
        <v>3590.429932</v>
      </c>
      <c r="F143" s="31">
        <v>284.63</v>
      </c>
      <c r="G143" s="5">
        <v>156.75</v>
      </c>
      <c r="H143" s="31">
        <v>382.91</v>
      </c>
      <c r="I143" s="31">
        <v>585.35</v>
      </c>
      <c r="J143" s="161">
        <v>868.06</v>
      </c>
      <c r="K143" s="5">
        <v>305.51</v>
      </c>
      <c r="L143" s="5">
        <v>386.63</v>
      </c>
      <c r="M143" s="5">
        <v>395.86</v>
      </c>
      <c r="N143" s="5">
        <v>255.17</v>
      </c>
      <c r="O143" s="31">
        <v>654.34</v>
      </c>
      <c r="P143" s="31">
        <v>366.08</v>
      </c>
      <c r="Q143" s="31">
        <v>186.6</v>
      </c>
      <c r="R143" s="101">
        <v>645.66999999999996</v>
      </c>
      <c r="S143" s="5">
        <v>453.44</v>
      </c>
      <c r="T143" s="5">
        <v>203.92</v>
      </c>
    </row>
    <row r="144" spans="1:20" x14ac:dyDescent="0.35">
      <c r="A144" s="159">
        <v>42191</v>
      </c>
      <c r="B144" s="101">
        <v>4711.54</v>
      </c>
      <c r="C144" s="161">
        <v>564.72</v>
      </c>
      <c r="D144" s="31">
        <v>1035.94</v>
      </c>
      <c r="E144" s="5">
        <v>3365.1999510000001</v>
      </c>
      <c r="F144" s="31">
        <v>267.55</v>
      </c>
      <c r="G144" s="5">
        <v>144.91999999999999</v>
      </c>
      <c r="H144" s="31">
        <v>366.34</v>
      </c>
      <c r="I144" s="31">
        <v>585.19000000000005</v>
      </c>
      <c r="J144" s="161">
        <v>804.49</v>
      </c>
      <c r="K144" s="5">
        <v>293.29000000000002</v>
      </c>
      <c r="L144" s="5">
        <v>360.45</v>
      </c>
      <c r="M144" s="5">
        <v>370.58</v>
      </c>
      <c r="N144" s="5">
        <v>240.97</v>
      </c>
      <c r="O144" s="31">
        <v>624.44000000000005</v>
      </c>
      <c r="P144" s="31">
        <v>349.5</v>
      </c>
      <c r="Q144" s="31">
        <v>179.47</v>
      </c>
      <c r="R144" s="101">
        <v>608.94000000000005</v>
      </c>
      <c r="S144" s="5">
        <v>429.59</v>
      </c>
      <c r="T144" s="5">
        <v>194.86</v>
      </c>
    </row>
    <row r="145" spans="1:20" x14ac:dyDescent="0.35">
      <c r="A145" s="159">
        <v>42184</v>
      </c>
      <c r="B145" s="101">
        <v>4869.82</v>
      </c>
      <c r="C145" s="161">
        <v>575.66999999999996</v>
      </c>
      <c r="D145" s="31">
        <v>1060.79</v>
      </c>
      <c r="E145" s="5">
        <v>3468.8999020000001</v>
      </c>
      <c r="F145" s="31">
        <v>276.35000000000002</v>
      </c>
      <c r="G145" s="5">
        <v>150.36000000000001</v>
      </c>
      <c r="H145" s="31">
        <v>375.11</v>
      </c>
      <c r="I145" s="31">
        <v>591.79</v>
      </c>
      <c r="J145" s="161">
        <v>819.87</v>
      </c>
      <c r="K145" s="5">
        <v>305.72000000000003</v>
      </c>
      <c r="L145" s="5">
        <v>361.27</v>
      </c>
      <c r="M145" s="5">
        <v>383.04</v>
      </c>
      <c r="N145" s="5">
        <v>246.96</v>
      </c>
      <c r="O145" s="31">
        <v>638.04999999999995</v>
      </c>
      <c r="P145" s="31">
        <v>356.83</v>
      </c>
      <c r="Q145" s="31">
        <v>190.3</v>
      </c>
      <c r="R145" s="101">
        <v>629.98</v>
      </c>
      <c r="S145" s="5">
        <v>445.23</v>
      </c>
      <c r="T145" s="5">
        <v>196.86</v>
      </c>
    </row>
    <row r="146" spans="1:20" x14ac:dyDescent="0.35">
      <c r="A146" s="159">
        <v>42177</v>
      </c>
      <c r="B146" s="101">
        <v>4998.6099999999997</v>
      </c>
      <c r="C146" s="161">
        <v>583.49</v>
      </c>
      <c r="D146" s="31">
        <v>1098.04</v>
      </c>
      <c r="E146" s="5">
        <v>3596.070068</v>
      </c>
      <c r="F146" s="31">
        <v>286.63</v>
      </c>
      <c r="G146" s="5">
        <v>157.74</v>
      </c>
      <c r="H146" s="31">
        <v>390.11</v>
      </c>
      <c r="I146" s="31">
        <v>609.19000000000005</v>
      </c>
      <c r="J146" s="161">
        <v>830.22</v>
      </c>
      <c r="K146" s="5">
        <v>313.8</v>
      </c>
      <c r="L146" s="5">
        <v>365.5</v>
      </c>
      <c r="M146" s="5">
        <v>394.15</v>
      </c>
      <c r="N146" s="5">
        <v>251.46</v>
      </c>
      <c r="O146" s="31">
        <v>655.61</v>
      </c>
      <c r="P146" s="31">
        <v>369.08</v>
      </c>
      <c r="Q146" s="31">
        <v>195.22</v>
      </c>
      <c r="R146" s="101">
        <v>645.86</v>
      </c>
      <c r="S146" s="5">
        <v>460.28</v>
      </c>
      <c r="T146" s="5">
        <v>202.08</v>
      </c>
    </row>
    <row r="147" spans="1:20" x14ac:dyDescent="0.35">
      <c r="A147" s="159">
        <v>42170</v>
      </c>
      <c r="B147" s="30">
        <v>4815.3599999999997</v>
      </c>
      <c r="C147" s="30">
        <v>570.91</v>
      </c>
      <c r="D147" s="31">
        <v>1042.57</v>
      </c>
      <c r="E147" s="5">
        <v>3438.070068</v>
      </c>
      <c r="F147" s="31">
        <v>276.27999999999997</v>
      </c>
      <c r="G147" s="5">
        <v>149.34</v>
      </c>
      <c r="H147" s="31">
        <v>375.96</v>
      </c>
      <c r="I147" s="31">
        <v>588.66</v>
      </c>
      <c r="J147" s="30">
        <v>797.11</v>
      </c>
      <c r="K147" s="5">
        <v>302.58</v>
      </c>
      <c r="L147" s="5">
        <v>351.62</v>
      </c>
      <c r="M147" s="5">
        <v>370.5</v>
      </c>
      <c r="N147" s="5">
        <v>244.31</v>
      </c>
      <c r="O147" s="31">
        <v>636.35</v>
      </c>
      <c r="P147" s="31">
        <v>348.76</v>
      </c>
      <c r="Q147" s="86">
        <v>191.85</v>
      </c>
      <c r="R147" s="30">
        <v>623.38</v>
      </c>
      <c r="S147" s="30">
        <v>450.04</v>
      </c>
      <c r="T147" s="30">
        <v>197.03</v>
      </c>
    </row>
    <row r="148" spans="1:20" x14ac:dyDescent="0.35">
      <c r="A148" s="159">
        <v>42163</v>
      </c>
      <c r="B148" s="30">
        <v>4857.66</v>
      </c>
      <c r="C148" s="30">
        <v>572.23</v>
      </c>
      <c r="D148" s="31">
        <v>1041.52</v>
      </c>
      <c r="E148" s="5">
        <v>3468.3100589999999</v>
      </c>
      <c r="F148" s="31">
        <v>280.52</v>
      </c>
      <c r="G148" s="5">
        <v>151.13999999999999</v>
      </c>
      <c r="H148" s="31">
        <v>382.98</v>
      </c>
      <c r="I148" s="31">
        <v>580.27</v>
      </c>
      <c r="J148" s="30">
        <v>809.16</v>
      </c>
      <c r="K148" s="5">
        <v>304.8</v>
      </c>
      <c r="L148" s="5">
        <v>355.38</v>
      </c>
      <c r="M148" s="5">
        <v>372.18</v>
      </c>
      <c r="N148" s="5">
        <v>244.83</v>
      </c>
      <c r="O148" s="31">
        <v>646.9</v>
      </c>
      <c r="P148" s="31">
        <v>354.84</v>
      </c>
      <c r="Q148" s="86">
        <v>194.13</v>
      </c>
      <c r="R148" s="30">
        <v>626.92999999999995</v>
      </c>
      <c r="S148" s="30">
        <v>457.32</v>
      </c>
      <c r="T148" s="30">
        <v>200.26</v>
      </c>
    </row>
    <row r="149" spans="1:20" x14ac:dyDescent="0.35">
      <c r="A149" s="159">
        <v>42156</v>
      </c>
      <c r="B149" s="30">
        <v>5025.3</v>
      </c>
      <c r="C149" s="30">
        <v>591.97</v>
      </c>
      <c r="D149" s="31">
        <v>1086.8399999999999</v>
      </c>
      <c r="E149" s="5">
        <v>3575.040039</v>
      </c>
      <c r="F149" s="31">
        <v>292.93</v>
      </c>
      <c r="G149" s="5">
        <v>153.24</v>
      </c>
      <c r="H149" s="31">
        <v>397.55</v>
      </c>
      <c r="I149" s="31">
        <v>610.47</v>
      </c>
      <c r="J149" s="30">
        <v>833.24</v>
      </c>
      <c r="K149" s="5">
        <v>316.24</v>
      </c>
      <c r="L149" s="5">
        <v>363.8</v>
      </c>
      <c r="M149" s="5">
        <v>381.6</v>
      </c>
      <c r="N149" s="5">
        <v>252.28</v>
      </c>
      <c r="O149" s="31">
        <v>671.86</v>
      </c>
      <c r="P149" s="31">
        <v>366.1</v>
      </c>
      <c r="Q149" s="86">
        <v>197.21</v>
      </c>
      <c r="R149" s="30">
        <v>650.82000000000005</v>
      </c>
      <c r="S149" s="30">
        <v>466.46</v>
      </c>
      <c r="T149" s="30">
        <v>205.86</v>
      </c>
    </row>
    <row r="150" spans="1:20" x14ac:dyDescent="0.35">
      <c r="A150" s="159">
        <v>42149</v>
      </c>
      <c r="B150" s="30">
        <v>5117.17</v>
      </c>
      <c r="C150" s="30">
        <v>597.79999999999995</v>
      </c>
      <c r="D150" s="31">
        <v>1121.05</v>
      </c>
      <c r="E150" s="5">
        <v>3679.139893</v>
      </c>
      <c r="F150" s="31">
        <v>295.67</v>
      </c>
      <c r="G150" s="5">
        <v>156.1</v>
      </c>
      <c r="H150" s="31">
        <v>395.54</v>
      </c>
      <c r="I150" s="31">
        <v>632.26</v>
      </c>
      <c r="J150" s="30">
        <v>840.65</v>
      </c>
      <c r="K150" s="5">
        <v>325.10000000000002</v>
      </c>
      <c r="L150" s="5">
        <v>366.91</v>
      </c>
      <c r="M150" s="5">
        <v>389.47</v>
      </c>
      <c r="N150" s="5">
        <v>255.89</v>
      </c>
      <c r="O150" s="31">
        <v>682.84</v>
      </c>
      <c r="P150" s="31">
        <v>370.43</v>
      </c>
      <c r="Q150" s="86">
        <v>203.61</v>
      </c>
      <c r="R150" s="30">
        <v>655.56</v>
      </c>
      <c r="S150" s="30">
        <v>470.09</v>
      </c>
      <c r="T150" s="30">
        <v>201.62</v>
      </c>
    </row>
    <row r="151" spans="1:20" x14ac:dyDescent="0.35">
      <c r="A151" s="159">
        <v>42142</v>
      </c>
      <c r="B151" s="30">
        <v>5012.3100000000004</v>
      </c>
      <c r="C151" s="30">
        <v>584.13</v>
      </c>
      <c r="D151" s="31">
        <v>1101.1099999999999</v>
      </c>
      <c r="E151" s="5">
        <v>3589.219971</v>
      </c>
      <c r="F151" s="31">
        <v>292.20999999999998</v>
      </c>
      <c r="G151" s="5">
        <v>155.97</v>
      </c>
      <c r="H151" s="31">
        <v>388.7</v>
      </c>
      <c r="I151" s="31">
        <v>613.12</v>
      </c>
      <c r="J151" s="30">
        <v>823.69</v>
      </c>
      <c r="K151" s="5">
        <v>321.8</v>
      </c>
      <c r="L151" s="5">
        <v>360.95</v>
      </c>
      <c r="M151" s="5">
        <v>388.73</v>
      </c>
      <c r="N151" s="5">
        <v>251.51</v>
      </c>
      <c r="O151" s="31">
        <v>672.64</v>
      </c>
      <c r="P151" s="31">
        <v>363.39</v>
      </c>
      <c r="Q151" s="86">
        <v>200.2</v>
      </c>
      <c r="R151" s="30">
        <v>640.01</v>
      </c>
      <c r="S151" s="30">
        <v>463.45</v>
      </c>
      <c r="T151" s="30">
        <v>201.9</v>
      </c>
    </row>
    <row r="152" spans="1:20" x14ac:dyDescent="0.35">
      <c r="A152" s="159">
        <v>42135</v>
      </c>
      <c r="B152" s="30">
        <v>5027.87</v>
      </c>
      <c r="C152" s="30">
        <v>586.71</v>
      </c>
      <c r="D152" s="31">
        <v>1107.01</v>
      </c>
      <c r="E152" s="5">
        <v>3624.4099120000001</v>
      </c>
      <c r="F152" s="31">
        <v>294.76</v>
      </c>
      <c r="G152" s="5">
        <v>156.63999999999999</v>
      </c>
      <c r="H152" s="31">
        <v>388.79</v>
      </c>
      <c r="I152" s="31">
        <v>624.52</v>
      </c>
      <c r="J152" s="30">
        <v>816.9</v>
      </c>
      <c r="K152" s="5">
        <v>329.25</v>
      </c>
      <c r="L152" s="5">
        <v>367.8</v>
      </c>
      <c r="M152" s="5">
        <v>393.32</v>
      </c>
      <c r="N152" s="5">
        <v>251.93</v>
      </c>
      <c r="O152" s="31">
        <v>675.2</v>
      </c>
      <c r="P152" s="31">
        <v>365.29</v>
      </c>
      <c r="Q152" s="86">
        <v>196.24</v>
      </c>
      <c r="R152" s="30">
        <v>641.62</v>
      </c>
      <c r="S152" s="30">
        <v>462.54</v>
      </c>
      <c r="T152" s="30">
        <v>202.77</v>
      </c>
    </row>
    <row r="153" spans="1:20" x14ac:dyDescent="0.35">
      <c r="A153" s="159">
        <v>42128</v>
      </c>
      <c r="B153" s="30">
        <v>5081.97</v>
      </c>
      <c r="C153" s="30">
        <v>587.26</v>
      </c>
      <c r="D153" s="31">
        <v>1104.8699999999999</v>
      </c>
      <c r="E153" s="5">
        <v>3632.9399410000001</v>
      </c>
      <c r="F153" s="31">
        <v>294.14</v>
      </c>
      <c r="G153" s="5">
        <v>155.16</v>
      </c>
      <c r="H153" s="31">
        <v>383.65</v>
      </c>
      <c r="I153" s="31">
        <v>618.91</v>
      </c>
      <c r="J153" s="30">
        <v>835.56</v>
      </c>
      <c r="K153" s="5">
        <v>332.66</v>
      </c>
      <c r="L153" s="5">
        <v>364.7</v>
      </c>
      <c r="M153" s="5">
        <v>395.93</v>
      </c>
      <c r="N153" s="5">
        <v>252.15</v>
      </c>
      <c r="O153" s="31">
        <v>679.24</v>
      </c>
      <c r="P153" s="31">
        <v>364.84</v>
      </c>
      <c r="Q153" s="86">
        <v>200.95</v>
      </c>
      <c r="R153" s="30">
        <v>645.55999999999995</v>
      </c>
      <c r="S153" s="30">
        <v>456.21</v>
      </c>
      <c r="T153" s="30">
        <v>199.18</v>
      </c>
    </row>
    <row r="154" spans="1:20" x14ac:dyDescent="0.35">
      <c r="A154" s="159">
        <v>42121</v>
      </c>
      <c r="B154" s="30">
        <v>5268.91</v>
      </c>
      <c r="C154" s="30">
        <v>619.65</v>
      </c>
      <c r="D154" s="31">
        <v>1154.0999999999999</v>
      </c>
      <c r="E154" s="5">
        <v>3771.4499510000001</v>
      </c>
      <c r="F154" s="31">
        <v>303.66000000000003</v>
      </c>
      <c r="G154" s="5">
        <v>159.09</v>
      </c>
      <c r="H154" s="31">
        <v>407.94</v>
      </c>
      <c r="I154" s="31">
        <v>648.15</v>
      </c>
      <c r="J154" s="30">
        <v>874.47</v>
      </c>
      <c r="K154" s="5">
        <v>337.62</v>
      </c>
      <c r="L154" s="5">
        <v>373</v>
      </c>
      <c r="M154" s="5">
        <v>401.32</v>
      </c>
      <c r="N154" s="5">
        <v>259.02</v>
      </c>
      <c r="O154" s="31">
        <v>705.75</v>
      </c>
      <c r="P154" s="31">
        <v>376.31</v>
      </c>
      <c r="Q154" s="86">
        <v>214.92</v>
      </c>
      <c r="R154" s="30">
        <v>668.05</v>
      </c>
      <c r="S154" s="30">
        <v>474.97</v>
      </c>
      <c r="T154" s="30">
        <v>203.33</v>
      </c>
    </row>
    <row r="155" spans="1:20" x14ac:dyDescent="0.35">
      <c r="A155" s="159">
        <v>42114</v>
      </c>
      <c r="B155" s="30">
        <v>5187.59</v>
      </c>
      <c r="C155" s="30">
        <v>613.08000000000004</v>
      </c>
      <c r="D155" s="31">
        <v>1142.33</v>
      </c>
      <c r="E155" s="5">
        <v>3718.040039</v>
      </c>
      <c r="F155" s="31">
        <v>300.56</v>
      </c>
      <c r="G155" s="5">
        <v>154.08000000000001</v>
      </c>
      <c r="H155" s="31">
        <v>387.09</v>
      </c>
      <c r="I155" s="31">
        <v>623.92999999999995</v>
      </c>
      <c r="J155" s="30">
        <v>863.85</v>
      </c>
      <c r="K155" s="5">
        <v>335.91</v>
      </c>
      <c r="L155" s="5">
        <v>371.97</v>
      </c>
      <c r="M155" s="5">
        <v>393.65</v>
      </c>
      <c r="N155" s="5">
        <v>258.02999999999997</v>
      </c>
      <c r="O155" s="31">
        <v>694.85</v>
      </c>
      <c r="P155" s="31">
        <v>370.74</v>
      </c>
      <c r="Q155" s="86">
        <v>211.04</v>
      </c>
      <c r="R155" s="30">
        <v>662.98</v>
      </c>
      <c r="S155" s="30">
        <v>475.28</v>
      </c>
      <c r="T155" s="30">
        <v>200.89</v>
      </c>
    </row>
    <row r="156" spans="1:20" x14ac:dyDescent="0.35">
      <c r="A156" s="159">
        <v>42107</v>
      </c>
      <c r="B156" s="30">
        <v>5254.12</v>
      </c>
      <c r="C156" s="30">
        <v>622.19000000000005</v>
      </c>
      <c r="D156" s="31">
        <v>1192.17</v>
      </c>
      <c r="E156" s="5">
        <v>3828.780029</v>
      </c>
      <c r="F156" s="31">
        <v>304.62</v>
      </c>
      <c r="G156" s="5">
        <v>161.69999999999999</v>
      </c>
      <c r="H156" s="31">
        <v>403.01</v>
      </c>
      <c r="I156" s="31">
        <v>638.95000000000005</v>
      </c>
      <c r="J156" s="30">
        <v>888.27</v>
      </c>
      <c r="K156" s="5">
        <v>333.98</v>
      </c>
      <c r="L156" s="5">
        <v>386.34</v>
      </c>
      <c r="M156" s="5">
        <v>403.34</v>
      </c>
      <c r="N156" s="5">
        <v>267.95</v>
      </c>
      <c r="O156" s="31">
        <v>710.85</v>
      </c>
      <c r="P156" s="31">
        <v>373.59</v>
      </c>
      <c r="Q156" s="86">
        <v>208.89</v>
      </c>
      <c r="R156" s="30">
        <v>672.94</v>
      </c>
      <c r="S156" s="30">
        <v>492.65</v>
      </c>
      <c r="T156" s="30">
        <v>205.54</v>
      </c>
    </row>
    <row r="157" spans="1:20" x14ac:dyDescent="0.35">
      <c r="A157" s="159">
        <v>42101</v>
      </c>
      <c r="B157" s="30">
        <v>5151.1899999999996</v>
      </c>
      <c r="C157" s="30">
        <v>614.32000000000005</v>
      </c>
      <c r="D157" s="31">
        <v>1170.31</v>
      </c>
      <c r="E157" s="5">
        <v>3768.719971</v>
      </c>
      <c r="F157" s="31">
        <v>300.23</v>
      </c>
      <c r="G157" s="5">
        <v>161.27000000000001</v>
      </c>
      <c r="H157" s="31">
        <v>389.92</v>
      </c>
      <c r="I157" s="31">
        <v>627.11</v>
      </c>
      <c r="J157" s="30">
        <v>861.45</v>
      </c>
      <c r="K157" s="5">
        <v>325.02999999999997</v>
      </c>
      <c r="L157" s="5">
        <v>375.75</v>
      </c>
      <c r="M157" s="5">
        <v>394.72</v>
      </c>
      <c r="N157" s="5">
        <v>259.77</v>
      </c>
      <c r="O157" s="31">
        <v>700.48</v>
      </c>
      <c r="P157" s="31">
        <v>366.68</v>
      </c>
      <c r="Q157" s="86">
        <v>205.44</v>
      </c>
      <c r="R157" s="30">
        <v>656.59</v>
      </c>
      <c r="S157" s="30">
        <v>483.06</v>
      </c>
      <c r="T157" s="30">
        <v>201.23</v>
      </c>
    </row>
    <row r="158" spans="1:20" x14ac:dyDescent="0.35">
      <c r="A158" s="159">
        <v>42093</v>
      </c>
      <c r="B158" s="30">
        <v>5083.5200000000004</v>
      </c>
      <c r="C158" s="30">
        <v>599.91</v>
      </c>
      <c r="D158" s="31">
        <v>1168.3699999999999</v>
      </c>
      <c r="E158" s="5">
        <v>3727.8000489999999</v>
      </c>
      <c r="F158" s="31">
        <v>294.35000000000002</v>
      </c>
      <c r="G158" s="5">
        <v>158.53</v>
      </c>
      <c r="H158" s="31">
        <v>389.8</v>
      </c>
      <c r="I158" s="31">
        <v>641.78</v>
      </c>
      <c r="J158" s="30">
        <v>843.03</v>
      </c>
      <c r="K158" s="5">
        <v>318.07</v>
      </c>
      <c r="L158" s="5">
        <v>371.2</v>
      </c>
      <c r="M158" s="5">
        <v>392.99</v>
      </c>
      <c r="N158" s="5">
        <v>256.43</v>
      </c>
      <c r="O158" s="31">
        <v>687.96</v>
      </c>
      <c r="P158" s="31">
        <v>360.62</v>
      </c>
      <c r="Q158" s="86">
        <v>200.97</v>
      </c>
      <c r="R158" s="30">
        <v>647.45000000000005</v>
      </c>
      <c r="S158" s="30">
        <v>475.31</v>
      </c>
      <c r="T158" s="30">
        <v>198.63</v>
      </c>
    </row>
    <row r="159" spans="1:20" x14ac:dyDescent="0.35">
      <c r="A159" s="159">
        <v>42086</v>
      </c>
      <c r="B159" s="30">
        <v>5054.5200000000004</v>
      </c>
      <c r="C159" s="30">
        <v>597.19000000000005</v>
      </c>
      <c r="D159" s="31">
        <v>1150.48</v>
      </c>
      <c r="E159" s="5">
        <v>3699.040039</v>
      </c>
      <c r="F159" s="31">
        <v>296.69</v>
      </c>
      <c r="G159" s="5">
        <v>155.13999999999999</v>
      </c>
      <c r="H159" s="31">
        <v>394.59</v>
      </c>
      <c r="I159" s="31">
        <v>621.61</v>
      </c>
      <c r="J159" s="30">
        <v>845.84</v>
      </c>
      <c r="K159" s="5">
        <v>317.63</v>
      </c>
      <c r="L159" s="5">
        <v>367.04</v>
      </c>
      <c r="M159" s="5">
        <v>388.35</v>
      </c>
      <c r="N159" s="5">
        <v>255.32</v>
      </c>
      <c r="O159" s="31">
        <v>685.76</v>
      </c>
      <c r="P159" s="31">
        <v>365.71</v>
      </c>
      <c r="Q159" s="86">
        <v>203.99</v>
      </c>
      <c r="R159" s="30">
        <v>642.83000000000004</v>
      </c>
      <c r="S159" s="30">
        <v>479.54</v>
      </c>
      <c r="T159" s="30">
        <v>197.45</v>
      </c>
    </row>
    <row r="160" spans="1:20" x14ac:dyDescent="0.35">
      <c r="A160" s="159">
        <v>42079</v>
      </c>
      <c r="B160" s="30">
        <v>5061.16</v>
      </c>
      <c r="C160" s="30">
        <v>603.99</v>
      </c>
      <c r="D160" s="31">
        <v>1174.47</v>
      </c>
      <c r="E160" s="5">
        <v>3706.75</v>
      </c>
      <c r="F160" s="31">
        <v>290.05</v>
      </c>
      <c r="G160" s="5">
        <v>152.19</v>
      </c>
      <c r="H160" s="31">
        <v>393.44</v>
      </c>
      <c r="I160" s="31">
        <v>662.39</v>
      </c>
      <c r="J160" s="30">
        <v>846.21</v>
      </c>
      <c r="K160" s="5">
        <v>300.56</v>
      </c>
      <c r="L160" s="5">
        <v>365.3</v>
      </c>
      <c r="M160" s="5">
        <v>391.19</v>
      </c>
      <c r="N160" s="5">
        <v>256.60000000000002</v>
      </c>
      <c r="O160" s="31">
        <v>700.19</v>
      </c>
      <c r="P160" s="31">
        <v>361.72</v>
      </c>
      <c r="Q160" s="86">
        <v>203.73</v>
      </c>
      <c r="R160" s="30">
        <v>661.39</v>
      </c>
      <c r="S160" s="30">
        <v>472.53</v>
      </c>
      <c r="T160" s="30">
        <v>200.77</v>
      </c>
    </row>
    <row r="161" spans="1:20" x14ac:dyDescent="0.35">
      <c r="A161" s="159">
        <v>42072</v>
      </c>
      <c r="B161" s="30">
        <v>4937.2</v>
      </c>
      <c r="C161" s="30">
        <v>593.88</v>
      </c>
      <c r="D161" s="31">
        <v>1118.76</v>
      </c>
      <c r="E161" s="5">
        <v>3610.280029</v>
      </c>
      <c r="F161" s="31">
        <v>290.41000000000003</v>
      </c>
      <c r="G161" s="5">
        <v>148.86000000000001</v>
      </c>
      <c r="H161" s="31">
        <v>380.04</v>
      </c>
      <c r="I161" s="31">
        <v>619.34</v>
      </c>
      <c r="J161" s="30">
        <v>802.18</v>
      </c>
      <c r="K161" s="5">
        <v>317.56</v>
      </c>
      <c r="L161" s="5">
        <v>350.51</v>
      </c>
      <c r="M161" s="5">
        <v>385.39</v>
      </c>
      <c r="N161" s="5">
        <v>249</v>
      </c>
      <c r="O161" s="31">
        <v>676.05</v>
      </c>
      <c r="P161" s="31">
        <v>356.95</v>
      </c>
      <c r="Q161" s="86">
        <v>204.12</v>
      </c>
      <c r="R161" s="30">
        <v>636.07000000000005</v>
      </c>
      <c r="S161" s="30">
        <v>462.05</v>
      </c>
      <c r="T161" s="30">
        <v>194.53</v>
      </c>
    </row>
    <row r="162" spans="1:20" x14ac:dyDescent="0.35">
      <c r="A162" s="159">
        <v>42065</v>
      </c>
      <c r="B162" s="30">
        <v>4917.32</v>
      </c>
      <c r="C162" s="30">
        <v>590.66999999999996</v>
      </c>
      <c r="D162" s="31">
        <v>1090.6600000000001</v>
      </c>
      <c r="E162" s="5">
        <v>3591.0900879999999</v>
      </c>
      <c r="F162" s="31">
        <v>296.75</v>
      </c>
      <c r="G162" s="5">
        <v>148.58000000000001</v>
      </c>
      <c r="H162" s="31">
        <v>379.15</v>
      </c>
      <c r="I162" s="31">
        <v>606.41999999999996</v>
      </c>
      <c r="J162" s="30">
        <v>793.12</v>
      </c>
      <c r="K162" s="5">
        <v>318.39</v>
      </c>
      <c r="L162" s="5">
        <v>352.95</v>
      </c>
      <c r="M162" s="5">
        <v>393.77</v>
      </c>
      <c r="N162" s="5">
        <v>246.54</v>
      </c>
      <c r="O162" s="31">
        <v>669.37</v>
      </c>
      <c r="P162" s="31">
        <v>355.37</v>
      </c>
      <c r="Q162" s="86">
        <v>194.35</v>
      </c>
      <c r="R162" s="30">
        <v>628.98</v>
      </c>
      <c r="S162" s="30">
        <v>453.55</v>
      </c>
      <c r="T162" s="30">
        <v>187.52</v>
      </c>
    </row>
    <row r="163" spans="1:20" x14ac:dyDescent="0.35">
      <c r="A163" s="159">
        <v>42058</v>
      </c>
      <c r="B163" s="30">
        <v>4862.3</v>
      </c>
      <c r="C163" s="30">
        <v>574</v>
      </c>
      <c r="D163" s="31">
        <v>1061.49</v>
      </c>
      <c r="E163" s="5">
        <v>3519.580078</v>
      </c>
      <c r="F163" s="31">
        <v>287.24</v>
      </c>
      <c r="G163" s="5">
        <v>146.78</v>
      </c>
      <c r="H163" s="31">
        <v>368.89</v>
      </c>
      <c r="I163" s="31">
        <v>600.1</v>
      </c>
      <c r="J163" s="30">
        <v>788.29</v>
      </c>
      <c r="K163" s="5">
        <v>313.72000000000003</v>
      </c>
      <c r="L163" s="5">
        <v>352.67</v>
      </c>
      <c r="M163" s="5">
        <v>378.51</v>
      </c>
      <c r="N163" s="5">
        <v>245.85</v>
      </c>
      <c r="O163" s="31">
        <v>661.85</v>
      </c>
      <c r="P163" s="31">
        <v>357.32</v>
      </c>
      <c r="Q163" s="86">
        <v>193.22</v>
      </c>
      <c r="R163" s="30">
        <v>615.77</v>
      </c>
      <c r="S163" s="30">
        <v>447.21</v>
      </c>
      <c r="T163" s="30">
        <v>189.5</v>
      </c>
    </row>
    <row r="164" spans="1:20" x14ac:dyDescent="0.35">
      <c r="A164" s="159">
        <v>42051</v>
      </c>
      <c r="B164" s="30">
        <v>4751.95</v>
      </c>
      <c r="C164" s="30">
        <v>554.44000000000005</v>
      </c>
      <c r="D164" s="31">
        <v>1052.2</v>
      </c>
      <c r="E164" s="5">
        <v>3433.3000489999999</v>
      </c>
      <c r="F164" s="31">
        <v>282.20999999999998</v>
      </c>
      <c r="G164" s="5">
        <v>140.68</v>
      </c>
      <c r="H164" s="31">
        <v>361.81</v>
      </c>
      <c r="I164" s="31">
        <v>576.07000000000005</v>
      </c>
      <c r="J164" s="30">
        <v>759.02</v>
      </c>
      <c r="K164" s="5">
        <v>312.52999999999997</v>
      </c>
      <c r="L164" s="5">
        <v>339.66</v>
      </c>
      <c r="M164" s="5">
        <v>377.35</v>
      </c>
      <c r="N164" s="5">
        <v>238.59</v>
      </c>
      <c r="O164" s="31">
        <v>642.78</v>
      </c>
      <c r="P164" s="31">
        <v>351.44</v>
      </c>
      <c r="Q164" s="86">
        <v>196.2</v>
      </c>
      <c r="R164" s="30">
        <v>594.38</v>
      </c>
      <c r="S164" s="30">
        <v>435.15</v>
      </c>
      <c r="T164" s="30">
        <v>184.52</v>
      </c>
    </row>
    <row r="165" spans="1:20" x14ac:dyDescent="0.35">
      <c r="A165" s="159">
        <v>42044</v>
      </c>
      <c r="B165" s="30">
        <v>4651.08</v>
      </c>
      <c r="C165" s="30">
        <v>558.39</v>
      </c>
      <c r="D165" s="31">
        <v>1022.7</v>
      </c>
      <c r="E165" s="5">
        <v>3347.75</v>
      </c>
      <c r="F165" s="31">
        <v>278.7</v>
      </c>
      <c r="G165" s="5">
        <v>131.28</v>
      </c>
      <c r="H165" s="31">
        <v>348.45</v>
      </c>
      <c r="I165" s="31">
        <v>553.76</v>
      </c>
      <c r="J165" s="30">
        <v>756.73</v>
      </c>
      <c r="K165" s="5">
        <v>313.79000000000002</v>
      </c>
      <c r="L165" s="5">
        <v>331.99</v>
      </c>
      <c r="M165" s="5">
        <v>367.2</v>
      </c>
      <c r="N165" s="5">
        <v>234.11</v>
      </c>
      <c r="O165" s="31">
        <v>629.85</v>
      </c>
      <c r="P165" s="31">
        <v>335.74</v>
      </c>
      <c r="Q165" s="86">
        <v>187.1</v>
      </c>
      <c r="R165" s="30">
        <v>590.14</v>
      </c>
      <c r="S165" s="30">
        <v>427.71</v>
      </c>
      <c r="T165" s="30">
        <v>180.45</v>
      </c>
    </row>
    <row r="166" spans="1:20" x14ac:dyDescent="0.35">
      <c r="A166" s="159">
        <v>42037</v>
      </c>
      <c r="B166" s="30">
        <v>4627.67</v>
      </c>
      <c r="C166" s="30">
        <v>568.51</v>
      </c>
      <c r="D166" s="31">
        <v>1047.8599999999999</v>
      </c>
      <c r="E166" s="5">
        <v>3370.110107</v>
      </c>
      <c r="F166" s="31">
        <v>290.73</v>
      </c>
      <c r="G166" s="5">
        <v>130.27000000000001</v>
      </c>
      <c r="H166" s="31">
        <v>348.07</v>
      </c>
      <c r="I166" s="31">
        <v>554.79</v>
      </c>
      <c r="J166" s="30">
        <v>753.7</v>
      </c>
      <c r="K166" s="5">
        <v>306.67</v>
      </c>
      <c r="L166" s="5">
        <v>329.08</v>
      </c>
      <c r="M166" s="5">
        <v>366.63</v>
      </c>
      <c r="N166" s="5">
        <v>234.28</v>
      </c>
      <c r="O166" s="31">
        <v>629.24</v>
      </c>
      <c r="P166" s="31">
        <v>326.7</v>
      </c>
      <c r="Q166" s="86">
        <v>180.14</v>
      </c>
      <c r="R166" s="30">
        <v>591.34</v>
      </c>
      <c r="S166" s="30">
        <v>425.76</v>
      </c>
      <c r="T166" s="30">
        <v>182.52</v>
      </c>
    </row>
    <row r="167" spans="1:20" x14ac:dyDescent="0.35">
      <c r="A167" s="159">
        <v>42030</v>
      </c>
      <c r="B167" s="30">
        <v>4675.13</v>
      </c>
      <c r="C167" s="30">
        <v>566.66999999999996</v>
      </c>
      <c r="D167" s="31">
        <v>1031</v>
      </c>
      <c r="E167" s="5">
        <v>3414.280029</v>
      </c>
      <c r="F167" s="31">
        <v>293.12</v>
      </c>
      <c r="G167" s="5">
        <v>136.06</v>
      </c>
      <c r="H167" s="31">
        <v>354.29</v>
      </c>
      <c r="I167" s="31">
        <v>555.54</v>
      </c>
      <c r="J167" s="30">
        <v>761.76</v>
      </c>
      <c r="K167" s="5">
        <v>305.83</v>
      </c>
      <c r="L167" s="5">
        <v>329.8</v>
      </c>
      <c r="M167" s="5">
        <v>369.79</v>
      </c>
      <c r="N167" s="5">
        <v>237.3</v>
      </c>
      <c r="O167" s="31">
        <v>650.54</v>
      </c>
      <c r="P167" s="31">
        <v>333</v>
      </c>
      <c r="Q167" s="86">
        <v>181.86</v>
      </c>
      <c r="R167" s="30">
        <v>592.46</v>
      </c>
      <c r="S167" s="30">
        <v>432.47</v>
      </c>
      <c r="T167" s="30">
        <v>189.68</v>
      </c>
    </row>
    <row r="168" spans="1:20" x14ac:dyDescent="0.35">
      <c r="A168" s="159">
        <v>42023</v>
      </c>
      <c r="B168" s="30">
        <v>4394.93</v>
      </c>
      <c r="C168" s="30">
        <v>536.12</v>
      </c>
      <c r="D168" s="31">
        <v>978.1</v>
      </c>
      <c r="E168" s="5">
        <v>3220.8999020000001</v>
      </c>
      <c r="F168" s="31">
        <v>276.41000000000003</v>
      </c>
      <c r="G168" s="5">
        <v>130.79</v>
      </c>
      <c r="H168" s="31">
        <v>338.79</v>
      </c>
      <c r="I168" s="31">
        <v>511.77</v>
      </c>
      <c r="J168" s="30">
        <v>738.51</v>
      </c>
      <c r="K168" s="5">
        <v>284.39999999999998</v>
      </c>
      <c r="L168" s="5">
        <v>313.8</v>
      </c>
      <c r="M168" s="5">
        <v>344.48</v>
      </c>
      <c r="N168" s="5">
        <v>226.59</v>
      </c>
      <c r="O168" s="31">
        <v>611.91</v>
      </c>
      <c r="P168" s="31">
        <v>313.82</v>
      </c>
      <c r="Q168" s="86">
        <v>171.28</v>
      </c>
      <c r="R168" s="30">
        <v>552.14</v>
      </c>
      <c r="S168" s="30">
        <v>405.8</v>
      </c>
      <c r="T168" s="30">
        <v>177.13</v>
      </c>
    </row>
    <row r="169" spans="1:20" x14ac:dyDescent="0.35">
      <c r="A169" s="159">
        <v>42016</v>
      </c>
      <c r="B169" s="30">
        <v>4228.24</v>
      </c>
      <c r="C169" s="30">
        <v>509.97</v>
      </c>
      <c r="D169" s="31">
        <v>928.72</v>
      </c>
      <c r="E169" s="5">
        <v>3084.179932</v>
      </c>
      <c r="F169" s="31">
        <v>266.77</v>
      </c>
      <c r="G169" s="5">
        <v>125.4</v>
      </c>
      <c r="H169" s="31">
        <v>334.45</v>
      </c>
      <c r="I169" s="31">
        <v>483.75</v>
      </c>
      <c r="J169" s="30">
        <v>701.49</v>
      </c>
      <c r="K169" s="5">
        <v>271.5</v>
      </c>
      <c r="L169" s="5">
        <v>304.43</v>
      </c>
      <c r="M169" s="5">
        <v>328.7</v>
      </c>
      <c r="N169" s="5">
        <v>220.53</v>
      </c>
      <c r="O169" s="31">
        <v>589.84</v>
      </c>
      <c r="P169" s="31">
        <v>305.55</v>
      </c>
      <c r="Q169" s="86">
        <v>168.57</v>
      </c>
      <c r="R169" s="30">
        <v>531.69000000000005</v>
      </c>
      <c r="S169" s="30">
        <v>383.1</v>
      </c>
      <c r="T169" s="30">
        <v>172.69</v>
      </c>
    </row>
    <row r="170" spans="1:20" x14ac:dyDescent="0.35">
      <c r="A170" s="159">
        <v>42009</v>
      </c>
      <c r="B170" s="30">
        <v>4111.3599999999997</v>
      </c>
      <c r="C170" s="30">
        <v>485.36</v>
      </c>
      <c r="D170" s="31">
        <v>896.12</v>
      </c>
      <c r="E170" s="5">
        <v>3023.139893</v>
      </c>
      <c r="F170" s="31">
        <v>268.42</v>
      </c>
      <c r="G170" s="5">
        <v>129.87</v>
      </c>
      <c r="H170" s="31">
        <v>331.26</v>
      </c>
      <c r="I170" s="31">
        <v>459.66</v>
      </c>
      <c r="J170" s="30">
        <v>677.68</v>
      </c>
      <c r="K170" s="5">
        <v>265.47000000000003</v>
      </c>
      <c r="L170" s="5">
        <v>297</v>
      </c>
      <c r="M170" s="5">
        <v>319.18</v>
      </c>
      <c r="N170" s="5">
        <v>214.37</v>
      </c>
      <c r="O170" s="31">
        <v>572.08000000000004</v>
      </c>
      <c r="P170" s="31">
        <v>295.33</v>
      </c>
      <c r="Q170" s="86">
        <v>168.99</v>
      </c>
      <c r="R170" s="30">
        <v>509.2</v>
      </c>
      <c r="S170" s="30">
        <v>369.84</v>
      </c>
      <c r="T170" s="30">
        <v>174.39</v>
      </c>
    </row>
    <row r="171" spans="1:20" x14ac:dyDescent="0.35">
      <c r="A171" s="159">
        <v>42002</v>
      </c>
      <c r="B171" s="30">
        <v>4317.93</v>
      </c>
      <c r="C171" s="30">
        <v>506.08</v>
      </c>
      <c r="D171" s="31">
        <v>940.67</v>
      </c>
      <c r="E171" s="5">
        <v>3185.169922</v>
      </c>
      <c r="F171" s="31">
        <v>284.57</v>
      </c>
      <c r="G171" s="5">
        <v>136.13</v>
      </c>
      <c r="H171" s="31">
        <v>339.85</v>
      </c>
      <c r="I171" s="31">
        <v>484.55</v>
      </c>
      <c r="J171" s="30">
        <v>694.35</v>
      </c>
      <c r="K171" s="5">
        <v>289.25</v>
      </c>
      <c r="L171" s="5">
        <v>302.8</v>
      </c>
      <c r="M171" s="5">
        <v>335.22</v>
      </c>
      <c r="N171" s="5">
        <v>220.31</v>
      </c>
      <c r="O171" s="31">
        <v>591.11</v>
      </c>
      <c r="P171" s="31">
        <v>306.89999999999998</v>
      </c>
      <c r="Q171" s="86">
        <v>176.49</v>
      </c>
      <c r="R171" s="30">
        <v>527.01</v>
      </c>
      <c r="S171" s="30">
        <v>384.47</v>
      </c>
      <c r="T171" s="30">
        <v>174.6</v>
      </c>
    </row>
    <row r="172" spans="1:20" x14ac:dyDescent="0.35">
      <c r="A172" s="159">
        <v>41995</v>
      </c>
      <c r="B172" s="30">
        <v>4254.43</v>
      </c>
      <c r="C172" s="30">
        <v>502.16</v>
      </c>
      <c r="D172" s="31">
        <v>934.93</v>
      </c>
      <c r="E172" s="5">
        <v>3154.9099120000001</v>
      </c>
      <c r="F172" s="31">
        <v>281.52</v>
      </c>
      <c r="G172" s="5">
        <v>135.47</v>
      </c>
      <c r="H172" s="31">
        <v>335.68</v>
      </c>
      <c r="I172" s="31">
        <v>479.47</v>
      </c>
      <c r="J172" s="30">
        <v>691.95</v>
      </c>
      <c r="K172" s="5">
        <v>285.25</v>
      </c>
      <c r="L172" s="5">
        <v>301.76</v>
      </c>
      <c r="M172" s="5">
        <v>334.84</v>
      </c>
      <c r="N172" s="5">
        <v>218.02</v>
      </c>
      <c r="O172" s="31">
        <v>584.97</v>
      </c>
      <c r="P172" s="31">
        <v>301.72000000000003</v>
      </c>
      <c r="Q172" s="86">
        <v>173.57</v>
      </c>
      <c r="R172" s="30">
        <v>522.21</v>
      </c>
      <c r="S172" s="30">
        <v>378.89</v>
      </c>
      <c r="T172" s="30">
        <v>173.11</v>
      </c>
    </row>
    <row r="173" spans="1:20" x14ac:dyDescent="0.35">
      <c r="A173" s="159">
        <v>41988</v>
      </c>
      <c r="B173" s="30">
        <v>4005.38</v>
      </c>
      <c r="C173" s="30">
        <v>481.14</v>
      </c>
      <c r="D173" s="31">
        <v>884.89</v>
      </c>
      <c r="E173" s="5">
        <v>2982.8999020000001</v>
      </c>
      <c r="F173" s="31">
        <v>268.14</v>
      </c>
      <c r="G173" s="5">
        <v>129.86000000000001</v>
      </c>
      <c r="H173" s="31">
        <v>313.32</v>
      </c>
      <c r="I173" s="31">
        <v>450.77</v>
      </c>
      <c r="J173" s="30">
        <v>654.65</v>
      </c>
      <c r="K173" s="5">
        <v>263.92</v>
      </c>
      <c r="L173" s="5">
        <v>283.2</v>
      </c>
      <c r="M173" s="5">
        <v>320.19</v>
      </c>
      <c r="N173" s="5">
        <v>207.39</v>
      </c>
      <c r="O173" s="31">
        <v>557.12</v>
      </c>
      <c r="P173" s="31">
        <v>280.47000000000003</v>
      </c>
      <c r="Q173" s="86">
        <v>162</v>
      </c>
      <c r="R173" s="30">
        <v>497.82</v>
      </c>
      <c r="S173" s="30">
        <v>354.46</v>
      </c>
      <c r="T173" s="30">
        <v>166.33</v>
      </c>
    </row>
    <row r="174" spans="1:20" x14ac:dyDescent="0.35">
      <c r="A174" s="159">
        <v>41981</v>
      </c>
      <c r="B174" s="30">
        <v>4375.4799999999996</v>
      </c>
      <c r="C174" s="30">
        <v>512.74</v>
      </c>
      <c r="D174" s="31">
        <v>957.74</v>
      </c>
      <c r="E174" s="5">
        <v>3247.98999</v>
      </c>
      <c r="F174" s="31">
        <v>296.43</v>
      </c>
      <c r="G174" s="5">
        <v>144.80000000000001</v>
      </c>
      <c r="H174" s="31">
        <v>334.85</v>
      </c>
      <c r="I174" s="31">
        <v>487.45</v>
      </c>
      <c r="J174" s="30">
        <v>696.53</v>
      </c>
      <c r="K174" s="5">
        <v>296.61</v>
      </c>
      <c r="L174" s="5">
        <v>304.13</v>
      </c>
      <c r="M174" s="5">
        <v>348.49</v>
      </c>
      <c r="N174" s="5">
        <v>217.92</v>
      </c>
      <c r="O174" s="31">
        <v>598</v>
      </c>
      <c r="P174" s="31">
        <v>303.88</v>
      </c>
      <c r="Q174" s="86">
        <v>178.92</v>
      </c>
      <c r="R174" s="30">
        <v>528.53</v>
      </c>
      <c r="S174" s="30">
        <v>380.09</v>
      </c>
      <c r="T174" s="30">
        <v>176.51</v>
      </c>
    </row>
    <row r="175" spans="1:20" x14ac:dyDescent="0.35">
      <c r="A175" s="159">
        <v>41974</v>
      </c>
      <c r="B175" s="30">
        <v>4377.33</v>
      </c>
      <c r="C175" s="30">
        <v>511.53</v>
      </c>
      <c r="D175" s="31">
        <v>954.3</v>
      </c>
      <c r="E175" s="5">
        <v>3232.9099120000001</v>
      </c>
      <c r="F175" s="31">
        <v>293.39</v>
      </c>
      <c r="G175" s="5">
        <v>141.74</v>
      </c>
      <c r="H175" s="31">
        <v>329.8</v>
      </c>
      <c r="I175" s="31">
        <v>480.6</v>
      </c>
      <c r="J175" s="30">
        <v>706.15</v>
      </c>
      <c r="K175" s="5">
        <v>301.93</v>
      </c>
      <c r="L175" s="5">
        <v>300.70999999999998</v>
      </c>
      <c r="M175" s="5">
        <v>340.01</v>
      </c>
      <c r="N175" s="5">
        <v>215.05</v>
      </c>
      <c r="O175" s="31">
        <v>596.57000000000005</v>
      </c>
      <c r="P175" s="31">
        <v>301.61</v>
      </c>
      <c r="Q175" s="86">
        <v>178.24</v>
      </c>
      <c r="R175" s="30">
        <v>527.39</v>
      </c>
      <c r="S175" s="30">
        <v>381.65</v>
      </c>
      <c r="T175" s="30">
        <v>167.92</v>
      </c>
    </row>
    <row r="176" spans="1:20" x14ac:dyDescent="0.35">
      <c r="A176" s="159">
        <v>41967</v>
      </c>
      <c r="B176" s="30">
        <v>4368.4399999999996</v>
      </c>
      <c r="C176" s="30">
        <v>504.46</v>
      </c>
      <c r="D176" s="31">
        <v>946.38</v>
      </c>
      <c r="E176" s="5">
        <v>3211.6999510000001</v>
      </c>
      <c r="F176" s="31">
        <v>282.55</v>
      </c>
      <c r="G176" s="5">
        <v>141</v>
      </c>
      <c r="H176" s="31">
        <v>326.27</v>
      </c>
      <c r="I176" s="31">
        <v>468.08</v>
      </c>
      <c r="J176" s="30">
        <v>687.87</v>
      </c>
      <c r="K176" s="5">
        <v>328.19</v>
      </c>
      <c r="L176" s="5">
        <v>296.92</v>
      </c>
      <c r="M176" s="5">
        <v>332.83</v>
      </c>
      <c r="N176" s="5">
        <v>211.23</v>
      </c>
      <c r="O176" s="31">
        <v>594.27</v>
      </c>
      <c r="P176" s="31">
        <v>300.10000000000002</v>
      </c>
      <c r="Q176" s="86">
        <v>183.31</v>
      </c>
      <c r="R176" s="30">
        <v>523.95000000000005</v>
      </c>
      <c r="S176" s="30">
        <v>384.76</v>
      </c>
      <c r="T176" s="30">
        <v>164.02</v>
      </c>
    </row>
    <row r="177" spans="1:20" x14ac:dyDescent="0.35">
      <c r="A177" s="159">
        <v>41960</v>
      </c>
      <c r="B177" s="30">
        <v>4226.1000000000004</v>
      </c>
      <c r="C177" s="30">
        <v>488.85</v>
      </c>
      <c r="D177" s="31">
        <v>905.09</v>
      </c>
      <c r="E177" s="5">
        <v>3084.790039</v>
      </c>
      <c r="F177" s="31">
        <v>274.14</v>
      </c>
      <c r="G177" s="5">
        <v>135.26</v>
      </c>
      <c r="H177" s="31">
        <v>312.94</v>
      </c>
      <c r="I177" s="31">
        <v>440.49</v>
      </c>
      <c r="J177" s="30">
        <v>680.77</v>
      </c>
      <c r="K177" s="5">
        <v>313.89</v>
      </c>
      <c r="L177" s="5">
        <v>288.63</v>
      </c>
      <c r="M177" s="5">
        <v>322.58999999999997</v>
      </c>
      <c r="N177" s="5">
        <v>206.65</v>
      </c>
      <c r="O177" s="31">
        <v>568.91999999999996</v>
      </c>
      <c r="P177" s="31">
        <v>287.31</v>
      </c>
      <c r="Q177" s="86">
        <v>176.63</v>
      </c>
      <c r="R177" s="30">
        <v>506.28</v>
      </c>
      <c r="S177" s="30">
        <v>372.4</v>
      </c>
      <c r="T177" s="30">
        <v>159.93</v>
      </c>
    </row>
    <row r="178" spans="1:20" x14ac:dyDescent="0.35">
      <c r="A178" s="159">
        <v>41953</v>
      </c>
      <c r="B178" s="30">
        <v>4222.82</v>
      </c>
      <c r="C178" s="30">
        <v>487.65</v>
      </c>
      <c r="D178" s="31">
        <v>908.1</v>
      </c>
      <c r="E178" s="5">
        <v>3094.6000979999999</v>
      </c>
      <c r="F178" s="31">
        <v>280.7</v>
      </c>
      <c r="G178" s="5">
        <v>135.25</v>
      </c>
      <c r="H178" s="31">
        <v>314.12</v>
      </c>
      <c r="I178" s="31">
        <v>444.68</v>
      </c>
      <c r="J178" s="30">
        <v>674.78</v>
      </c>
      <c r="K178" s="5">
        <v>320.02</v>
      </c>
      <c r="L178" s="5">
        <v>288.82</v>
      </c>
      <c r="M178" s="5">
        <v>313.52999999999997</v>
      </c>
      <c r="N178" s="5">
        <v>204.61</v>
      </c>
      <c r="O178" s="31">
        <v>569.51</v>
      </c>
      <c r="P178" s="31">
        <v>297.33999999999997</v>
      </c>
      <c r="Q178" s="86">
        <v>176.24</v>
      </c>
      <c r="R178" s="30">
        <v>494.11</v>
      </c>
      <c r="S178" s="30">
        <v>366.48</v>
      </c>
      <c r="T178" s="30">
        <v>157.19999999999999</v>
      </c>
    </row>
    <row r="179" spans="1:20" x14ac:dyDescent="0.35">
      <c r="A179" s="159">
        <v>41946</v>
      </c>
      <c r="B179" s="30">
        <v>4194.03</v>
      </c>
      <c r="C179" s="30">
        <v>480.07</v>
      </c>
      <c r="D179" s="31">
        <v>898</v>
      </c>
      <c r="E179" s="5">
        <v>3082.320068</v>
      </c>
      <c r="F179" s="31">
        <v>278.36</v>
      </c>
      <c r="G179" s="5">
        <v>139.68</v>
      </c>
      <c r="H179" s="31">
        <v>311.81</v>
      </c>
      <c r="I179" s="31">
        <v>440.48</v>
      </c>
      <c r="J179" s="30">
        <v>664.87</v>
      </c>
      <c r="K179" s="5">
        <v>317.44</v>
      </c>
      <c r="L179" s="5">
        <v>284.77</v>
      </c>
      <c r="M179" s="5">
        <v>311.76</v>
      </c>
      <c r="N179" s="5">
        <v>201.06</v>
      </c>
      <c r="O179" s="31">
        <v>564.45000000000005</v>
      </c>
      <c r="P179" s="31">
        <v>291.86</v>
      </c>
      <c r="Q179" s="86">
        <v>182.16</v>
      </c>
      <c r="R179" s="30">
        <v>483.23</v>
      </c>
      <c r="S179" s="30">
        <v>358.05</v>
      </c>
      <c r="T179" s="30">
        <v>156.33000000000001</v>
      </c>
    </row>
    <row r="180" spans="1:20" x14ac:dyDescent="0.35">
      <c r="A180" s="159">
        <v>41939</v>
      </c>
      <c r="B180" s="30">
        <v>4096.74</v>
      </c>
      <c r="C180" s="30">
        <v>463.77</v>
      </c>
      <c r="D180" s="31">
        <v>865.27</v>
      </c>
      <c r="E180" s="5">
        <v>2998.8400879999999</v>
      </c>
      <c r="F180" s="31">
        <v>272.74</v>
      </c>
      <c r="G180" s="5">
        <v>140</v>
      </c>
      <c r="H180" s="31">
        <v>296.60000000000002</v>
      </c>
      <c r="I180" s="31">
        <v>417.53</v>
      </c>
      <c r="J180" s="30">
        <v>704.87</v>
      </c>
      <c r="K180" s="5">
        <v>305.83</v>
      </c>
      <c r="L180" s="5">
        <v>273.27</v>
      </c>
      <c r="M180" s="5">
        <v>293.37</v>
      </c>
      <c r="N180" s="5">
        <v>194.93</v>
      </c>
      <c r="O180" s="31">
        <v>539.5</v>
      </c>
      <c r="P180" s="31">
        <v>280.89999999999998</v>
      </c>
      <c r="Q180" s="86">
        <v>171.35</v>
      </c>
      <c r="R180" s="30">
        <v>465.96</v>
      </c>
      <c r="S180" s="30">
        <v>343.75</v>
      </c>
      <c r="T180" s="30">
        <v>146.22999999999999</v>
      </c>
    </row>
    <row r="181" spans="1:20" x14ac:dyDescent="0.35">
      <c r="A181" s="159">
        <v>41932</v>
      </c>
      <c r="B181" s="30">
        <v>3991.24</v>
      </c>
      <c r="C181" s="30">
        <v>457.67</v>
      </c>
      <c r="D181" s="31">
        <v>851.49</v>
      </c>
      <c r="E181" s="5">
        <v>2927.3000489999999</v>
      </c>
      <c r="F181" s="31">
        <v>265.89</v>
      </c>
      <c r="G181" s="5">
        <v>135.26</v>
      </c>
      <c r="H181" s="31">
        <v>288.37</v>
      </c>
      <c r="I181" s="31">
        <v>414.45</v>
      </c>
      <c r="J181" s="30">
        <v>678.55</v>
      </c>
      <c r="K181" s="5">
        <v>299</v>
      </c>
      <c r="L181" s="5">
        <v>265.95999999999998</v>
      </c>
      <c r="M181" s="5">
        <v>281.75</v>
      </c>
      <c r="N181" s="5">
        <v>188.92</v>
      </c>
      <c r="O181" s="31">
        <v>524.79</v>
      </c>
      <c r="P181" s="31">
        <v>274.99</v>
      </c>
      <c r="Q181" s="86">
        <v>167.95</v>
      </c>
      <c r="R181" s="30">
        <v>458.67</v>
      </c>
      <c r="S181" s="30">
        <v>339.2</v>
      </c>
      <c r="T181" s="30">
        <v>142.09</v>
      </c>
    </row>
    <row r="182" spans="1:20" x14ac:dyDescent="0.35">
      <c r="A182" s="159">
        <v>41925</v>
      </c>
      <c r="B182" s="30">
        <v>4078.7</v>
      </c>
      <c r="C182" s="30">
        <v>460.34</v>
      </c>
      <c r="D182" s="31">
        <v>855.26</v>
      </c>
      <c r="E182" s="5">
        <v>2998.320068</v>
      </c>
      <c r="F182" s="31">
        <v>274.43</v>
      </c>
      <c r="G182" s="5">
        <v>139.88999999999999</v>
      </c>
      <c r="H182" s="31">
        <v>296.77</v>
      </c>
      <c r="I182" s="31">
        <v>405.16</v>
      </c>
      <c r="J182" s="30">
        <v>693.79</v>
      </c>
      <c r="K182" s="5">
        <v>312.91000000000003</v>
      </c>
      <c r="L182" s="5">
        <v>267.79000000000002</v>
      </c>
      <c r="M182" s="5">
        <v>289.74</v>
      </c>
      <c r="N182" s="5">
        <v>188.07</v>
      </c>
      <c r="O182" s="31">
        <v>532.54999999999995</v>
      </c>
      <c r="P182" s="31">
        <v>271.29000000000002</v>
      </c>
      <c r="Q182" s="86">
        <v>171.87</v>
      </c>
      <c r="R182" s="30">
        <v>462.36</v>
      </c>
      <c r="S182" s="30">
        <v>339.03</v>
      </c>
      <c r="T182" s="30">
        <v>139.08000000000001</v>
      </c>
    </row>
    <row r="183" spans="1:20" x14ac:dyDescent="0.35">
      <c r="A183" s="159">
        <v>41918</v>
      </c>
      <c r="B183" s="30">
        <v>4286.5200000000004</v>
      </c>
      <c r="C183" s="30">
        <v>471.82</v>
      </c>
      <c r="D183" s="31">
        <v>891.4</v>
      </c>
      <c r="E183" s="5">
        <v>3138.669922</v>
      </c>
      <c r="F183" s="31">
        <v>286.66000000000003</v>
      </c>
      <c r="G183" s="5">
        <v>146.65</v>
      </c>
      <c r="H183" s="31">
        <v>317.93</v>
      </c>
      <c r="I183" s="31">
        <v>422.2</v>
      </c>
      <c r="J183" s="30">
        <v>725.51</v>
      </c>
      <c r="K183" s="5">
        <v>333.66</v>
      </c>
      <c r="L183" s="5">
        <v>279.12</v>
      </c>
      <c r="M183" s="5">
        <v>302.62</v>
      </c>
      <c r="N183" s="5">
        <v>198.49</v>
      </c>
      <c r="O183" s="31">
        <v>565.46</v>
      </c>
      <c r="P183" s="31">
        <v>287.73</v>
      </c>
      <c r="Q183" s="86">
        <v>180.24</v>
      </c>
      <c r="R183" s="30">
        <v>475.21</v>
      </c>
      <c r="S183" s="30">
        <v>354.9</v>
      </c>
      <c r="T183" s="30">
        <v>152.19</v>
      </c>
    </row>
    <row r="184" spans="1:20" x14ac:dyDescent="0.35">
      <c r="A184" s="159">
        <v>41911</v>
      </c>
      <c r="B184" s="30">
        <v>4358.07</v>
      </c>
      <c r="C184" s="30">
        <v>477.22</v>
      </c>
      <c r="D184" s="31">
        <v>906.1</v>
      </c>
      <c r="E184" s="5">
        <v>3186.9499510000001</v>
      </c>
      <c r="F184" s="31">
        <v>290.51</v>
      </c>
      <c r="G184" s="5">
        <v>147.06</v>
      </c>
      <c r="H184" s="31">
        <v>321.79000000000002</v>
      </c>
      <c r="I184" s="31">
        <v>437.09</v>
      </c>
      <c r="J184" s="30">
        <v>731.13</v>
      </c>
      <c r="K184" s="5">
        <v>346.47</v>
      </c>
      <c r="L184" s="5">
        <v>284.19</v>
      </c>
      <c r="M184" s="5">
        <v>307.57</v>
      </c>
      <c r="N184" s="5">
        <v>198.91</v>
      </c>
      <c r="O184" s="31">
        <v>573.73</v>
      </c>
      <c r="P184" s="31">
        <v>291.77999999999997</v>
      </c>
      <c r="Q184" s="86">
        <v>187.22</v>
      </c>
      <c r="R184" s="30">
        <v>477.91</v>
      </c>
      <c r="S184" s="30">
        <v>362.87</v>
      </c>
      <c r="T184" s="30">
        <v>152.54</v>
      </c>
    </row>
    <row r="185" spans="1:20" x14ac:dyDescent="0.35">
      <c r="A185" s="159">
        <v>41904</v>
      </c>
      <c r="B185" s="30">
        <v>4442.55</v>
      </c>
      <c r="C185" s="30">
        <v>485.08</v>
      </c>
      <c r="D185" s="31">
        <v>942.49</v>
      </c>
      <c r="E185" s="5">
        <v>3257.4799800000001</v>
      </c>
      <c r="F185" s="31">
        <v>293.75</v>
      </c>
      <c r="G185" s="5">
        <v>151.16</v>
      </c>
      <c r="H185" s="31">
        <v>325.17</v>
      </c>
      <c r="I185" s="31">
        <v>451.77</v>
      </c>
      <c r="J185" s="30">
        <v>738.12</v>
      </c>
      <c r="K185" s="5">
        <v>346.62</v>
      </c>
      <c r="L185" s="5">
        <v>291.37</v>
      </c>
      <c r="M185" s="5">
        <v>310.22000000000003</v>
      </c>
      <c r="N185" s="5">
        <v>203.03</v>
      </c>
      <c r="O185" s="31">
        <v>585.1</v>
      </c>
      <c r="P185" s="31">
        <v>300.14</v>
      </c>
      <c r="Q185" s="86">
        <v>192.85</v>
      </c>
      <c r="R185" s="30">
        <v>488.94</v>
      </c>
      <c r="S185" s="30">
        <v>375.64</v>
      </c>
      <c r="T185" s="30">
        <v>155.88</v>
      </c>
    </row>
    <row r="186" spans="1:20" x14ac:dyDescent="0.35">
      <c r="A186" s="159">
        <v>41897</v>
      </c>
      <c r="B186" s="30">
        <v>4428.63</v>
      </c>
      <c r="C186" s="30">
        <v>487.16</v>
      </c>
      <c r="D186" s="31">
        <v>922.97</v>
      </c>
      <c r="E186" s="5">
        <v>3231.6999510000001</v>
      </c>
      <c r="F186" s="31">
        <v>291.60000000000002</v>
      </c>
      <c r="G186" s="5">
        <v>151.04</v>
      </c>
      <c r="H186" s="31">
        <v>328.78</v>
      </c>
      <c r="I186" s="31">
        <v>457.64</v>
      </c>
      <c r="J186" s="30">
        <v>725.39</v>
      </c>
      <c r="K186" s="5">
        <v>344.66</v>
      </c>
      <c r="L186" s="5">
        <v>289.64999999999998</v>
      </c>
      <c r="M186" s="5">
        <v>302.89</v>
      </c>
      <c r="N186" s="5">
        <v>202.43</v>
      </c>
      <c r="O186" s="31">
        <v>589.07000000000005</v>
      </c>
      <c r="P186" s="31">
        <v>298.18</v>
      </c>
      <c r="Q186" s="86">
        <v>190.53</v>
      </c>
      <c r="R186" s="30">
        <v>492.61</v>
      </c>
      <c r="S186" s="30">
        <v>380.3</v>
      </c>
      <c r="T186" s="30">
        <v>154.69999999999999</v>
      </c>
    </row>
    <row r="187" spans="1:20" x14ac:dyDescent="0.35">
      <c r="A187" s="159">
        <v>41890</v>
      </c>
      <c r="B187" s="30">
        <v>4474.93</v>
      </c>
      <c r="C187" s="30">
        <v>486.4</v>
      </c>
      <c r="D187" s="31">
        <v>924.64</v>
      </c>
      <c r="E187" s="5">
        <v>3267.540039</v>
      </c>
      <c r="F187" s="31">
        <v>296.29000000000002</v>
      </c>
      <c r="G187" s="5">
        <v>154.34</v>
      </c>
      <c r="H187" s="31">
        <v>327.76</v>
      </c>
      <c r="I187" s="31">
        <v>471.47</v>
      </c>
      <c r="J187" s="30">
        <v>720.29</v>
      </c>
      <c r="K187" s="5">
        <v>355.32</v>
      </c>
      <c r="L187" s="5">
        <v>293.77</v>
      </c>
      <c r="M187" s="5">
        <v>307.38</v>
      </c>
      <c r="N187" s="5">
        <v>203.57</v>
      </c>
      <c r="O187" s="31">
        <v>596.29999999999995</v>
      </c>
      <c r="P187" s="31">
        <v>311.27</v>
      </c>
      <c r="Q187" s="86">
        <v>193.97</v>
      </c>
      <c r="R187" s="30">
        <v>495.11</v>
      </c>
      <c r="S187" s="30">
        <v>381.63</v>
      </c>
      <c r="T187" s="30">
        <v>156.83000000000001</v>
      </c>
    </row>
    <row r="188" spans="1:20" x14ac:dyDescent="0.35">
      <c r="A188" s="159">
        <v>41883</v>
      </c>
      <c r="B188" s="30">
        <v>4379.7299999999996</v>
      </c>
      <c r="C188" s="30">
        <v>479.2</v>
      </c>
      <c r="D188" s="31">
        <v>911.44</v>
      </c>
      <c r="E188" s="5">
        <v>3175.0500489999999</v>
      </c>
      <c r="F188" s="31">
        <v>288.48</v>
      </c>
      <c r="G188" s="5">
        <v>145.6</v>
      </c>
      <c r="H188" s="31">
        <v>319.23</v>
      </c>
      <c r="I188" s="31">
        <v>451.48</v>
      </c>
      <c r="J188" s="30">
        <v>706.23</v>
      </c>
      <c r="K188" s="5">
        <v>352.78</v>
      </c>
      <c r="L188" s="5">
        <v>289.27999999999997</v>
      </c>
      <c r="M188" s="5">
        <v>301.41000000000003</v>
      </c>
      <c r="N188" s="5">
        <v>203.13</v>
      </c>
      <c r="O188" s="31">
        <v>581.65</v>
      </c>
      <c r="P188" s="31">
        <v>307.66000000000003</v>
      </c>
      <c r="Q188" s="86">
        <v>188.08</v>
      </c>
      <c r="R188" s="30">
        <v>486.95</v>
      </c>
      <c r="S188" s="30">
        <v>375.86</v>
      </c>
      <c r="T188" s="30">
        <v>154.15</v>
      </c>
    </row>
    <row r="189" spans="1:20" x14ac:dyDescent="0.35">
      <c r="A189" s="159">
        <v>41876</v>
      </c>
      <c r="B189" s="30">
        <v>4342.1099999999997</v>
      </c>
      <c r="C189" s="30">
        <v>477.17</v>
      </c>
      <c r="D189" s="31">
        <v>912.52</v>
      </c>
      <c r="E189" s="5">
        <v>3165.469971</v>
      </c>
      <c r="F189" s="31">
        <v>287.16000000000003</v>
      </c>
      <c r="G189" s="5">
        <v>145</v>
      </c>
      <c r="H189" s="31">
        <v>319.27999999999997</v>
      </c>
      <c r="I189" s="31">
        <v>461.82</v>
      </c>
      <c r="J189" s="30">
        <v>689.59</v>
      </c>
      <c r="K189" s="5">
        <v>346.58</v>
      </c>
      <c r="L189" s="5">
        <v>291.39</v>
      </c>
      <c r="M189" s="5">
        <v>300.18</v>
      </c>
      <c r="N189" s="5">
        <v>201.11</v>
      </c>
      <c r="O189" s="31">
        <v>582.67999999999995</v>
      </c>
      <c r="P189" s="31">
        <v>308.95</v>
      </c>
      <c r="Q189" s="86">
        <v>184.85</v>
      </c>
      <c r="R189" s="30">
        <v>487.5</v>
      </c>
      <c r="S189" s="30">
        <v>374.88</v>
      </c>
      <c r="T189" s="30">
        <v>150.38</v>
      </c>
    </row>
    <row r="190" spans="1:20" x14ac:dyDescent="0.35">
      <c r="A190" s="159">
        <v>41869</v>
      </c>
      <c r="B190" s="30">
        <v>4230.6499999999996</v>
      </c>
      <c r="C190" s="30">
        <v>466.01</v>
      </c>
      <c r="D190" s="31">
        <v>887.19</v>
      </c>
      <c r="E190" s="5">
        <v>3073.4499510000001</v>
      </c>
      <c r="F190" s="31">
        <v>281.24</v>
      </c>
      <c r="G190" s="5">
        <v>138.88999999999999</v>
      </c>
      <c r="H190" s="31">
        <v>307.72000000000003</v>
      </c>
      <c r="I190" s="31">
        <v>446.13</v>
      </c>
      <c r="J190" s="30">
        <v>672.5</v>
      </c>
      <c r="K190" s="5">
        <v>337.09</v>
      </c>
      <c r="L190" s="5">
        <v>283.24</v>
      </c>
      <c r="M190" s="5">
        <v>294.33</v>
      </c>
      <c r="N190" s="5">
        <v>197.93</v>
      </c>
      <c r="O190" s="31">
        <v>565.34</v>
      </c>
      <c r="P190" s="31">
        <v>300.22000000000003</v>
      </c>
      <c r="Q190" s="86">
        <v>181.4</v>
      </c>
      <c r="R190" s="30">
        <v>482.25</v>
      </c>
      <c r="S190" s="30">
        <v>373.02</v>
      </c>
      <c r="T190" s="30">
        <v>147.28</v>
      </c>
    </row>
    <row r="191" spans="1:20" x14ac:dyDescent="0.35">
      <c r="A191" s="159">
        <v>41862</v>
      </c>
      <c r="B191" s="30">
        <v>4147.8100000000004</v>
      </c>
      <c r="C191" s="30">
        <v>452.15</v>
      </c>
      <c r="D191" s="31">
        <v>864.8</v>
      </c>
      <c r="E191" s="5">
        <v>3047.5600589999999</v>
      </c>
      <c r="F191" s="31">
        <v>271.73</v>
      </c>
      <c r="G191" s="5">
        <v>136.08000000000001</v>
      </c>
      <c r="H191" s="31">
        <v>300.89999999999998</v>
      </c>
      <c r="I191" s="31">
        <v>435.11</v>
      </c>
      <c r="J191" s="30">
        <v>654.36</v>
      </c>
      <c r="K191" s="5">
        <v>336.92</v>
      </c>
      <c r="L191" s="5">
        <v>274.66000000000003</v>
      </c>
      <c r="M191" s="5">
        <v>288.95</v>
      </c>
      <c r="N191" s="5">
        <v>193.31</v>
      </c>
      <c r="O191" s="31">
        <v>546.95000000000005</v>
      </c>
      <c r="P191" s="31">
        <v>288.63</v>
      </c>
      <c r="Q191" s="86">
        <v>177.81</v>
      </c>
      <c r="R191" s="30">
        <v>478.64</v>
      </c>
      <c r="S191" s="30">
        <v>362.93</v>
      </c>
      <c r="T191" s="30">
        <v>146.94999999999999</v>
      </c>
    </row>
    <row r="192" spans="1:20" x14ac:dyDescent="0.35">
      <c r="A192" s="159">
        <v>41855</v>
      </c>
      <c r="B192" s="30">
        <v>4217.22</v>
      </c>
      <c r="C192" s="30">
        <v>456.83</v>
      </c>
      <c r="D192" s="31">
        <v>867.69</v>
      </c>
      <c r="E192" s="5">
        <v>3070.459961</v>
      </c>
      <c r="F192" s="31">
        <v>283.97000000000003</v>
      </c>
      <c r="G192" s="5">
        <v>142.82</v>
      </c>
      <c r="H192" s="31">
        <v>304.2</v>
      </c>
      <c r="I192" s="31">
        <v>451.93</v>
      </c>
      <c r="J192" s="30">
        <v>667.89</v>
      </c>
      <c r="K192" s="5">
        <v>342.21</v>
      </c>
      <c r="L192" s="5">
        <v>281.98</v>
      </c>
      <c r="M192" s="5">
        <v>300.89999999999998</v>
      </c>
      <c r="N192" s="5">
        <v>194.41</v>
      </c>
      <c r="O192" s="31">
        <v>556.84</v>
      </c>
      <c r="P192" s="31">
        <v>299.11</v>
      </c>
      <c r="Q192" s="86">
        <v>187.04</v>
      </c>
      <c r="R192" s="30">
        <v>476.56</v>
      </c>
      <c r="S192" s="30">
        <v>367.1</v>
      </c>
      <c r="T192" s="30">
        <v>148.05000000000001</v>
      </c>
    </row>
    <row r="193" spans="1:20" x14ac:dyDescent="0.35">
      <c r="A193" s="159">
        <v>41848</v>
      </c>
      <c r="B193" s="30">
        <v>4344.7700000000004</v>
      </c>
      <c r="C193" s="30">
        <v>470.73</v>
      </c>
      <c r="D193" s="31">
        <v>920.86</v>
      </c>
      <c r="E193" s="5">
        <v>3171.5500489999999</v>
      </c>
      <c r="F193" s="31">
        <v>294.14</v>
      </c>
      <c r="G193" s="5">
        <v>146.5</v>
      </c>
      <c r="H193" s="31">
        <v>311.5</v>
      </c>
      <c r="I193" s="31">
        <v>468.24</v>
      </c>
      <c r="J193" s="30">
        <v>656.71</v>
      </c>
      <c r="K193" s="5">
        <v>360.74</v>
      </c>
      <c r="L193" s="5">
        <v>294.43</v>
      </c>
      <c r="M193" s="5">
        <v>307.20999999999998</v>
      </c>
      <c r="N193" s="5">
        <v>198.83</v>
      </c>
      <c r="O193" s="31">
        <v>581.42999999999995</v>
      </c>
      <c r="P193" s="31">
        <v>317.35000000000002</v>
      </c>
      <c r="Q193" s="86">
        <v>192.75</v>
      </c>
      <c r="R193" s="30">
        <v>501.35</v>
      </c>
      <c r="S193" s="30">
        <v>381.19</v>
      </c>
      <c r="T193" s="30">
        <v>154.04</v>
      </c>
    </row>
    <row r="194" spans="1:20" x14ac:dyDescent="0.35">
      <c r="A194" s="159">
        <v>41841</v>
      </c>
      <c r="B194" s="30">
        <v>4304.74</v>
      </c>
      <c r="C194" s="30">
        <v>472.94</v>
      </c>
      <c r="D194" s="31">
        <v>920.25</v>
      </c>
      <c r="E194" s="5">
        <v>3137.0600589999999</v>
      </c>
      <c r="F194" s="31">
        <v>288.88</v>
      </c>
      <c r="G194" s="5">
        <v>140.61000000000001</v>
      </c>
      <c r="H194" s="31">
        <v>311.07</v>
      </c>
      <c r="I194" s="31">
        <v>476.41</v>
      </c>
      <c r="J194" s="30">
        <v>652.77</v>
      </c>
      <c r="K194" s="5">
        <v>351.7</v>
      </c>
      <c r="L194" s="5">
        <v>288.52</v>
      </c>
      <c r="M194" s="5">
        <v>303.10000000000002</v>
      </c>
      <c r="N194" s="5">
        <v>196.5</v>
      </c>
      <c r="O194" s="31">
        <v>575.88</v>
      </c>
      <c r="P194" s="31">
        <v>314.33999999999997</v>
      </c>
      <c r="Q194" s="86">
        <v>193.64</v>
      </c>
      <c r="R194" s="30">
        <v>511.32</v>
      </c>
      <c r="S194" s="30">
        <v>379.68</v>
      </c>
      <c r="T194" s="30">
        <v>151.78</v>
      </c>
    </row>
    <row r="195" spans="1:20" x14ac:dyDescent="0.35">
      <c r="A195" s="159">
        <v>41834</v>
      </c>
      <c r="B195" s="30">
        <v>4350.04</v>
      </c>
      <c r="C195" s="30">
        <v>472.43</v>
      </c>
      <c r="D195" s="31">
        <v>939.72</v>
      </c>
      <c r="E195" s="5">
        <v>3185.860107</v>
      </c>
      <c r="F195" s="31">
        <v>288.2</v>
      </c>
      <c r="G195" s="5">
        <v>142.94999999999999</v>
      </c>
      <c r="H195" s="31">
        <v>308.56</v>
      </c>
      <c r="I195" s="31">
        <v>488.55</v>
      </c>
      <c r="J195" s="30">
        <v>657.62</v>
      </c>
      <c r="K195" s="5">
        <v>359.1</v>
      </c>
      <c r="L195" s="5">
        <v>290.01</v>
      </c>
      <c r="M195" s="5">
        <v>306.57</v>
      </c>
      <c r="N195" s="5">
        <v>195.25</v>
      </c>
      <c r="O195" s="31">
        <v>586.4</v>
      </c>
      <c r="P195" s="31">
        <v>318.01</v>
      </c>
      <c r="Q195" s="86">
        <v>193.54</v>
      </c>
      <c r="R195" s="30">
        <v>516.52</v>
      </c>
      <c r="S195" s="30">
        <v>385.72</v>
      </c>
      <c r="T195" s="30">
        <v>153.36000000000001</v>
      </c>
    </row>
    <row r="196" spans="1:20" x14ac:dyDescent="0.35">
      <c r="A196" s="159">
        <v>41827</v>
      </c>
      <c r="B196" s="30">
        <v>4405.76</v>
      </c>
      <c r="C196" s="30">
        <v>477.23</v>
      </c>
      <c r="D196" s="31">
        <v>956.28</v>
      </c>
      <c r="E196" s="5">
        <v>3230.919922</v>
      </c>
      <c r="F196" s="31">
        <v>292.32</v>
      </c>
      <c r="G196" s="5">
        <v>146.91999999999999</v>
      </c>
      <c r="H196" s="31">
        <v>314.10000000000002</v>
      </c>
      <c r="I196" s="31">
        <v>496.18</v>
      </c>
      <c r="J196" s="30">
        <v>662.27</v>
      </c>
      <c r="K196" s="5">
        <v>368.88</v>
      </c>
      <c r="L196" s="5">
        <v>296.70999999999998</v>
      </c>
      <c r="M196" s="5">
        <v>311.95999999999998</v>
      </c>
      <c r="N196" s="5">
        <v>200.84</v>
      </c>
      <c r="O196" s="31">
        <v>595.61</v>
      </c>
      <c r="P196" s="31">
        <v>328.33</v>
      </c>
      <c r="Q196" s="86">
        <v>197.14</v>
      </c>
      <c r="R196" s="30">
        <v>515.02</v>
      </c>
      <c r="S196" s="30">
        <v>389.35</v>
      </c>
      <c r="T196" s="30">
        <v>159.35</v>
      </c>
    </row>
    <row r="197" spans="1:20" x14ac:dyDescent="0.35">
      <c r="A197" s="159">
        <v>41820</v>
      </c>
      <c r="B197" s="30">
        <v>4422.84</v>
      </c>
      <c r="C197" s="30">
        <v>474.5</v>
      </c>
      <c r="D197" s="31">
        <v>948.25</v>
      </c>
      <c r="E197" s="5">
        <v>3228.23999</v>
      </c>
      <c r="F197" s="31">
        <v>295.92</v>
      </c>
      <c r="G197" s="5">
        <v>146.52000000000001</v>
      </c>
      <c r="H197" s="31">
        <v>307.18</v>
      </c>
      <c r="I197" s="31">
        <v>490.48</v>
      </c>
      <c r="J197" s="30">
        <v>663.38</v>
      </c>
      <c r="K197" s="5">
        <v>372.08</v>
      </c>
      <c r="L197" s="5">
        <v>299.54000000000002</v>
      </c>
      <c r="M197" s="5">
        <v>318.48</v>
      </c>
      <c r="N197" s="5">
        <v>200.63</v>
      </c>
      <c r="O197" s="31">
        <v>598.22</v>
      </c>
      <c r="P197" s="31">
        <v>331.06</v>
      </c>
      <c r="Q197" s="86">
        <v>194.22</v>
      </c>
      <c r="R197" s="30">
        <v>516.83000000000004</v>
      </c>
      <c r="S197" s="30">
        <v>388.11</v>
      </c>
      <c r="T197" s="30">
        <v>158.61000000000001</v>
      </c>
    </row>
    <row r="198" spans="1:20" x14ac:dyDescent="0.35">
      <c r="A198" s="159">
        <v>41813</v>
      </c>
      <c r="B198" s="30">
        <v>4515.57</v>
      </c>
      <c r="C198" s="30">
        <v>477.79</v>
      </c>
      <c r="D198" s="31">
        <v>952.82</v>
      </c>
      <c r="E198" s="5">
        <v>3282.580078</v>
      </c>
      <c r="F198" s="31">
        <v>298.37</v>
      </c>
      <c r="G198" s="5">
        <v>153.19999999999999</v>
      </c>
      <c r="H198" s="31">
        <v>314.39999999999998</v>
      </c>
      <c r="I198" s="31">
        <v>497.29</v>
      </c>
      <c r="J198" s="30">
        <v>674.09</v>
      </c>
      <c r="K198" s="5">
        <v>378.98</v>
      </c>
      <c r="L198" s="5">
        <v>298.42</v>
      </c>
      <c r="M198" s="5">
        <v>321.52999999999997</v>
      </c>
      <c r="N198" s="5">
        <v>204.35</v>
      </c>
      <c r="O198" s="31">
        <v>604.51</v>
      </c>
      <c r="P198" s="31">
        <v>340.19</v>
      </c>
      <c r="Q198" s="86">
        <v>199.14</v>
      </c>
      <c r="R198" s="30">
        <v>524.46</v>
      </c>
      <c r="S198" s="30">
        <v>387.29</v>
      </c>
      <c r="T198" s="30">
        <v>159.13999999999999</v>
      </c>
    </row>
    <row r="199" spans="1:20" x14ac:dyDescent="0.35">
      <c r="A199" s="159">
        <v>41806</v>
      </c>
      <c r="B199" s="30">
        <v>4510.05</v>
      </c>
      <c r="C199" s="30">
        <v>470.94</v>
      </c>
      <c r="D199" s="31">
        <v>946.6</v>
      </c>
      <c r="E199" s="5">
        <v>3261.419922</v>
      </c>
      <c r="F199" s="31">
        <v>294.77</v>
      </c>
      <c r="G199" s="5">
        <v>155.80000000000001</v>
      </c>
      <c r="H199" s="31">
        <v>312.58</v>
      </c>
      <c r="I199" s="31">
        <v>497.03</v>
      </c>
      <c r="J199" s="30">
        <v>670.37</v>
      </c>
      <c r="K199" s="5">
        <v>369.7</v>
      </c>
      <c r="L199" s="5">
        <v>300.70999999999998</v>
      </c>
      <c r="M199" s="5">
        <v>320.77999999999997</v>
      </c>
      <c r="N199" s="5">
        <v>205.5</v>
      </c>
      <c r="O199" s="31">
        <v>606.82000000000005</v>
      </c>
      <c r="P199" s="31">
        <v>342.5</v>
      </c>
      <c r="Q199" s="86">
        <v>195.96</v>
      </c>
      <c r="R199" s="30">
        <v>523.55999999999995</v>
      </c>
      <c r="S199" s="30">
        <v>381.92</v>
      </c>
      <c r="T199" s="30">
        <v>160.61000000000001</v>
      </c>
    </row>
    <row r="200" spans="1:20" x14ac:dyDescent="0.35">
      <c r="A200" s="159">
        <v>41799</v>
      </c>
      <c r="B200" s="30">
        <v>4589.12</v>
      </c>
      <c r="C200" s="30">
        <v>469.54</v>
      </c>
      <c r="D200" s="31">
        <v>961.63</v>
      </c>
      <c r="E200" s="5">
        <v>3294.280029</v>
      </c>
      <c r="F200" s="31">
        <v>295.16000000000003</v>
      </c>
      <c r="G200" s="5">
        <v>160.76</v>
      </c>
      <c r="H200" s="31">
        <v>311.37</v>
      </c>
      <c r="I200" s="31">
        <v>506.36</v>
      </c>
      <c r="J200" s="30">
        <v>667.61</v>
      </c>
      <c r="K200" s="5">
        <v>365.4</v>
      </c>
      <c r="L200" s="5">
        <v>306.13</v>
      </c>
      <c r="M200" s="5">
        <v>326.08</v>
      </c>
      <c r="N200" s="5">
        <v>206.38</v>
      </c>
      <c r="O200" s="31">
        <v>623.27</v>
      </c>
      <c r="P200" s="31">
        <v>352.1</v>
      </c>
      <c r="Q200" s="86">
        <v>202.51</v>
      </c>
      <c r="R200" s="30">
        <v>525.27</v>
      </c>
      <c r="S200" s="30">
        <v>386.96</v>
      </c>
      <c r="T200" s="30">
        <v>171.05</v>
      </c>
    </row>
    <row r="201" spans="1:20" x14ac:dyDescent="0.35">
      <c r="A201" s="159">
        <v>41792</v>
      </c>
      <c r="B201" s="30">
        <v>4515.8900000000003</v>
      </c>
      <c r="C201" s="30">
        <v>470.05</v>
      </c>
      <c r="D201" s="31">
        <v>956.58</v>
      </c>
      <c r="E201" s="5">
        <v>3247.8000489999999</v>
      </c>
      <c r="F201" s="31">
        <v>288.63</v>
      </c>
      <c r="G201" s="5">
        <v>153.83000000000001</v>
      </c>
      <c r="H201" s="31">
        <v>310.05</v>
      </c>
      <c r="I201" s="31">
        <v>499.77</v>
      </c>
      <c r="J201" s="30">
        <v>662.76</v>
      </c>
      <c r="K201" s="5">
        <v>361.97</v>
      </c>
      <c r="L201" s="5">
        <v>301.31</v>
      </c>
      <c r="M201" s="5">
        <v>316.69</v>
      </c>
      <c r="N201" s="5">
        <v>207.35</v>
      </c>
      <c r="O201" s="31">
        <v>615.03</v>
      </c>
      <c r="P201" s="31">
        <v>338.82</v>
      </c>
      <c r="Q201" s="86">
        <v>197.54</v>
      </c>
      <c r="R201" s="30">
        <v>527.84</v>
      </c>
      <c r="S201" s="30">
        <v>383.92</v>
      </c>
      <c r="T201" s="30">
        <v>167.76</v>
      </c>
    </row>
    <row r="202" spans="1:20" x14ac:dyDescent="0.35">
      <c r="A202" s="159">
        <v>41785</v>
      </c>
      <c r="B202" s="30">
        <v>4526.93</v>
      </c>
      <c r="C202" s="30">
        <v>470.74</v>
      </c>
      <c r="D202" s="31">
        <v>950.02</v>
      </c>
      <c r="E202" s="5">
        <v>3240.389893</v>
      </c>
      <c r="F202" s="31">
        <v>287.29000000000002</v>
      </c>
      <c r="G202" s="5">
        <v>152.37</v>
      </c>
      <c r="H202" s="31">
        <v>304.37</v>
      </c>
      <c r="I202" s="31">
        <v>500.48</v>
      </c>
      <c r="J202" s="30">
        <v>660.62</v>
      </c>
      <c r="K202" s="5">
        <v>367.41</v>
      </c>
      <c r="L202" s="5">
        <v>298.63</v>
      </c>
      <c r="M202" s="5">
        <v>316</v>
      </c>
      <c r="N202" s="5">
        <v>203.35</v>
      </c>
      <c r="O202" s="31">
        <v>612.19000000000005</v>
      </c>
      <c r="P202" s="31">
        <v>337.7</v>
      </c>
      <c r="Q202" s="86">
        <v>198.91</v>
      </c>
      <c r="R202" s="30">
        <v>528.16</v>
      </c>
      <c r="S202" s="30">
        <v>388.42</v>
      </c>
      <c r="T202" s="30">
        <v>165.07</v>
      </c>
    </row>
    <row r="203" spans="1:20" x14ac:dyDescent="0.35">
      <c r="A203" s="159">
        <v>41778</v>
      </c>
      <c r="B203" s="30">
        <v>4469.76</v>
      </c>
      <c r="C203" s="30">
        <v>470.33</v>
      </c>
      <c r="D203" s="31">
        <v>939.6</v>
      </c>
      <c r="E203" s="5">
        <v>3169.8999020000001</v>
      </c>
      <c r="F203" s="31">
        <v>277.73</v>
      </c>
      <c r="G203" s="5">
        <v>145.66</v>
      </c>
      <c r="H203" s="31">
        <v>294.88</v>
      </c>
      <c r="I203" s="31">
        <v>476.96</v>
      </c>
      <c r="J203" s="30">
        <v>654.71</v>
      </c>
      <c r="K203" s="5">
        <v>360.27</v>
      </c>
      <c r="L203" s="5">
        <v>293.47000000000003</v>
      </c>
      <c r="M203" s="5">
        <v>315.92</v>
      </c>
      <c r="N203" s="5">
        <v>197.36</v>
      </c>
      <c r="O203" s="31">
        <v>601.80999999999995</v>
      </c>
      <c r="P203" s="31">
        <v>331.26</v>
      </c>
      <c r="Q203" s="86">
        <v>194.63</v>
      </c>
      <c r="R203" s="30">
        <v>525.62</v>
      </c>
      <c r="S203" s="30">
        <v>386.21</v>
      </c>
      <c r="T203" s="30">
        <v>159.33000000000001</v>
      </c>
    </row>
    <row r="204" spans="1:20" x14ac:dyDescent="0.35">
      <c r="A204" s="159">
        <v>41771</v>
      </c>
      <c r="B204" s="30">
        <v>4493.6499999999996</v>
      </c>
      <c r="C204" s="30">
        <v>461.07</v>
      </c>
      <c r="D204" s="31">
        <v>938.86</v>
      </c>
      <c r="E204" s="5">
        <v>3206.969971</v>
      </c>
      <c r="F204" s="31">
        <v>283.39999999999998</v>
      </c>
      <c r="G204" s="5">
        <v>152.30000000000001</v>
      </c>
      <c r="H204" s="31">
        <v>300.57</v>
      </c>
      <c r="I204" s="31">
        <v>480.13</v>
      </c>
      <c r="J204" s="30">
        <v>656.07</v>
      </c>
      <c r="K204" s="5">
        <v>365.97</v>
      </c>
      <c r="L204" s="5">
        <v>300.58</v>
      </c>
      <c r="M204" s="5">
        <v>316.45</v>
      </c>
      <c r="N204" s="5">
        <v>200.15</v>
      </c>
      <c r="O204" s="31">
        <v>610.91999999999996</v>
      </c>
      <c r="P204" s="31">
        <v>341.26</v>
      </c>
      <c r="Q204" s="86">
        <v>198.43</v>
      </c>
      <c r="R204" s="30">
        <v>523.55999999999995</v>
      </c>
      <c r="S204" s="30">
        <v>383.9</v>
      </c>
      <c r="T204" s="30">
        <v>161.19</v>
      </c>
    </row>
    <row r="205" spans="1:20" x14ac:dyDescent="0.35">
      <c r="A205" s="159">
        <v>41764</v>
      </c>
      <c r="B205" s="30">
        <v>4462.6899999999996</v>
      </c>
      <c r="C205" s="30">
        <v>451.51</v>
      </c>
      <c r="D205" s="31">
        <v>917.64</v>
      </c>
      <c r="E205" s="5">
        <v>3171.290039</v>
      </c>
      <c r="F205" s="31">
        <v>275.05</v>
      </c>
      <c r="G205" s="5">
        <v>152.77000000000001</v>
      </c>
      <c r="H205" s="31">
        <v>297.23</v>
      </c>
      <c r="I205" s="31">
        <v>484.56</v>
      </c>
      <c r="J205" s="30">
        <v>657.25</v>
      </c>
      <c r="K205" s="5">
        <v>360.05</v>
      </c>
      <c r="L205" s="5">
        <v>297.75</v>
      </c>
      <c r="M205" s="5">
        <v>315.76</v>
      </c>
      <c r="N205" s="5">
        <v>199.42</v>
      </c>
      <c r="O205" s="31">
        <v>596.72</v>
      </c>
      <c r="P205" s="31">
        <v>342.45</v>
      </c>
      <c r="Q205" s="86">
        <v>196.21</v>
      </c>
      <c r="R205" s="30">
        <v>511.67</v>
      </c>
      <c r="S205" s="30">
        <v>378.62</v>
      </c>
      <c r="T205" s="30">
        <v>160.22999999999999</v>
      </c>
    </row>
    <row r="206" spans="1:20" x14ac:dyDescent="0.35">
      <c r="A206" s="159">
        <v>41757</v>
      </c>
      <c r="B206" s="30">
        <v>4460.53</v>
      </c>
      <c r="C206" s="30">
        <v>456.44</v>
      </c>
      <c r="D206" s="31">
        <v>915.06</v>
      </c>
      <c r="E206" s="5">
        <v>3165.8400879999999</v>
      </c>
      <c r="F206" s="31">
        <v>275.97000000000003</v>
      </c>
      <c r="G206" s="5">
        <v>152.38</v>
      </c>
      <c r="H206" s="31">
        <v>295.5</v>
      </c>
      <c r="I206" s="31">
        <v>490.62</v>
      </c>
      <c r="J206" s="30">
        <v>650.72</v>
      </c>
      <c r="K206" s="5">
        <v>354.93</v>
      </c>
      <c r="L206" s="5">
        <v>294.48</v>
      </c>
      <c r="M206" s="5">
        <v>299.22000000000003</v>
      </c>
      <c r="N206" s="5">
        <v>198.77</v>
      </c>
      <c r="O206" s="31">
        <v>596.48</v>
      </c>
      <c r="P206" s="31">
        <v>339.31</v>
      </c>
      <c r="Q206" s="86">
        <v>192.38</v>
      </c>
      <c r="R206" s="30">
        <v>512.17999999999995</v>
      </c>
      <c r="S206" s="30">
        <v>383.86</v>
      </c>
      <c r="T206" s="30">
        <v>159.74</v>
      </c>
    </row>
    <row r="207" spans="1:20" x14ac:dyDescent="0.35">
      <c r="A207" s="159">
        <v>41751</v>
      </c>
      <c r="B207" s="30">
        <v>4484.21</v>
      </c>
      <c r="C207" s="30">
        <v>456.89</v>
      </c>
      <c r="D207" s="31">
        <v>908.24</v>
      </c>
      <c r="E207" s="5">
        <v>3199.6899410000001</v>
      </c>
      <c r="F207" s="31">
        <v>280.77</v>
      </c>
      <c r="G207" s="5">
        <v>156.19</v>
      </c>
      <c r="H207" s="31">
        <v>301.76</v>
      </c>
      <c r="I207" s="31">
        <v>510.33</v>
      </c>
      <c r="J207" s="30">
        <v>649.11</v>
      </c>
      <c r="K207" s="5">
        <v>353.65</v>
      </c>
      <c r="L207" s="5">
        <v>298.45</v>
      </c>
      <c r="M207" s="5">
        <v>301.83</v>
      </c>
      <c r="N207" s="5">
        <v>203.68</v>
      </c>
      <c r="O207" s="31">
        <v>608.36</v>
      </c>
      <c r="P207" s="31">
        <v>342.12</v>
      </c>
      <c r="Q207" s="86">
        <v>195.14</v>
      </c>
      <c r="R207" s="30">
        <v>513.82000000000005</v>
      </c>
      <c r="S207" s="30">
        <v>386.22</v>
      </c>
      <c r="T207" s="30">
        <v>167.59</v>
      </c>
    </row>
    <row r="208" spans="1:20" x14ac:dyDescent="0.35">
      <c r="A208" s="159">
        <v>41743</v>
      </c>
      <c r="B208" s="30">
        <v>4384.5600000000004</v>
      </c>
      <c r="C208" s="30">
        <v>457.17</v>
      </c>
      <c r="D208" s="31">
        <v>880.74</v>
      </c>
      <c r="E208" s="5">
        <v>3131.570068</v>
      </c>
      <c r="F208" s="31">
        <v>275.29000000000002</v>
      </c>
      <c r="G208" s="5">
        <v>151.91</v>
      </c>
      <c r="H208" s="31">
        <v>299.07</v>
      </c>
      <c r="I208" s="31">
        <v>487.36</v>
      </c>
      <c r="J208" s="30">
        <v>631.19000000000005</v>
      </c>
      <c r="K208" s="5">
        <v>348.31</v>
      </c>
      <c r="L208" s="5">
        <v>292.35000000000002</v>
      </c>
      <c r="M208" s="5">
        <v>294.7</v>
      </c>
      <c r="N208" s="5">
        <v>199.92</v>
      </c>
      <c r="O208" s="31">
        <v>592.45000000000005</v>
      </c>
      <c r="P208" s="31">
        <v>332.41</v>
      </c>
      <c r="Q208" s="86">
        <v>195.38</v>
      </c>
      <c r="R208" s="30">
        <v>510.68</v>
      </c>
      <c r="S208" s="30">
        <v>380.06</v>
      </c>
      <c r="T208" s="30">
        <v>159.65</v>
      </c>
    </row>
    <row r="209" spans="1:20" x14ac:dyDescent="0.35">
      <c r="A209" s="159">
        <v>41736</v>
      </c>
      <c r="B209" s="30">
        <v>4436.08</v>
      </c>
      <c r="C209" s="30">
        <v>449.11</v>
      </c>
      <c r="D209" s="31">
        <v>896.08</v>
      </c>
      <c r="E209" s="5">
        <v>3185.969971</v>
      </c>
      <c r="F209" s="31">
        <v>282.22000000000003</v>
      </c>
      <c r="G209" s="5">
        <v>160.29</v>
      </c>
      <c r="H209" s="31">
        <v>308.11</v>
      </c>
      <c r="I209" s="31">
        <v>503.19</v>
      </c>
      <c r="J209" s="30">
        <v>641.61</v>
      </c>
      <c r="K209" s="5">
        <v>342.8</v>
      </c>
      <c r="L209" s="5">
        <v>304.27999999999997</v>
      </c>
      <c r="M209" s="5">
        <v>298.43</v>
      </c>
      <c r="N209" s="5">
        <v>206.82</v>
      </c>
      <c r="O209" s="31">
        <v>609.52</v>
      </c>
      <c r="P209" s="31">
        <v>342.4</v>
      </c>
      <c r="Q209" s="86">
        <v>199.65</v>
      </c>
      <c r="R209" s="30">
        <v>497.97</v>
      </c>
      <c r="S209" s="30">
        <v>388.54</v>
      </c>
      <c r="T209" s="30">
        <v>167.41</v>
      </c>
    </row>
    <row r="210" spans="1:20" x14ac:dyDescent="0.35">
      <c r="A210" s="159">
        <v>41729</v>
      </c>
      <c r="B210" s="30">
        <v>4391.5</v>
      </c>
      <c r="C210" s="30">
        <v>446.24</v>
      </c>
      <c r="D210" s="31">
        <v>909.06</v>
      </c>
      <c r="E210" s="5">
        <v>3161.6000979999999</v>
      </c>
      <c r="F210" s="31">
        <v>282.95999999999998</v>
      </c>
      <c r="G210" s="5">
        <v>155.26</v>
      </c>
      <c r="H210" s="31">
        <v>311.77999999999997</v>
      </c>
      <c r="I210" s="31">
        <v>495.98</v>
      </c>
      <c r="J210" s="30">
        <v>645.45000000000005</v>
      </c>
      <c r="K210" s="5">
        <v>341.1</v>
      </c>
      <c r="L210" s="5">
        <v>305.79000000000002</v>
      </c>
      <c r="M210" s="5">
        <v>298.5</v>
      </c>
      <c r="N210" s="5">
        <v>206.85</v>
      </c>
      <c r="O210" s="31">
        <v>604.80999999999995</v>
      </c>
      <c r="P210" s="31">
        <v>332.21</v>
      </c>
      <c r="Q210" s="86">
        <v>196.8</v>
      </c>
      <c r="R210" s="30">
        <v>500.89</v>
      </c>
      <c r="S210" s="30">
        <v>386.56</v>
      </c>
      <c r="T210" s="30">
        <v>166.83</v>
      </c>
    </row>
    <row r="211" spans="1:20" x14ac:dyDescent="0.35">
      <c r="A211" s="159">
        <v>41722</v>
      </c>
      <c r="B211" s="30">
        <v>4276.34</v>
      </c>
      <c r="C211" s="30">
        <v>428.23</v>
      </c>
      <c r="D211" s="31">
        <v>875.57</v>
      </c>
      <c r="E211" s="5">
        <v>3052.9099120000001</v>
      </c>
      <c r="F211" s="31">
        <v>274.49</v>
      </c>
      <c r="G211" s="5">
        <v>148.56</v>
      </c>
      <c r="H211" s="31">
        <v>300.94</v>
      </c>
      <c r="I211" s="31">
        <v>470.93</v>
      </c>
      <c r="J211" s="30">
        <v>628.67999999999995</v>
      </c>
      <c r="K211" s="5">
        <v>330.22</v>
      </c>
      <c r="L211" s="5">
        <v>296.45999999999998</v>
      </c>
      <c r="M211" s="5">
        <v>288.26</v>
      </c>
      <c r="N211" s="5">
        <v>202.8</v>
      </c>
      <c r="O211" s="31">
        <v>588.63</v>
      </c>
      <c r="P211" s="31">
        <v>319.17</v>
      </c>
      <c r="Q211" s="86">
        <v>189.01</v>
      </c>
      <c r="R211" s="30">
        <v>482.32</v>
      </c>
      <c r="S211" s="30">
        <v>373.58</v>
      </c>
      <c r="T211" s="30">
        <v>164.77</v>
      </c>
    </row>
    <row r="212" spans="1:20" x14ac:dyDescent="0.35">
      <c r="A212" s="159">
        <v>41715</v>
      </c>
      <c r="B212" s="30">
        <v>4271.96</v>
      </c>
      <c r="C212" s="30">
        <v>425.75</v>
      </c>
      <c r="D212" s="31">
        <v>879.76</v>
      </c>
      <c r="E212" s="5">
        <v>3049.1899410000001</v>
      </c>
      <c r="F212" s="31">
        <v>275.12</v>
      </c>
      <c r="G212" s="5">
        <v>149.93</v>
      </c>
      <c r="H212" s="31">
        <v>302.77</v>
      </c>
      <c r="I212" s="31">
        <v>471.97</v>
      </c>
      <c r="J212" s="30">
        <v>623.42999999999995</v>
      </c>
      <c r="K212" s="5">
        <v>327.87</v>
      </c>
      <c r="L212" s="5">
        <v>296.91000000000003</v>
      </c>
      <c r="M212" s="5">
        <v>289.83999999999997</v>
      </c>
      <c r="N212" s="5">
        <v>205.38</v>
      </c>
      <c r="O212" s="31">
        <v>587.54</v>
      </c>
      <c r="P212" s="31">
        <v>323.26</v>
      </c>
      <c r="Q212" s="86">
        <v>188.19</v>
      </c>
      <c r="R212" s="30">
        <v>487.63</v>
      </c>
      <c r="S212" s="30">
        <v>365.35</v>
      </c>
      <c r="T212" s="30">
        <v>165.33</v>
      </c>
    </row>
    <row r="213" spans="1:20" x14ac:dyDescent="0.35">
      <c r="A213" s="159">
        <v>41708</v>
      </c>
      <c r="B213" s="30">
        <v>4370.84</v>
      </c>
      <c r="C213" s="30">
        <v>435</v>
      </c>
      <c r="D213" s="31">
        <v>898.21</v>
      </c>
      <c r="E213" s="5">
        <v>3092.790039</v>
      </c>
      <c r="F213" s="31">
        <v>271.26</v>
      </c>
      <c r="G213" s="5">
        <v>153.81</v>
      </c>
      <c r="H213" s="31">
        <v>307.54000000000002</v>
      </c>
      <c r="I213" s="31">
        <v>477.4</v>
      </c>
      <c r="J213" s="30">
        <v>639.91999999999996</v>
      </c>
      <c r="K213" s="5">
        <v>330.31</v>
      </c>
      <c r="L213" s="5">
        <v>300.85000000000002</v>
      </c>
      <c r="M213" s="5">
        <v>295.74</v>
      </c>
      <c r="N213" s="5">
        <v>207.47</v>
      </c>
      <c r="O213" s="31">
        <v>590.67999999999995</v>
      </c>
      <c r="P213" s="31">
        <v>331.45</v>
      </c>
      <c r="Q213" s="86">
        <v>190.84</v>
      </c>
      <c r="R213" s="30">
        <v>497.71</v>
      </c>
      <c r="S213" s="30">
        <v>377.24</v>
      </c>
      <c r="T213" s="30">
        <v>166.31</v>
      </c>
    </row>
    <row r="214" spans="1:20" x14ac:dyDescent="0.35">
      <c r="A214" s="159">
        <v>41701</v>
      </c>
      <c r="B214" s="30">
        <v>4290.87</v>
      </c>
      <c r="C214" s="30">
        <v>431.58</v>
      </c>
      <c r="D214" s="31">
        <v>899.17</v>
      </c>
      <c r="E214" s="5">
        <v>3053.98999</v>
      </c>
      <c r="F214" s="31">
        <v>264.72000000000003</v>
      </c>
      <c r="G214" s="5">
        <v>148.32</v>
      </c>
      <c r="H214" s="31">
        <v>302.17</v>
      </c>
      <c r="I214" s="31">
        <v>473.7</v>
      </c>
      <c r="J214" s="30">
        <v>632.71</v>
      </c>
      <c r="K214" s="5">
        <v>326.76</v>
      </c>
      <c r="L214" s="5">
        <v>291.37</v>
      </c>
      <c r="M214" s="5">
        <v>284.32</v>
      </c>
      <c r="N214" s="5">
        <v>208.22</v>
      </c>
      <c r="O214" s="31">
        <v>591.14</v>
      </c>
      <c r="P214" s="31">
        <v>319.97000000000003</v>
      </c>
      <c r="Q214" s="86">
        <v>191.68</v>
      </c>
      <c r="R214" s="30">
        <v>501.53</v>
      </c>
      <c r="S214" s="30">
        <v>366.63</v>
      </c>
      <c r="T214" s="30">
        <v>161.43</v>
      </c>
    </row>
    <row r="215" spans="1:20" x14ac:dyDescent="0.35">
      <c r="A215" s="159">
        <v>41694</v>
      </c>
      <c r="B215" s="30">
        <v>4419.13</v>
      </c>
      <c r="C215" s="30">
        <v>438.9</v>
      </c>
      <c r="D215" s="31">
        <v>928.44</v>
      </c>
      <c r="E215" s="5">
        <v>3157.3100589999999</v>
      </c>
      <c r="F215" s="31">
        <v>271.07</v>
      </c>
      <c r="G215" s="5">
        <v>154.53</v>
      </c>
      <c r="H215" s="31">
        <v>310.12</v>
      </c>
      <c r="I215" s="31">
        <v>488</v>
      </c>
      <c r="J215" s="30">
        <v>651.92999999999995</v>
      </c>
      <c r="K215" s="5">
        <v>330.57</v>
      </c>
      <c r="L215" s="5">
        <v>299.98</v>
      </c>
      <c r="M215" s="5">
        <v>299.52999999999997</v>
      </c>
      <c r="N215" s="5">
        <v>214.27</v>
      </c>
      <c r="O215" s="31">
        <v>606.79</v>
      </c>
      <c r="P215" s="31">
        <v>326.83</v>
      </c>
      <c r="Q215" s="86">
        <v>200.34</v>
      </c>
      <c r="R215" s="30">
        <v>520.47</v>
      </c>
      <c r="S215" s="30">
        <v>378.47</v>
      </c>
      <c r="T215" s="30">
        <v>162.56</v>
      </c>
    </row>
    <row r="216" spans="1:20" x14ac:dyDescent="0.35">
      <c r="A216" s="159">
        <v>41687</v>
      </c>
      <c r="B216" s="30">
        <v>4335.17</v>
      </c>
      <c r="C216" s="30">
        <v>433.12</v>
      </c>
      <c r="D216" s="31">
        <v>922.77</v>
      </c>
      <c r="E216" s="5">
        <v>3118.9099120000001</v>
      </c>
      <c r="F216" s="31">
        <v>262.24</v>
      </c>
      <c r="G216" s="5">
        <v>153.38999999999999</v>
      </c>
      <c r="H216" s="31">
        <v>307.22000000000003</v>
      </c>
      <c r="I216" s="31">
        <v>489.26</v>
      </c>
      <c r="J216" s="30">
        <v>642.99</v>
      </c>
      <c r="K216" s="5">
        <v>319.14999999999998</v>
      </c>
      <c r="L216" s="5">
        <v>298.12</v>
      </c>
      <c r="M216" s="5">
        <v>293.3</v>
      </c>
      <c r="N216" s="5">
        <v>212.33</v>
      </c>
      <c r="O216" s="31">
        <v>607.73</v>
      </c>
      <c r="P216" s="31">
        <v>317.44</v>
      </c>
      <c r="Q216" s="86">
        <v>205.83</v>
      </c>
      <c r="R216" s="30">
        <v>517.91</v>
      </c>
      <c r="S216" s="30">
        <v>377.12</v>
      </c>
      <c r="T216" s="30">
        <v>160.12</v>
      </c>
    </row>
    <row r="217" spans="1:20" x14ac:dyDescent="0.35">
      <c r="A217" s="159">
        <v>41680</v>
      </c>
      <c r="B217" s="30">
        <v>4237.13</v>
      </c>
      <c r="C217" s="30">
        <v>423.81</v>
      </c>
      <c r="D217" s="31">
        <v>883.72</v>
      </c>
      <c r="E217" s="5">
        <v>3032.530029</v>
      </c>
      <c r="F217" s="31">
        <v>255.81</v>
      </c>
      <c r="G217" s="5">
        <v>148.94</v>
      </c>
      <c r="H217" s="31">
        <v>300.86</v>
      </c>
      <c r="I217" s="31">
        <v>460.88</v>
      </c>
      <c r="J217" s="30">
        <v>631.30999999999995</v>
      </c>
      <c r="K217" s="5">
        <v>310.54000000000002</v>
      </c>
      <c r="L217" s="5">
        <v>288.76</v>
      </c>
      <c r="M217" s="5">
        <v>288.05</v>
      </c>
      <c r="N217" s="5">
        <v>206.28</v>
      </c>
      <c r="O217" s="31">
        <v>590.44000000000005</v>
      </c>
      <c r="P217" s="31">
        <v>309.14999999999998</v>
      </c>
      <c r="Q217" s="86">
        <v>199.78</v>
      </c>
      <c r="R217" s="30">
        <v>516.54</v>
      </c>
      <c r="S217" s="30">
        <v>373.27</v>
      </c>
      <c r="T217" s="30">
        <v>156.87</v>
      </c>
    </row>
    <row r="218" spans="1:20" x14ac:dyDescent="0.35">
      <c r="A218" s="159">
        <v>41673</v>
      </c>
      <c r="B218" s="30">
        <v>4107.75</v>
      </c>
      <c r="C218" s="30">
        <v>416.63</v>
      </c>
      <c r="D218" s="31">
        <v>874.11</v>
      </c>
      <c r="E218" s="5">
        <v>2963.959961</v>
      </c>
      <c r="F218" s="31">
        <v>248.79</v>
      </c>
      <c r="G218" s="5">
        <v>141.59</v>
      </c>
      <c r="H218" s="31">
        <v>294.61</v>
      </c>
      <c r="I218" s="31">
        <v>446.61</v>
      </c>
      <c r="J218" s="30">
        <v>630.1</v>
      </c>
      <c r="K218" s="5">
        <v>304.69</v>
      </c>
      <c r="L218" s="5">
        <v>282.02</v>
      </c>
      <c r="M218" s="5">
        <v>285.05</v>
      </c>
      <c r="N218" s="5">
        <v>201.11</v>
      </c>
      <c r="O218" s="31">
        <v>582.24</v>
      </c>
      <c r="P218" s="31">
        <v>296.81</v>
      </c>
      <c r="Q218" s="86">
        <v>192.42</v>
      </c>
      <c r="R218" s="30">
        <v>499.35</v>
      </c>
      <c r="S218" s="30">
        <v>363.35</v>
      </c>
      <c r="T218" s="30">
        <v>151.97999999999999</v>
      </c>
    </row>
    <row r="219" spans="1:20" x14ac:dyDescent="0.35">
      <c r="A219" s="159">
        <v>41666</v>
      </c>
      <c r="B219" s="30">
        <v>4144.5600000000004</v>
      </c>
      <c r="C219" s="30">
        <v>429.5</v>
      </c>
      <c r="D219" s="31">
        <v>879.06</v>
      </c>
      <c r="E219" s="5">
        <v>3014.6201169999999</v>
      </c>
      <c r="F219" s="31">
        <v>249.64</v>
      </c>
      <c r="G219" s="5">
        <v>144.05000000000001</v>
      </c>
      <c r="H219" s="31">
        <v>297.37</v>
      </c>
      <c r="I219" s="31">
        <v>455.23</v>
      </c>
      <c r="J219" s="30">
        <v>632.20000000000005</v>
      </c>
      <c r="K219" s="5">
        <v>311.11</v>
      </c>
      <c r="L219" s="5">
        <v>283.95999999999998</v>
      </c>
      <c r="M219" s="5">
        <v>292.12</v>
      </c>
      <c r="N219" s="5">
        <v>200.16</v>
      </c>
      <c r="O219" s="31">
        <v>594.95000000000005</v>
      </c>
      <c r="P219" s="31">
        <v>301.95</v>
      </c>
      <c r="Q219" s="86">
        <v>195.62</v>
      </c>
      <c r="R219" s="30">
        <v>497.97</v>
      </c>
      <c r="S219" s="30">
        <v>369.46</v>
      </c>
      <c r="T219" s="30">
        <v>153.19</v>
      </c>
    </row>
    <row r="220" spans="1:20" x14ac:dyDescent="0.35">
      <c r="A220" s="159">
        <v>41659</v>
      </c>
      <c r="B220" s="30">
        <v>4322.8599999999997</v>
      </c>
      <c r="C220" s="30">
        <v>439.5</v>
      </c>
      <c r="D220" s="31">
        <v>917.22</v>
      </c>
      <c r="E220" s="5">
        <v>3153.169922</v>
      </c>
      <c r="F220" s="31">
        <v>256.02999999999997</v>
      </c>
      <c r="G220" s="5">
        <v>151.31</v>
      </c>
      <c r="H220" s="31">
        <v>310.8</v>
      </c>
      <c r="I220" s="31">
        <v>480.21</v>
      </c>
      <c r="J220" s="30">
        <v>657.12</v>
      </c>
      <c r="K220" s="5">
        <v>324.79000000000002</v>
      </c>
      <c r="L220" s="5">
        <v>297.27999999999997</v>
      </c>
      <c r="M220" s="5">
        <v>307.48</v>
      </c>
      <c r="N220" s="5">
        <v>206.91</v>
      </c>
      <c r="O220" s="31">
        <v>623.41</v>
      </c>
      <c r="P220" s="31">
        <v>314.63</v>
      </c>
      <c r="Q220" s="86">
        <v>209.13</v>
      </c>
      <c r="R220" s="30">
        <v>511.61</v>
      </c>
      <c r="S220" s="30">
        <v>388.55</v>
      </c>
      <c r="T220" s="30">
        <v>156.56</v>
      </c>
    </row>
    <row r="221" spans="1:20" x14ac:dyDescent="0.35">
      <c r="A221" s="159">
        <v>41652</v>
      </c>
      <c r="B221" s="30">
        <v>4263.2700000000004</v>
      </c>
      <c r="C221" s="30">
        <v>438.46</v>
      </c>
      <c r="D221" s="31">
        <v>896.25</v>
      </c>
      <c r="E221" s="5">
        <v>3111.9399410000001</v>
      </c>
      <c r="F221" s="31">
        <v>249.85</v>
      </c>
      <c r="G221" s="5">
        <v>152.87</v>
      </c>
      <c r="H221" s="31">
        <v>314.23</v>
      </c>
      <c r="I221" s="31">
        <v>465.06</v>
      </c>
      <c r="J221" s="30">
        <v>643.54</v>
      </c>
      <c r="K221" s="5">
        <v>319.37</v>
      </c>
      <c r="L221" s="5">
        <v>300.3</v>
      </c>
      <c r="M221" s="5">
        <v>300.33999999999997</v>
      </c>
      <c r="N221" s="5">
        <v>202.84</v>
      </c>
      <c r="O221" s="31">
        <v>609.92999999999995</v>
      </c>
      <c r="P221" s="31">
        <v>310.38</v>
      </c>
      <c r="Q221" s="86">
        <v>205.16</v>
      </c>
      <c r="R221" s="30">
        <v>504.44</v>
      </c>
      <c r="S221" s="30">
        <v>389.54</v>
      </c>
      <c r="T221" s="30">
        <v>155.05000000000001</v>
      </c>
    </row>
    <row r="222" spans="1:20" x14ac:dyDescent="0.35">
      <c r="A222" s="159">
        <v>41645</v>
      </c>
      <c r="B222" s="30">
        <v>4227.54</v>
      </c>
      <c r="C222" s="30">
        <v>436.85</v>
      </c>
      <c r="D222" s="31">
        <v>903.78</v>
      </c>
      <c r="E222" s="5">
        <v>3069.1599120000001</v>
      </c>
      <c r="F222" s="31">
        <v>246.63</v>
      </c>
      <c r="G222" s="5">
        <v>141.77000000000001</v>
      </c>
      <c r="H222" s="31">
        <v>313.77999999999997</v>
      </c>
      <c r="I222" s="31">
        <v>452.59</v>
      </c>
      <c r="J222" s="30">
        <v>653.47</v>
      </c>
      <c r="K222" s="5">
        <v>320.39</v>
      </c>
      <c r="L222" s="5">
        <v>292.26</v>
      </c>
      <c r="M222" s="5">
        <v>288.87</v>
      </c>
      <c r="N222" s="5">
        <v>201.7</v>
      </c>
      <c r="O222" s="31">
        <v>606.48</v>
      </c>
      <c r="P222" s="31">
        <v>300.14999999999998</v>
      </c>
      <c r="Q222" s="86">
        <v>201.64</v>
      </c>
      <c r="R222" s="30">
        <v>513.71</v>
      </c>
      <c r="S222" s="30">
        <v>388.72</v>
      </c>
      <c r="T222" s="30">
        <v>147.61000000000001</v>
      </c>
    </row>
    <row r="223" spans="1:20" x14ac:dyDescent="0.35">
      <c r="A223" s="159">
        <v>41638</v>
      </c>
      <c r="B223" s="30">
        <v>4275.71</v>
      </c>
      <c r="C223" s="30">
        <v>444.51</v>
      </c>
      <c r="D223" s="31">
        <v>915.06</v>
      </c>
      <c r="E223" s="5">
        <v>3100.929932</v>
      </c>
      <c r="F223" s="31">
        <v>249.21</v>
      </c>
      <c r="G223" s="5">
        <v>141.30000000000001</v>
      </c>
      <c r="H223" s="31">
        <v>314.63</v>
      </c>
      <c r="I223" s="31">
        <v>459.01</v>
      </c>
      <c r="J223" s="30">
        <v>650.39</v>
      </c>
      <c r="K223" s="5">
        <v>323.44</v>
      </c>
      <c r="L223" s="5">
        <v>291.45</v>
      </c>
      <c r="M223" s="5">
        <v>289.3</v>
      </c>
      <c r="N223" s="5">
        <v>202.35</v>
      </c>
      <c r="O223" s="31">
        <v>607.41</v>
      </c>
      <c r="P223" s="31">
        <v>298.92</v>
      </c>
      <c r="Q223" s="86">
        <v>203.55</v>
      </c>
      <c r="R223" s="30">
        <v>521.91</v>
      </c>
      <c r="S223" s="30">
        <v>391.75</v>
      </c>
      <c r="T223" s="30">
        <v>146.22</v>
      </c>
    </row>
    <row r="224" spans="1:20" x14ac:dyDescent="0.35">
      <c r="A224" s="159">
        <v>41631</v>
      </c>
      <c r="B224" s="30">
        <v>4215.29</v>
      </c>
      <c r="C224" s="30">
        <v>436.93</v>
      </c>
      <c r="D224" s="31">
        <v>906.36</v>
      </c>
      <c r="E224" s="5">
        <v>3070.9099120000001</v>
      </c>
      <c r="F224" s="31">
        <v>245.97</v>
      </c>
      <c r="G224" s="5">
        <v>139.77000000000001</v>
      </c>
      <c r="H224" s="31">
        <v>311.5</v>
      </c>
      <c r="I224" s="31">
        <v>455.78</v>
      </c>
      <c r="J224" s="30">
        <v>644.82000000000005</v>
      </c>
      <c r="K224" s="5">
        <v>319.70999999999998</v>
      </c>
      <c r="L224" s="5">
        <v>288.85000000000002</v>
      </c>
      <c r="M224" s="5">
        <v>287.19</v>
      </c>
      <c r="N224" s="5">
        <v>200.03</v>
      </c>
      <c r="O224" s="31">
        <v>601.61</v>
      </c>
      <c r="P224" s="31">
        <v>294.57</v>
      </c>
      <c r="Q224" s="86">
        <v>199.32</v>
      </c>
      <c r="R224" s="30">
        <v>514.23</v>
      </c>
      <c r="S224" s="30">
        <v>386.72</v>
      </c>
      <c r="T224" s="30">
        <v>144.16999999999999</v>
      </c>
    </row>
    <row r="225" spans="1:20" x14ac:dyDescent="0.35">
      <c r="A225" s="159">
        <v>41624</v>
      </c>
      <c r="B225" s="30">
        <v>4119.88</v>
      </c>
      <c r="C225" s="30">
        <v>431.08</v>
      </c>
      <c r="D225" s="31">
        <v>880.27</v>
      </c>
      <c r="E225" s="5">
        <v>2978.7700199999999</v>
      </c>
      <c r="F225" s="31">
        <v>242.73</v>
      </c>
      <c r="G225" s="5">
        <v>134.94999999999999</v>
      </c>
      <c r="H225" s="31">
        <v>301.44</v>
      </c>
      <c r="I225" s="31">
        <v>437.76</v>
      </c>
      <c r="J225" s="30">
        <v>623.29</v>
      </c>
      <c r="K225" s="5">
        <v>311.23</v>
      </c>
      <c r="L225" s="5">
        <v>275.42</v>
      </c>
      <c r="M225" s="5">
        <v>278.41000000000003</v>
      </c>
      <c r="N225" s="5">
        <v>194.15</v>
      </c>
      <c r="O225" s="31">
        <v>583.73</v>
      </c>
      <c r="P225" s="31">
        <v>287.35000000000002</v>
      </c>
      <c r="Q225" s="86">
        <v>192.71</v>
      </c>
      <c r="R225" s="30">
        <v>505.72</v>
      </c>
      <c r="S225" s="30">
        <v>378.72</v>
      </c>
      <c r="T225" s="30">
        <v>141.63999999999999</v>
      </c>
    </row>
    <row r="226" spans="1:20" x14ac:dyDescent="0.35">
      <c r="A226" s="159">
        <v>41617</v>
      </c>
      <c r="B226" s="30">
        <v>4134.1000000000004</v>
      </c>
      <c r="C226" s="30">
        <v>437.27</v>
      </c>
      <c r="D226" s="31">
        <v>881.68</v>
      </c>
      <c r="E226" s="5">
        <v>2988.669922</v>
      </c>
      <c r="F226" s="31">
        <v>245.44</v>
      </c>
      <c r="G226" s="5">
        <v>135.24</v>
      </c>
      <c r="H226" s="31">
        <v>307.77999999999997</v>
      </c>
      <c r="I226" s="31">
        <v>444.17</v>
      </c>
      <c r="J226" s="30">
        <v>628.80999999999995</v>
      </c>
      <c r="K226" s="5">
        <v>317.26</v>
      </c>
      <c r="L226" s="5">
        <v>276.36</v>
      </c>
      <c r="M226" s="5">
        <v>278.73</v>
      </c>
      <c r="N226" s="5">
        <v>192.91</v>
      </c>
      <c r="O226" s="31">
        <v>578.58000000000004</v>
      </c>
      <c r="P226" s="31">
        <v>283.60000000000002</v>
      </c>
      <c r="Q226" s="86">
        <v>198.65</v>
      </c>
      <c r="R226" s="30">
        <v>512.07000000000005</v>
      </c>
      <c r="S226" s="30">
        <v>381.71</v>
      </c>
      <c r="T226" s="30">
        <v>142.9</v>
      </c>
    </row>
    <row r="227" spans="1:20" x14ac:dyDescent="0.35">
      <c r="A227" s="159">
        <v>41610</v>
      </c>
      <c r="B227" s="30">
        <v>4285.8100000000004</v>
      </c>
      <c r="C227" s="30">
        <v>440.71</v>
      </c>
      <c r="D227" s="31">
        <v>906.55</v>
      </c>
      <c r="E227" s="5">
        <v>3077.2299800000001</v>
      </c>
      <c r="F227" s="31">
        <v>252.03</v>
      </c>
      <c r="G227" s="5">
        <v>139.30000000000001</v>
      </c>
      <c r="H227" s="31">
        <v>311.82</v>
      </c>
      <c r="I227" s="31">
        <v>456.01</v>
      </c>
      <c r="J227" s="30">
        <v>646.57000000000005</v>
      </c>
      <c r="K227" s="5">
        <v>327.3</v>
      </c>
      <c r="L227" s="5">
        <v>279</v>
      </c>
      <c r="M227" s="5">
        <v>287.05</v>
      </c>
      <c r="N227" s="5">
        <v>198.11</v>
      </c>
      <c r="O227" s="31">
        <v>596.09</v>
      </c>
      <c r="P227" s="31">
        <v>296.45</v>
      </c>
      <c r="Q227" s="86">
        <v>204.68</v>
      </c>
      <c r="R227" s="30">
        <v>524.88</v>
      </c>
      <c r="S227" s="30">
        <v>394.46</v>
      </c>
      <c r="T227" s="30">
        <v>144.05000000000001</v>
      </c>
    </row>
    <row r="228" spans="1:20" x14ac:dyDescent="0.35">
      <c r="A228" s="159">
        <v>41603</v>
      </c>
      <c r="B228" s="30">
        <v>4301.97</v>
      </c>
      <c r="C228" s="30">
        <v>450.68</v>
      </c>
      <c r="D228" s="31">
        <v>891.94</v>
      </c>
      <c r="E228" s="5">
        <v>3072.75</v>
      </c>
      <c r="F228" s="31">
        <v>254.88</v>
      </c>
      <c r="G228" s="5">
        <v>137.07</v>
      </c>
      <c r="H228" s="31">
        <v>310.56</v>
      </c>
      <c r="I228" s="31">
        <v>453.67</v>
      </c>
      <c r="J228" s="30">
        <v>651.49</v>
      </c>
      <c r="K228" s="5">
        <v>329.91</v>
      </c>
      <c r="L228" s="5">
        <v>278.48</v>
      </c>
      <c r="M228" s="5">
        <v>287.24</v>
      </c>
      <c r="N228" s="5">
        <v>197.86</v>
      </c>
      <c r="O228" s="31">
        <v>593.11</v>
      </c>
      <c r="P228" s="31">
        <v>295.8</v>
      </c>
      <c r="Q228" s="86">
        <v>203.65</v>
      </c>
      <c r="R228" s="30">
        <v>527.52</v>
      </c>
      <c r="S228" s="30">
        <v>394.35</v>
      </c>
      <c r="T228" s="30">
        <v>142.69999999999999</v>
      </c>
    </row>
    <row r="229" spans="1:20" x14ac:dyDescent="0.35">
      <c r="A229" s="159">
        <v>41596</v>
      </c>
      <c r="B229" s="30">
        <v>4320.68</v>
      </c>
      <c r="C229" s="30">
        <v>454.92</v>
      </c>
      <c r="D229" s="31">
        <v>889.39</v>
      </c>
      <c r="E229" s="5">
        <v>3081.3000489999999</v>
      </c>
      <c r="F229" s="31">
        <v>256.05</v>
      </c>
      <c r="G229" s="5">
        <v>137.6</v>
      </c>
      <c r="H229" s="31">
        <v>307.89999999999998</v>
      </c>
      <c r="I229" s="31">
        <v>448.12</v>
      </c>
      <c r="J229" s="30">
        <v>655.57</v>
      </c>
      <c r="K229" s="5">
        <v>333.94</v>
      </c>
      <c r="L229" s="5">
        <v>274.89999999999998</v>
      </c>
      <c r="M229" s="5">
        <v>289.26</v>
      </c>
      <c r="N229" s="5">
        <v>197.96</v>
      </c>
      <c r="O229" s="31">
        <v>595.30999999999995</v>
      </c>
      <c r="P229" s="31">
        <v>298.49</v>
      </c>
      <c r="Q229" s="86">
        <v>204.71</v>
      </c>
      <c r="R229" s="30">
        <v>528.98</v>
      </c>
      <c r="S229" s="30">
        <v>389.93</v>
      </c>
      <c r="T229" s="30">
        <v>139.86000000000001</v>
      </c>
    </row>
    <row r="230" spans="1:20" x14ac:dyDescent="0.35">
      <c r="A230" s="159">
        <v>41589</v>
      </c>
      <c r="B230" s="30">
        <v>4290.1400000000003</v>
      </c>
      <c r="C230" s="30">
        <v>451.39</v>
      </c>
      <c r="D230" s="31">
        <v>879.24</v>
      </c>
      <c r="E230" s="5">
        <v>3052.830078</v>
      </c>
      <c r="F230" s="31">
        <v>254.28</v>
      </c>
      <c r="G230" s="5">
        <v>137.94999999999999</v>
      </c>
      <c r="H230" s="31">
        <v>305.02</v>
      </c>
      <c r="I230" s="31">
        <v>439</v>
      </c>
      <c r="J230" s="30">
        <v>646.15</v>
      </c>
      <c r="K230" s="5">
        <v>331.13</v>
      </c>
      <c r="L230" s="5">
        <v>275.63</v>
      </c>
      <c r="M230" s="5">
        <v>289.23</v>
      </c>
      <c r="N230" s="5">
        <v>199.46</v>
      </c>
      <c r="O230" s="31">
        <v>592.07000000000005</v>
      </c>
      <c r="P230" s="31">
        <v>298.3</v>
      </c>
      <c r="Q230" s="86">
        <v>207.7</v>
      </c>
      <c r="R230" s="30">
        <v>521.39</v>
      </c>
      <c r="S230" s="30">
        <v>391.5</v>
      </c>
      <c r="T230" s="30">
        <v>141.04</v>
      </c>
    </row>
    <row r="231" spans="1:20" x14ac:dyDescent="0.35">
      <c r="A231" s="159">
        <v>41582</v>
      </c>
      <c r="B231" s="30">
        <v>4288.59</v>
      </c>
      <c r="C231" s="30">
        <v>448.76</v>
      </c>
      <c r="D231" s="31">
        <v>872.75</v>
      </c>
      <c r="E231" s="5">
        <v>3061.179932</v>
      </c>
      <c r="F231" s="31">
        <v>252.25</v>
      </c>
      <c r="G231" s="5">
        <v>138.76</v>
      </c>
      <c r="H231" s="31">
        <v>302.08999999999997</v>
      </c>
      <c r="I231" s="31">
        <v>439.42</v>
      </c>
      <c r="J231" s="30">
        <v>638.30999999999995</v>
      </c>
      <c r="K231" s="5">
        <v>335.81</v>
      </c>
      <c r="L231" s="5">
        <v>277.70999999999998</v>
      </c>
      <c r="M231" s="5">
        <v>298.23</v>
      </c>
      <c r="N231" s="5">
        <v>196.93</v>
      </c>
      <c r="O231" s="31">
        <v>587.27</v>
      </c>
      <c r="P231" s="31">
        <v>299.12</v>
      </c>
      <c r="Q231" s="86">
        <v>201.09</v>
      </c>
      <c r="R231" s="30">
        <v>519.07000000000005</v>
      </c>
      <c r="S231" s="30">
        <v>397.04</v>
      </c>
      <c r="T231" s="30">
        <v>136.44999999999999</v>
      </c>
    </row>
    <row r="232" spans="1:20" x14ac:dyDescent="0.35">
      <c r="A232" s="159">
        <v>41575</v>
      </c>
      <c r="B232" s="30">
        <v>4251.6099999999997</v>
      </c>
      <c r="C232" s="30">
        <v>449.63</v>
      </c>
      <c r="D232" s="31">
        <v>868.76</v>
      </c>
      <c r="E232" s="5">
        <v>3022.040039</v>
      </c>
      <c r="F232" s="31">
        <v>250.49</v>
      </c>
      <c r="G232" s="5">
        <v>135.33000000000001</v>
      </c>
      <c r="H232" s="31">
        <v>293.27</v>
      </c>
      <c r="I232" s="31">
        <v>428.87</v>
      </c>
      <c r="J232" s="30">
        <v>625.4</v>
      </c>
      <c r="K232" s="5">
        <v>333.31</v>
      </c>
      <c r="L232" s="5">
        <v>280.23</v>
      </c>
      <c r="M232" s="5">
        <v>294.61</v>
      </c>
      <c r="N232" s="5">
        <v>194.56</v>
      </c>
      <c r="O232" s="31">
        <v>579.14</v>
      </c>
      <c r="P232" s="31">
        <v>295.01</v>
      </c>
      <c r="Q232" s="86">
        <v>193.54</v>
      </c>
      <c r="R232" s="30">
        <v>517.46</v>
      </c>
      <c r="S232" s="30">
        <v>397.47</v>
      </c>
      <c r="T232" s="30">
        <v>141.22</v>
      </c>
    </row>
    <row r="233" spans="1:20" x14ac:dyDescent="0.35">
      <c r="A233" s="159">
        <v>41568</v>
      </c>
      <c r="B233" s="30">
        <v>4276.92</v>
      </c>
      <c r="C233" s="30">
        <v>446.06</v>
      </c>
      <c r="D233" s="31">
        <v>854.02</v>
      </c>
      <c r="E233" s="5">
        <v>3028.6499020000001</v>
      </c>
      <c r="F233" s="31">
        <v>252.06</v>
      </c>
      <c r="G233" s="5">
        <v>141.71</v>
      </c>
      <c r="H233" s="31">
        <v>296.29000000000002</v>
      </c>
      <c r="I233" s="31">
        <v>431.85</v>
      </c>
      <c r="J233" s="30">
        <v>615.16</v>
      </c>
      <c r="K233" s="5">
        <v>332.77</v>
      </c>
      <c r="L233" s="5">
        <v>284.08999999999997</v>
      </c>
      <c r="M233" s="5">
        <v>300.8</v>
      </c>
      <c r="N233" s="5">
        <v>196.1</v>
      </c>
      <c r="O233" s="31">
        <v>576.25</v>
      </c>
      <c r="P233" s="31">
        <v>295.52999999999997</v>
      </c>
      <c r="Q233" s="86">
        <v>198.15</v>
      </c>
      <c r="R233" s="30">
        <v>514</v>
      </c>
      <c r="S233" s="30">
        <v>395.02</v>
      </c>
      <c r="T233" s="30">
        <v>145.34</v>
      </c>
    </row>
    <row r="234" spans="1:20" x14ac:dyDescent="0.35">
      <c r="A234" s="159">
        <v>41561</v>
      </c>
      <c r="B234" s="30">
        <v>4222.96</v>
      </c>
      <c r="C234" s="30">
        <v>434.8</v>
      </c>
      <c r="D234" s="31">
        <v>833.24</v>
      </c>
      <c r="E234" s="5">
        <v>2977.6899410000001</v>
      </c>
      <c r="F234" s="31">
        <v>252.26</v>
      </c>
      <c r="G234" s="5">
        <v>138.21</v>
      </c>
      <c r="H234" s="31">
        <v>289.97000000000003</v>
      </c>
      <c r="I234" s="31">
        <v>427</v>
      </c>
      <c r="J234" s="30">
        <v>608.35</v>
      </c>
      <c r="K234" s="5">
        <v>326.06</v>
      </c>
      <c r="L234" s="5">
        <v>277.92</v>
      </c>
      <c r="M234" s="5">
        <v>291.48</v>
      </c>
      <c r="N234" s="5">
        <v>188.98</v>
      </c>
      <c r="O234" s="31">
        <v>569.22</v>
      </c>
      <c r="P234" s="31">
        <v>289.61</v>
      </c>
      <c r="Q234" s="86">
        <v>188.24</v>
      </c>
      <c r="R234" s="30">
        <v>511.63</v>
      </c>
      <c r="S234" s="30">
        <v>380.46</v>
      </c>
      <c r="T234" s="30">
        <v>139.38999999999999</v>
      </c>
    </row>
    <row r="235" spans="1:20" x14ac:dyDescent="0.35">
      <c r="A235" s="159">
        <v>41554</v>
      </c>
      <c r="B235" s="30">
        <v>4165.58</v>
      </c>
      <c r="C235" s="30">
        <v>438.11</v>
      </c>
      <c r="D235" s="31">
        <v>825.66</v>
      </c>
      <c r="E235" s="5">
        <v>2923.040039</v>
      </c>
      <c r="F235" s="31">
        <v>246.84</v>
      </c>
      <c r="G235" s="5">
        <v>132.93</v>
      </c>
      <c r="H235" s="31">
        <v>290.63</v>
      </c>
      <c r="I235" s="31">
        <v>419.98</v>
      </c>
      <c r="J235" s="30">
        <v>613.34</v>
      </c>
      <c r="K235" s="5">
        <v>322.66000000000003</v>
      </c>
      <c r="L235" s="5">
        <v>271.36</v>
      </c>
      <c r="M235" s="5">
        <v>280.77999999999997</v>
      </c>
      <c r="N235" s="5">
        <v>184.71</v>
      </c>
      <c r="O235" s="31">
        <v>565.35</v>
      </c>
      <c r="P235" s="31">
        <v>285.57</v>
      </c>
      <c r="Q235" s="86">
        <v>181.32</v>
      </c>
      <c r="R235" s="30">
        <v>511.97</v>
      </c>
      <c r="S235" s="30">
        <v>372.78</v>
      </c>
      <c r="T235" s="30">
        <v>139.58000000000001</v>
      </c>
    </row>
    <row r="236" spans="1:20" x14ac:dyDescent="0.35">
      <c r="A236" s="159">
        <v>41547</v>
      </c>
      <c r="B236" s="30">
        <v>4143.4399999999996</v>
      </c>
      <c r="C236" s="30">
        <v>448.15</v>
      </c>
      <c r="D236" s="31">
        <v>840</v>
      </c>
      <c r="E236" s="5">
        <v>2893.1499020000001</v>
      </c>
      <c r="F236" s="31">
        <v>239.43</v>
      </c>
      <c r="G236" s="5">
        <v>125.84</v>
      </c>
      <c r="H236" s="31">
        <v>293.16000000000003</v>
      </c>
      <c r="I236" s="31">
        <v>420.59</v>
      </c>
      <c r="J236" s="30">
        <v>617.44000000000005</v>
      </c>
      <c r="K236" s="5">
        <v>321.52999999999997</v>
      </c>
      <c r="L236" s="5">
        <v>268.31</v>
      </c>
      <c r="M236" s="5">
        <v>271.35000000000002</v>
      </c>
      <c r="N236" s="5">
        <v>184.2</v>
      </c>
      <c r="O236" s="31">
        <v>564.1</v>
      </c>
      <c r="P236" s="31">
        <v>282.2</v>
      </c>
      <c r="Q236" s="86">
        <v>181.96</v>
      </c>
      <c r="R236" s="30">
        <v>516.91999999999996</v>
      </c>
      <c r="S236" s="30">
        <v>374.64</v>
      </c>
      <c r="T236" s="30">
        <v>138.54</v>
      </c>
    </row>
    <row r="237" spans="1:20" x14ac:dyDescent="0.35">
      <c r="A237" s="159">
        <v>41540</v>
      </c>
      <c r="B237" s="30">
        <v>4172.08</v>
      </c>
      <c r="C237" s="30">
        <v>456.9</v>
      </c>
      <c r="D237" s="31">
        <v>850.2</v>
      </c>
      <c r="E237" s="5">
        <v>2906.3500979999999</v>
      </c>
      <c r="F237" s="31">
        <v>238.27</v>
      </c>
      <c r="G237" s="5">
        <v>128.38</v>
      </c>
      <c r="H237" s="31">
        <v>292.63</v>
      </c>
      <c r="I237" s="31">
        <v>422.31</v>
      </c>
      <c r="J237" s="30">
        <v>617.87</v>
      </c>
      <c r="K237" s="5">
        <v>323.74</v>
      </c>
      <c r="L237" s="5">
        <v>267.55</v>
      </c>
      <c r="M237" s="5">
        <v>263.83999999999997</v>
      </c>
      <c r="N237" s="5">
        <v>184.94</v>
      </c>
      <c r="O237" s="31">
        <v>566.92999999999995</v>
      </c>
      <c r="P237" s="31">
        <v>283.66000000000003</v>
      </c>
      <c r="Q237" s="86">
        <v>186.31</v>
      </c>
      <c r="R237" s="30">
        <v>518.92999999999995</v>
      </c>
      <c r="S237" s="30">
        <v>379.75</v>
      </c>
      <c r="T237" s="30">
        <v>137.63999999999999</v>
      </c>
    </row>
    <row r="238" spans="1:20" x14ac:dyDescent="0.35">
      <c r="A238" s="159">
        <v>41533</v>
      </c>
      <c r="B238" s="30">
        <v>4152.22</v>
      </c>
      <c r="C238" s="30">
        <v>452.58</v>
      </c>
      <c r="D238" s="31">
        <v>847.28</v>
      </c>
      <c r="E238" s="5">
        <v>2894.639893</v>
      </c>
      <c r="F238" s="31">
        <v>238.41</v>
      </c>
      <c r="G238" s="5">
        <v>126.43</v>
      </c>
      <c r="H238" s="31">
        <v>291.93</v>
      </c>
      <c r="I238" s="31">
        <v>426.65</v>
      </c>
      <c r="J238" s="30">
        <v>609.48</v>
      </c>
      <c r="K238" s="5">
        <v>326.67</v>
      </c>
      <c r="L238" s="5">
        <v>265.64999999999998</v>
      </c>
      <c r="M238" s="5">
        <v>262.13</v>
      </c>
      <c r="N238" s="5">
        <v>186.41</v>
      </c>
      <c r="O238" s="31">
        <v>561.75</v>
      </c>
      <c r="P238" s="31">
        <v>282.69</v>
      </c>
      <c r="Q238" s="86">
        <v>188.37</v>
      </c>
      <c r="R238" s="30">
        <v>515.22</v>
      </c>
      <c r="S238" s="30">
        <v>377.14</v>
      </c>
      <c r="T238" s="30">
        <v>138.69</v>
      </c>
    </row>
    <row r="239" spans="1:20" x14ac:dyDescent="0.35">
      <c r="A239" s="159">
        <v>41526</v>
      </c>
      <c r="B239" s="30">
        <v>4040.33</v>
      </c>
      <c r="C239" s="30">
        <v>440.94</v>
      </c>
      <c r="D239" s="31">
        <v>810.63</v>
      </c>
      <c r="E239" s="5">
        <v>2798.3100589999999</v>
      </c>
      <c r="F239" s="31">
        <v>225.94</v>
      </c>
      <c r="G239" s="5">
        <v>121.79</v>
      </c>
      <c r="H239" s="31">
        <v>282.05</v>
      </c>
      <c r="I239" s="31">
        <v>407.26</v>
      </c>
      <c r="J239" s="30">
        <v>602.57000000000005</v>
      </c>
      <c r="K239" s="5">
        <v>321.08</v>
      </c>
      <c r="L239" s="5">
        <v>258.64999999999998</v>
      </c>
      <c r="M239" s="5">
        <v>252.75</v>
      </c>
      <c r="N239" s="5">
        <v>180.4</v>
      </c>
      <c r="O239" s="31">
        <v>552.1</v>
      </c>
      <c r="P239" s="31">
        <v>271.75</v>
      </c>
      <c r="Q239" s="86">
        <v>182.3</v>
      </c>
      <c r="R239" s="30">
        <v>501.91</v>
      </c>
      <c r="S239" s="30">
        <v>363.84</v>
      </c>
      <c r="T239" s="30">
        <v>133.19</v>
      </c>
    </row>
    <row r="240" spans="1:20" x14ac:dyDescent="0.35">
      <c r="A240" s="159">
        <v>41519</v>
      </c>
      <c r="B240" s="30">
        <v>4006.01</v>
      </c>
      <c r="C240" s="30">
        <v>446.52</v>
      </c>
      <c r="D240" s="31">
        <v>819.75</v>
      </c>
      <c r="E240" s="5">
        <v>2774.0900879999999</v>
      </c>
      <c r="F240" s="31">
        <v>220.33</v>
      </c>
      <c r="G240" s="5">
        <v>119.23</v>
      </c>
      <c r="H240" s="31">
        <v>274.10000000000002</v>
      </c>
      <c r="I240" s="31">
        <v>395.18</v>
      </c>
      <c r="J240" s="30">
        <v>618.24</v>
      </c>
      <c r="K240" s="5">
        <v>322.2</v>
      </c>
      <c r="L240" s="5">
        <v>256.47000000000003</v>
      </c>
      <c r="M240" s="5">
        <v>246.09</v>
      </c>
      <c r="N240" s="5">
        <v>176.99</v>
      </c>
      <c r="O240" s="31">
        <v>535.39</v>
      </c>
      <c r="P240" s="31">
        <v>263.42</v>
      </c>
      <c r="Q240" s="86">
        <v>175.28</v>
      </c>
      <c r="R240" s="30">
        <v>505.33</v>
      </c>
      <c r="S240" s="30">
        <v>361.89</v>
      </c>
      <c r="T240" s="30">
        <v>136.44</v>
      </c>
    </row>
    <row r="241" spans="1:20" x14ac:dyDescent="0.35">
      <c r="A241" s="159">
        <v>41512</v>
      </c>
      <c r="B241" s="30">
        <v>4067.13</v>
      </c>
      <c r="C241" s="30">
        <v>453.33</v>
      </c>
      <c r="D241" s="31">
        <v>844.95</v>
      </c>
      <c r="E241" s="5">
        <v>2821.4499510000001</v>
      </c>
      <c r="F241" s="31">
        <v>223</v>
      </c>
      <c r="G241" s="5">
        <v>121.16</v>
      </c>
      <c r="H241" s="31">
        <v>279.45</v>
      </c>
      <c r="I241" s="31">
        <v>410.79</v>
      </c>
      <c r="J241" s="30">
        <v>637.15</v>
      </c>
      <c r="K241" s="5">
        <v>319.24</v>
      </c>
      <c r="L241" s="5">
        <v>257.69</v>
      </c>
      <c r="M241" s="5">
        <v>248.09</v>
      </c>
      <c r="N241" s="5">
        <v>177.25</v>
      </c>
      <c r="O241" s="31">
        <v>539.82000000000005</v>
      </c>
      <c r="P241" s="31">
        <v>267.36</v>
      </c>
      <c r="Q241" s="86">
        <v>177.96</v>
      </c>
      <c r="R241" s="30">
        <v>511.64</v>
      </c>
      <c r="S241" s="30">
        <v>367.69</v>
      </c>
      <c r="T241" s="30">
        <v>138.07</v>
      </c>
    </row>
    <row r="242" spans="1:20" x14ac:dyDescent="0.35">
      <c r="A242" s="159">
        <v>41505</v>
      </c>
      <c r="B242" s="30">
        <v>4083.98</v>
      </c>
      <c r="C242" s="30">
        <v>458.15</v>
      </c>
      <c r="D242" s="31">
        <v>830.78</v>
      </c>
      <c r="E242" s="5">
        <v>2823.3500979999999</v>
      </c>
      <c r="F242" s="31">
        <v>224.29</v>
      </c>
      <c r="G242" s="5">
        <v>121.76</v>
      </c>
      <c r="H242" s="31">
        <v>278.47000000000003</v>
      </c>
      <c r="I242" s="31">
        <v>411.35</v>
      </c>
      <c r="J242" s="30">
        <v>642.65</v>
      </c>
      <c r="K242" s="5">
        <v>314.18</v>
      </c>
      <c r="L242" s="5">
        <v>257.57</v>
      </c>
      <c r="M242" s="5">
        <v>247.51</v>
      </c>
      <c r="N242" s="5">
        <v>177.67</v>
      </c>
      <c r="O242" s="31">
        <v>537.55999999999995</v>
      </c>
      <c r="P242" s="31">
        <v>271.19</v>
      </c>
      <c r="Q242" s="86">
        <v>178.15</v>
      </c>
      <c r="R242" s="30">
        <v>514.41999999999996</v>
      </c>
      <c r="S242" s="30">
        <v>366.14</v>
      </c>
      <c r="T242" s="30">
        <v>137.96</v>
      </c>
    </row>
    <row r="243" spans="1:20" x14ac:dyDescent="0.35">
      <c r="A243" s="159">
        <v>41498</v>
      </c>
      <c r="B243" s="30">
        <v>4071.68</v>
      </c>
      <c r="C243" s="30">
        <v>461.92</v>
      </c>
      <c r="D243" s="31">
        <v>816.69</v>
      </c>
      <c r="E243" s="5">
        <v>2827.1499020000001</v>
      </c>
      <c r="F243" s="31">
        <v>225.24</v>
      </c>
      <c r="G243" s="5">
        <v>122.17</v>
      </c>
      <c r="H243" s="31">
        <v>275.51</v>
      </c>
      <c r="I243" s="31">
        <v>406.78</v>
      </c>
      <c r="J243" s="30">
        <v>645.16999999999996</v>
      </c>
      <c r="K243" s="5">
        <v>311.44</v>
      </c>
      <c r="L243" s="5">
        <v>255.58</v>
      </c>
      <c r="M243" s="5">
        <v>251.19</v>
      </c>
      <c r="N243" s="5">
        <v>179.59</v>
      </c>
      <c r="O243" s="31">
        <v>539.64</v>
      </c>
      <c r="P243" s="31">
        <v>272.72000000000003</v>
      </c>
      <c r="Q243" s="86">
        <v>178.15</v>
      </c>
      <c r="R243" s="30">
        <v>514.92999999999995</v>
      </c>
      <c r="S243" s="30">
        <v>369.52</v>
      </c>
      <c r="T243" s="30">
        <v>139.52000000000001</v>
      </c>
    </row>
    <row r="244" spans="1:20" x14ac:dyDescent="0.35">
      <c r="A244" s="159">
        <v>41491</v>
      </c>
      <c r="B244" s="30">
        <v>4049.97</v>
      </c>
      <c r="C244" s="30">
        <v>461.75</v>
      </c>
      <c r="D244" s="31">
        <v>822.55</v>
      </c>
      <c r="E244" s="5">
        <v>2809.080078</v>
      </c>
      <c r="F244" s="31">
        <v>225.66</v>
      </c>
      <c r="G244" s="5">
        <v>116.6</v>
      </c>
      <c r="H244" s="31">
        <v>276.25</v>
      </c>
      <c r="I244" s="31">
        <v>404.72</v>
      </c>
      <c r="J244" s="30">
        <v>640.57000000000005</v>
      </c>
      <c r="K244" s="5">
        <v>312.3</v>
      </c>
      <c r="L244" s="5">
        <v>258</v>
      </c>
      <c r="M244" s="5">
        <v>240.74</v>
      </c>
      <c r="N244" s="5">
        <v>179.25</v>
      </c>
      <c r="O244" s="31">
        <v>538.33000000000004</v>
      </c>
      <c r="P244" s="31">
        <v>269.93</v>
      </c>
      <c r="Q244" s="86">
        <v>166.46</v>
      </c>
      <c r="R244" s="30">
        <v>518.04999999999995</v>
      </c>
      <c r="S244" s="30">
        <v>364.61</v>
      </c>
      <c r="T244" s="30">
        <v>141.99</v>
      </c>
    </row>
    <row r="245" spans="1:20" x14ac:dyDescent="0.35">
      <c r="A245" s="159">
        <v>41484</v>
      </c>
      <c r="B245" s="30">
        <v>3968.91</v>
      </c>
      <c r="C245" s="30">
        <v>443.23</v>
      </c>
      <c r="D245" s="31">
        <v>804.86</v>
      </c>
      <c r="E245" s="5">
        <v>2741.7299800000001</v>
      </c>
      <c r="F245" s="31">
        <v>219.5</v>
      </c>
      <c r="G245" s="5">
        <v>113.71</v>
      </c>
      <c r="H245" s="31">
        <v>268.05</v>
      </c>
      <c r="I245" s="31">
        <v>396.62</v>
      </c>
      <c r="J245" s="30">
        <v>647.87</v>
      </c>
      <c r="K245" s="5">
        <v>305.02999999999997</v>
      </c>
      <c r="L245" s="5">
        <v>250.89</v>
      </c>
      <c r="M245" s="5">
        <v>238.88</v>
      </c>
      <c r="N245" s="5">
        <v>177.16</v>
      </c>
      <c r="O245" s="31">
        <v>522.12</v>
      </c>
      <c r="P245" s="31">
        <v>260.95</v>
      </c>
      <c r="Q245" s="86">
        <v>166.94</v>
      </c>
      <c r="R245" s="30">
        <v>501.08</v>
      </c>
      <c r="S245" s="30">
        <v>357.55</v>
      </c>
      <c r="T245" s="30">
        <v>138.91999999999999</v>
      </c>
    </row>
    <row r="246" spans="1:20" x14ac:dyDescent="0.35">
      <c r="A246" s="159">
        <v>41477</v>
      </c>
      <c r="B246" s="30">
        <v>3939.92</v>
      </c>
      <c r="C246" s="30">
        <v>446.83</v>
      </c>
      <c r="D246" s="31">
        <v>821.76</v>
      </c>
      <c r="E246" s="5">
        <v>2725.3999020000001</v>
      </c>
      <c r="F246" s="31">
        <v>216.43</v>
      </c>
      <c r="G246" s="5">
        <v>108.7</v>
      </c>
      <c r="H246" s="31">
        <v>270.45</v>
      </c>
      <c r="I246" s="31">
        <v>391.73</v>
      </c>
      <c r="J246" s="30">
        <v>645.08000000000004</v>
      </c>
      <c r="K246" s="5">
        <v>306.13</v>
      </c>
      <c r="L246" s="5">
        <v>250.96</v>
      </c>
      <c r="M246" s="5">
        <v>231.55</v>
      </c>
      <c r="N246" s="5">
        <v>174.22</v>
      </c>
      <c r="O246" s="31">
        <v>524.80999999999995</v>
      </c>
      <c r="P246" s="31">
        <v>255.64</v>
      </c>
      <c r="Q246" s="86">
        <v>166.02</v>
      </c>
      <c r="R246" s="30">
        <v>500.26</v>
      </c>
      <c r="S246" s="30">
        <v>356.09</v>
      </c>
      <c r="T246" s="30">
        <v>140.18</v>
      </c>
    </row>
    <row r="247" spans="1:20" x14ac:dyDescent="0.35">
      <c r="A247" s="159">
        <v>41470</v>
      </c>
      <c r="B247" s="30">
        <v>3878.58</v>
      </c>
      <c r="C247" s="30">
        <v>453.71</v>
      </c>
      <c r="D247" s="31">
        <v>827.3</v>
      </c>
      <c r="E247" s="5">
        <v>2686.6899410000001</v>
      </c>
      <c r="F247" s="31">
        <v>210.83</v>
      </c>
      <c r="G247" s="5">
        <v>104.61</v>
      </c>
      <c r="H247" s="31">
        <v>274.02999999999997</v>
      </c>
      <c r="I247" s="31">
        <v>381.15</v>
      </c>
      <c r="J247" s="30">
        <v>647</v>
      </c>
      <c r="K247" s="5">
        <v>298.45</v>
      </c>
      <c r="L247" s="5">
        <v>245.92</v>
      </c>
      <c r="M247" s="5">
        <v>228.79</v>
      </c>
      <c r="N247" s="5">
        <v>173.96</v>
      </c>
      <c r="O247" s="31">
        <v>513.27</v>
      </c>
      <c r="P247" s="31">
        <v>253.34</v>
      </c>
      <c r="Q247" s="86">
        <v>161.38</v>
      </c>
      <c r="R247" s="30">
        <v>506.71</v>
      </c>
      <c r="S247" s="30">
        <v>350.22</v>
      </c>
      <c r="T247" s="30">
        <v>139.59</v>
      </c>
    </row>
    <row r="248" spans="1:20" x14ac:dyDescent="0.35">
      <c r="A248" s="159">
        <v>41463</v>
      </c>
      <c r="B248" s="30">
        <v>3823.83</v>
      </c>
      <c r="C248" s="30">
        <v>446.09</v>
      </c>
      <c r="D248" s="31">
        <v>804.19</v>
      </c>
      <c r="E248" s="5">
        <v>2650.8500979999999</v>
      </c>
      <c r="F248" s="31">
        <v>212.86</v>
      </c>
      <c r="G248" s="5">
        <v>105.44</v>
      </c>
      <c r="H248" s="31">
        <v>265.52999999999997</v>
      </c>
      <c r="I248" s="31">
        <v>365.56</v>
      </c>
      <c r="J248" s="30">
        <v>643.09</v>
      </c>
      <c r="K248" s="5">
        <v>292.49</v>
      </c>
      <c r="L248" s="5">
        <v>237.89</v>
      </c>
      <c r="M248" s="5">
        <v>228.91</v>
      </c>
      <c r="N248" s="5">
        <v>171.18</v>
      </c>
      <c r="O248" s="31">
        <v>506.25</v>
      </c>
      <c r="P248" s="31">
        <v>248.66</v>
      </c>
      <c r="Q248" s="86">
        <v>156.84</v>
      </c>
      <c r="R248" s="30">
        <v>493.37</v>
      </c>
      <c r="S248" s="30">
        <v>345.43</v>
      </c>
      <c r="T248" s="30">
        <v>140.47999999999999</v>
      </c>
    </row>
    <row r="249" spans="1:20" x14ac:dyDescent="0.35">
      <c r="A249" s="159">
        <v>41456</v>
      </c>
      <c r="B249" s="30">
        <v>3767.48</v>
      </c>
      <c r="C249" s="30">
        <v>442.53</v>
      </c>
      <c r="D249" s="31">
        <v>800.43</v>
      </c>
      <c r="E249" s="5">
        <v>2622.6201169999999</v>
      </c>
      <c r="F249" s="31">
        <v>214.07</v>
      </c>
      <c r="G249" s="5">
        <v>102.9</v>
      </c>
      <c r="H249" s="31">
        <v>258.42</v>
      </c>
      <c r="I249" s="31">
        <v>355.15</v>
      </c>
      <c r="J249" s="30">
        <v>644.5</v>
      </c>
      <c r="K249" s="5">
        <v>289.68</v>
      </c>
      <c r="L249" s="5">
        <v>238.09</v>
      </c>
      <c r="M249" s="5">
        <v>229.2</v>
      </c>
      <c r="N249" s="5">
        <v>167.69</v>
      </c>
      <c r="O249" s="31">
        <v>498.97</v>
      </c>
      <c r="P249" s="31">
        <v>249.89</v>
      </c>
      <c r="Q249" s="86">
        <v>153.46</v>
      </c>
      <c r="R249" s="30">
        <v>491.95</v>
      </c>
      <c r="S249" s="30">
        <v>340.16</v>
      </c>
      <c r="T249" s="30">
        <v>142.47</v>
      </c>
    </row>
    <row r="250" spans="1:20" x14ac:dyDescent="0.35">
      <c r="A250" s="159">
        <v>41449</v>
      </c>
      <c r="B250" s="30">
        <v>3595.63</v>
      </c>
      <c r="C250" s="30">
        <v>421.7</v>
      </c>
      <c r="D250" s="31">
        <v>778.38</v>
      </c>
      <c r="E250" s="5">
        <v>2511.830078</v>
      </c>
      <c r="F250" s="31">
        <v>209.38</v>
      </c>
      <c r="G250" s="5">
        <v>100.51</v>
      </c>
      <c r="H250" s="31">
        <v>249.56</v>
      </c>
      <c r="I250" s="31">
        <v>334.29</v>
      </c>
      <c r="J250" s="30">
        <v>615.4</v>
      </c>
      <c r="K250" s="5">
        <v>277.82</v>
      </c>
      <c r="L250" s="5">
        <v>227.02</v>
      </c>
      <c r="M250" s="5">
        <v>218.82</v>
      </c>
      <c r="N250" s="5">
        <v>158.43</v>
      </c>
      <c r="O250" s="31">
        <v>478.93</v>
      </c>
      <c r="P250" s="31">
        <v>236.29</v>
      </c>
      <c r="Q250" s="86">
        <v>147.38999999999999</v>
      </c>
      <c r="R250" s="30">
        <v>465</v>
      </c>
      <c r="S250" s="30">
        <v>320.07</v>
      </c>
      <c r="T250" s="30">
        <v>134.72999999999999</v>
      </c>
    </row>
    <row r="251" spans="1:20" x14ac:dyDescent="0.35">
      <c r="A251" s="159">
        <v>41442</v>
      </c>
      <c r="B251" s="30">
        <v>3863.66</v>
      </c>
      <c r="C251" s="30">
        <v>448.41</v>
      </c>
      <c r="D251" s="31">
        <v>833.48</v>
      </c>
      <c r="E251" s="5">
        <v>2702.6899410000001</v>
      </c>
      <c r="F251" s="31">
        <v>226.43</v>
      </c>
      <c r="G251" s="5">
        <v>109.6</v>
      </c>
      <c r="H251" s="31">
        <v>262.35000000000002</v>
      </c>
      <c r="I251" s="31">
        <v>366.17</v>
      </c>
      <c r="J251" s="30">
        <v>653.92999999999995</v>
      </c>
      <c r="K251" s="5">
        <v>298.11</v>
      </c>
      <c r="L251" s="5">
        <v>235.81</v>
      </c>
      <c r="M251" s="5">
        <v>233.3</v>
      </c>
      <c r="N251" s="5">
        <v>166.1</v>
      </c>
      <c r="O251" s="31">
        <v>508.55</v>
      </c>
      <c r="P251" s="31">
        <v>253.55</v>
      </c>
      <c r="Q251" s="86">
        <v>158.11000000000001</v>
      </c>
      <c r="R251" s="30">
        <v>494.83</v>
      </c>
      <c r="S251" s="30">
        <v>345.57</v>
      </c>
      <c r="T251" s="30">
        <v>138.86000000000001</v>
      </c>
    </row>
    <row r="252" spans="1:20" x14ac:dyDescent="0.35">
      <c r="A252" s="159">
        <v>41435</v>
      </c>
      <c r="B252" s="30">
        <v>3864.36</v>
      </c>
      <c r="C252" s="30">
        <v>450.32</v>
      </c>
      <c r="D252" s="31">
        <v>838.06</v>
      </c>
      <c r="E252" s="5">
        <v>2719.3999020000001</v>
      </c>
      <c r="F252" s="31">
        <v>223.79</v>
      </c>
      <c r="G252" s="5">
        <v>112.01</v>
      </c>
      <c r="H252" s="31">
        <v>262.87</v>
      </c>
      <c r="I252" s="31">
        <v>374.41</v>
      </c>
      <c r="J252" s="30">
        <v>644.75</v>
      </c>
      <c r="K252" s="5">
        <v>303.07</v>
      </c>
      <c r="L252" s="5">
        <v>238.5</v>
      </c>
      <c r="M252" s="5">
        <v>232.82</v>
      </c>
      <c r="N252" s="5">
        <v>163.18</v>
      </c>
      <c r="O252" s="31">
        <v>512.80999999999995</v>
      </c>
      <c r="P252" s="31">
        <v>259.18</v>
      </c>
      <c r="Q252" s="86">
        <v>160.58000000000001</v>
      </c>
      <c r="R252" s="30">
        <v>499.04</v>
      </c>
      <c r="S252" s="30">
        <v>346.93</v>
      </c>
      <c r="T252" s="30">
        <v>139.57</v>
      </c>
    </row>
    <row r="253" spans="1:20" x14ac:dyDescent="0.35">
      <c r="A253" s="159">
        <v>41428</v>
      </c>
      <c r="B253" s="30">
        <v>3920.67</v>
      </c>
      <c r="C253" s="30">
        <v>451.72</v>
      </c>
      <c r="D253" s="31">
        <v>843.37</v>
      </c>
      <c r="E253" s="5">
        <v>2747.73999</v>
      </c>
      <c r="F253" s="31">
        <v>224.78</v>
      </c>
      <c r="G253" s="5">
        <v>115.3</v>
      </c>
      <c r="H253" s="31">
        <v>262.16000000000003</v>
      </c>
      <c r="I253" s="31">
        <v>374.88</v>
      </c>
      <c r="J253" s="30">
        <v>647.54999999999995</v>
      </c>
      <c r="K253" s="5">
        <v>308.99</v>
      </c>
      <c r="L253" s="5">
        <v>241.47</v>
      </c>
      <c r="M253" s="5">
        <v>233.35</v>
      </c>
      <c r="N253" s="5">
        <v>163.82</v>
      </c>
      <c r="O253" s="31">
        <v>517.16</v>
      </c>
      <c r="P253" s="31">
        <v>263.77999999999997</v>
      </c>
      <c r="Q253" s="86">
        <v>164.41</v>
      </c>
      <c r="R253" s="30">
        <v>504.58</v>
      </c>
      <c r="S253" s="30">
        <v>351.32</v>
      </c>
      <c r="T253" s="30">
        <v>139.91</v>
      </c>
    </row>
    <row r="254" spans="1:20" x14ac:dyDescent="0.35">
      <c r="A254" s="159">
        <v>41421</v>
      </c>
      <c r="B254" s="30">
        <v>3995.16</v>
      </c>
      <c r="C254" s="30">
        <v>471</v>
      </c>
      <c r="D254" s="31">
        <v>847.43</v>
      </c>
      <c r="E254" s="5">
        <v>2795</v>
      </c>
      <c r="F254" s="31">
        <v>230.71</v>
      </c>
      <c r="G254" s="5">
        <v>114.88</v>
      </c>
      <c r="H254" s="31">
        <v>266.22000000000003</v>
      </c>
      <c r="I254" s="31">
        <v>370</v>
      </c>
      <c r="J254" s="30">
        <v>674.28</v>
      </c>
      <c r="K254" s="5">
        <v>316.88</v>
      </c>
      <c r="L254" s="5">
        <v>235.64</v>
      </c>
      <c r="M254" s="5">
        <v>246.78</v>
      </c>
      <c r="N254" s="5">
        <v>168.6</v>
      </c>
      <c r="O254" s="31">
        <v>524.96</v>
      </c>
      <c r="P254" s="31">
        <v>259.64</v>
      </c>
      <c r="Q254" s="86">
        <v>167.38</v>
      </c>
      <c r="R254" s="30">
        <v>520.42999999999995</v>
      </c>
      <c r="S254" s="30">
        <v>360.65</v>
      </c>
      <c r="T254" s="30">
        <v>140.74</v>
      </c>
    </row>
    <row r="255" spans="1:20" x14ac:dyDescent="0.35">
      <c r="A255" s="159">
        <v>41414</v>
      </c>
      <c r="B255" s="30">
        <v>4022.85</v>
      </c>
      <c r="C255" s="30">
        <v>473.58</v>
      </c>
      <c r="D255" s="31">
        <v>845.91</v>
      </c>
      <c r="E255" s="5">
        <v>2817.98999</v>
      </c>
      <c r="F255" s="31">
        <v>232.07</v>
      </c>
      <c r="G255" s="5">
        <v>118.77</v>
      </c>
      <c r="H255" s="31">
        <v>272.92</v>
      </c>
      <c r="I255" s="31">
        <v>383</v>
      </c>
      <c r="J255" s="30">
        <v>667.93</v>
      </c>
      <c r="K255" s="5">
        <v>317.37</v>
      </c>
      <c r="L255" s="5">
        <v>237.51</v>
      </c>
      <c r="M255" s="5">
        <v>250.79</v>
      </c>
      <c r="N255" s="5">
        <v>169.07</v>
      </c>
      <c r="O255" s="31">
        <v>523.02</v>
      </c>
      <c r="P255" s="31">
        <v>264.75</v>
      </c>
      <c r="Q255" s="86">
        <v>168.59</v>
      </c>
      <c r="R255" s="30">
        <v>527.01</v>
      </c>
      <c r="S255" s="30">
        <v>363.33</v>
      </c>
      <c r="T255" s="30">
        <v>141.62</v>
      </c>
    </row>
    <row r="256" spans="1:20" x14ac:dyDescent="0.35">
      <c r="A256" s="159">
        <v>41407</v>
      </c>
      <c r="B256" s="30">
        <v>3945.2</v>
      </c>
      <c r="C256" s="30">
        <v>470.61</v>
      </c>
      <c r="D256" s="31">
        <v>843.94</v>
      </c>
      <c r="E256" s="5">
        <v>2777.389893</v>
      </c>
      <c r="F256" s="31">
        <v>233.4</v>
      </c>
      <c r="G256" s="5">
        <v>113.92</v>
      </c>
      <c r="H256" s="31">
        <v>270.58999999999997</v>
      </c>
      <c r="I256" s="31">
        <v>351.2</v>
      </c>
      <c r="J256" s="30">
        <v>671.81</v>
      </c>
      <c r="K256" s="5">
        <v>314.63</v>
      </c>
      <c r="L256" s="5">
        <v>237.95</v>
      </c>
      <c r="M256" s="5">
        <v>251.44</v>
      </c>
      <c r="N256" s="5">
        <v>170.21</v>
      </c>
      <c r="O256" s="31">
        <v>514.64</v>
      </c>
      <c r="P256" s="31">
        <v>259.86</v>
      </c>
      <c r="Q256" s="86">
        <v>168.39</v>
      </c>
      <c r="R256" s="30">
        <v>510.19</v>
      </c>
      <c r="S256" s="30">
        <v>360.62</v>
      </c>
      <c r="T256" s="30">
        <v>133.55000000000001</v>
      </c>
    </row>
    <row r="257" spans="1:20" x14ac:dyDescent="0.35">
      <c r="A257" s="159">
        <v>41400</v>
      </c>
      <c r="B257" s="30">
        <v>3907.04</v>
      </c>
      <c r="C257" s="30">
        <v>466.57</v>
      </c>
      <c r="D257" s="31">
        <v>832.14</v>
      </c>
      <c r="E257" s="5">
        <v>2750.5200199999999</v>
      </c>
      <c r="F257" s="31">
        <v>232.67</v>
      </c>
      <c r="G257" s="5">
        <v>114.13</v>
      </c>
      <c r="H257" s="31">
        <v>262.93</v>
      </c>
      <c r="I257" s="31">
        <v>346.04</v>
      </c>
      <c r="J257" s="30">
        <v>663.97</v>
      </c>
      <c r="K257" s="5">
        <v>312.06</v>
      </c>
      <c r="L257" s="5">
        <v>235.45</v>
      </c>
      <c r="M257" s="5">
        <v>248.55</v>
      </c>
      <c r="N257" s="5">
        <v>170.14</v>
      </c>
      <c r="O257" s="31">
        <v>503.59</v>
      </c>
      <c r="P257" s="31">
        <v>252.97</v>
      </c>
      <c r="Q257" s="86">
        <v>163.66</v>
      </c>
      <c r="R257" s="30">
        <v>510.14</v>
      </c>
      <c r="S257" s="30">
        <v>357.11</v>
      </c>
      <c r="T257" s="30">
        <v>132.87</v>
      </c>
    </row>
    <row r="258" spans="1:20" x14ac:dyDescent="0.35">
      <c r="A258" s="159">
        <v>41393</v>
      </c>
      <c r="B258" s="30">
        <v>3868.68</v>
      </c>
      <c r="C258" s="30">
        <v>467.63</v>
      </c>
      <c r="D258" s="31">
        <v>812.04</v>
      </c>
      <c r="E258" s="5">
        <v>2717.3798830000001</v>
      </c>
      <c r="F258" s="31">
        <v>232</v>
      </c>
      <c r="G258" s="5">
        <v>111.99</v>
      </c>
      <c r="H258" s="31">
        <v>255.18</v>
      </c>
      <c r="I258" s="31">
        <v>337.51</v>
      </c>
      <c r="J258" s="30">
        <v>661.8</v>
      </c>
      <c r="K258" s="5">
        <v>307.82</v>
      </c>
      <c r="L258" s="5">
        <v>230.22</v>
      </c>
      <c r="M258" s="5">
        <v>246.95</v>
      </c>
      <c r="N258" s="5">
        <v>170</v>
      </c>
      <c r="O258" s="31">
        <v>500.46</v>
      </c>
      <c r="P258" s="31">
        <v>251.91</v>
      </c>
      <c r="Q258" s="86">
        <v>161.59</v>
      </c>
      <c r="R258" s="30">
        <v>498.86</v>
      </c>
      <c r="S258" s="30">
        <v>353.7</v>
      </c>
      <c r="T258" s="30">
        <v>130.53</v>
      </c>
    </row>
    <row r="259" spans="1:20" x14ac:dyDescent="0.35">
      <c r="A259" s="159">
        <v>41386</v>
      </c>
      <c r="B259" s="30">
        <v>3652.13</v>
      </c>
      <c r="C259" s="30">
        <v>469.42</v>
      </c>
      <c r="D259" s="31">
        <v>780.04</v>
      </c>
      <c r="E259" s="5">
        <v>2583.6201169999999</v>
      </c>
      <c r="F259" s="31">
        <v>221.8</v>
      </c>
      <c r="G259" s="5">
        <v>104.84</v>
      </c>
      <c r="H259" s="31">
        <v>242.02</v>
      </c>
      <c r="I259" s="31">
        <v>313.05</v>
      </c>
      <c r="J259" s="30">
        <v>644.41</v>
      </c>
      <c r="K259" s="5">
        <v>291.82</v>
      </c>
      <c r="L259" s="5">
        <v>223.56</v>
      </c>
      <c r="M259" s="5">
        <v>237.54</v>
      </c>
      <c r="N259" s="5">
        <v>164.68</v>
      </c>
      <c r="O259" s="31">
        <v>477.82</v>
      </c>
      <c r="P259" s="31">
        <v>236.78</v>
      </c>
      <c r="Q259" s="86">
        <v>152.30000000000001</v>
      </c>
      <c r="R259" s="30">
        <v>474.01</v>
      </c>
      <c r="S259" s="30">
        <v>337.73</v>
      </c>
      <c r="T259" s="30">
        <v>129.04</v>
      </c>
    </row>
    <row r="260" spans="1:20" x14ac:dyDescent="0.35">
      <c r="A260" s="159">
        <v>41379</v>
      </c>
      <c r="B260" s="30">
        <v>3710.48</v>
      </c>
      <c r="C260" s="30">
        <v>465.88</v>
      </c>
      <c r="D260" s="31">
        <v>802.84</v>
      </c>
      <c r="E260" s="5">
        <v>2624.709961</v>
      </c>
      <c r="F260" s="31">
        <v>228.73</v>
      </c>
      <c r="G260" s="5">
        <v>104.29</v>
      </c>
      <c r="H260" s="31">
        <v>247.72</v>
      </c>
      <c r="I260" s="31">
        <v>316</v>
      </c>
      <c r="J260" s="30">
        <v>658.03</v>
      </c>
      <c r="K260" s="5">
        <v>296.83</v>
      </c>
      <c r="L260" s="5">
        <v>228.04</v>
      </c>
      <c r="M260" s="5">
        <v>239.73</v>
      </c>
      <c r="N260" s="5">
        <v>165.57</v>
      </c>
      <c r="O260" s="31">
        <v>489.31</v>
      </c>
      <c r="P260" s="31">
        <v>243.76</v>
      </c>
      <c r="Q260" s="86">
        <v>153.24</v>
      </c>
      <c r="R260" s="30">
        <v>486.42</v>
      </c>
      <c r="S260" s="30">
        <v>344.44</v>
      </c>
      <c r="T260" s="30">
        <v>133.97</v>
      </c>
    </row>
    <row r="261" spans="1:20" x14ac:dyDescent="0.35">
      <c r="A261" s="159">
        <v>41372</v>
      </c>
      <c r="B261" s="30">
        <v>3666.78</v>
      </c>
      <c r="C261" s="30">
        <v>465.75</v>
      </c>
      <c r="D261" s="31">
        <v>793.6</v>
      </c>
      <c r="E261" s="5">
        <v>2589.25</v>
      </c>
      <c r="F261" s="31">
        <v>220.38</v>
      </c>
      <c r="G261" s="5">
        <v>100.55</v>
      </c>
      <c r="H261" s="31">
        <v>248.11</v>
      </c>
      <c r="I261" s="31">
        <v>327.33999999999997</v>
      </c>
      <c r="J261" s="30">
        <v>635.58000000000004</v>
      </c>
      <c r="K261" s="5">
        <v>297.77</v>
      </c>
      <c r="L261" s="5">
        <v>227.57</v>
      </c>
      <c r="M261" s="5">
        <v>231.33</v>
      </c>
      <c r="N261" s="5">
        <v>165.41</v>
      </c>
      <c r="O261" s="31">
        <v>491.78</v>
      </c>
      <c r="P261" s="31">
        <v>239.14</v>
      </c>
      <c r="Q261" s="86">
        <v>156.12</v>
      </c>
      <c r="R261" s="30">
        <v>488.49</v>
      </c>
      <c r="S261" s="30">
        <v>338.54</v>
      </c>
      <c r="T261" s="30">
        <v>131.04</v>
      </c>
    </row>
    <row r="262" spans="1:20" x14ac:dyDescent="0.35">
      <c r="A262" s="159">
        <v>41366</v>
      </c>
      <c r="B262" s="30">
        <v>3805.37</v>
      </c>
      <c r="C262" s="30">
        <v>478.88</v>
      </c>
      <c r="D262" s="31">
        <v>821.15</v>
      </c>
      <c r="E262" s="5">
        <v>2679.8000489999999</v>
      </c>
      <c r="F262" s="31">
        <v>223.23</v>
      </c>
      <c r="G262" s="5">
        <v>104.63</v>
      </c>
      <c r="H262" s="31">
        <v>257.39999999999998</v>
      </c>
      <c r="I262" s="31">
        <v>338.75</v>
      </c>
      <c r="J262" s="30">
        <v>659.14</v>
      </c>
      <c r="K262" s="5">
        <v>306.05</v>
      </c>
      <c r="L262" s="5">
        <v>234.91</v>
      </c>
      <c r="M262" s="5">
        <v>235.27</v>
      </c>
      <c r="N262" s="5">
        <v>168.8</v>
      </c>
      <c r="O262" s="31">
        <v>514.26</v>
      </c>
      <c r="P262" s="31">
        <v>251.41</v>
      </c>
      <c r="Q262" s="86">
        <v>162.87</v>
      </c>
      <c r="R262" s="30">
        <v>505.64</v>
      </c>
      <c r="S262" s="30">
        <v>351.81</v>
      </c>
      <c r="T262" s="30">
        <v>139.33000000000001</v>
      </c>
    </row>
    <row r="263" spans="1:20" x14ac:dyDescent="0.35">
      <c r="A263" s="159">
        <v>41358</v>
      </c>
      <c r="B263" s="30">
        <v>3727.98</v>
      </c>
      <c r="C263" s="30">
        <v>465.05</v>
      </c>
      <c r="D263" s="31">
        <v>806.39</v>
      </c>
      <c r="E263" s="5">
        <v>2649.280029</v>
      </c>
      <c r="F263" s="31">
        <v>221.35</v>
      </c>
      <c r="G263" s="5">
        <v>104.74</v>
      </c>
      <c r="H263" s="31">
        <v>256.13</v>
      </c>
      <c r="I263" s="31">
        <v>341.38</v>
      </c>
      <c r="J263" s="30">
        <v>634.76</v>
      </c>
      <c r="K263" s="5">
        <v>304.12</v>
      </c>
      <c r="L263" s="5">
        <v>233.03</v>
      </c>
      <c r="M263" s="5">
        <v>244.25</v>
      </c>
      <c r="N263" s="5">
        <v>166.55</v>
      </c>
      <c r="O263" s="31">
        <v>511.6</v>
      </c>
      <c r="P263" s="31">
        <v>249.71</v>
      </c>
      <c r="Q263" s="86">
        <v>166.66</v>
      </c>
      <c r="R263" s="30">
        <v>489.37</v>
      </c>
      <c r="S263" s="30">
        <v>343.42</v>
      </c>
      <c r="T263" s="30">
        <v>137.94</v>
      </c>
    </row>
    <row r="264" spans="1:20" x14ac:dyDescent="0.35">
      <c r="A264" s="159">
        <v>41351</v>
      </c>
      <c r="B264" s="30">
        <v>3825.47</v>
      </c>
      <c r="C264" s="30">
        <v>463.9</v>
      </c>
      <c r="D264" s="31">
        <v>829.29</v>
      </c>
      <c r="E264" s="5">
        <v>2705.469971</v>
      </c>
      <c r="F264" s="31">
        <v>220.54</v>
      </c>
      <c r="G264" s="5">
        <v>112.56</v>
      </c>
      <c r="H264" s="31">
        <v>263.3</v>
      </c>
      <c r="I264" s="31">
        <v>354.1</v>
      </c>
      <c r="J264" s="30">
        <v>627.58000000000004</v>
      </c>
      <c r="K264" s="5">
        <v>310.25</v>
      </c>
      <c r="L264" s="5">
        <v>242.83</v>
      </c>
      <c r="M264" s="5">
        <v>247.18</v>
      </c>
      <c r="N264" s="5">
        <v>165.4</v>
      </c>
      <c r="O264" s="31">
        <v>518.04999999999995</v>
      </c>
      <c r="P264" s="31">
        <v>257.67</v>
      </c>
      <c r="Q264" s="86">
        <v>172.9</v>
      </c>
      <c r="R264" s="30">
        <v>493.74</v>
      </c>
      <c r="S264" s="30">
        <v>345.55</v>
      </c>
      <c r="T264" s="30">
        <v>138.69999999999999</v>
      </c>
    </row>
    <row r="265" spans="1:20" x14ac:dyDescent="0.35">
      <c r="A265" s="159">
        <v>41344</v>
      </c>
      <c r="B265" s="30">
        <v>3836.27</v>
      </c>
      <c r="C265" s="30">
        <v>462.76</v>
      </c>
      <c r="D265" s="31">
        <v>818.57</v>
      </c>
      <c r="E265" s="5">
        <v>2718.709961</v>
      </c>
      <c r="F265" s="31">
        <v>222.76</v>
      </c>
      <c r="G265" s="5">
        <v>116.5</v>
      </c>
      <c r="H265" s="31">
        <v>263.99</v>
      </c>
      <c r="I265" s="31">
        <v>360.76</v>
      </c>
      <c r="J265" s="30">
        <v>620.45000000000005</v>
      </c>
      <c r="K265" s="5">
        <v>310.5</v>
      </c>
      <c r="L265" s="5">
        <v>241.64</v>
      </c>
      <c r="M265" s="5">
        <v>241.5</v>
      </c>
      <c r="N265" s="5">
        <v>163.43</v>
      </c>
      <c r="O265" s="31">
        <v>515.34</v>
      </c>
      <c r="P265" s="31">
        <v>257.27</v>
      </c>
      <c r="Q265" s="86">
        <v>176.59</v>
      </c>
      <c r="R265" s="30">
        <v>488.47</v>
      </c>
      <c r="S265" s="30">
        <v>349.75</v>
      </c>
      <c r="T265" s="30">
        <v>136.58000000000001</v>
      </c>
    </row>
    <row r="266" spans="1:20" x14ac:dyDescent="0.35">
      <c r="A266" s="159">
        <v>41337</v>
      </c>
      <c r="B266" s="30">
        <v>3709.76</v>
      </c>
      <c r="C266" s="30">
        <v>452.46</v>
      </c>
      <c r="D266" s="31">
        <v>800.02</v>
      </c>
      <c r="E266" s="5">
        <v>2619.780029</v>
      </c>
      <c r="F266" s="31">
        <v>218.03</v>
      </c>
      <c r="G266" s="5">
        <v>112.1</v>
      </c>
      <c r="H266" s="31">
        <v>256.10000000000002</v>
      </c>
      <c r="I266" s="31">
        <v>344.47</v>
      </c>
      <c r="J266" s="30">
        <v>606.91</v>
      </c>
      <c r="K266" s="5">
        <v>299.33</v>
      </c>
      <c r="L266" s="5">
        <v>232.71</v>
      </c>
      <c r="M266" s="5">
        <v>230.18</v>
      </c>
      <c r="N266" s="5">
        <v>159.31</v>
      </c>
      <c r="O266" s="31">
        <v>500.58</v>
      </c>
      <c r="P266" s="31">
        <v>249</v>
      </c>
      <c r="Q266" s="86">
        <v>170.93</v>
      </c>
      <c r="R266" s="30">
        <v>468.14</v>
      </c>
      <c r="S266" s="30">
        <v>336.48</v>
      </c>
      <c r="T266" s="30">
        <v>135.43</v>
      </c>
    </row>
    <row r="267" spans="1:20" x14ac:dyDescent="0.35">
      <c r="A267" s="159">
        <v>41330</v>
      </c>
      <c r="B267" s="30">
        <v>3721.33</v>
      </c>
      <c r="C267" s="30">
        <v>444.93</v>
      </c>
      <c r="D267" s="31">
        <v>806.69</v>
      </c>
      <c r="E267" s="5">
        <v>2651.860107</v>
      </c>
      <c r="F267" s="31">
        <v>219.96</v>
      </c>
      <c r="G267" s="5">
        <v>117.81</v>
      </c>
      <c r="H267" s="31">
        <v>256.88</v>
      </c>
      <c r="I267" s="31">
        <v>348.8</v>
      </c>
      <c r="J267" s="30">
        <v>597.34</v>
      </c>
      <c r="K267" s="5">
        <v>302.29000000000002</v>
      </c>
      <c r="L267" s="5">
        <v>238.17</v>
      </c>
      <c r="M267" s="5">
        <v>227.01</v>
      </c>
      <c r="N267" s="5">
        <v>158.83000000000001</v>
      </c>
      <c r="O267" s="31">
        <v>500.87</v>
      </c>
      <c r="P267" s="31">
        <v>248.26</v>
      </c>
      <c r="Q267" s="86">
        <v>174.99</v>
      </c>
      <c r="R267" s="30">
        <v>468.89</v>
      </c>
      <c r="S267" s="30">
        <v>340.01</v>
      </c>
      <c r="T267" s="30">
        <v>133.07</v>
      </c>
    </row>
    <row r="268" spans="1:20" x14ac:dyDescent="0.35">
      <c r="A268" s="159">
        <v>41323</v>
      </c>
      <c r="B268" s="30">
        <v>3667.04</v>
      </c>
      <c r="C268" s="30">
        <v>431.63</v>
      </c>
      <c r="D268" s="31">
        <v>776.95</v>
      </c>
      <c r="E268" s="5">
        <v>2616.6499020000001</v>
      </c>
      <c r="F268" s="31">
        <v>220.11</v>
      </c>
      <c r="G268" s="5">
        <v>118.47</v>
      </c>
      <c r="H268" s="31">
        <v>253.87</v>
      </c>
      <c r="I268" s="31">
        <v>352.81</v>
      </c>
      <c r="J268" s="30">
        <v>588.41999999999996</v>
      </c>
      <c r="K268" s="5">
        <v>296.97000000000003</v>
      </c>
      <c r="L268" s="5">
        <v>231.41</v>
      </c>
      <c r="M268" s="5">
        <v>226.94</v>
      </c>
      <c r="N268" s="5">
        <v>159.04</v>
      </c>
      <c r="O268" s="31">
        <v>491.34</v>
      </c>
      <c r="P268" s="31">
        <v>241.85</v>
      </c>
      <c r="Q268" s="86">
        <v>175.47</v>
      </c>
      <c r="R268" s="30">
        <v>460.36</v>
      </c>
      <c r="S268" s="30">
        <v>334.35</v>
      </c>
      <c r="T268" s="30">
        <v>136.4</v>
      </c>
    </row>
    <row r="269" spans="1:20" x14ac:dyDescent="0.35">
      <c r="A269" s="159">
        <v>41316</v>
      </c>
      <c r="B269" s="30">
        <v>3650.58</v>
      </c>
      <c r="C269" s="30">
        <v>420.45</v>
      </c>
      <c r="D269" s="31">
        <v>779.75</v>
      </c>
      <c r="E269" s="5">
        <v>2622.610107</v>
      </c>
      <c r="F269" s="31">
        <v>220.02</v>
      </c>
      <c r="G269" s="5">
        <v>118.76</v>
      </c>
      <c r="H269" s="31">
        <v>255.59</v>
      </c>
      <c r="I269" s="31">
        <v>355.16</v>
      </c>
      <c r="J269" s="30">
        <v>580.77</v>
      </c>
      <c r="K269" s="5">
        <v>298.95999999999998</v>
      </c>
      <c r="L269" s="5">
        <v>231.65</v>
      </c>
      <c r="M269" s="5">
        <v>233.74</v>
      </c>
      <c r="N269" s="5">
        <v>156.21</v>
      </c>
      <c r="O269" s="31">
        <v>487.08</v>
      </c>
      <c r="P269" s="31">
        <v>237.49</v>
      </c>
      <c r="Q269" s="86">
        <v>175.63</v>
      </c>
      <c r="R269" s="30">
        <v>455.14</v>
      </c>
      <c r="S269" s="30">
        <v>332.03</v>
      </c>
      <c r="T269" s="30">
        <v>132.72</v>
      </c>
    </row>
    <row r="270" spans="1:20" x14ac:dyDescent="0.35">
      <c r="A270" s="159">
        <v>41309</v>
      </c>
      <c r="B270" s="30">
        <v>3659.91</v>
      </c>
      <c r="C270" s="30">
        <v>424.44</v>
      </c>
      <c r="D270" s="31">
        <v>789.94</v>
      </c>
      <c r="E270" s="5">
        <v>2625.169922</v>
      </c>
      <c r="F270" s="31">
        <v>216.1</v>
      </c>
      <c r="G270" s="5">
        <v>117.18</v>
      </c>
      <c r="H270" s="31">
        <v>257.41000000000003</v>
      </c>
      <c r="I270" s="31">
        <v>344.34</v>
      </c>
      <c r="J270" s="30">
        <v>575.08000000000004</v>
      </c>
      <c r="K270" s="5">
        <v>305.61</v>
      </c>
      <c r="L270" s="5">
        <v>232.21</v>
      </c>
      <c r="M270" s="5">
        <v>240.69</v>
      </c>
      <c r="N270" s="5">
        <v>154.49</v>
      </c>
      <c r="O270" s="31">
        <v>484.94</v>
      </c>
      <c r="P270" s="31">
        <v>235.96</v>
      </c>
      <c r="Q270" s="86">
        <v>177.27</v>
      </c>
      <c r="R270" s="30">
        <v>457.52</v>
      </c>
      <c r="S270" s="30">
        <v>327.35000000000002</v>
      </c>
      <c r="T270" s="30">
        <v>130.31</v>
      </c>
    </row>
    <row r="271" spans="1:20" x14ac:dyDescent="0.35">
      <c r="A271" s="159">
        <v>41302</v>
      </c>
      <c r="B271" s="30">
        <v>3780.89</v>
      </c>
      <c r="C271" s="30">
        <v>430</v>
      </c>
      <c r="D271" s="31">
        <v>813.43</v>
      </c>
      <c r="E271" s="5">
        <v>2744.5</v>
      </c>
      <c r="F271" s="31">
        <v>225.57</v>
      </c>
      <c r="G271" s="5">
        <v>127.75</v>
      </c>
      <c r="H271" s="31">
        <v>260.12</v>
      </c>
      <c r="I271" s="31">
        <v>356.79</v>
      </c>
      <c r="J271" s="30">
        <v>590.76</v>
      </c>
      <c r="K271" s="5">
        <v>322.04000000000002</v>
      </c>
      <c r="L271" s="5">
        <v>237.83</v>
      </c>
      <c r="M271" s="5">
        <v>251.69</v>
      </c>
      <c r="N271" s="5">
        <v>155.08000000000001</v>
      </c>
      <c r="O271" s="31">
        <v>498.21</v>
      </c>
      <c r="P271" s="31">
        <v>247.71</v>
      </c>
      <c r="Q271" s="86">
        <v>186.49</v>
      </c>
      <c r="R271" s="30">
        <v>468.81</v>
      </c>
      <c r="S271" s="30">
        <v>334.68</v>
      </c>
      <c r="T271" s="30">
        <v>132.30000000000001</v>
      </c>
    </row>
    <row r="272" spans="1:20" x14ac:dyDescent="0.35">
      <c r="A272" s="159">
        <v>41295</v>
      </c>
      <c r="B272" s="30">
        <v>3763.03</v>
      </c>
      <c r="C272" s="30">
        <v>422.68</v>
      </c>
      <c r="D272" s="31">
        <v>798.83</v>
      </c>
      <c r="E272" s="5">
        <v>2726.6298830000001</v>
      </c>
      <c r="F272" s="31">
        <v>229.28</v>
      </c>
      <c r="G272" s="5">
        <v>126.07</v>
      </c>
      <c r="H272" s="31">
        <v>255.03</v>
      </c>
      <c r="I272" s="31">
        <v>352.57</v>
      </c>
      <c r="J272" s="30">
        <v>583.66999999999996</v>
      </c>
      <c r="K272" s="5">
        <v>320.44</v>
      </c>
      <c r="L272" s="5">
        <v>233.54</v>
      </c>
      <c r="M272" s="5">
        <v>256.66000000000003</v>
      </c>
      <c r="N272" s="5">
        <v>156.65</v>
      </c>
      <c r="O272" s="31">
        <v>493.5</v>
      </c>
      <c r="P272" s="31">
        <v>248.33</v>
      </c>
      <c r="Q272" s="86">
        <v>188.36</v>
      </c>
      <c r="R272" s="30">
        <v>465.25</v>
      </c>
      <c r="S272" s="30">
        <v>331.58</v>
      </c>
      <c r="T272" s="30">
        <v>129.35</v>
      </c>
    </row>
    <row r="273" spans="1:20" x14ac:dyDescent="0.35">
      <c r="A273" s="159">
        <v>41288</v>
      </c>
      <c r="B273" s="30">
        <v>3708.25</v>
      </c>
      <c r="C273" s="30">
        <v>412.93</v>
      </c>
      <c r="D273" s="31">
        <v>785.08</v>
      </c>
      <c r="E273" s="5">
        <v>2715.1599120000001</v>
      </c>
      <c r="F273" s="31">
        <v>228.54</v>
      </c>
      <c r="G273" s="5">
        <v>125.76</v>
      </c>
      <c r="H273" s="31">
        <v>256.69</v>
      </c>
      <c r="I273" s="31">
        <v>347.91</v>
      </c>
      <c r="J273" s="30">
        <v>584.69000000000005</v>
      </c>
      <c r="K273" s="5">
        <v>318.47000000000003</v>
      </c>
      <c r="L273" s="5">
        <v>231.31</v>
      </c>
      <c r="M273" s="5">
        <v>256.11</v>
      </c>
      <c r="N273" s="5">
        <v>153.99</v>
      </c>
      <c r="O273" s="31">
        <v>484.92</v>
      </c>
      <c r="P273" s="31">
        <v>246.7</v>
      </c>
      <c r="Q273" s="86">
        <v>181.58</v>
      </c>
      <c r="R273" s="30">
        <v>451.4</v>
      </c>
      <c r="S273" s="30">
        <v>319.99</v>
      </c>
      <c r="T273" s="30">
        <v>126.21</v>
      </c>
    </row>
    <row r="274" spans="1:20" x14ac:dyDescent="0.35">
      <c r="A274" s="159">
        <v>41281</v>
      </c>
      <c r="B274" s="30">
        <v>3704.64</v>
      </c>
      <c r="C274" s="30">
        <v>420.38</v>
      </c>
      <c r="D274" s="31">
        <v>786.54</v>
      </c>
      <c r="E274" s="5">
        <v>2695.5600589999999</v>
      </c>
      <c r="F274" s="31">
        <v>229.98</v>
      </c>
      <c r="G274" s="5">
        <v>119.62</v>
      </c>
      <c r="H274" s="31">
        <v>253.8</v>
      </c>
      <c r="I274" s="31">
        <v>347.71</v>
      </c>
      <c r="J274" s="30">
        <v>591.49</v>
      </c>
      <c r="K274" s="5">
        <v>315.45</v>
      </c>
      <c r="L274" s="5">
        <v>229.92</v>
      </c>
      <c r="M274" s="5">
        <v>244.86</v>
      </c>
      <c r="N274" s="5">
        <v>153.27000000000001</v>
      </c>
      <c r="O274" s="31">
        <v>489.07</v>
      </c>
      <c r="P274" s="31">
        <v>249.92</v>
      </c>
      <c r="Q274" s="86">
        <v>189.11</v>
      </c>
      <c r="R274" s="30">
        <v>452.22</v>
      </c>
      <c r="S274" s="30">
        <v>319.42</v>
      </c>
      <c r="T274" s="30">
        <v>125.94</v>
      </c>
    </row>
    <row r="275" spans="1:20" x14ac:dyDescent="0.35">
      <c r="A275" s="159">
        <v>41274</v>
      </c>
      <c r="B275" s="30">
        <v>3641.07</v>
      </c>
      <c r="C275" s="30">
        <v>416.77</v>
      </c>
      <c r="D275" s="31">
        <v>786.15</v>
      </c>
      <c r="E275" s="5">
        <v>2626.8500979999999</v>
      </c>
      <c r="F275" s="31">
        <v>228.64</v>
      </c>
      <c r="G275" s="5">
        <v>112.36</v>
      </c>
      <c r="H275" s="31">
        <v>246.69</v>
      </c>
      <c r="I275" s="31">
        <v>337.94</v>
      </c>
      <c r="J275" s="30">
        <v>582.91</v>
      </c>
      <c r="K275" s="5">
        <v>311.13</v>
      </c>
      <c r="L275" s="5">
        <v>222.49</v>
      </c>
      <c r="M275" s="5">
        <v>239.71</v>
      </c>
      <c r="N275" s="5">
        <v>152.72</v>
      </c>
      <c r="O275" s="31">
        <v>478.24</v>
      </c>
      <c r="P275" s="31">
        <v>243.89</v>
      </c>
      <c r="Q275" s="86">
        <v>183.27</v>
      </c>
      <c r="R275" s="30">
        <v>451.37</v>
      </c>
      <c r="S275" s="30">
        <v>314.47000000000003</v>
      </c>
      <c r="T275" s="30">
        <v>120.25</v>
      </c>
    </row>
    <row r="276" spans="1:20" x14ac:dyDescent="0.35">
      <c r="A276" s="159">
        <v>41267</v>
      </c>
      <c r="B276" s="30">
        <v>3652.61</v>
      </c>
      <c r="C276" s="30">
        <v>417.95</v>
      </c>
      <c r="D276" s="31">
        <v>789.23</v>
      </c>
      <c r="E276" s="5">
        <v>2651.0900879999999</v>
      </c>
      <c r="F276" s="31">
        <v>228.84</v>
      </c>
      <c r="G276" s="5">
        <v>113.19</v>
      </c>
      <c r="H276" s="31">
        <v>247.63</v>
      </c>
      <c r="I276" s="31">
        <v>336.47</v>
      </c>
      <c r="J276" s="30">
        <v>585.54</v>
      </c>
      <c r="K276" s="5">
        <v>314.08999999999997</v>
      </c>
      <c r="L276" s="5">
        <v>222.57</v>
      </c>
      <c r="M276" s="5">
        <v>241.59</v>
      </c>
      <c r="N276" s="5">
        <v>153.66999999999999</v>
      </c>
      <c r="O276" s="31">
        <v>479.52</v>
      </c>
      <c r="P276" s="31">
        <v>244.04</v>
      </c>
      <c r="Q276" s="86">
        <v>184.33</v>
      </c>
      <c r="R276" s="30">
        <v>452.23</v>
      </c>
      <c r="S276" s="30">
        <v>317.86</v>
      </c>
      <c r="T276" s="30">
        <v>121.17</v>
      </c>
    </row>
    <row r="277" spans="1:20" x14ac:dyDescent="0.35">
      <c r="A277" s="159">
        <v>41260</v>
      </c>
      <c r="B277" s="30">
        <v>3638.1</v>
      </c>
      <c r="C277" s="30">
        <v>417.25</v>
      </c>
      <c r="D277" s="31">
        <v>789.67</v>
      </c>
      <c r="E277" s="5">
        <v>2628.01001</v>
      </c>
      <c r="F277" s="31">
        <v>226.23</v>
      </c>
      <c r="G277" s="5">
        <v>111.16</v>
      </c>
      <c r="H277" s="31">
        <v>247.42</v>
      </c>
      <c r="I277" s="31">
        <v>336</v>
      </c>
      <c r="J277" s="30">
        <v>582.12</v>
      </c>
      <c r="K277" s="5">
        <v>311.91000000000003</v>
      </c>
      <c r="L277" s="5">
        <v>219.4</v>
      </c>
      <c r="M277" s="5">
        <v>239.91</v>
      </c>
      <c r="N277" s="5">
        <v>151.87</v>
      </c>
      <c r="O277" s="31">
        <v>477.56</v>
      </c>
      <c r="P277" s="31">
        <v>237.96</v>
      </c>
      <c r="Q277" s="86">
        <v>181.64</v>
      </c>
      <c r="R277" s="30">
        <v>448.85</v>
      </c>
      <c r="S277" s="30">
        <v>314.52</v>
      </c>
      <c r="T277" s="30">
        <v>120.1</v>
      </c>
    </row>
    <row r="278" spans="1:20" x14ac:dyDescent="0.35">
      <c r="A278" s="159">
        <v>41253</v>
      </c>
      <c r="B278" s="30">
        <v>3612.1</v>
      </c>
      <c r="C278" s="30">
        <v>422.75</v>
      </c>
      <c r="D278" s="5">
        <v>782.38</v>
      </c>
      <c r="E278" s="5">
        <v>2596.0200199999999</v>
      </c>
      <c r="F278" s="5">
        <v>218.87</v>
      </c>
      <c r="G278" s="5">
        <v>108.95</v>
      </c>
      <c r="H278" s="5">
        <v>246.6</v>
      </c>
      <c r="I278" s="101">
        <v>323.51</v>
      </c>
      <c r="J278" s="30">
        <v>586.47</v>
      </c>
      <c r="K278" s="5">
        <v>307.86</v>
      </c>
      <c r="L278" s="5">
        <v>216.19</v>
      </c>
      <c r="M278" s="5">
        <v>236.63</v>
      </c>
      <c r="N278" s="5">
        <v>151.4</v>
      </c>
      <c r="O278" s="5">
        <v>474.39</v>
      </c>
      <c r="P278" s="101">
        <v>232.33</v>
      </c>
      <c r="Q278" s="163">
        <v>176.05</v>
      </c>
      <c r="R278" s="30">
        <v>453.78</v>
      </c>
      <c r="S278" s="30">
        <v>308.08999999999997</v>
      </c>
      <c r="T278" s="30">
        <v>118.66</v>
      </c>
    </row>
    <row r="279" spans="1:20" x14ac:dyDescent="0.35">
      <c r="A279" s="159">
        <v>41246</v>
      </c>
      <c r="B279" s="30">
        <v>3566.59</v>
      </c>
      <c r="C279" s="30">
        <v>420.67</v>
      </c>
      <c r="D279" s="5">
        <v>768.08</v>
      </c>
      <c r="E279" s="5">
        <v>2582.360107</v>
      </c>
      <c r="F279" s="5">
        <v>223.93</v>
      </c>
      <c r="G279" s="5">
        <v>110.14</v>
      </c>
      <c r="H279" s="5">
        <v>242.92</v>
      </c>
      <c r="I279" s="101">
        <v>319.95999999999998</v>
      </c>
      <c r="J279" s="30">
        <v>571.71</v>
      </c>
      <c r="K279" s="5">
        <v>312.13</v>
      </c>
      <c r="L279" s="5">
        <v>215.06</v>
      </c>
      <c r="M279" s="5">
        <v>238.01</v>
      </c>
      <c r="N279" s="5">
        <v>149.88</v>
      </c>
      <c r="O279" s="5">
        <v>466.37</v>
      </c>
      <c r="P279" s="101">
        <v>226.95</v>
      </c>
      <c r="Q279" s="163">
        <v>172.84</v>
      </c>
      <c r="R279" s="30">
        <v>449.65</v>
      </c>
      <c r="S279" s="30">
        <v>307.93</v>
      </c>
      <c r="T279" s="30">
        <v>116.66</v>
      </c>
    </row>
    <row r="280" spans="1:20" x14ac:dyDescent="0.35">
      <c r="A280" s="159">
        <v>41239</v>
      </c>
      <c r="B280" s="30">
        <v>3500.94</v>
      </c>
      <c r="C280" s="30">
        <v>414.04</v>
      </c>
      <c r="D280" s="5">
        <v>753.94</v>
      </c>
      <c r="E280" s="5">
        <v>2542.5200199999999</v>
      </c>
      <c r="F280" s="5">
        <v>223.52</v>
      </c>
      <c r="G280" s="5">
        <v>107.2</v>
      </c>
      <c r="H280" s="5">
        <v>238.58</v>
      </c>
      <c r="I280" s="101">
        <v>310.66000000000003</v>
      </c>
      <c r="J280" s="30">
        <v>566.14</v>
      </c>
      <c r="K280" s="5">
        <v>309.44</v>
      </c>
      <c r="L280" s="5">
        <v>211.77</v>
      </c>
      <c r="M280" s="5">
        <v>239.24</v>
      </c>
      <c r="N280" s="5">
        <v>146.63999999999999</v>
      </c>
      <c r="O280" s="5">
        <v>455.79</v>
      </c>
      <c r="P280" s="101">
        <v>220.76</v>
      </c>
      <c r="Q280" s="163">
        <v>168.9</v>
      </c>
      <c r="R280" s="30">
        <v>439.97</v>
      </c>
      <c r="S280" s="30">
        <v>305.3</v>
      </c>
      <c r="T280" s="30">
        <v>115.73</v>
      </c>
    </row>
    <row r="281" spans="1:20" x14ac:dyDescent="0.35">
      <c r="A281" s="159">
        <v>41232</v>
      </c>
      <c r="B281" s="30">
        <v>3439.58</v>
      </c>
      <c r="C281" s="30">
        <v>409.25</v>
      </c>
      <c r="D281" s="5">
        <v>726.14</v>
      </c>
      <c r="E281" s="5">
        <v>2495.209961</v>
      </c>
      <c r="F281" s="5">
        <v>221.49</v>
      </c>
      <c r="G281" s="5">
        <v>105.56</v>
      </c>
      <c r="H281" s="5">
        <v>228.5</v>
      </c>
      <c r="I281" s="101">
        <v>302.16000000000003</v>
      </c>
      <c r="J281" s="30">
        <v>556.57000000000005</v>
      </c>
      <c r="K281" s="5">
        <v>306.08</v>
      </c>
      <c r="L281" s="5">
        <v>207.31</v>
      </c>
      <c r="M281" s="5">
        <v>236.91</v>
      </c>
      <c r="N281" s="5">
        <v>143.77000000000001</v>
      </c>
      <c r="O281" s="5">
        <v>450.31</v>
      </c>
      <c r="P281" s="101">
        <v>218.97</v>
      </c>
      <c r="Q281" s="163">
        <v>167.47</v>
      </c>
      <c r="R281" s="30">
        <v>428.93</v>
      </c>
      <c r="S281" s="30">
        <v>298.39999999999998</v>
      </c>
      <c r="T281" s="30">
        <v>111.09</v>
      </c>
    </row>
    <row r="282" spans="1:20" x14ac:dyDescent="0.35">
      <c r="A282" s="159">
        <v>41225</v>
      </c>
      <c r="B282" s="30">
        <v>3411.65</v>
      </c>
      <c r="C282" s="30">
        <v>409</v>
      </c>
      <c r="D282" s="5">
        <v>724.27</v>
      </c>
      <c r="E282" s="5">
        <v>2473.5200199999999</v>
      </c>
      <c r="F282" s="5">
        <v>228.96</v>
      </c>
      <c r="G282" s="5">
        <v>102.55</v>
      </c>
      <c r="H282" s="5">
        <v>223.4</v>
      </c>
      <c r="I282" s="101">
        <v>298.14</v>
      </c>
      <c r="J282" s="30">
        <v>562.34</v>
      </c>
      <c r="K282" s="5">
        <v>304.45</v>
      </c>
      <c r="L282" s="5">
        <v>208.18</v>
      </c>
      <c r="M282" s="5">
        <v>237.91</v>
      </c>
      <c r="N282" s="5">
        <v>140.97999999999999</v>
      </c>
      <c r="O282" s="5">
        <v>452.68</v>
      </c>
      <c r="P282" s="101">
        <v>218.29</v>
      </c>
      <c r="Q282" s="163">
        <v>169.05</v>
      </c>
      <c r="R282" s="30">
        <v>425.9</v>
      </c>
      <c r="S282" s="30">
        <v>300.33</v>
      </c>
      <c r="T282" s="30">
        <v>112.96</v>
      </c>
    </row>
    <row r="283" spans="1:20" x14ac:dyDescent="0.35">
      <c r="A283" s="159">
        <v>41218</v>
      </c>
      <c r="B283" s="30">
        <v>3448.5</v>
      </c>
      <c r="C283" s="30">
        <v>406.91</v>
      </c>
      <c r="D283" s="5">
        <v>733.84</v>
      </c>
      <c r="E283" s="5">
        <v>2517.669922</v>
      </c>
      <c r="F283" s="5">
        <v>238.54</v>
      </c>
      <c r="G283" s="5">
        <v>106.13</v>
      </c>
      <c r="H283" s="5">
        <v>227.25</v>
      </c>
      <c r="I283" s="101">
        <v>307.10000000000002</v>
      </c>
      <c r="J283" s="30">
        <v>563.25</v>
      </c>
      <c r="K283" s="5">
        <v>311.23</v>
      </c>
      <c r="L283" s="5">
        <v>209.46</v>
      </c>
      <c r="M283" s="5">
        <v>241.51</v>
      </c>
      <c r="N283" s="5">
        <v>143.74</v>
      </c>
      <c r="O283" s="5">
        <v>458.93</v>
      </c>
      <c r="P283" s="101">
        <v>223.19</v>
      </c>
      <c r="Q283" s="163">
        <v>171.35</v>
      </c>
      <c r="R283" s="30">
        <v>431.12</v>
      </c>
      <c r="S283" s="30">
        <v>303.02999999999997</v>
      </c>
      <c r="T283" s="30">
        <v>112.16</v>
      </c>
    </row>
    <row r="284" spans="1:20" x14ac:dyDescent="0.35">
      <c r="A284" s="159">
        <v>41211</v>
      </c>
      <c r="B284" s="30">
        <v>3408.89</v>
      </c>
      <c r="C284" s="30">
        <v>406.36</v>
      </c>
      <c r="D284" s="5">
        <v>726.87</v>
      </c>
      <c r="E284" s="5">
        <v>2478.830078</v>
      </c>
      <c r="F284" s="5">
        <v>238.22</v>
      </c>
      <c r="G284" s="5">
        <v>104.36</v>
      </c>
      <c r="H284" s="5">
        <v>221.48</v>
      </c>
      <c r="I284" s="101">
        <v>296.33999999999997</v>
      </c>
      <c r="J284" s="30">
        <v>564.9</v>
      </c>
      <c r="K284" s="5">
        <v>307.20999999999998</v>
      </c>
      <c r="L284" s="5">
        <v>205.01</v>
      </c>
      <c r="M284" s="5">
        <v>244.2</v>
      </c>
      <c r="N284" s="5">
        <v>142.61000000000001</v>
      </c>
      <c r="O284" s="5">
        <v>449.31</v>
      </c>
      <c r="P284" s="101">
        <v>218.14</v>
      </c>
      <c r="Q284" s="163">
        <v>166.5</v>
      </c>
      <c r="R284" s="30">
        <v>419.46</v>
      </c>
      <c r="S284" s="30">
        <v>297.76</v>
      </c>
      <c r="T284" s="30">
        <v>106.33</v>
      </c>
    </row>
    <row r="285" spans="1:20" x14ac:dyDescent="0.35">
      <c r="A285" s="159">
        <v>41204</v>
      </c>
      <c r="B285" s="30">
        <v>3483.25</v>
      </c>
      <c r="C285" s="30">
        <v>406.1</v>
      </c>
      <c r="D285" s="5">
        <v>739.46</v>
      </c>
      <c r="E285" s="5">
        <v>2531.1000979999999</v>
      </c>
      <c r="F285" s="5">
        <v>244.39</v>
      </c>
      <c r="G285" s="5">
        <v>109.17</v>
      </c>
      <c r="H285" s="5">
        <v>218.1</v>
      </c>
      <c r="I285" s="101">
        <v>301.67</v>
      </c>
      <c r="J285" s="30">
        <v>568.67999999999995</v>
      </c>
      <c r="K285" s="5">
        <v>315.06</v>
      </c>
      <c r="L285" s="5">
        <v>207.4</v>
      </c>
      <c r="M285" s="5">
        <v>256.49</v>
      </c>
      <c r="N285" s="5">
        <v>144.69</v>
      </c>
      <c r="O285" s="5">
        <v>456</v>
      </c>
      <c r="P285" s="101">
        <v>221.38</v>
      </c>
      <c r="Q285" s="163">
        <v>173.22</v>
      </c>
      <c r="R285" s="30">
        <v>421.67</v>
      </c>
      <c r="S285" s="30">
        <v>297.8</v>
      </c>
      <c r="T285" s="30">
        <v>108.07</v>
      </c>
    </row>
    <row r="286" spans="1:20" x14ac:dyDescent="0.35">
      <c r="A286" s="159">
        <v>41197</v>
      </c>
      <c r="B286" s="30">
        <v>3420.28</v>
      </c>
      <c r="C286" s="30">
        <v>413.35</v>
      </c>
      <c r="D286" s="5">
        <v>740.05</v>
      </c>
      <c r="E286" s="5">
        <v>2485.1201169999999</v>
      </c>
      <c r="F286" s="5">
        <v>240.32</v>
      </c>
      <c r="G286" s="5">
        <v>105.23</v>
      </c>
      <c r="H286" s="5">
        <v>217.27</v>
      </c>
      <c r="I286" s="101">
        <v>302.08</v>
      </c>
      <c r="J286" s="30">
        <v>564.82000000000005</v>
      </c>
      <c r="K286" s="5">
        <v>309.75</v>
      </c>
      <c r="L286" s="5">
        <v>204.38</v>
      </c>
      <c r="M286" s="5">
        <v>254.23</v>
      </c>
      <c r="N286" s="5">
        <v>144.66999999999999</v>
      </c>
      <c r="O286" s="5">
        <v>445.82</v>
      </c>
      <c r="P286" s="101">
        <v>215.77</v>
      </c>
      <c r="Q286" s="163">
        <v>166.49</v>
      </c>
      <c r="R286" s="30">
        <v>422.05</v>
      </c>
      <c r="S286" s="30">
        <v>289.52999999999997</v>
      </c>
      <c r="T286" s="30">
        <v>107.77</v>
      </c>
    </row>
    <row r="287" spans="1:20" x14ac:dyDescent="0.35">
      <c r="A287" s="159">
        <v>41190</v>
      </c>
      <c r="B287" s="30">
        <v>3406.53</v>
      </c>
      <c r="C287" s="30">
        <v>413.84</v>
      </c>
      <c r="D287" s="5">
        <v>747.22</v>
      </c>
      <c r="E287" s="5">
        <v>2496.0900879999999</v>
      </c>
      <c r="F287" s="5">
        <v>241.39</v>
      </c>
      <c r="G287" s="5">
        <v>105.3</v>
      </c>
      <c r="H287" s="5">
        <v>220.63</v>
      </c>
      <c r="I287" s="101">
        <v>301.12</v>
      </c>
      <c r="J287" s="30">
        <v>568.16</v>
      </c>
      <c r="K287" s="5">
        <v>308.49</v>
      </c>
      <c r="L287" s="5">
        <v>210.96</v>
      </c>
      <c r="M287" s="5">
        <v>261.32</v>
      </c>
      <c r="N287" s="5">
        <v>144.05000000000001</v>
      </c>
      <c r="O287" s="5">
        <v>451.78</v>
      </c>
      <c r="P287" s="101">
        <v>219.76</v>
      </c>
      <c r="Q287" s="163">
        <v>168.73</v>
      </c>
      <c r="R287" s="30">
        <v>414.2</v>
      </c>
      <c r="S287" s="30">
        <v>290.20999999999998</v>
      </c>
      <c r="T287" s="30">
        <v>108.16</v>
      </c>
    </row>
    <row r="288" spans="1:20" x14ac:dyDescent="0.35">
      <c r="A288" s="159">
        <v>41183</v>
      </c>
      <c r="B288" s="5">
        <v>3434.98</v>
      </c>
      <c r="C288" s="101">
        <v>409.36</v>
      </c>
      <c r="D288" s="5">
        <v>761.45</v>
      </c>
      <c r="E288" s="5">
        <v>2498.8100589999999</v>
      </c>
      <c r="F288" s="5">
        <v>241.43</v>
      </c>
      <c r="G288" s="5">
        <v>103.91</v>
      </c>
      <c r="H288" s="5">
        <v>222.27</v>
      </c>
      <c r="I288" s="101">
        <v>296.56</v>
      </c>
      <c r="J288" s="5">
        <v>573.72</v>
      </c>
      <c r="K288" s="5">
        <v>313.61</v>
      </c>
      <c r="L288" s="5">
        <v>212.07</v>
      </c>
      <c r="M288" s="5">
        <v>261.51</v>
      </c>
      <c r="N288" s="5">
        <v>144.62</v>
      </c>
      <c r="O288" s="5">
        <v>446.89</v>
      </c>
      <c r="P288" s="101">
        <v>221.48</v>
      </c>
      <c r="Q288" s="101">
        <v>172.16</v>
      </c>
      <c r="R288" s="5">
        <v>415.78</v>
      </c>
      <c r="S288" s="5">
        <v>288.22000000000003</v>
      </c>
      <c r="T288" s="5">
        <v>107.2</v>
      </c>
    </row>
    <row r="289" spans="1:20" x14ac:dyDescent="0.35">
      <c r="A289" s="159">
        <v>41176</v>
      </c>
      <c r="B289" s="5">
        <v>3497.22</v>
      </c>
      <c r="C289" s="101">
        <v>409.74</v>
      </c>
      <c r="D289" s="5">
        <v>756.44</v>
      </c>
      <c r="E289" s="5">
        <v>2557.889893</v>
      </c>
      <c r="F289" s="5">
        <v>251.15</v>
      </c>
      <c r="G289" s="5">
        <v>107.6</v>
      </c>
      <c r="H289" s="5">
        <v>223.72</v>
      </c>
      <c r="I289" s="101">
        <v>311.77</v>
      </c>
      <c r="J289" s="5">
        <v>569.86</v>
      </c>
      <c r="K289" s="5">
        <v>322.89999999999998</v>
      </c>
      <c r="L289" s="5">
        <v>214.2</v>
      </c>
      <c r="M289" s="5">
        <v>275.14</v>
      </c>
      <c r="N289" s="5">
        <v>144.01</v>
      </c>
      <c r="O289" s="5">
        <v>447.31</v>
      </c>
      <c r="P289" s="101">
        <v>226.89</v>
      </c>
      <c r="Q289" s="101">
        <v>174.71</v>
      </c>
      <c r="R289" s="5">
        <v>414.76</v>
      </c>
      <c r="S289" s="5">
        <v>295</v>
      </c>
      <c r="T289" s="5">
        <v>107.91</v>
      </c>
    </row>
    <row r="290" spans="1:20" x14ac:dyDescent="0.35">
      <c r="A290" s="159">
        <v>41169</v>
      </c>
      <c r="B290" s="5">
        <v>3553.69</v>
      </c>
      <c r="C290" s="101">
        <v>398.65</v>
      </c>
      <c r="D290" s="5">
        <v>750.81</v>
      </c>
      <c r="E290" s="5">
        <v>2583.570068</v>
      </c>
      <c r="F290" s="5">
        <v>254.13</v>
      </c>
      <c r="G290" s="5">
        <v>111.86</v>
      </c>
      <c r="H290" s="5">
        <v>227.16</v>
      </c>
      <c r="I290" s="101">
        <v>313.52999999999997</v>
      </c>
      <c r="J290" s="5">
        <v>557.47</v>
      </c>
      <c r="K290" s="5">
        <v>330.54</v>
      </c>
      <c r="L290" s="5">
        <v>215.74</v>
      </c>
      <c r="M290" s="5">
        <v>279.67</v>
      </c>
      <c r="N290" s="5">
        <v>143.83000000000001</v>
      </c>
      <c r="O290" s="5">
        <v>456.05</v>
      </c>
      <c r="P290" s="101">
        <v>231.67</v>
      </c>
      <c r="Q290" s="101">
        <v>184.94</v>
      </c>
      <c r="R290" s="5">
        <v>413.88</v>
      </c>
      <c r="S290" s="5">
        <v>288.36</v>
      </c>
      <c r="T290" s="5">
        <v>106.87</v>
      </c>
    </row>
    <row r="291" spans="1:20" x14ac:dyDescent="0.35">
      <c r="A291" s="159">
        <v>41162</v>
      </c>
      <c r="B291" s="5">
        <v>3506.05</v>
      </c>
      <c r="C291" s="101">
        <v>402.37</v>
      </c>
      <c r="D291" s="5">
        <v>731.83</v>
      </c>
      <c r="E291" s="5">
        <v>2528.530029</v>
      </c>
      <c r="F291" s="5">
        <v>247.72</v>
      </c>
      <c r="G291" s="5">
        <v>107.62</v>
      </c>
      <c r="H291" s="5">
        <v>220.31</v>
      </c>
      <c r="I291" s="101">
        <v>299.83</v>
      </c>
      <c r="J291" s="5">
        <v>550.59</v>
      </c>
      <c r="K291" s="5">
        <v>319.29000000000002</v>
      </c>
      <c r="L291" s="5">
        <v>207.68</v>
      </c>
      <c r="M291" s="5">
        <v>276.52999999999997</v>
      </c>
      <c r="N291" s="5">
        <v>143.66</v>
      </c>
      <c r="O291" s="5">
        <v>449.41</v>
      </c>
      <c r="P291" s="101">
        <v>224.87</v>
      </c>
      <c r="Q291" s="101">
        <v>178.4</v>
      </c>
      <c r="R291" s="5">
        <v>425.97</v>
      </c>
      <c r="S291" s="5">
        <v>290.12</v>
      </c>
      <c r="T291" s="5">
        <v>108.16</v>
      </c>
    </row>
    <row r="292" spans="1:20" x14ac:dyDescent="0.35">
      <c r="A292" s="159">
        <v>41155</v>
      </c>
      <c r="B292" s="5">
        <v>3453.71</v>
      </c>
      <c r="C292" s="101">
        <v>413.18</v>
      </c>
      <c r="D292" s="5">
        <v>715.2</v>
      </c>
      <c r="E292" s="5">
        <v>2463.169922</v>
      </c>
      <c r="F292" s="5">
        <v>237.7</v>
      </c>
      <c r="G292" s="5">
        <v>98.22</v>
      </c>
      <c r="H292" s="5">
        <v>222.05</v>
      </c>
      <c r="I292" s="101">
        <v>291.95</v>
      </c>
      <c r="J292" s="5">
        <v>552.98</v>
      </c>
      <c r="K292" s="5">
        <v>314.64</v>
      </c>
      <c r="L292" s="5">
        <v>201.56</v>
      </c>
      <c r="M292" s="5">
        <v>268.58999999999997</v>
      </c>
      <c r="N292" s="5">
        <v>142.68</v>
      </c>
      <c r="O292" s="5">
        <v>441.67</v>
      </c>
      <c r="P292" s="101">
        <v>214.93</v>
      </c>
      <c r="Q292" s="101">
        <v>170.99</v>
      </c>
      <c r="R292" s="5">
        <v>426.55</v>
      </c>
      <c r="S292" s="5">
        <v>287.08</v>
      </c>
      <c r="T292" s="5">
        <v>104.77</v>
      </c>
    </row>
    <row r="293" spans="1:20" x14ac:dyDescent="0.35">
      <c r="A293" s="159">
        <v>41148</v>
      </c>
      <c r="B293" s="5">
        <v>3462.83</v>
      </c>
      <c r="C293" s="101">
        <v>407.87</v>
      </c>
      <c r="D293" s="5">
        <v>717.53</v>
      </c>
      <c r="E293" s="5">
        <v>2461.820068</v>
      </c>
      <c r="F293" s="5">
        <v>235.73</v>
      </c>
      <c r="G293" s="5">
        <v>96.74</v>
      </c>
      <c r="H293" s="5">
        <v>224.49</v>
      </c>
      <c r="I293" s="101">
        <v>306.63</v>
      </c>
      <c r="J293" s="5">
        <v>549.08000000000004</v>
      </c>
      <c r="K293" s="5">
        <v>312.24</v>
      </c>
      <c r="L293" s="5">
        <v>203.22</v>
      </c>
      <c r="M293" s="5">
        <v>271.38</v>
      </c>
      <c r="N293" s="5">
        <v>142.21</v>
      </c>
      <c r="O293" s="5">
        <v>439.44</v>
      </c>
      <c r="P293" s="101">
        <v>219.53</v>
      </c>
      <c r="Q293" s="101">
        <v>174.8</v>
      </c>
      <c r="R293" s="5">
        <v>429.61</v>
      </c>
      <c r="S293" s="5">
        <v>286.76</v>
      </c>
      <c r="T293" s="5">
        <v>104.83</v>
      </c>
    </row>
    <row r="294" spans="1:20" x14ac:dyDescent="0.35">
      <c r="A294" s="159">
        <v>41141</v>
      </c>
      <c r="B294" s="5">
        <v>3480.58</v>
      </c>
      <c r="C294" s="101">
        <v>405.3</v>
      </c>
      <c r="D294" s="5">
        <v>713.6</v>
      </c>
      <c r="E294" s="5">
        <v>2466.320068</v>
      </c>
      <c r="F294" s="5">
        <v>237.69</v>
      </c>
      <c r="G294" s="5">
        <v>95.29</v>
      </c>
      <c r="H294" s="5">
        <v>222.66</v>
      </c>
      <c r="I294" s="101">
        <v>308.87</v>
      </c>
      <c r="J294" s="5">
        <v>556.57000000000005</v>
      </c>
      <c r="K294" s="5">
        <v>318.87</v>
      </c>
      <c r="L294" s="5">
        <v>205.88</v>
      </c>
      <c r="M294" s="5">
        <v>273.16000000000003</v>
      </c>
      <c r="N294" s="5">
        <v>142.86000000000001</v>
      </c>
      <c r="O294" s="5">
        <v>442.99</v>
      </c>
      <c r="P294" s="101">
        <v>219.32</v>
      </c>
      <c r="Q294" s="101">
        <v>177</v>
      </c>
      <c r="R294" s="5">
        <v>430.86</v>
      </c>
      <c r="S294" s="5">
        <v>286</v>
      </c>
      <c r="T294" s="5">
        <v>104.93</v>
      </c>
    </row>
    <row r="295" spans="1:20" x14ac:dyDescent="0.35">
      <c r="A295" s="159">
        <v>41134</v>
      </c>
      <c r="B295" s="5">
        <v>3426.41</v>
      </c>
      <c r="C295" s="101">
        <v>403.53</v>
      </c>
      <c r="D295" s="5">
        <v>701.45</v>
      </c>
      <c r="E295" s="5">
        <v>2415.959961</v>
      </c>
      <c r="F295" s="5">
        <v>228.8</v>
      </c>
      <c r="G295" s="5">
        <v>90.55</v>
      </c>
      <c r="H295" s="5">
        <v>219.57</v>
      </c>
      <c r="I295" s="101">
        <v>302.5</v>
      </c>
      <c r="J295" s="5">
        <v>554.57000000000005</v>
      </c>
      <c r="K295" s="5">
        <v>313.89999999999998</v>
      </c>
      <c r="L295" s="5">
        <v>201.22</v>
      </c>
      <c r="M295" s="5">
        <v>264.48</v>
      </c>
      <c r="N295" s="5">
        <v>140.5</v>
      </c>
      <c r="O295" s="5">
        <v>434.18</v>
      </c>
      <c r="P295" s="101">
        <v>215.03</v>
      </c>
      <c r="Q295" s="101">
        <v>174.84</v>
      </c>
      <c r="R295" s="5">
        <v>429.24</v>
      </c>
      <c r="S295" s="5">
        <v>283.31</v>
      </c>
      <c r="T295" s="5">
        <v>104.38</v>
      </c>
    </row>
    <row r="296" spans="1:20" x14ac:dyDescent="0.35">
      <c r="A296" s="159">
        <v>41127</v>
      </c>
      <c r="B296" s="5">
        <v>3401.56</v>
      </c>
      <c r="C296" s="101">
        <v>408.32</v>
      </c>
      <c r="D296" s="5">
        <v>702.63</v>
      </c>
      <c r="E296" s="5">
        <v>2399.320068</v>
      </c>
      <c r="F296" s="5">
        <v>229.27</v>
      </c>
      <c r="G296" s="5">
        <v>88.82</v>
      </c>
      <c r="H296" s="5">
        <v>220.26</v>
      </c>
      <c r="I296" s="101">
        <v>303.88</v>
      </c>
      <c r="J296" s="5">
        <v>555.49</v>
      </c>
      <c r="K296" s="5">
        <v>311.33</v>
      </c>
      <c r="L296" s="5">
        <v>199.86</v>
      </c>
      <c r="M296" s="5">
        <v>261.45</v>
      </c>
      <c r="N296" s="5">
        <v>138.96</v>
      </c>
      <c r="O296" s="5">
        <v>439.01</v>
      </c>
      <c r="P296" s="101">
        <v>214.7</v>
      </c>
      <c r="Q296" s="101">
        <v>171.72</v>
      </c>
      <c r="R296" s="5">
        <v>426</v>
      </c>
      <c r="S296" s="5">
        <v>281.70999999999998</v>
      </c>
      <c r="T296" s="5">
        <v>105.67</v>
      </c>
    </row>
    <row r="297" spans="1:20" x14ac:dyDescent="0.35">
      <c r="A297" s="159">
        <v>41120</v>
      </c>
      <c r="B297" s="5">
        <v>3320.71</v>
      </c>
      <c r="C297" s="101">
        <v>408.46</v>
      </c>
      <c r="D297" s="5">
        <v>694.31</v>
      </c>
      <c r="E297" s="5">
        <v>2340.3100589999999</v>
      </c>
      <c r="F297" s="5">
        <v>223.87</v>
      </c>
      <c r="G297" s="5">
        <v>86.29</v>
      </c>
      <c r="H297" s="5">
        <v>217.89</v>
      </c>
      <c r="I297" s="101">
        <v>296.81</v>
      </c>
      <c r="J297" s="5">
        <v>553.47</v>
      </c>
      <c r="K297" s="5">
        <v>299.61</v>
      </c>
      <c r="L297" s="5">
        <v>197.76</v>
      </c>
      <c r="M297" s="5">
        <v>255.44</v>
      </c>
      <c r="N297" s="5">
        <v>138.31</v>
      </c>
      <c r="O297" s="5">
        <v>424.36</v>
      </c>
      <c r="P297" s="101">
        <v>214.09</v>
      </c>
      <c r="Q297" s="101">
        <v>174.54</v>
      </c>
      <c r="R297" s="5">
        <v>414.49</v>
      </c>
      <c r="S297" s="5">
        <v>274.55</v>
      </c>
      <c r="T297" s="5">
        <v>105.06</v>
      </c>
    </row>
    <row r="298" spans="1:20" x14ac:dyDescent="0.35">
      <c r="A298" s="159">
        <v>41113</v>
      </c>
      <c r="B298" s="5">
        <v>3101.53</v>
      </c>
      <c r="C298" s="101">
        <v>390.55</v>
      </c>
      <c r="D298" s="5">
        <v>654.4</v>
      </c>
      <c r="E298" s="5">
        <v>2179.3100589999999</v>
      </c>
      <c r="F298" s="5">
        <v>211.78</v>
      </c>
      <c r="G298" s="5">
        <v>75.180000000000007</v>
      </c>
      <c r="H298" s="5">
        <v>202.87</v>
      </c>
      <c r="I298" s="101">
        <v>275.27999999999997</v>
      </c>
      <c r="J298" s="5">
        <v>528.53</v>
      </c>
      <c r="K298" s="5">
        <v>280.58</v>
      </c>
      <c r="L298" s="5">
        <v>190.01</v>
      </c>
      <c r="M298" s="5">
        <v>248.97</v>
      </c>
      <c r="N298" s="5">
        <v>132.52000000000001</v>
      </c>
      <c r="O298" s="5">
        <v>402.7</v>
      </c>
      <c r="P298" s="101">
        <v>202.93</v>
      </c>
      <c r="Q298" s="101">
        <v>160.46</v>
      </c>
      <c r="R298" s="5">
        <v>395.51</v>
      </c>
      <c r="S298" s="5">
        <v>254.42</v>
      </c>
      <c r="T298" s="5">
        <v>98.5</v>
      </c>
    </row>
    <row r="299" spans="1:20" x14ac:dyDescent="0.35">
      <c r="A299" s="159">
        <v>41106</v>
      </c>
      <c r="B299" s="5">
        <v>3179.9</v>
      </c>
      <c r="C299" s="101">
        <v>392.9</v>
      </c>
      <c r="D299" s="5">
        <v>656.31</v>
      </c>
      <c r="E299" s="5">
        <v>2251.959961</v>
      </c>
      <c r="F299" s="5">
        <v>228.75</v>
      </c>
      <c r="G299" s="5">
        <v>81.27</v>
      </c>
      <c r="H299" s="5">
        <v>201.78</v>
      </c>
      <c r="I299" s="101">
        <v>279.36</v>
      </c>
      <c r="J299" s="5">
        <v>529.66999999999996</v>
      </c>
      <c r="K299" s="5">
        <v>289.05</v>
      </c>
      <c r="L299" s="5">
        <v>195.57</v>
      </c>
      <c r="M299" s="5">
        <v>262.33999999999997</v>
      </c>
      <c r="N299" s="5">
        <v>136.71</v>
      </c>
      <c r="O299" s="5">
        <v>410.08</v>
      </c>
      <c r="P299" s="101">
        <v>214.31</v>
      </c>
      <c r="Q299" s="101">
        <v>167.12</v>
      </c>
      <c r="R299" s="5">
        <v>391.73</v>
      </c>
      <c r="S299" s="5">
        <v>260.02999999999997</v>
      </c>
      <c r="T299" s="5">
        <v>100.9</v>
      </c>
    </row>
    <row r="300" spans="1:20" x14ac:dyDescent="0.35">
      <c r="A300" s="159">
        <v>41099</v>
      </c>
      <c r="B300" s="5">
        <v>3156.8</v>
      </c>
      <c r="C300" s="101">
        <v>391.11</v>
      </c>
      <c r="D300" s="5">
        <v>646.64</v>
      </c>
      <c r="E300" s="5">
        <v>2227.9099120000001</v>
      </c>
      <c r="F300" s="5">
        <v>225.93</v>
      </c>
      <c r="G300" s="5">
        <v>84.23</v>
      </c>
      <c r="H300" s="5">
        <v>191.91</v>
      </c>
      <c r="I300" s="101">
        <v>271.47000000000003</v>
      </c>
      <c r="J300" s="5">
        <v>525.21</v>
      </c>
      <c r="K300" s="5">
        <v>288.68</v>
      </c>
      <c r="L300" s="5">
        <v>196.75</v>
      </c>
      <c r="M300" s="5">
        <v>256.13</v>
      </c>
      <c r="N300" s="5">
        <v>131.66</v>
      </c>
      <c r="O300" s="5">
        <v>402.81</v>
      </c>
      <c r="P300" s="101">
        <v>214.25</v>
      </c>
      <c r="Q300" s="101">
        <v>162.93</v>
      </c>
      <c r="R300" s="5">
        <v>390.68</v>
      </c>
      <c r="S300" s="5">
        <v>256.44</v>
      </c>
      <c r="T300" s="5">
        <v>101.04</v>
      </c>
    </row>
    <row r="301" spans="1:20" x14ac:dyDescent="0.35">
      <c r="A301" s="159">
        <v>41092</v>
      </c>
      <c r="B301" s="5">
        <v>3240.2</v>
      </c>
      <c r="C301" s="101">
        <v>390.49</v>
      </c>
      <c r="D301" s="5">
        <v>652.20000000000005</v>
      </c>
      <c r="E301" s="5">
        <v>2292.080078</v>
      </c>
      <c r="F301" s="5">
        <v>235.35</v>
      </c>
      <c r="G301" s="5">
        <v>91.24</v>
      </c>
      <c r="H301" s="5">
        <v>202.74</v>
      </c>
      <c r="I301" s="101">
        <v>273.44</v>
      </c>
      <c r="J301" s="5">
        <v>525.20000000000005</v>
      </c>
      <c r="K301" s="5">
        <v>290.77</v>
      </c>
      <c r="L301" s="5">
        <v>200.18</v>
      </c>
      <c r="M301" s="5">
        <v>264.22000000000003</v>
      </c>
      <c r="N301" s="5">
        <v>131.83000000000001</v>
      </c>
      <c r="O301" s="5">
        <v>407.54</v>
      </c>
      <c r="P301" s="101">
        <v>224.15</v>
      </c>
      <c r="Q301" s="101">
        <v>167.04</v>
      </c>
      <c r="R301" s="5">
        <v>395.04</v>
      </c>
      <c r="S301" s="5">
        <v>267.39</v>
      </c>
      <c r="T301" s="5">
        <v>99.79</v>
      </c>
    </row>
    <row r="302" spans="1:20" x14ac:dyDescent="0.35">
      <c r="A302" s="159">
        <v>41085</v>
      </c>
      <c r="B302" s="5">
        <v>3021.64</v>
      </c>
      <c r="C302" s="101">
        <v>365.44</v>
      </c>
      <c r="D302" s="5">
        <v>617.37</v>
      </c>
      <c r="E302" s="5">
        <v>2130.709961</v>
      </c>
      <c r="F302" s="5">
        <v>217.51</v>
      </c>
      <c r="G302" s="5">
        <v>82.48</v>
      </c>
      <c r="H302" s="5">
        <v>194.94</v>
      </c>
      <c r="I302" s="101">
        <v>257.79000000000002</v>
      </c>
      <c r="J302" s="5">
        <v>507.26</v>
      </c>
      <c r="K302" s="5">
        <v>269.18</v>
      </c>
      <c r="L302" s="5">
        <v>186.66</v>
      </c>
      <c r="M302" s="5">
        <v>249.12</v>
      </c>
      <c r="N302" s="5">
        <v>123.51</v>
      </c>
      <c r="O302" s="5">
        <v>383.8</v>
      </c>
      <c r="P302" s="101">
        <v>204.39</v>
      </c>
      <c r="Q302" s="101">
        <v>157.9</v>
      </c>
      <c r="R302" s="5">
        <v>378.39</v>
      </c>
      <c r="S302" s="5">
        <v>255.29</v>
      </c>
      <c r="T302" s="5">
        <v>97.55</v>
      </c>
    </row>
    <row r="303" spans="1:20" x14ac:dyDescent="0.35">
      <c r="A303" s="159">
        <v>41078</v>
      </c>
      <c r="B303" s="5">
        <v>3066.19</v>
      </c>
      <c r="C303" s="101">
        <v>372.33</v>
      </c>
      <c r="D303" s="5">
        <v>636.73</v>
      </c>
      <c r="E303" s="5">
        <v>2155.639893</v>
      </c>
      <c r="F303" s="5">
        <v>213.43</v>
      </c>
      <c r="G303" s="5">
        <v>82.31</v>
      </c>
      <c r="H303" s="5">
        <v>200.44</v>
      </c>
      <c r="I303" s="101">
        <v>266.31</v>
      </c>
      <c r="J303" s="5">
        <v>502.98</v>
      </c>
      <c r="K303" s="5">
        <v>276.63</v>
      </c>
      <c r="L303" s="5">
        <v>189.21</v>
      </c>
      <c r="M303" s="5">
        <v>246.89</v>
      </c>
      <c r="N303" s="5">
        <v>123.88</v>
      </c>
      <c r="O303" s="5">
        <v>390.43</v>
      </c>
      <c r="P303" s="101">
        <v>203.71</v>
      </c>
      <c r="Q303" s="101">
        <v>160.01</v>
      </c>
      <c r="R303" s="5">
        <v>390.49</v>
      </c>
      <c r="S303" s="5">
        <v>253.11</v>
      </c>
      <c r="T303" s="5">
        <v>95.03</v>
      </c>
    </row>
    <row r="304" spans="1:20" x14ac:dyDescent="0.35">
      <c r="A304" s="159">
        <v>41071</v>
      </c>
      <c r="B304" s="5">
        <v>3042.76</v>
      </c>
      <c r="C304" s="101">
        <v>364.63</v>
      </c>
      <c r="D304" s="5">
        <v>626.9</v>
      </c>
      <c r="E304" s="5">
        <v>2137.6999510000001</v>
      </c>
      <c r="F304" s="5">
        <v>208.57</v>
      </c>
      <c r="G304" s="5">
        <v>83.27</v>
      </c>
      <c r="H304" s="5">
        <v>201.23</v>
      </c>
      <c r="I304" s="101">
        <v>270.08</v>
      </c>
      <c r="J304" s="5">
        <v>490.7</v>
      </c>
      <c r="K304" s="5">
        <v>274.98</v>
      </c>
      <c r="L304" s="5">
        <v>186.29</v>
      </c>
      <c r="M304" s="5">
        <v>246.66</v>
      </c>
      <c r="N304" s="5">
        <v>123.2</v>
      </c>
      <c r="O304" s="5">
        <v>390.23</v>
      </c>
      <c r="P304" s="101">
        <v>200.79</v>
      </c>
      <c r="Q304" s="101">
        <v>155.66999999999999</v>
      </c>
      <c r="R304" s="5">
        <v>390.87</v>
      </c>
      <c r="S304" s="5">
        <v>245.07</v>
      </c>
      <c r="T304" s="5">
        <v>94.34</v>
      </c>
    </row>
    <row r="305" spans="1:20" x14ac:dyDescent="0.35">
      <c r="A305" s="159">
        <v>41064</v>
      </c>
      <c r="B305" s="5">
        <v>2954.49</v>
      </c>
      <c r="C305" s="101">
        <v>357.27</v>
      </c>
      <c r="D305" s="5">
        <v>604.95000000000005</v>
      </c>
      <c r="E305" s="5">
        <v>2078.959961</v>
      </c>
      <c r="F305" s="5">
        <v>206.34</v>
      </c>
      <c r="G305" s="5">
        <v>80.31</v>
      </c>
      <c r="H305" s="5">
        <v>190.58</v>
      </c>
      <c r="I305" s="101">
        <v>263.02999999999997</v>
      </c>
      <c r="J305" s="5">
        <v>476.94</v>
      </c>
      <c r="K305" s="5">
        <v>266.02</v>
      </c>
      <c r="L305" s="5">
        <v>180.19</v>
      </c>
      <c r="M305" s="5">
        <v>244.91</v>
      </c>
      <c r="N305" s="5">
        <v>119.32</v>
      </c>
      <c r="O305" s="5">
        <v>380.09</v>
      </c>
      <c r="P305" s="101">
        <v>196.58</v>
      </c>
      <c r="Q305" s="101">
        <v>150.25</v>
      </c>
      <c r="R305" s="5">
        <v>370.31</v>
      </c>
      <c r="S305" s="5">
        <v>242.73</v>
      </c>
      <c r="T305" s="5">
        <v>94.27</v>
      </c>
    </row>
    <row r="306" spans="1:20" x14ac:dyDescent="0.35">
      <c r="A306" s="159">
        <v>41057</v>
      </c>
      <c r="B306" s="5">
        <v>3042.97</v>
      </c>
      <c r="C306" s="101">
        <v>365.87</v>
      </c>
      <c r="D306" s="5">
        <v>637.49</v>
      </c>
      <c r="E306" s="5">
        <v>2114.5599364999998</v>
      </c>
      <c r="F306" s="5">
        <v>212.64</v>
      </c>
      <c r="G306" s="5">
        <v>80.09</v>
      </c>
      <c r="H306" s="5">
        <v>200.71</v>
      </c>
      <c r="I306" s="101">
        <v>282.8</v>
      </c>
      <c r="J306" s="5">
        <v>489.58</v>
      </c>
      <c r="K306" s="5">
        <v>278.07</v>
      </c>
      <c r="L306" s="5">
        <v>186.44</v>
      </c>
      <c r="M306" s="5">
        <v>247.68</v>
      </c>
      <c r="N306" s="5">
        <v>123.45</v>
      </c>
      <c r="O306" s="5">
        <v>398.71</v>
      </c>
      <c r="P306" s="101">
        <v>207.13</v>
      </c>
      <c r="Q306" s="101">
        <v>159.71</v>
      </c>
      <c r="R306" s="5">
        <v>388.17</v>
      </c>
      <c r="S306" s="5">
        <v>253.9</v>
      </c>
      <c r="T306" s="5">
        <v>97.63</v>
      </c>
    </row>
    <row r="307" spans="1:20" x14ac:dyDescent="0.35">
      <c r="A307" s="159">
        <v>41050</v>
      </c>
      <c r="B307" s="5">
        <v>3027.15</v>
      </c>
      <c r="C307" s="101">
        <v>364.78</v>
      </c>
      <c r="D307" s="5">
        <v>639.24</v>
      </c>
      <c r="E307" s="5">
        <v>2150.1599120000001</v>
      </c>
      <c r="F307" s="5">
        <v>213.41</v>
      </c>
      <c r="G307" s="5">
        <v>81.400000000000006</v>
      </c>
      <c r="H307" s="5">
        <v>199.3</v>
      </c>
      <c r="I307" s="101">
        <v>280.61</v>
      </c>
      <c r="J307" s="5">
        <v>484.34</v>
      </c>
      <c r="K307" s="5">
        <v>274.20999999999998</v>
      </c>
      <c r="L307" s="5">
        <v>187.97</v>
      </c>
      <c r="M307" s="5">
        <v>258.31</v>
      </c>
      <c r="N307" s="5">
        <v>124.38</v>
      </c>
      <c r="O307" s="5">
        <v>395.16</v>
      </c>
      <c r="P307" s="101">
        <v>205.02</v>
      </c>
      <c r="Q307" s="101">
        <v>159.76</v>
      </c>
      <c r="R307" s="5">
        <v>395.31</v>
      </c>
      <c r="S307" s="5">
        <v>250.71</v>
      </c>
      <c r="T307" s="5">
        <v>96.22</v>
      </c>
    </row>
    <row r="308" spans="1:20" x14ac:dyDescent="0.35">
      <c r="A308" s="159">
        <v>41043</v>
      </c>
      <c r="B308" s="5">
        <v>3057.99</v>
      </c>
      <c r="C308" s="101">
        <v>373.52</v>
      </c>
      <c r="D308" s="5">
        <v>645.29999999999995</v>
      </c>
      <c r="E308" s="5">
        <v>2201.9499510000001</v>
      </c>
      <c r="F308" s="5">
        <v>220.53</v>
      </c>
      <c r="G308" s="5">
        <v>85.08</v>
      </c>
      <c r="H308" s="5">
        <v>205.72</v>
      </c>
      <c r="I308" s="101">
        <v>293.06</v>
      </c>
      <c r="J308" s="5">
        <v>486.92</v>
      </c>
      <c r="K308" s="5">
        <v>280.58</v>
      </c>
      <c r="L308" s="5">
        <v>198.51</v>
      </c>
      <c r="M308" s="5">
        <v>270.43</v>
      </c>
      <c r="N308" s="5">
        <v>123.87</v>
      </c>
      <c r="O308" s="5">
        <v>402.72</v>
      </c>
      <c r="P308" s="101">
        <v>209.59</v>
      </c>
      <c r="Q308" s="101">
        <v>164.83</v>
      </c>
      <c r="R308" s="5">
        <v>396.56</v>
      </c>
      <c r="S308" s="5">
        <v>253.67</v>
      </c>
      <c r="T308" s="5">
        <v>100.21</v>
      </c>
    </row>
    <row r="309" spans="1:20" x14ac:dyDescent="0.35">
      <c r="A309" s="159">
        <v>41036</v>
      </c>
      <c r="B309" s="5">
        <v>3214.22</v>
      </c>
      <c r="C309" s="101">
        <v>384.5</v>
      </c>
      <c r="D309" s="5">
        <v>660.56</v>
      </c>
      <c r="E309" s="5">
        <v>2283.0900879999999</v>
      </c>
      <c r="F309" s="5">
        <v>228.12</v>
      </c>
      <c r="G309" s="5">
        <v>90.68</v>
      </c>
      <c r="H309" s="5">
        <v>208.22</v>
      </c>
      <c r="I309" s="101">
        <v>303.77</v>
      </c>
      <c r="J309" s="5">
        <v>503.13</v>
      </c>
      <c r="K309" s="5">
        <v>291.85000000000002</v>
      </c>
      <c r="L309" s="5">
        <v>202.98</v>
      </c>
      <c r="M309" s="5">
        <v>270.10000000000002</v>
      </c>
      <c r="N309" s="5">
        <v>129.34</v>
      </c>
      <c r="O309" s="5">
        <v>419.69</v>
      </c>
      <c r="P309" s="101">
        <v>220.02</v>
      </c>
      <c r="Q309" s="101">
        <v>172.79</v>
      </c>
      <c r="R309" s="5">
        <v>408.33</v>
      </c>
      <c r="S309" s="5">
        <v>257.10000000000002</v>
      </c>
      <c r="T309" s="5">
        <v>103.41</v>
      </c>
    </row>
    <row r="310" spans="1:20" x14ac:dyDescent="0.35">
      <c r="A310" s="159">
        <v>41029</v>
      </c>
      <c r="B310" s="5">
        <v>3212.8</v>
      </c>
      <c r="C310" s="101">
        <v>374.64</v>
      </c>
      <c r="D310" s="5">
        <v>679.3</v>
      </c>
      <c r="E310" s="5">
        <v>2306.429932</v>
      </c>
      <c r="F310" s="5">
        <v>231.99</v>
      </c>
      <c r="G310" s="5">
        <v>91.59</v>
      </c>
      <c r="H310" s="5">
        <v>216.58</v>
      </c>
      <c r="I310" s="101">
        <v>314.33999999999997</v>
      </c>
      <c r="J310" s="5">
        <v>499.03</v>
      </c>
      <c r="K310" s="5">
        <v>296.02</v>
      </c>
      <c r="L310" s="5">
        <v>208.19</v>
      </c>
      <c r="M310" s="5">
        <v>268.75</v>
      </c>
      <c r="N310" s="5">
        <v>130.72</v>
      </c>
      <c r="O310" s="5">
        <v>428.29</v>
      </c>
      <c r="P310" s="101">
        <v>219.95</v>
      </c>
      <c r="Q310" s="101">
        <v>180.99</v>
      </c>
      <c r="R310" s="5">
        <v>406.46</v>
      </c>
      <c r="S310" s="5">
        <v>262.68</v>
      </c>
      <c r="T310" s="5">
        <v>103.27</v>
      </c>
    </row>
    <row r="311" spans="1:20" x14ac:dyDescent="0.35">
      <c r="A311" s="159">
        <v>41022</v>
      </c>
      <c r="B311" s="5">
        <v>3098.37</v>
      </c>
      <c r="C311" s="101">
        <v>371.93</v>
      </c>
      <c r="D311" s="5">
        <v>669.91</v>
      </c>
      <c r="E311" s="5">
        <v>2244.830078</v>
      </c>
      <c r="F311" s="5">
        <v>229.04</v>
      </c>
      <c r="G311" s="5">
        <v>87.92</v>
      </c>
      <c r="H311" s="5">
        <v>209.92</v>
      </c>
      <c r="I311" s="101">
        <v>289.99</v>
      </c>
      <c r="J311" s="5">
        <v>478.23</v>
      </c>
      <c r="K311" s="5">
        <v>287.26</v>
      </c>
      <c r="L311" s="5">
        <v>200.42</v>
      </c>
      <c r="M311" s="5">
        <v>262.54000000000002</v>
      </c>
      <c r="N311" s="5">
        <v>124.86</v>
      </c>
      <c r="O311" s="5">
        <v>411.49</v>
      </c>
      <c r="P311" s="101">
        <v>208.16</v>
      </c>
      <c r="Q311" s="101">
        <v>168.53</v>
      </c>
      <c r="R311" s="5">
        <v>389.48</v>
      </c>
      <c r="S311" s="5">
        <v>257.27999999999997</v>
      </c>
      <c r="T311" s="5">
        <v>100.67</v>
      </c>
    </row>
    <row r="312" spans="1:20" x14ac:dyDescent="0.35">
      <c r="A312" s="159">
        <v>41015</v>
      </c>
      <c r="B312" s="5">
        <v>3205.28</v>
      </c>
      <c r="C312" s="101">
        <v>369.22</v>
      </c>
      <c r="D312" s="5">
        <v>678.12</v>
      </c>
      <c r="E312" s="5">
        <v>2301.1899410000001</v>
      </c>
      <c r="F312" s="5">
        <v>235.88</v>
      </c>
      <c r="G312" s="5">
        <v>90.99</v>
      </c>
      <c r="H312" s="5">
        <v>217.22</v>
      </c>
      <c r="I312" s="101">
        <v>304.54000000000002</v>
      </c>
      <c r="J312" s="5">
        <v>480.1</v>
      </c>
      <c r="K312" s="5">
        <v>300.61</v>
      </c>
      <c r="L312" s="5">
        <v>208.6</v>
      </c>
      <c r="M312" s="5">
        <v>270.41000000000003</v>
      </c>
      <c r="N312" s="5">
        <v>128.63999999999999</v>
      </c>
      <c r="O312" s="5">
        <v>425.02</v>
      </c>
      <c r="P312" s="101">
        <v>218.75</v>
      </c>
      <c r="Q312" s="101">
        <v>175.63</v>
      </c>
      <c r="R312" s="5">
        <v>403.32</v>
      </c>
      <c r="S312" s="5">
        <v>267.49</v>
      </c>
      <c r="T312" s="5">
        <v>101.23</v>
      </c>
    </row>
    <row r="313" spans="1:20" x14ac:dyDescent="0.35">
      <c r="A313" s="159">
        <v>41008</v>
      </c>
      <c r="B313" s="5">
        <v>3319.81</v>
      </c>
      <c r="C313" s="101">
        <v>368.18</v>
      </c>
      <c r="D313" s="5">
        <v>681.6</v>
      </c>
      <c r="E313" s="5">
        <v>2401.1849364999998</v>
      </c>
      <c r="F313" s="5">
        <v>242.68</v>
      </c>
      <c r="G313" s="5">
        <v>99.75</v>
      </c>
      <c r="H313" s="5">
        <v>229.17</v>
      </c>
      <c r="I313" s="101">
        <v>310.48</v>
      </c>
      <c r="J313" s="5">
        <v>488.21</v>
      </c>
      <c r="K313" s="5">
        <v>312.22000000000003</v>
      </c>
      <c r="L313" s="5">
        <v>216.7</v>
      </c>
      <c r="M313" s="5">
        <v>283.83999999999997</v>
      </c>
      <c r="N313" s="5">
        <v>130.94</v>
      </c>
      <c r="O313" s="5">
        <v>431.36</v>
      </c>
      <c r="P313" s="101">
        <v>227.39</v>
      </c>
      <c r="Q313" s="101">
        <v>181.84</v>
      </c>
      <c r="R313" s="5">
        <v>401.35</v>
      </c>
      <c r="S313" s="5">
        <v>276.83999999999997</v>
      </c>
      <c r="T313" s="5">
        <v>104.49</v>
      </c>
    </row>
    <row r="314" spans="1:20" x14ac:dyDescent="0.35">
      <c r="A314" s="159">
        <v>41001</v>
      </c>
      <c r="B314" s="5">
        <v>3462.91</v>
      </c>
      <c r="C314" s="101">
        <v>376.96</v>
      </c>
      <c r="D314" s="5">
        <v>709.74</v>
      </c>
      <c r="E314" s="5">
        <v>2501.179932</v>
      </c>
      <c r="F314" s="5">
        <v>254.2</v>
      </c>
      <c r="G314" s="5">
        <v>107.8</v>
      </c>
      <c r="H314" s="5">
        <v>239.53</v>
      </c>
      <c r="I314" s="101">
        <v>325.36</v>
      </c>
      <c r="J314" s="5">
        <v>505.83</v>
      </c>
      <c r="K314" s="5">
        <v>319.87</v>
      </c>
      <c r="L314" s="5">
        <v>225.1</v>
      </c>
      <c r="M314" s="5">
        <v>296.17</v>
      </c>
      <c r="N314" s="5">
        <v>136.43</v>
      </c>
      <c r="O314" s="5">
        <v>446.43</v>
      </c>
      <c r="P314" s="101">
        <v>239.74</v>
      </c>
      <c r="Q314" s="101">
        <v>189.86</v>
      </c>
      <c r="R314" s="5">
        <v>412.06</v>
      </c>
      <c r="S314" s="5">
        <v>287.26</v>
      </c>
      <c r="T314" s="5">
        <v>107.62</v>
      </c>
    </row>
    <row r="315" spans="1:20" x14ac:dyDescent="0.35">
      <c r="A315" s="159">
        <v>40994</v>
      </c>
      <c r="B315" s="5">
        <v>3501.98</v>
      </c>
      <c r="C315" s="101">
        <v>373.46</v>
      </c>
      <c r="D315" s="5">
        <v>706.24</v>
      </c>
      <c r="E315" s="5">
        <v>2539.8701169999999</v>
      </c>
      <c r="F315" s="5">
        <v>258.32</v>
      </c>
      <c r="G315" s="5">
        <v>113.83</v>
      </c>
      <c r="H315" s="5">
        <v>237.02</v>
      </c>
      <c r="I315" s="101">
        <v>327.7</v>
      </c>
      <c r="J315" s="5">
        <v>495.29</v>
      </c>
      <c r="K315" s="5">
        <v>330.21</v>
      </c>
      <c r="L315" s="5">
        <v>226.34</v>
      </c>
      <c r="M315" s="5">
        <v>301.66000000000003</v>
      </c>
      <c r="N315" s="5">
        <v>137.41</v>
      </c>
      <c r="O315" s="5">
        <v>447.37</v>
      </c>
      <c r="P315" s="101">
        <v>244.51</v>
      </c>
      <c r="Q315" s="101">
        <v>195.3</v>
      </c>
      <c r="R315" s="5">
        <v>404.47</v>
      </c>
      <c r="S315" s="5">
        <v>287.55</v>
      </c>
      <c r="T315" s="5">
        <v>106.19</v>
      </c>
    </row>
    <row r="316" spans="1:20" x14ac:dyDescent="0.35">
      <c r="A316" s="159">
        <v>40987</v>
      </c>
      <c r="B316" s="5">
        <v>3577.88</v>
      </c>
      <c r="C316" s="101">
        <v>374.5</v>
      </c>
      <c r="D316" s="5">
        <v>704.77</v>
      </c>
      <c r="E316" s="5">
        <v>2608.419922</v>
      </c>
      <c r="F316" s="5">
        <v>263.18</v>
      </c>
      <c r="G316" s="5">
        <v>120.13</v>
      </c>
      <c r="H316" s="5">
        <v>241.08</v>
      </c>
      <c r="I316" s="101">
        <v>336.04</v>
      </c>
      <c r="J316" s="5">
        <v>496.39</v>
      </c>
      <c r="K316" s="5">
        <v>338.04</v>
      </c>
      <c r="L316" s="5">
        <v>227.06</v>
      </c>
      <c r="M316" s="5">
        <v>301.98</v>
      </c>
      <c r="N316" s="5">
        <v>136.07</v>
      </c>
      <c r="O316" s="5">
        <v>457.27</v>
      </c>
      <c r="P316" s="101">
        <v>252.8</v>
      </c>
      <c r="Q316" s="101">
        <v>206.72</v>
      </c>
      <c r="R316" s="5">
        <v>410.77</v>
      </c>
      <c r="S316" s="5">
        <v>288.16000000000003</v>
      </c>
      <c r="T316" s="5">
        <v>105.42</v>
      </c>
    </row>
    <row r="317" spans="1:20" x14ac:dyDescent="0.35">
      <c r="A317" s="159">
        <v>40980</v>
      </c>
      <c r="B317" s="5">
        <v>3490.06</v>
      </c>
      <c r="C317" s="101">
        <v>373.61</v>
      </c>
      <c r="D317" s="5">
        <v>696.06</v>
      </c>
      <c r="E317" s="5">
        <v>2514.969971</v>
      </c>
      <c r="F317" s="5">
        <v>252.08</v>
      </c>
      <c r="G317" s="5">
        <v>111.97</v>
      </c>
      <c r="H317" s="5">
        <v>231.93</v>
      </c>
      <c r="I317" s="101">
        <v>333.5</v>
      </c>
      <c r="J317" s="5">
        <v>487.26</v>
      </c>
      <c r="K317" s="5">
        <v>332.83</v>
      </c>
      <c r="L317" s="5">
        <v>215.99</v>
      </c>
      <c r="M317" s="5">
        <v>290.48</v>
      </c>
      <c r="N317" s="5">
        <v>135.36000000000001</v>
      </c>
      <c r="O317" s="5">
        <v>440.39</v>
      </c>
      <c r="P317" s="101">
        <v>244.88</v>
      </c>
      <c r="Q317" s="101">
        <v>196.31</v>
      </c>
      <c r="R317" s="5">
        <v>405.09</v>
      </c>
      <c r="S317" s="5">
        <v>280.19</v>
      </c>
      <c r="T317" s="5">
        <v>103.7</v>
      </c>
    </row>
    <row r="318" spans="1:20" x14ac:dyDescent="0.35">
      <c r="A318" s="159">
        <v>40973</v>
      </c>
      <c r="B318" s="5">
        <v>3487.54</v>
      </c>
      <c r="C318" s="101">
        <v>363.2</v>
      </c>
      <c r="D318" s="5">
        <v>693.13</v>
      </c>
      <c r="E318" s="5">
        <v>2529.860107</v>
      </c>
      <c r="F318" s="5">
        <v>259.88</v>
      </c>
      <c r="G318" s="5">
        <v>115.55</v>
      </c>
      <c r="H318" s="5">
        <v>229.04</v>
      </c>
      <c r="I318" s="101">
        <v>327.20999999999998</v>
      </c>
      <c r="J318" s="5">
        <v>485.34</v>
      </c>
      <c r="K318" s="5">
        <v>332.93</v>
      </c>
      <c r="L318" s="5">
        <v>215.53</v>
      </c>
      <c r="M318" s="5">
        <v>295.3</v>
      </c>
      <c r="N318" s="5">
        <v>134.77000000000001</v>
      </c>
      <c r="O318" s="5">
        <v>437.73</v>
      </c>
      <c r="P318" s="101">
        <v>245.75</v>
      </c>
      <c r="Q318" s="101">
        <v>198.69</v>
      </c>
      <c r="R318" s="5">
        <v>401.01</v>
      </c>
      <c r="S318" s="5">
        <v>279.01</v>
      </c>
      <c r="T318" s="5">
        <v>103.11</v>
      </c>
    </row>
    <row r="319" spans="1:20" x14ac:dyDescent="0.35">
      <c r="A319" s="159">
        <v>40966</v>
      </c>
      <c r="B319" s="5">
        <v>3441.45</v>
      </c>
      <c r="C319" s="101">
        <v>355.98</v>
      </c>
      <c r="D319" s="5">
        <v>695.69</v>
      </c>
      <c r="E319" s="5">
        <v>2513.0600589999999</v>
      </c>
      <c r="F319" s="5">
        <v>253.46</v>
      </c>
      <c r="G319" s="5">
        <v>113.76</v>
      </c>
      <c r="H319" s="5">
        <v>228.27</v>
      </c>
      <c r="I319" s="101">
        <v>324.3</v>
      </c>
      <c r="J319" s="5">
        <v>475.93</v>
      </c>
      <c r="K319" s="5">
        <v>331.17</v>
      </c>
      <c r="L319" s="5">
        <v>219.03</v>
      </c>
      <c r="M319" s="5">
        <v>301.22000000000003</v>
      </c>
      <c r="N319" s="5">
        <v>139.03</v>
      </c>
      <c r="O319" s="5">
        <v>434.69</v>
      </c>
      <c r="P319" s="101">
        <v>244.55</v>
      </c>
      <c r="Q319" s="101">
        <v>202.57</v>
      </c>
      <c r="R319" s="5">
        <v>392.06</v>
      </c>
      <c r="S319" s="5">
        <v>277.57</v>
      </c>
      <c r="T319" s="5">
        <v>100.93</v>
      </c>
    </row>
    <row r="320" spans="1:20" x14ac:dyDescent="0.35">
      <c r="A320" s="159">
        <v>40959</v>
      </c>
      <c r="B320" s="5">
        <v>3472.54</v>
      </c>
      <c r="C320" s="101">
        <v>357.39</v>
      </c>
      <c r="D320" s="5">
        <v>699.13</v>
      </c>
      <c r="E320" s="5">
        <v>2550.280029</v>
      </c>
      <c r="F320" s="5">
        <v>255.82</v>
      </c>
      <c r="G320" s="5">
        <v>119.07</v>
      </c>
      <c r="H320" s="5">
        <v>231.25</v>
      </c>
      <c r="I320" s="101">
        <v>337.29</v>
      </c>
      <c r="J320" s="5">
        <v>475.39</v>
      </c>
      <c r="K320" s="5">
        <v>332.24</v>
      </c>
      <c r="L320" s="5">
        <v>223.32</v>
      </c>
      <c r="M320" s="5">
        <v>302.38</v>
      </c>
      <c r="N320" s="5">
        <v>140.86000000000001</v>
      </c>
      <c r="O320" s="5">
        <v>440.77</v>
      </c>
      <c r="P320" s="101">
        <v>250.14</v>
      </c>
      <c r="Q320" s="101">
        <v>212.84</v>
      </c>
      <c r="R320" s="5">
        <v>400.02</v>
      </c>
      <c r="S320" s="5">
        <v>282.45999999999998</v>
      </c>
      <c r="T320" s="5">
        <v>103.43</v>
      </c>
    </row>
    <row r="321" spans="1:20" x14ac:dyDescent="0.35">
      <c r="A321" s="159">
        <v>40952</v>
      </c>
      <c r="B321" s="5">
        <v>3384.55</v>
      </c>
      <c r="C321" s="101">
        <v>351.1</v>
      </c>
      <c r="D321" s="5">
        <v>671.21</v>
      </c>
      <c r="E321" s="5">
        <v>2491.540039</v>
      </c>
      <c r="F321" s="5">
        <v>252.95</v>
      </c>
      <c r="G321" s="5">
        <v>115.86</v>
      </c>
      <c r="H321" s="5">
        <v>218.63</v>
      </c>
      <c r="I321" s="101">
        <v>328.09</v>
      </c>
      <c r="J321" s="5">
        <v>480.31</v>
      </c>
      <c r="K321" s="5">
        <v>325.13</v>
      </c>
      <c r="L321" s="5">
        <v>214.39</v>
      </c>
      <c r="M321" s="5">
        <v>298.36</v>
      </c>
      <c r="N321" s="5">
        <v>137.72</v>
      </c>
      <c r="O321" s="5">
        <v>425.42</v>
      </c>
      <c r="P321" s="101">
        <v>239.51</v>
      </c>
      <c r="Q321" s="101">
        <v>206.9</v>
      </c>
      <c r="R321" s="5">
        <v>385.53</v>
      </c>
      <c r="S321" s="5">
        <v>277.99</v>
      </c>
      <c r="T321" s="5">
        <v>102.8</v>
      </c>
    </row>
    <row r="322" spans="1:20" x14ac:dyDescent="0.35">
      <c r="A322" s="159">
        <v>40945</v>
      </c>
      <c r="B322" s="5">
        <v>3405.27</v>
      </c>
      <c r="C322" s="101">
        <v>349.25</v>
      </c>
      <c r="D322" s="5">
        <v>673.81</v>
      </c>
      <c r="E322" s="5">
        <v>2507.889893</v>
      </c>
      <c r="F322" s="5">
        <v>257.58</v>
      </c>
      <c r="G322" s="5">
        <v>117</v>
      </c>
      <c r="H322" s="5">
        <v>219.6</v>
      </c>
      <c r="I322" s="101">
        <v>324.3</v>
      </c>
      <c r="J322" s="5">
        <v>476.83</v>
      </c>
      <c r="K322" s="5">
        <v>322.99</v>
      </c>
      <c r="L322" s="5">
        <v>216.74</v>
      </c>
      <c r="M322" s="5">
        <v>303.11</v>
      </c>
      <c r="N322" s="5">
        <v>138.75</v>
      </c>
      <c r="O322" s="5">
        <v>430.05</v>
      </c>
      <c r="P322" s="101">
        <v>240.99</v>
      </c>
      <c r="Q322" s="101">
        <v>204.61</v>
      </c>
      <c r="R322" s="5">
        <v>392.04</v>
      </c>
      <c r="S322" s="5">
        <v>277.27999999999997</v>
      </c>
      <c r="T322" s="5">
        <v>103.97</v>
      </c>
    </row>
    <row r="323" spans="1:20" x14ac:dyDescent="0.35">
      <c r="A323" s="159">
        <v>40938</v>
      </c>
      <c r="B323" s="5">
        <v>3265.64</v>
      </c>
      <c r="C323" s="101">
        <v>339.81</v>
      </c>
      <c r="D323" s="5">
        <v>646.48</v>
      </c>
      <c r="E323" s="5">
        <v>2404.6201169999999</v>
      </c>
      <c r="F323" s="5">
        <v>246.15</v>
      </c>
      <c r="G323" s="5">
        <v>106.8</v>
      </c>
      <c r="H323" s="5">
        <v>209.5</v>
      </c>
      <c r="I323" s="101">
        <v>301.87</v>
      </c>
      <c r="J323" s="5">
        <v>476.63</v>
      </c>
      <c r="K323" s="5">
        <v>315.61</v>
      </c>
      <c r="L323" s="5">
        <v>204.12</v>
      </c>
      <c r="M323" s="5">
        <v>298.77</v>
      </c>
      <c r="N323" s="5">
        <v>134.66999999999999</v>
      </c>
      <c r="O323" s="5">
        <v>409.94</v>
      </c>
      <c r="P323" s="101">
        <v>227.61</v>
      </c>
      <c r="Q323" s="101">
        <v>198.35</v>
      </c>
      <c r="R323" s="5">
        <v>376.78</v>
      </c>
      <c r="S323" s="5">
        <v>271.08</v>
      </c>
      <c r="T323" s="5">
        <v>99.91</v>
      </c>
    </row>
    <row r="324" spans="1:20" x14ac:dyDescent="0.35">
      <c r="A324" s="159">
        <v>40931</v>
      </c>
      <c r="B324" s="5">
        <v>3338.42</v>
      </c>
      <c r="C324" s="101">
        <v>342.07</v>
      </c>
      <c r="D324" s="5">
        <v>650.38</v>
      </c>
      <c r="E324" s="5">
        <v>2441.4399410000001</v>
      </c>
      <c r="F324" s="5">
        <v>240.94</v>
      </c>
      <c r="G324" s="5">
        <v>111.27</v>
      </c>
      <c r="H324" s="5">
        <v>214.52</v>
      </c>
      <c r="I324" s="101">
        <v>300.45</v>
      </c>
      <c r="J324" s="5">
        <v>470.07</v>
      </c>
      <c r="K324" s="5">
        <v>320.01</v>
      </c>
      <c r="L324" s="5">
        <v>203.89</v>
      </c>
      <c r="M324" s="5">
        <v>303.64</v>
      </c>
      <c r="N324" s="5">
        <v>137.53</v>
      </c>
      <c r="O324" s="5">
        <v>426.44</v>
      </c>
      <c r="P324" s="101">
        <v>236.44</v>
      </c>
      <c r="Q324" s="101">
        <v>207.73</v>
      </c>
      <c r="R324" s="5">
        <v>372.78</v>
      </c>
      <c r="S324" s="5">
        <v>272.14</v>
      </c>
      <c r="T324" s="5">
        <v>99.33</v>
      </c>
    </row>
    <row r="325" spans="1:20" x14ac:dyDescent="0.35">
      <c r="A325" s="159">
        <v>40924</v>
      </c>
      <c r="B325" s="5">
        <v>3225</v>
      </c>
      <c r="C325" s="101">
        <v>342.62</v>
      </c>
      <c r="D325" s="5">
        <v>640.96</v>
      </c>
      <c r="E325" s="5">
        <v>2361.5600589999999</v>
      </c>
      <c r="F325" s="5">
        <v>248.81</v>
      </c>
      <c r="G325" s="5">
        <v>97.97</v>
      </c>
      <c r="H325" s="5">
        <v>208.41</v>
      </c>
      <c r="I325" s="101">
        <v>283.88</v>
      </c>
      <c r="J325" s="5">
        <v>471.41</v>
      </c>
      <c r="K325" s="5">
        <v>313.10000000000002</v>
      </c>
      <c r="L325" s="5">
        <v>197.66</v>
      </c>
      <c r="M325" s="5">
        <v>306.89999999999998</v>
      </c>
      <c r="N325" s="5">
        <v>135.38999999999999</v>
      </c>
      <c r="O325" s="5">
        <v>410.15</v>
      </c>
      <c r="P325" s="101">
        <v>223.32</v>
      </c>
      <c r="Q325" s="101">
        <v>196.62</v>
      </c>
      <c r="R325" s="5">
        <v>364.12</v>
      </c>
      <c r="S325" s="5">
        <v>263.32</v>
      </c>
      <c r="T325" s="5">
        <v>93.52</v>
      </c>
    </row>
    <row r="326" spans="1:20" x14ac:dyDescent="0.35">
      <c r="A326" s="159">
        <v>40917</v>
      </c>
      <c r="B326" s="5">
        <v>3127.69</v>
      </c>
      <c r="C326" s="101">
        <v>349.12</v>
      </c>
      <c r="D326" s="5">
        <v>617.66</v>
      </c>
      <c r="E326" s="5">
        <v>2286.4499510000001</v>
      </c>
      <c r="F326" s="5">
        <v>246.15</v>
      </c>
      <c r="G326" s="5">
        <v>89.16</v>
      </c>
      <c r="H326" s="5">
        <v>202.11</v>
      </c>
      <c r="I326" s="101">
        <v>265.73</v>
      </c>
      <c r="J326" s="5">
        <v>470.97</v>
      </c>
      <c r="K326" s="5">
        <v>316.19</v>
      </c>
      <c r="L326" s="5">
        <v>185.48</v>
      </c>
      <c r="M326" s="5">
        <v>301.60000000000002</v>
      </c>
      <c r="N326" s="5">
        <v>132.9</v>
      </c>
      <c r="O326" s="5">
        <v>398.57</v>
      </c>
      <c r="P326" s="101">
        <v>213.31</v>
      </c>
      <c r="Q326" s="101">
        <v>184.41</v>
      </c>
      <c r="R326" s="5">
        <v>359.45</v>
      </c>
      <c r="S326" s="5">
        <v>266.14</v>
      </c>
      <c r="T326" s="5">
        <v>92.09</v>
      </c>
    </row>
    <row r="327" spans="1:20" x14ac:dyDescent="0.35">
      <c r="A327" s="159">
        <v>40910</v>
      </c>
      <c r="B327" s="5">
        <v>3222.3</v>
      </c>
      <c r="C327" s="101">
        <v>352.46</v>
      </c>
      <c r="D327" s="5">
        <v>616.65</v>
      </c>
      <c r="E327" s="5">
        <v>2244.6999510000001</v>
      </c>
      <c r="F327" s="5">
        <v>259.20999999999998</v>
      </c>
      <c r="G327" s="5">
        <v>102.55</v>
      </c>
      <c r="H327" s="5">
        <v>199</v>
      </c>
      <c r="I327" s="101">
        <v>258.48</v>
      </c>
      <c r="J327" s="5">
        <v>476.51</v>
      </c>
      <c r="K327" s="5">
        <v>315.98</v>
      </c>
      <c r="L327" s="5">
        <v>193.53</v>
      </c>
      <c r="M327" s="5">
        <v>316.47000000000003</v>
      </c>
      <c r="N327" s="5">
        <v>138.31</v>
      </c>
      <c r="O327" s="5">
        <v>396.69</v>
      </c>
      <c r="P327" s="101">
        <v>220.28</v>
      </c>
      <c r="Q327" s="101">
        <v>184.9</v>
      </c>
      <c r="R327" s="5">
        <v>362.36</v>
      </c>
      <c r="S327" s="5">
        <v>268.69</v>
      </c>
      <c r="T327" s="5">
        <v>92.08</v>
      </c>
    </row>
    <row r="328" spans="1:20" x14ac:dyDescent="0.35">
      <c r="A328" s="159">
        <v>40903</v>
      </c>
      <c r="B328" s="5">
        <v>3102.09</v>
      </c>
      <c r="C328" s="101">
        <v>338.77</v>
      </c>
      <c r="D328" s="5">
        <v>590.78</v>
      </c>
      <c r="E328" s="5">
        <v>2223.8249510000001</v>
      </c>
      <c r="F328" s="5">
        <v>248.38</v>
      </c>
      <c r="G328" s="5">
        <v>101.07</v>
      </c>
      <c r="H328" s="5">
        <v>193.15</v>
      </c>
      <c r="I328" s="101">
        <v>253.05</v>
      </c>
      <c r="J328" s="5">
        <v>460.95</v>
      </c>
      <c r="K328" s="5">
        <v>306.61</v>
      </c>
      <c r="L328" s="5">
        <v>187.88</v>
      </c>
      <c r="M328" s="5">
        <v>307.2</v>
      </c>
      <c r="N328" s="5">
        <v>133</v>
      </c>
      <c r="O328" s="5">
        <v>381.02</v>
      </c>
      <c r="P328" s="101">
        <v>212.44</v>
      </c>
      <c r="Q328" s="101">
        <v>175.75</v>
      </c>
      <c r="R328" s="5">
        <v>351.76</v>
      </c>
      <c r="S328" s="5">
        <v>260.8</v>
      </c>
      <c r="T328" s="5">
        <v>91.22</v>
      </c>
    </row>
    <row r="329" spans="1:20" x14ac:dyDescent="0.35">
      <c r="A329" s="159">
        <v>40896</v>
      </c>
      <c r="B329" s="5">
        <v>2974.2</v>
      </c>
      <c r="C329" s="101">
        <v>332.17</v>
      </c>
      <c r="D329" s="5">
        <v>564.88</v>
      </c>
      <c r="E329" s="5">
        <v>2202.9499510000001</v>
      </c>
      <c r="F329" s="5">
        <v>240.17</v>
      </c>
      <c r="G329" s="5">
        <v>95.76</v>
      </c>
      <c r="H329" s="5">
        <v>190.79</v>
      </c>
      <c r="I329" s="101">
        <v>237.46</v>
      </c>
      <c r="J329" s="5">
        <v>446.55</v>
      </c>
      <c r="K329" s="5">
        <v>291.19</v>
      </c>
      <c r="L329" s="5">
        <v>183.09</v>
      </c>
      <c r="M329" s="5">
        <v>301.57</v>
      </c>
      <c r="N329" s="5">
        <v>128.16999999999999</v>
      </c>
      <c r="O329" s="5">
        <v>367.98</v>
      </c>
      <c r="P329" s="101">
        <v>201.16</v>
      </c>
      <c r="Q329" s="101">
        <v>164.37</v>
      </c>
      <c r="R329" s="5">
        <v>338.93</v>
      </c>
      <c r="S329" s="5">
        <v>254.34</v>
      </c>
      <c r="T329" s="5">
        <v>89.02</v>
      </c>
    </row>
    <row r="330" spans="1:20" x14ac:dyDescent="0.35">
      <c r="A330" s="159">
        <v>40889</v>
      </c>
      <c r="B330" s="5">
        <v>3089.59</v>
      </c>
      <c r="C330" s="101">
        <v>331.98</v>
      </c>
      <c r="D330" s="5">
        <v>571.46</v>
      </c>
      <c r="E330" s="5">
        <v>2269.459961</v>
      </c>
      <c r="F330" s="5">
        <v>249.21</v>
      </c>
      <c r="G330" s="5">
        <v>98.77</v>
      </c>
      <c r="H330" s="5">
        <v>196.51</v>
      </c>
      <c r="I330" s="101">
        <v>250.71</v>
      </c>
      <c r="J330" s="5">
        <v>440.27</v>
      </c>
      <c r="K330" s="5">
        <v>300.60000000000002</v>
      </c>
      <c r="L330" s="5">
        <v>187.29</v>
      </c>
      <c r="M330" s="5">
        <v>311.32</v>
      </c>
      <c r="N330" s="5">
        <v>130.69</v>
      </c>
      <c r="O330" s="5">
        <v>375.63</v>
      </c>
      <c r="P330" s="101">
        <v>205.89</v>
      </c>
      <c r="Q330" s="101">
        <v>166.27</v>
      </c>
      <c r="R330" s="5">
        <v>349.87</v>
      </c>
      <c r="S330" s="5">
        <v>261.35000000000002</v>
      </c>
      <c r="T330" s="5">
        <v>88.85</v>
      </c>
    </row>
    <row r="331" spans="1:20" x14ac:dyDescent="0.35">
      <c r="A331" s="159">
        <v>40882</v>
      </c>
      <c r="B331" s="5">
        <v>3201.28</v>
      </c>
      <c r="C331" s="101">
        <v>332.22</v>
      </c>
      <c r="D331" s="5">
        <v>599.32000000000005</v>
      </c>
      <c r="E331" s="5">
        <v>2369.389893</v>
      </c>
      <c r="F331" s="5">
        <v>263.45</v>
      </c>
      <c r="G331" s="5">
        <v>106.19</v>
      </c>
      <c r="H331" s="5">
        <v>203.55</v>
      </c>
      <c r="I331" s="101">
        <v>268.29000000000002</v>
      </c>
      <c r="J331" s="5">
        <v>436.1</v>
      </c>
      <c r="K331" s="5">
        <v>308.97000000000003</v>
      </c>
      <c r="L331" s="5">
        <v>201</v>
      </c>
      <c r="M331" s="5">
        <v>321.5</v>
      </c>
      <c r="N331" s="5">
        <v>134.91999999999999</v>
      </c>
      <c r="O331" s="5">
        <v>394.78</v>
      </c>
      <c r="P331" s="101">
        <v>218.64</v>
      </c>
      <c r="Q331" s="101">
        <v>182.48</v>
      </c>
      <c r="R331" s="5">
        <v>358.01</v>
      </c>
      <c r="S331" s="5">
        <v>273.24</v>
      </c>
      <c r="T331" s="5">
        <v>92.47</v>
      </c>
    </row>
    <row r="332" spans="1:20" x14ac:dyDescent="0.35">
      <c r="A332" s="159">
        <v>40875</v>
      </c>
      <c r="B332" s="5">
        <v>3012.93</v>
      </c>
      <c r="C332" s="101">
        <v>324.23</v>
      </c>
      <c r="D332" s="5">
        <v>567.76</v>
      </c>
      <c r="E332" s="5">
        <v>2221.76001</v>
      </c>
      <c r="F332" s="5">
        <v>248.56</v>
      </c>
      <c r="G332" s="5">
        <v>94.3</v>
      </c>
      <c r="H332" s="5">
        <v>198.45</v>
      </c>
      <c r="I332" s="101">
        <v>247.54</v>
      </c>
      <c r="J332" s="5">
        <v>424.55</v>
      </c>
      <c r="K332" s="5">
        <v>291.98</v>
      </c>
      <c r="L332" s="5">
        <v>191.1</v>
      </c>
      <c r="M332" s="5">
        <v>310.85000000000002</v>
      </c>
      <c r="N332" s="5">
        <v>128.19999999999999</v>
      </c>
      <c r="O332" s="5">
        <v>370.48</v>
      </c>
      <c r="P332" s="101">
        <v>200.84</v>
      </c>
      <c r="Q332" s="101">
        <v>163.04</v>
      </c>
      <c r="R332" s="5">
        <v>345.17</v>
      </c>
      <c r="S332" s="5">
        <v>261.75</v>
      </c>
      <c r="T332" s="5">
        <v>87.41</v>
      </c>
    </row>
    <row r="333" spans="1:20" x14ac:dyDescent="0.35">
      <c r="A333" s="159">
        <v>40868</v>
      </c>
      <c r="B333" s="5">
        <v>2894.94</v>
      </c>
      <c r="C333" s="101">
        <v>314.35000000000002</v>
      </c>
      <c r="D333" s="5">
        <v>546.75</v>
      </c>
      <c r="E333" s="5">
        <v>2160.280029</v>
      </c>
      <c r="F333" s="5">
        <v>240.22</v>
      </c>
      <c r="G333" s="5">
        <v>91.51</v>
      </c>
      <c r="H333" s="5">
        <v>200.46</v>
      </c>
      <c r="I333" s="101">
        <v>237.21</v>
      </c>
      <c r="J333" s="5">
        <v>415.19</v>
      </c>
      <c r="K333" s="5">
        <v>285.01</v>
      </c>
      <c r="L333" s="5">
        <v>184.7</v>
      </c>
      <c r="M333" s="5">
        <v>307.76</v>
      </c>
      <c r="N333" s="5">
        <v>125.25</v>
      </c>
      <c r="O333" s="5">
        <v>358.52</v>
      </c>
      <c r="P333" s="101">
        <v>194.14</v>
      </c>
      <c r="Q333" s="101">
        <v>154.15</v>
      </c>
      <c r="R333" s="5">
        <v>335.43</v>
      </c>
      <c r="S333" s="5">
        <v>259.48</v>
      </c>
      <c r="T333" s="5">
        <v>85.86</v>
      </c>
    </row>
    <row r="334" spans="1:20" x14ac:dyDescent="0.35">
      <c r="A334" s="159">
        <v>40861</v>
      </c>
      <c r="B334" s="5">
        <v>3108.95</v>
      </c>
      <c r="C334" s="101">
        <v>324.13</v>
      </c>
      <c r="D334" s="5">
        <v>581.14</v>
      </c>
      <c r="E334" s="5">
        <v>2288.320068</v>
      </c>
      <c r="F334" s="5">
        <v>254.93</v>
      </c>
      <c r="G334" s="5">
        <v>100.25</v>
      </c>
      <c r="H334" s="5">
        <v>211.83</v>
      </c>
      <c r="I334" s="101">
        <v>266.76</v>
      </c>
      <c r="J334" s="5">
        <v>426.3</v>
      </c>
      <c r="K334" s="5">
        <v>299.69</v>
      </c>
      <c r="L334" s="5">
        <v>191.72</v>
      </c>
      <c r="M334" s="5">
        <v>322.58</v>
      </c>
      <c r="N334" s="5">
        <v>130.72999999999999</v>
      </c>
      <c r="O334" s="5">
        <v>386.13</v>
      </c>
      <c r="P334" s="101">
        <v>212.83</v>
      </c>
      <c r="Q334" s="101">
        <v>174.45</v>
      </c>
      <c r="R334" s="5">
        <v>356.48</v>
      </c>
      <c r="S334" s="5">
        <v>270.79000000000002</v>
      </c>
      <c r="T334" s="5">
        <v>91.08</v>
      </c>
    </row>
    <row r="335" spans="1:20" x14ac:dyDescent="0.35">
      <c r="A335" s="159">
        <v>40854</v>
      </c>
      <c r="B335" s="5">
        <v>3103.6</v>
      </c>
      <c r="C335" s="101">
        <v>320.72000000000003</v>
      </c>
      <c r="D335" s="5">
        <v>581.59</v>
      </c>
      <c r="E335" s="5">
        <v>2275.919922</v>
      </c>
      <c r="F335" s="5">
        <v>258.42</v>
      </c>
      <c r="G335" s="5">
        <v>99.55</v>
      </c>
      <c r="H335" s="5">
        <v>211.92</v>
      </c>
      <c r="I335" s="101">
        <v>269.91000000000003</v>
      </c>
      <c r="J335" s="5">
        <v>423.37</v>
      </c>
      <c r="K335" s="5">
        <v>296.82</v>
      </c>
      <c r="L335" s="5">
        <v>191.1</v>
      </c>
      <c r="M335" s="5">
        <v>320.58999999999997</v>
      </c>
      <c r="N335" s="5">
        <v>134.12</v>
      </c>
      <c r="O335" s="5">
        <v>384.81</v>
      </c>
      <c r="P335" s="101">
        <v>219.56</v>
      </c>
      <c r="Q335" s="101">
        <v>179.49</v>
      </c>
      <c r="R335" s="5">
        <v>352.11</v>
      </c>
      <c r="S335" s="5">
        <v>268.32</v>
      </c>
      <c r="T335" s="5">
        <v>92.52</v>
      </c>
    </row>
    <row r="336" spans="1:20" x14ac:dyDescent="0.35">
      <c r="A336" s="159">
        <v>40847</v>
      </c>
      <c r="B336" s="5">
        <v>3242.84</v>
      </c>
      <c r="C336" s="101">
        <v>327.62</v>
      </c>
      <c r="D336" s="5">
        <v>600.92999999999995</v>
      </c>
      <c r="E336" s="5">
        <v>2385.219971</v>
      </c>
      <c r="F336" s="5">
        <v>265.77</v>
      </c>
      <c r="G336" s="5">
        <v>108.29</v>
      </c>
      <c r="H336" s="5">
        <v>214.09</v>
      </c>
      <c r="I336" s="101">
        <v>278.51</v>
      </c>
      <c r="J336" s="5">
        <v>438.77</v>
      </c>
      <c r="K336" s="5">
        <v>303.27999999999997</v>
      </c>
      <c r="L336" s="5">
        <v>194.81</v>
      </c>
      <c r="M336" s="5">
        <v>336.44</v>
      </c>
      <c r="N336" s="5">
        <v>134.22999999999999</v>
      </c>
      <c r="O336" s="5">
        <v>396.92</v>
      </c>
      <c r="P336" s="101">
        <v>225.89</v>
      </c>
      <c r="Q336" s="101">
        <v>179.49</v>
      </c>
      <c r="R336" s="5">
        <v>363.7</v>
      </c>
      <c r="S336" s="5">
        <v>270.70999999999998</v>
      </c>
      <c r="T336" s="5">
        <v>94.46</v>
      </c>
    </row>
    <row r="337" spans="1:20" x14ac:dyDescent="0.35">
      <c r="A337" s="159">
        <v>40840</v>
      </c>
      <c r="B337" s="5">
        <v>3220.46</v>
      </c>
      <c r="C337" s="101">
        <v>322.49</v>
      </c>
      <c r="D337" s="5">
        <v>591.79</v>
      </c>
      <c r="E337" s="5">
        <v>2369.070068</v>
      </c>
      <c r="F337" s="5">
        <v>270.57</v>
      </c>
      <c r="G337" s="5">
        <v>106.44</v>
      </c>
      <c r="H337" s="5">
        <v>211.57</v>
      </c>
      <c r="I337" s="101">
        <v>277.33999999999997</v>
      </c>
      <c r="J337" s="5">
        <v>433.89</v>
      </c>
      <c r="K337" s="5">
        <v>304.08999999999997</v>
      </c>
      <c r="L337" s="5">
        <v>196.62</v>
      </c>
      <c r="M337" s="5">
        <v>336.61</v>
      </c>
      <c r="N337" s="5">
        <v>135.58000000000001</v>
      </c>
      <c r="O337" s="5">
        <v>396.32</v>
      </c>
      <c r="P337" s="101">
        <v>231.41</v>
      </c>
      <c r="Q337" s="101">
        <v>176.01</v>
      </c>
      <c r="R337" s="5">
        <v>362.95</v>
      </c>
      <c r="S337" s="5">
        <v>269.94</v>
      </c>
      <c r="T337" s="5">
        <v>92.69</v>
      </c>
    </row>
    <row r="338" spans="1:20" x14ac:dyDescent="0.35">
      <c r="A338" s="159">
        <v>40833</v>
      </c>
      <c r="B338" s="5">
        <v>3166.06</v>
      </c>
      <c r="C338" s="101">
        <v>313.58</v>
      </c>
      <c r="D338" s="5">
        <v>575.19000000000005</v>
      </c>
      <c r="E338" s="5">
        <v>2315.889893</v>
      </c>
      <c r="F338" s="5">
        <v>272.04000000000002</v>
      </c>
      <c r="G338" s="5">
        <v>104.61</v>
      </c>
      <c r="H338" s="5">
        <v>203.48</v>
      </c>
      <c r="I338" s="101">
        <v>262.97000000000003</v>
      </c>
      <c r="J338" s="5">
        <v>424.56</v>
      </c>
      <c r="K338" s="5">
        <v>294.43</v>
      </c>
      <c r="L338" s="5">
        <v>196.66</v>
      </c>
      <c r="M338" s="5">
        <v>337.57</v>
      </c>
      <c r="N338" s="5">
        <v>132.22999999999999</v>
      </c>
      <c r="O338" s="5">
        <v>389.86</v>
      </c>
      <c r="P338" s="101">
        <v>220.5</v>
      </c>
      <c r="Q338" s="101">
        <v>168.89</v>
      </c>
      <c r="R338" s="5">
        <v>351.04</v>
      </c>
      <c r="S338" s="5">
        <v>263</v>
      </c>
      <c r="T338" s="5">
        <v>89.8</v>
      </c>
    </row>
    <row r="339" spans="1:20" x14ac:dyDescent="0.35">
      <c r="A339" s="159">
        <v>40826</v>
      </c>
      <c r="B339" s="5">
        <v>3161.47</v>
      </c>
      <c r="C339" s="101">
        <v>308.73</v>
      </c>
      <c r="D339" s="5">
        <v>568.14</v>
      </c>
      <c r="E339" s="5">
        <v>2320.8000489999999</v>
      </c>
      <c r="F339" s="5">
        <v>277.75</v>
      </c>
      <c r="G339" s="5">
        <v>110.17</v>
      </c>
      <c r="H339" s="5">
        <v>199.65</v>
      </c>
      <c r="I339" s="101">
        <v>255.36</v>
      </c>
      <c r="J339" s="5">
        <v>424.07</v>
      </c>
      <c r="K339" s="5">
        <v>285.74</v>
      </c>
      <c r="L339" s="5">
        <v>192.06</v>
      </c>
      <c r="M339" s="5">
        <v>336.54</v>
      </c>
      <c r="N339" s="5">
        <v>131.68</v>
      </c>
      <c r="O339" s="5">
        <v>386.64</v>
      </c>
      <c r="P339" s="101">
        <v>218.37</v>
      </c>
      <c r="Q339" s="101">
        <v>170.36</v>
      </c>
      <c r="R339" s="5">
        <v>344.76</v>
      </c>
      <c r="S339" s="5">
        <v>259.58</v>
      </c>
      <c r="T339" s="5">
        <v>89.27</v>
      </c>
    </row>
    <row r="340" spans="1:20" x14ac:dyDescent="0.35">
      <c r="A340" s="159">
        <v>40819</v>
      </c>
      <c r="B340" s="5">
        <v>2926.83</v>
      </c>
      <c r="C340" s="101">
        <v>310.74</v>
      </c>
      <c r="D340" s="5">
        <v>523.20000000000005</v>
      </c>
      <c r="E340" s="5">
        <v>2138.23999</v>
      </c>
      <c r="F340" s="5">
        <v>259.86</v>
      </c>
      <c r="G340" s="5">
        <v>101.6</v>
      </c>
      <c r="H340" s="5">
        <v>186.42</v>
      </c>
      <c r="I340" s="101">
        <v>231.06</v>
      </c>
      <c r="J340" s="5">
        <v>418.65</v>
      </c>
      <c r="K340" s="5">
        <v>255.99</v>
      </c>
      <c r="L340" s="5">
        <v>180.66</v>
      </c>
      <c r="M340" s="5">
        <v>316.8</v>
      </c>
      <c r="N340" s="5">
        <v>125</v>
      </c>
      <c r="O340" s="5">
        <v>357.96</v>
      </c>
      <c r="P340" s="101">
        <v>200.53</v>
      </c>
      <c r="Q340" s="101">
        <v>155.37</v>
      </c>
      <c r="R340" s="5">
        <v>317.89</v>
      </c>
      <c r="S340" s="5">
        <v>247.77</v>
      </c>
      <c r="T340" s="5">
        <v>87.67</v>
      </c>
    </row>
    <row r="341" spans="1:20" x14ac:dyDescent="0.35">
      <c r="A341" s="159">
        <v>40812</v>
      </c>
      <c r="B341" s="5">
        <v>2859.34</v>
      </c>
      <c r="C341" s="101">
        <v>306.19</v>
      </c>
      <c r="D341" s="5">
        <v>526.94000000000005</v>
      </c>
      <c r="E341" s="5">
        <v>2083.3500979999999</v>
      </c>
      <c r="F341" s="5">
        <v>247.37</v>
      </c>
      <c r="G341" s="5">
        <v>98.01</v>
      </c>
      <c r="H341" s="5">
        <v>185.75</v>
      </c>
      <c r="I341" s="101">
        <v>234.67</v>
      </c>
      <c r="J341" s="5">
        <v>415.83</v>
      </c>
      <c r="K341" s="5">
        <v>249.87</v>
      </c>
      <c r="L341" s="5">
        <v>181.48</v>
      </c>
      <c r="M341" s="5">
        <v>307.49</v>
      </c>
      <c r="N341" s="5">
        <v>123.31</v>
      </c>
      <c r="O341" s="5">
        <v>356.87</v>
      </c>
      <c r="P341" s="101">
        <v>192.92</v>
      </c>
      <c r="Q341" s="101">
        <v>152.80000000000001</v>
      </c>
      <c r="R341" s="5">
        <v>327.58999999999997</v>
      </c>
      <c r="S341" s="5">
        <v>244.04</v>
      </c>
      <c r="T341" s="5">
        <v>87.31</v>
      </c>
    </row>
    <row r="342" spans="1:20" x14ac:dyDescent="0.35">
      <c r="A342" s="159">
        <v>40805</v>
      </c>
      <c r="B342" s="5">
        <v>2940</v>
      </c>
      <c r="C342" s="101">
        <v>299.93</v>
      </c>
      <c r="D342" s="5">
        <v>532</v>
      </c>
      <c r="E342" s="5">
        <v>2096.1000979999999</v>
      </c>
      <c r="F342" s="5">
        <v>247.92</v>
      </c>
      <c r="G342" s="5">
        <v>96.95</v>
      </c>
      <c r="H342" s="5">
        <v>190.22</v>
      </c>
      <c r="I342" s="101">
        <v>255.2</v>
      </c>
      <c r="J342" s="5">
        <v>415.27</v>
      </c>
      <c r="K342" s="5">
        <v>259.89999999999998</v>
      </c>
      <c r="L342" s="5">
        <v>188.78</v>
      </c>
      <c r="M342" s="5">
        <v>307.60000000000002</v>
      </c>
      <c r="N342" s="5">
        <v>126.05</v>
      </c>
      <c r="O342" s="5">
        <v>375.76</v>
      </c>
      <c r="P342" s="101">
        <v>202.93</v>
      </c>
      <c r="Q342" s="101">
        <v>167.51</v>
      </c>
      <c r="R342" s="5">
        <v>336.45</v>
      </c>
      <c r="S342" s="5">
        <v>247.5</v>
      </c>
      <c r="T342" s="5">
        <v>90.23</v>
      </c>
    </row>
    <row r="343" spans="1:20" x14ac:dyDescent="0.35">
      <c r="A343" s="159">
        <v>40798</v>
      </c>
      <c r="B343" s="5">
        <v>2854.81</v>
      </c>
      <c r="C343" s="101">
        <v>295.33999999999997</v>
      </c>
      <c r="D343" s="5">
        <v>516.86</v>
      </c>
      <c r="E343" s="5">
        <v>1995.01001</v>
      </c>
      <c r="F343" s="5">
        <v>226.68</v>
      </c>
      <c r="G343" s="5">
        <v>89.57</v>
      </c>
      <c r="H343" s="5">
        <v>184.65</v>
      </c>
      <c r="I343" s="101">
        <v>234.26</v>
      </c>
      <c r="J343" s="5">
        <v>406.87</v>
      </c>
      <c r="K343" s="5">
        <v>258.41000000000003</v>
      </c>
      <c r="L343" s="5">
        <v>181.63</v>
      </c>
      <c r="M343" s="5">
        <v>293.58999999999997</v>
      </c>
      <c r="N343" s="5">
        <v>124.12</v>
      </c>
      <c r="O343" s="5">
        <v>360.63</v>
      </c>
      <c r="P343" s="101">
        <v>193.13</v>
      </c>
      <c r="Q343" s="101">
        <v>163.63999999999999</v>
      </c>
      <c r="R343" s="5">
        <v>325.64</v>
      </c>
      <c r="S343" s="5">
        <v>238.03</v>
      </c>
      <c r="T343" s="5">
        <v>88.64</v>
      </c>
    </row>
    <row r="344" spans="1:20" x14ac:dyDescent="0.35">
      <c r="A344" s="159">
        <v>40791</v>
      </c>
      <c r="B344" s="5">
        <v>2999.54</v>
      </c>
      <c r="C344" s="101">
        <v>301.79000000000002</v>
      </c>
      <c r="D344" s="5">
        <v>530.59</v>
      </c>
      <c r="E344" s="5">
        <v>2107.2700199999999</v>
      </c>
      <c r="F344" s="5">
        <v>238.29</v>
      </c>
      <c r="G344" s="5">
        <v>101.64</v>
      </c>
      <c r="H344" s="5">
        <v>183.31</v>
      </c>
      <c r="I344" s="101">
        <v>244.5</v>
      </c>
      <c r="J344" s="5">
        <v>413.43</v>
      </c>
      <c r="K344" s="5">
        <v>258.88</v>
      </c>
      <c r="L344" s="5">
        <v>188.9</v>
      </c>
      <c r="M344" s="5">
        <v>309.38</v>
      </c>
      <c r="N344" s="5">
        <v>128.66999999999999</v>
      </c>
      <c r="O344" s="5">
        <v>369.83</v>
      </c>
      <c r="P344" s="101">
        <v>205.01</v>
      </c>
      <c r="Q344" s="101">
        <v>168.27</v>
      </c>
      <c r="R344" s="5">
        <v>330.53</v>
      </c>
      <c r="S344" s="5">
        <v>245.18</v>
      </c>
      <c r="T344" s="5">
        <v>89.89</v>
      </c>
    </row>
    <row r="345" spans="1:20" x14ac:dyDescent="0.35">
      <c r="A345" s="159">
        <v>40784</v>
      </c>
      <c r="B345" s="5">
        <v>3154.2</v>
      </c>
      <c r="C345" s="101">
        <v>304.79000000000002</v>
      </c>
      <c r="D345" s="5">
        <v>564.96</v>
      </c>
      <c r="E345" s="5">
        <v>2239.3000489999999</v>
      </c>
      <c r="F345" s="5">
        <v>255.19</v>
      </c>
      <c r="G345" s="5">
        <v>111.7</v>
      </c>
      <c r="H345" s="5">
        <v>190.98</v>
      </c>
      <c r="I345" s="101">
        <v>263.52999999999997</v>
      </c>
      <c r="J345" s="5">
        <v>422.28</v>
      </c>
      <c r="K345" s="5">
        <v>266.48</v>
      </c>
      <c r="L345" s="5">
        <v>198.74</v>
      </c>
      <c r="M345" s="5">
        <v>327.45999999999998</v>
      </c>
      <c r="N345" s="5">
        <v>131.54</v>
      </c>
      <c r="O345" s="5">
        <v>387.18</v>
      </c>
      <c r="P345" s="101">
        <v>214.59</v>
      </c>
      <c r="Q345" s="101">
        <v>178.47</v>
      </c>
      <c r="R345" s="5">
        <v>346.77</v>
      </c>
      <c r="S345" s="5">
        <v>250.17</v>
      </c>
      <c r="T345" s="5">
        <v>92.47</v>
      </c>
    </row>
    <row r="346" spans="1:20" x14ac:dyDescent="0.35">
      <c r="A346" s="159">
        <v>40777</v>
      </c>
      <c r="B346" s="5">
        <v>3051.36</v>
      </c>
      <c r="C346" s="101">
        <v>309.14999999999998</v>
      </c>
      <c r="D346" s="5">
        <v>549.17999999999995</v>
      </c>
      <c r="E346" s="5">
        <v>2183.389893</v>
      </c>
      <c r="F346" s="5">
        <v>247.31</v>
      </c>
      <c r="G346" s="5">
        <v>108.95</v>
      </c>
      <c r="H346" s="5">
        <v>180.4</v>
      </c>
      <c r="I346" s="101">
        <v>244.9</v>
      </c>
      <c r="J346" s="5">
        <v>418.17</v>
      </c>
      <c r="K346" s="5">
        <v>260.79000000000002</v>
      </c>
      <c r="L346" s="5">
        <v>190.58</v>
      </c>
      <c r="M346" s="5">
        <v>320.05</v>
      </c>
      <c r="N346" s="5">
        <v>127.44</v>
      </c>
      <c r="O346" s="5">
        <v>371.69</v>
      </c>
      <c r="P346" s="101">
        <v>204.62</v>
      </c>
      <c r="Q346" s="101">
        <v>172.48</v>
      </c>
      <c r="R346" s="5">
        <v>335.66</v>
      </c>
      <c r="S346" s="5">
        <v>248.04</v>
      </c>
      <c r="T346" s="5">
        <v>91.61</v>
      </c>
    </row>
    <row r="347" spans="1:20" x14ac:dyDescent="0.35">
      <c r="A347" s="159">
        <v>40770</v>
      </c>
      <c r="B347" s="5">
        <v>3239.06</v>
      </c>
      <c r="C347" s="101">
        <v>312.72000000000003</v>
      </c>
      <c r="D347" s="5">
        <v>602.25</v>
      </c>
      <c r="E347" s="5">
        <v>2324.4799800000001</v>
      </c>
      <c r="F347" s="5">
        <v>261.47000000000003</v>
      </c>
      <c r="G347" s="5">
        <v>120.52</v>
      </c>
      <c r="H347" s="5">
        <v>193.95</v>
      </c>
      <c r="I347" s="101">
        <v>283.23</v>
      </c>
      <c r="J347" s="5">
        <v>418.47</v>
      </c>
      <c r="K347" s="5">
        <v>267.49</v>
      </c>
      <c r="L347" s="5">
        <v>207.93</v>
      </c>
      <c r="M347" s="5">
        <v>332.06</v>
      </c>
      <c r="N347" s="5">
        <v>132.59</v>
      </c>
      <c r="O347" s="5">
        <v>407.25</v>
      </c>
      <c r="P347" s="101">
        <v>223.47</v>
      </c>
      <c r="Q347" s="101">
        <v>197.49</v>
      </c>
      <c r="R347" s="5">
        <v>356.28</v>
      </c>
      <c r="S347" s="5">
        <v>260.29000000000002</v>
      </c>
      <c r="T347" s="5">
        <v>97.4</v>
      </c>
    </row>
    <row r="348" spans="1:20" x14ac:dyDescent="0.35">
      <c r="A348" s="159">
        <v>40763</v>
      </c>
      <c r="B348" s="5">
        <v>3125.19</v>
      </c>
      <c r="C348" s="101">
        <v>303.16000000000003</v>
      </c>
      <c r="D348" s="5">
        <v>575.79999999999995</v>
      </c>
      <c r="E348" s="5">
        <v>2286.9099120000001</v>
      </c>
      <c r="F348" s="5">
        <v>261.56</v>
      </c>
      <c r="G348" s="5">
        <v>120.29</v>
      </c>
      <c r="H348" s="5">
        <v>180.5</v>
      </c>
      <c r="I348" s="101">
        <v>269.77</v>
      </c>
      <c r="J348" s="5">
        <v>403.84</v>
      </c>
      <c r="K348" s="5">
        <v>260.82</v>
      </c>
      <c r="L348" s="5">
        <v>196.76</v>
      </c>
      <c r="M348" s="5">
        <v>331.69</v>
      </c>
      <c r="N348" s="5">
        <v>126.33</v>
      </c>
      <c r="O348" s="5">
        <v>380.98</v>
      </c>
      <c r="P348" s="101">
        <v>210.85</v>
      </c>
      <c r="Q348" s="101">
        <v>185.47</v>
      </c>
      <c r="R348" s="5">
        <v>334.99</v>
      </c>
      <c r="S348" s="5">
        <v>246.47</v>
      </c>
      <c r="T348" s="5">
        <v>91.79</v>
      </c>
    </row>
    <row r="349" spans="1:20" x14ac:dyDescent="0.35">
      <c r="A349" s="159">
        <v>40756</v>
      </c>
      <c r="B349" s="5">
        <v>3588.05</v>
      </c>
      <c r="C349" s="101">
        <v>325.54000000000002</v>
      </c>
      <c r="D349" s="5">
        <v>676.75</v>
      </c>
      <c r="E349" s="5">
        <v>2514.8049314999998</v>
      </c>
      <c r="F349" s="5">
        <v>290.73</v>
      </c>
      <c r="G349" s="5">
        <v>136.63999999999999</v>
      </c>
      <c r="H349" s="5">
        <v>209.22</v>
      </c>
      <c r="I349" s="101">
        <v>341.17</v>
      </c>
      <c r="J349" s="5">
        <v>452.99</v>
      </c>
      <c r="K349" s="5">
        <v>302.18</v>
      </c>
      <c r="L349" s="5">
        <v>231.27</v>
      </c>
      <c r="M349" s="5">
        <v>350.98</v>
      </c>
      <c r="N349" s="5">
        <v>141.13999999999999</v>
      </c>
      <c r="O349" s="5">
        <v>452.05</v>
      </c>
      <c r="P349" s="101">
        <v>244.68</v>
      </c>
      <c r="Q349" s="101">
        <v>241.23</v>
      </c>
      <c r="R349" s="5">
        <v>384.75</v>
      </c>
      <c r="S349" s="5">
        <v>277.62</v>
      </c>
      <c r="T349" s="5">
        <v>105.52</v>
      </c>
    </row>
    <row r="350" spans="1:20" x14ac:dyDescent="0.35">
      <c r="A350" s="159">
        <v>40749</v>
      </c>
      <c r="B350" s="5">
        <v>3812.97</v>
      </c>
      <c r="C350" s="101">
        <v>335</v>
      </c>
      <c r="D350" s="5">
        <v>718.9</v>
      </c>
      <c r="E350" s="5">
        <v>2742.6999510000001</v>
      </c>
      <c r="F350" s="5">
        <v>309.77</v>
      </c>
      <c r="G350" s="5">
        <v>146.15</v>
      </c>
      <c r="H350" s="5">
        <v>218.31</v>
      </c>
      <c r="I350" s="101">
        <v>372.28</v>
      </c>
      <c r="J350" s="5">
        <v>473.05</v>
      </c>
      <c r="K350" s="5">
        <v>320.06</v>
      </c>
      <c r="L350" s="5">
        <v>245.48</v>
      </c>
      <c r="M350" s="5">
        <v>360.88</v>
      </c>
      <c r="N350" s="5">
        <v>147.78</v>
      </c>
      <c r="O350" s="5">
        <v>487.81</v>
      </c>
      <c r="P350" s="101">
        <v>262.27999999999997</v>
      </c>
      <c r="Q350" s="101">
        <v>257.26</v>
      </c>
      <c r="R350" s="5">
        <v>397.55</v>
      </c>
      <c r="S350" s="5">
        <v>290.17</v>
      </c>
      <c r="T350" s="5">
        <v>112.11</v>
      </c>
    </row>
    <row r="351" spans="1:20" x14ac:dyDescent="0.35">
      <c r="A351" s="159">
        <v>40742</v>
      </c>
      <c r="B351" s="5">
        <v>3650.71</v>
      </c>
      <c r="C351" s="101">
        <v>326.77</v>
      </c>
      <c r="D351" s="5">
        <v>703.19</v>
      </c>
      <c r="E351" s="5">
        <v>2622.360107</v>
      </c>
      <c r="F351" s="5">
        <v>293.37</v>
      </c>
      <c r="G351" s="5">
        <v>135.49</v>
      </c>
      <c r="H351" s="5">
        <v>208.57</v>
      </c>
      <c r="I351" s="101">
        <v>361.16</v>
      </c>
      <c r="J351" s="5">
        <v>464.57</v>
      </c>
      <c r="K351" s="5">
        <v>307.81</v>
      </c>
      <c r="L351" s="5">
        <v>237</v>
      </c>
      <c r="M351" s="5">
        <v>345.14</v>
      </c>
      <c r="N351" s="5">
        <v>143.12</v>
      </c>
      <c r="O351" s="5">
        <v>469.46</v>
      </c>
      <c r="P351" s="101">
        <v>249.34</v>
      </c>
      <c r="Q351" s="101">
        <v>251.43</v>
      </c>
      <c r="R351" s="5">
        <v>384.23</v>
      </c>
      <c r="S351" s="5">
        <v>282.05</v>
      </c>
      <c r="T351" s="5">
        <v>106.08</v>
      </c>
    </row>
    <row r="352" spans="1:20" x14ac:dyDescent="0.35">
      <c r="A352" s="159">
        <v>40735</v>
      </c>
      <c r="B352" s="5">
        <v>3807.51</v>
      </c>
      <c r="C352" s="101">
        <v>334.2</v>
      </c>
      <c r="D352" s="5">
        <v>710.59</v>
      </c>
      <c r="E352" s="5">
        <v>2709.1499020000001</v>
      </c>
      <c r="F352" s="5">
        <v>304.61</v>
      </c>
      <c r="G352" s="5">
        <v>142.5</v>
      </c>
      <c r="H352" s="5">
        <v>226.36</v>
      </c>
      <c r="I352" s="101">
        <v>356.12</v>
      </c>
      <c r="J352" s="5">
        <v>464.89</v>
      </c>
      <c r="K352" s="5">
        <v>315.75</v>
      </c>
      <c r="L352" s="5">
        <v>242.3</v>
      </c>
      <c r="M352" s="5">
        <v>353.53</v>
      </c>
      <c r="N352" s="5">
        <v>147.41999999999999</v>
      </c>
      <c r="O352" s="5">
        <v>484.54</v>
      </c>
      <c r="P352" s="101">
        <v>263.69</v>
      </c>
      <c r="Q352" s="101">
        <v>264.55</v>
      </c>
      <c r="R352" s="5">
        <v>391.37</v>
      </c>
      <c r="S352" s="5">
        <v>287.74</v>
      </c>
      <c r="T352" s="5">
        <v>111.64</v>
      </c>
    </row>
    <row r="353" spans="1:20" x14ac:dyDescent="0.35">
      <c r="A353" s="159">
        <v>40728</v>
      </c>
      <c r="B353" s="5">
        <v>4003.11</v>
      </c>
      <c r="C353" s="101">
        <v>337.91</v>
      </c>
      <c r="D353" s="5">
        <v>719.73</v>
      </c>
      <c r="E353" s="5">
        <v>2870.1899410000001</v>
      </c>
      <c r="F353" s="5">
        <v>323.81</v>
      </c>
      <c r="G353" s="5">
        <v>164.54</v>
      </c>
      <c r="H353" s="5">
        <v>230.1</v>
      </c>
      <c r="I353" s="101">
        <v>369.6</v>
      </c>
      <c r="J353" s="5">
        <v>467.8</v>
      </c>
      <c r="K353" s="5">
        <v>327.13</v>
      </c>
      <c r="L353" s="5">
        <v>251.15</v>
      </c>
      <c r="M353" s="5">
        <v>374.3</v>
      </c>
      <c r="N353" s="5">
        <v>155.13999999999999</v>
      </c>
      <c r="O353" s="5">
        <v>503.97</v>
      </c>
      <c r="P353" s="101">
        <v>281.11</v>
      </c>
      <c r="Q353" s="101">
        <v>274.17</v>
      </c>
      <c r="R353" s="5">
        <v>394.61</v>
      </c>
      <c r="S353" s="5">
        <v>297.64999999999998</v>
      </c>
      <c r="T353" s="5">
        <v>114.93</v>
      </c>
    </row>
    <row r="354" spans="1:20" x14ac:dyDescent="0.35">
      <c r="A354" s="159">
        <v>40721</v>
      </c>
      <c r="B354" s="5">
        <v>3796.55</v>
      </c>
      <c r="C354" s="101">
        <v>331.63</v>
      </c>
      <c r="D354" s="5">
        <v>684.41</v>
      </c>
      <c r="E354" s="5">
        <v>2723.929932</v>
      </c>
      <c r="F354" s="5">
        <v>309.35000000000002</v>
      </c>
      <c r="G354" s="5">
        <v>150.97</v>
      </c>
      <c r="H354" s="5">
        <v>220.08</v>
      </c>
      <c r="I354" s="101">
        <v>348.87</v>
      </c>
      <c r="J354" s="5">
        <v>449.22</v>
      </c>
      <c r="K354" s="5">
        <v>308.72000000000003</v>
      </c>
      <c r="L354" s="5">
        <v>237.64</v>
      </c>
      <c r="M354" s="5">
        <v>363.54</v>
      </c>
      <c r="N354" s="5">
        <v>149.69</v>
      </c>
      <c r="O354" s="5">
        <v>484.52</v>
      </c>
      <c r="P354" s="101">
        <v>265.12</v>
      </c>
      <c r="Q354" s="101">
        <v>257.82</v>
      </c>
      <c r="R354" s="5">
        <v>375.48</v>
      </c>
      <c r="S354" s="5">
        <v>289.66000000000003</v>
      </c>
      <c r="T354" s="5">
        <v>110.14</v>
      </c>
    </row>
    <row r="355" spans="1:20" x14ac:dyDescent="0.35">
      <c r="A355" s="159">
        <v>40714</v>
      </c>
      <c r="B355" s="5">
        <v>3799.66</v>
      </c>
      <c r="C355" s="101">
        <v>331.56</v>
      </c>
      <c r="D355" s="5">
        <v>695.09</v>
      </c>
      <c r="E355" s="5">
        <v>2748.01001</v>
      </c>
      <c r="F355" s="5">
        <v>312.52999999999997</v>
      </c>
      <c r="G355" s="5">
        <v>157.36000000000001</v>
      </c>
      <c r="H355" s="5">
        <v>219.42</v>
      </c>
      <c r="I355" s="101">
        <v>335.82</v>
      </c>
      <c r="J355" s="5">
        <v>444.43</v>
      </c>
      <c r="K355" s="5">
        <v>309.79000000000002</v>
      </c>
      <c r="L355" s="5">
        <v>240.73</v>
      </c>
      <c r="M355" s="5">
        <v>366.46</v>
      </c>
      <c r="N355" s="5">
        <v>149.69999999999999</v>
      </c>
      <c r="O355" s="5">
        <v>483.13</v>
      </c>
      <c r="P355" s="101">
        <v>269.29000000000002</v>
      </c>
      <c r="Q355" s="101">
        <v>254.34</v>
      </c>
      <c r="R355" s="5">
        <v>373.64</v>
      </c>
      <c r="S355" s="5">
        <v>290.43</v>
      </c>
      <c r="T355" s="5">
        <v>109.47</v>
      </c>
    </row>
    <row r="356" spans="1:20" x14ac:dyDescent="0.35">
      <c r="A356" s="159">
        <v>40707</v>
      </c>
      <c r="B356" s="5">
        <v>3807.61</v>
      </c>
      <c r="C356" s="101">
        <v>328.11</v>
      </c>
      <c r="D356" s="5">
        <v>693.85</v>
      </c>
      <c r="E356" s="5">
        <v>2756.670044</v>
      </c>
      <c r="F356" s="5">
        <v>318.93</v>
      </c>
      <c r="G356" s="5">
        <v>155.65</v>
      </c>
      <c r="H356" s="5">
        <v>222.24</v>
      </c>
      <c r="I356" s="101">
        <v>329.26</v>
      </c>
      <c r="J356" s="5">
        <v>447.54</v>
      </c>
      <c r="K356" s="5">
        <v>311.68</v>
      </c>
      <c r="L356" s="5">
        <v>247.09</v>
      </c>
      <c r="M356" s="5">
        <v>364.75</v>
      </c>
      <c r="N356" s="5">
        <v>151.76</v>
      </c>
      <c r="O356" s="5">
        <v>485.64</v>
      </c>
      <c r="P356" s="101">
        <v>272.05</v>
      </c>
      <c r="Q356" s="101">
        <v>259.05</v>
      </c>
      <c r="R356" s="5">
        <v>374.7</v>
      </c>
      <c r="S356" s="5">
        <v>299.81</v>
      </c>
      <c r="T356" s="5">
        <v>110.93</v>
      </c>
    </row>
    <row r="357" spans="1:20" x14ac:dyDescent="0.35">
      <c r="A357" s="159">
        <v>40700</v>
      </c>
      <c r="B357" s="5">
        <v>3863.4</v>
      </c>
      <c r="C357" s="101">
        <v>332.17</v>
      </c>
      <c r="D357" s="5">
        <v>698.88</v>
      </c>
      <c r="E357" s="5">
        <v>2765.330078</v>
      </c>
      <c r="F357" s="5">
        <v>318.72000000000003</v>
      </c>
      <c r="G357" s="5">
        <v>160.44</v>
      </c>
      <c r="H357" s="5">
        <v>228.31</v>
      </c>
      <c r="I357" s="101">
        <v>330.43</v>
      </c>
      <c r="J357" s="5">
        <v>450.4</v>
      </c>
      <c r="K357" s="5">
        <v>315.10000000000002</v>
      </c>
      <c r="L357" s="5">
        <v>252.25</v>
      </c>
      <c r="M357" s="5">
        <v>370.15</v>
      </c>
      <c r="N357" s="5">
        <v>153.97999999999999</v>
      </c>
      <c r="O357" s="5">
        <v>492.64</v>
      </c>
      <c r="P357" s="101">
        <v>278.64</v>
      </c>
      <c r="Q357" s="101">
        <v>262.14</v>
      </c>
      <c r="R357" s="5">
        <v>382.35</v>
      </c>
      <c r="S357" s="5">
        <v>308.23</v>
      </c>
      <c r="T357" s="5">
        <v>114.38</v>
      </c>
    </row>
    <row r="358" spans="1:20" x14ac:dyDescent="0.35">
      <c r="A358" s="159">
        <v>40693</v>
      </c>
      <c r="B358" s="5">
        <v>3942.53</v>
      </c>
      <c r="C358" s="101">
        <v>333.65</v>
      </c>
      <c r="D358" s="5">
        <v>694.49</v>
      </c>
      <c r="E358" s="5">
        <v>2814.3400879999999</v>
      </c>
      <c r="F358" s="5">
        <v>328.75</v>
      </c>
      <c r="G358" s="5">
        <v>161.72999999999999</v>
      </c>
      <c r="H358" s="5">
        <v>241.1</v>
      </c>
      <c r="I358" s="101">
        <v>333.73</v>
      </c>
      <c r="J358" s="5">
        <v>457.03</v>
      </c>
      <c r="K358" s="5">
        <v>322.5</v>
      </c>
      <c r="L358" s="5">
        <v>255.21</v>
      </c>
      <c r="M358" s="5">
        <v>376.71</v>
      </c>
      <c r="N358" s="5">
        <v>155.06</v>
      </c>
      <c r="O358" s="5">
        <v>495.55</v>
      </c>
      <c r="P358" s="101">
        <v>283.63</v>
      </c>
      <c r="Q358" s="101">
        <v>270.13</v>
      </c>
      <c r="R358" s="5">
        <v>386.33</v>
      </c>
      <c r="S358" s="5">
        <v>311.52999999999997</v>
      </c>
      <c r="T358" s="5">
        <v>115.61</v>
      </c>
    </row>
    <row r="359" spans="1:20" x14ac:dyDescent="0.35">
      <c r="A359" s="159">
        <v>40686</v>
      </c>
      <c r="B359" s="5">
        <v>3906.98</v>
      </c>
      <c r="C359" s="101">
        <v>334.37</v>
      </c>
      <c r="D359" s="5">
        <v>688.41</v>
      </c>
      <c r="E359" s="5">
        <v>2794.26001</v>
      </c>
      <c r="F359" s="5">
        <v>327.02999999999997</v>
      </c>
      <c r="G359" s="5">
        <v>159.13</v>
      </c>
      <c r="H359" s="5">
        <v>241.36</v>
      </c>
      <c r="I359" s="101">
        <v>325.20999999999998</v>
      </c>
      <c r="J359" s="5">
        <v>451.3</v>
      </c>
      <c r="K359" s="5">
        <v>318.81</v>
      </c>
      <c r="L359" s="5">
        <v>253.91</v>
      </c>
      <c r="M359" s="5">
        <v>378.21</v>
      </c>
      <c r="N359" s="5">
        <v>154.9</v>
      </c>
      <c r="O359" s="5">
        <v>492.32</v>
      </c>
      <c r="P359" s="101">
        <v>281.68</v>
      </c>
      <c r="Q359" s="101">
        <v>267.37</v>
      </c>
      <c r="R359" s="5">
        <v>382.77</v>
      </c>
      <c r="S359" s="5">
        <v>309.02</v>
      </c>
      <c r="T359" s="5">
        <v>113.67</v>
      </c>
    </row>
    <row r="360" spans="1:20" x14ac:dyDescent="0.35">
      <c r="A360" s="159">
        <v>40679</v>
      </c>
      <c r="B360" s="5">
        <v>3989.82</v>
      </c>
      <c r="C360" s="101">
        <v>336.82</v>
      </c>
      <c r="D360" s="5">
        <v>716.4</v>
      </c>
      <c r="E360" s="5">
        <v>2881.3100589999999</v>
      </c>
      <c r="F360" s="5">
        <v>336.12</v>
      </c>
      <c r="G360" s="5">
        <v>166.19</v>
      </c>
      <c r="H360" s="5">
        <v>251.5</v>
      </c>
      <c r="I360" s="101">
        <v>341.9</v>
      </c>
      <c r="J360" s="5">
        <v>456.06</v>
      </c>
      <c r="K360" s="5">
        <v>328.4</v>
      </c>
      <c r="L360" s="5">
        <v>261.52999999999997</v>
      </c>
      <c r="M360" s="5">
        <v>382.18</v>
      </c>
      <c r="N360" s="5">
        <v>157.87</v>
      </c>
      <c r="O360" s="5">
        <v>506.91</v>
      </c>
      <c r="P360" s="101">
        <v>290.75</v>
      </c>
      <c r="Q360" s="101">
        <v>277.73</v>
      </c>
      <c r="R360" s="5">
        <v>394.39</v>
      </c>
      <c r="S360" s="5">
        <v>313.01</v>
      </c>
      <c r="T360" s="5">
        <v>117.78</v>
      </c>
    </row>
    <row r="361" spans="1:20" x14ac:dyDescent="0.35">
      <c r="A361" s="159">
        <v>40672</v>
      </c>
      <c r="B361" s="5">
        <v>4007.26</v>
      </c>
      <c r="C361" s="101">
        <v>332.78</v>
      </c>
      <c r="D361" s="5">
        <v>722.8</v>
      </c>
      <c r="E361" s="5">
        <v>2902.3999020000001</v>
      </c>
      <c r="F361" s="5">
        <v>338.86</v>
      </c>
      <c r="G361" s="5">
        <v>166.49</v>
      </c>
      <c r="H361" s="5">
        <v>249.46</v>
      </c>
      <c r="I361" s="101">
        <v>344.56</v>
      </c>
      <c r="J361" s="5">
        <v>460.46</v>
      </c>
      <c r="K361" s="5">
        <v>333.87</v>
      </c>
      <c r="L361" s="5">
        <v>261.27999999999997</v>
      </c>
      <c r="M361" s="5">
        <v>389.18</v>
      </c>
      <c r="N361" s="5">
        <v>155.97</v>
      </c>
      <c r="O361" s="5">
        <v>506.5</v>
      </c>
      <c r="P361" s="101">
        <v>292.14999999999998</v>
      </c>
      <c r="Q361" s="101">
        <v>282.08</v>
      </c>
      <c r="R361" s="5">
        <v>392.01</v>
      </c>
      <c r="S361" s="5">
        <v>310.20999999999998</v>
      </c>
      <c r="T361" s="5">
        <v>115.28</v>
      </c>
    </row>
    <row r="362" spans="1:20" x14ac:dyDescent="0.35">
      <c r="A362" s="159">
        <v>40665</v>
      </c>
      <c r="B362" s="5">
        <v>4108.7700000000004</v>
      </c>
      <c r="C362" s="101">
        <v>333.92</v>
      </c>
      <c r="D362" s="5">
        <v>737.82</v>
      </c>
      <c r="E362" s="5">
        <v>3008.889893</v>
      </c>
      <c r="F362" s="5">
        <v>355.1</v>
      </c>
      <c r="G362" s="5">
        <v>173.99</v>
      </c>
      <c r="H362" s="5">
        <v>252.14</v>
      </c>
      <c r="I362" s="101">
        <v>355.97</v>
      </c>
      <c r="J362" s="5">
        <v>454.63</v>
      </c>
      <c r="K362" s="5">
        <v>348.42</v>
      </c>
      <c r="L362" s="5">
        <v>265.04000000000002</v>
      </c>
      <c r="M362" s="5">
        <v>404.29</v>
      </c>
      <c r="N362" s="5">
        <v>163.85</v>
      </c>
      <c r="O362" s="5">
        <v>515.08000000000004</v>
      </c>
      <c r="P362" s="101">
        <v>300.35000000000002</v>
      </c>
      <c r="Q362" s="101">
        <v>287.10000000000002</v>
      </c>
      <c r="R362" s="5">
        <v>389.97</v>
      </c>
      <c r="S362" s="5">
        <v>313.48</v>
      </c>
      <c r="T362" s="5">
        <v>116.36</v>
      </c>
    </row>
    <row r="363" spans="1:20" x14ac:dyDescent="0.35">
      <c r="A363" s="159">
        <v>40658</v>
      </c>
      <c r="B363" s="5">
        <v>4021.88</v>
      </c>
      <c r="C363" s="101">
        <v>332.38</v>
      </c>
      <c r="D363" s="5">
        <v>714.99</v>
      </c>
      <c r="E363" s="5">
        <v>2928.424927</v>
      </c>
      <c r="F363" s="5">
        <v>344.65</v>
      </c>
      <c r="G363" s="5">
        <v>168.57</v>
      </c>
      <c r="H363" s="5">
        <v>251.54</v>
      </c>
      <c r="I363" s="101">
        <v>336.53</v>
      </c>
      <c r="J363" s="5">
        <v>443.86</v>
      </c>
      <c r="K363" s="5">
        <v>340.75</v>
      </c>
      <c r="L363" s="5">
        <v>260.13</v>
      </c>
      <c r="M363" s="5">
        <v>394.41</v>
      </c>
      <c r="N363" s="5">
        <v>159.30000000000001</v>
      </c>
      <c r="O363" s="5">
        <v>507.12</v>
      </c>
      <c r="P363" s="101">
        <v>295.95999999999998</v>
      </c>
      <c r="Q363" s="101">
        <v>289.16000000000003</v>
      </c>
      <c r="R363" s="5">
        <v>386.02</v>
      </c>
      <c r="S363" s="5">
        <v>307.77</v>
      </c>
      <c r="T363" s="5">
        <v>114.63</v>
      </c>
    </row>
    <row r="364" spans="1:20" x14ac:dyDescent="0.35">
      <c r="A364" s="159">
        <v>40651</v>
      </c>
      <c r="B364" s="5">
        <v>3881.24</v>
      </c>
      <c r="C364" s="101">
        <v>326.08999999999997</v>
      </c>
      <c r="D364" s="5">
        <v>683.54</v>
      </c>
      <c r="E364" s="5">
        <v>2847.959961</v>
      </c>
      <c r="F364" s="5">
        <v>338.34</v>
      </c>
      <c r="G364" s="5">
        <v>165.28</v>
      </c>
      <c r="H364" s="5">
        <v>243.06</v>
      </c>
      <c r="I364" s="101">
        <v>316.06</v>
      </c>
      <c r="J364" s="5">
        <v>432.53</v>
      </c>
      <c r="K364" s="5">
        <v>330.12</v>
      </c>
      <c r="L364" s="5">
        <v>250.55</v>
      </c>
      <c r="M364" s="5">
        <v>396.94</v>
      </c>
      <c r="N364" s="5">
        <v>157.69</v>
      </c>
      <c r="O364" s="5">
        <v>487.16</v>
      </c>
      <c r="P364" s="101">
        <v>282.74</v>
      </c>
      <c r="Q364" s="101">
        <v>280.31</v>
      </c>
      <c r="R364" s="5">
        <v>370.04</v>
      </c>
      <c r="S364" s="5">
        <v>301.29000000000002</v>
      </c>
      <c r="T364" s="5">
        <v>113.52</v>
      </c>
    </row>
    <row r="365" spans="1:20" x14ac:dyDescent="0.35">
      <c r="A365" s="159">
        <v>40644</v>
      </c>
      <c r="B365" s="5">
        <v>4038.7</v>
      </c>
      <c r="C365" s="101">
        <v>322.22000000000003</v>
      </c>
      <c r="D365" s="5">
        <v>699.7</v>
      </c>
      <c r="E365" s="5">
        <v>2974.580078</v>
      </c>
      <c r="F365" s="5">
        <v>349.78</v>
      </c>
      <c r="G365" s="5">
        <v>178.8</v>
      </c>
      <c r="H365" s="5">
        <v>251.92</v>
      </c>
      <c r="I365" s="101">
        <v>325.08</v>
      </c>
      <c r="J365" s="5">
        <v>431.25</v>
      </c>
      <c r="K365" s="5">
        <v>349.52</v>
      </c>
      <c r="L365" s="5">
        <v>259.58</v>
      </c>
      <c r="M365" s="5">
        <v>407.41</v>
      </c>
      <c r="N365" s="5">
        <v>162.88999999999999</v>
      </c>
      <c r="O365" s="5">
        <v>502.98</v>
      </c>
      <c r="P365" s="101">
        <v>292.83999999999997</v>
      </c>
      <c r="Q365" s="101">
        <v>296.38</v>
      </c>
      <c r="R365" s="5">
        <v>376.4</v>
      </c>
      <c r="S365" s="5">
        <v>308.98</v>
      </c>
      <c r="T365" s="5">
        <v>113.59</v>
      </c>
    </row>
    <row r="366" spans="1:20" x14ac:dyDescent="0.35">
      <c r="A366" s="159">
        <v>40637</v>
      </c>
      <c r="B366" s="5">
        <v>4042.92</v>
      </c>
      <c r="C366" s="101">
        <v>322.95999999999998</v>
      </c>
      <c r="D366" s="5">
        <v>692.96</v>
      </c>
      <c r="E366" s="5">
        <v>2955.8400879999999</v>
      </c>
      <c r="F366" s="5">
        <v>347.72</v>
      </c>
      <c r="G366" s="5">
        <v>173.9</v>
      </c>
      <c r="H366" s="5">
        <v>252.26</v>
      </c>
      <c r="I366" s="101">
        <v>335.07</v>
      </c>
      <c r="J366" s="5">
        <v>423.27</v>
      </c>
      <c r="K366" s="5">
        <v>352</v>
      </c>
      <c r="L366" s="5">
        <v>253.94</v>
      </c>
      <c r="M366" s="5">
        <v>407.78</v>
      </c>
      <c r="N366" s="5">
        <v>165.59</v>
      </c>
      <c r="O366" s="5">
        <v>514.64</v>
      </c>
      <c r="P366" s="101">
        <v>296.13</v>
      </c>
      <c r="Q366" s="101">
        <v>299.04000000000002</v>
      </c>
      <c r="R366" s="5">
        <v>380.35</v>
      </c>
      <c r="S366" s="5">
        <v>308.99</v>
      </c>
      <c r="T366" s="5">
        <v>115.63</v>
      </c>
    </row>
    <row r="367" spans="1:20" x14ac:dyDescent="0.35">
      <c r="A367" s="159">
        <v>40630</v>
      </c>
      <c r="B367" s="5">
        <v>3976.95</v>
      </c>
      <c r="C367" s="101">
        <v>316.94</v>
      </c>
      <c r="D367" s="5">
        <v>656.39</v>
      </c>
      <c r="E367" s="5">
        <v>2914.76001</v>
      </c>
      <c r="F367" s="5">
        <v>339.39</v>
      </c>
      <c r="G367" s="5">
        <v>180.45</v>
      </c>
      <c r="H367" s="5">
        <v>249.98</v>
      </c>
      <c r="I367" s="101">
        <v>321.2</v>
      </c>
      <c r="J367" s="5">
        <v>414.76</v>
      </c>
      <c r="K367" s="5">
        <v>343.65</v>
      </c>
      <c r="L367" s="5">
        <v>252.82</v>
      </c>
      <c r="M367" s="5">
        <v>401.42</v>
      </c>
      <c r="N367" s="5">
        <v>159.6</v>
      </c>
      <c r="O367" s="5">
        <v>497.31</v>
      </c>
      <c r="P367" s="101">
        <v>290.39999999999998</v>
      </c>
      <c r="Q367" s="101">
        <v>289.10000000000002</v>
      </c>
      <c r="R367" s="5">
        <v>375.55</v>
      </c>
      <c r="S367" s="5">
        <v>303.25</v>
      </c>
      <c r="T367" s="5">
        <v>115.28</v>
      </c>
    </row>
    <row r="368" spans="1:20" x14ac:dyDescent="0.35">
      <c r="A368" s="159">
        <v>40623</v>
      </c>
      <c r="B368" s="5">
        <v>3904.45</v>
      </c>
      <c r="C368" s="101">
        <v>310.89</v>
      </c>
      <c r="D368" s="5">
        <v>644.21</v>
      </c>
      <c r="E368" s="5">
        <v>2860.8100589999999</v>
      </c>
      <c r="F368" s="5">
        <v>332.83</v>
      </c>
      <c r="G368" s="5">
        <v>178.84</v>
      </c>
      <c r="H368" s="5">
        <v>240.44</v>
      </c>
      <c r="I368" s="101">
        <v>313.58999999999997</v>
      </c>
      <c r="J368" s="5">
        <v>404.88</v>
      </c>
      <c r="K368" s="5">
        <v>334.69</v>
      </c>
      <c r="L368" s="5">
        <v>246.62</v>
      </c>
      <c r="M368" s="5">
        <v>399.05</v>
      </c>
      <c r="N368" s="5">
        <v>159.80000000000001</v>
      </c>
      <c r="O368" s="5">
        <v>489.55</v>
      </c>
      <c r="P368" s="101">
        <v>281.67</v>
      </c>
      <c r="Q368" s="101">
        <v>282.60000000000002</v>
      </c>
      <c r="R368" s="5">
        <v>371.61</v>
      </c>
      <c r="S368" s="5">
        <v>297.95999999999998</v>
      </c>
      <c r="T368" s="5">
        <v>113.06</v>
      </c>
    </row>
    <row r="369" spans="1:20" x14ac:dyDescent="0.35">
      <c r="A369" s="159">
        <v>40616</v>
      </c>
      <c r="B369" s="5">
        <v>3878.04</v>
      </c>
      <c r="C369" s="101">
        <v>311.8</v>
      </c>
      <c r="D369" s="5">
        <v>649.14</v>
      </c>
      <c r="E369" s="5">
        <v>2852.110107</v>
      </c>
      <c r="F369" s="5">
        <v>333.78</v>
      </c>
      <c r="G369" s="5">
        <v>179.7</v>
      </c>
      <c r="H369" s="5">
        <v>242.37</v>
      </c>
      <c r="I369" s="101">
        <v>314.27</v>
      </c>
      <c r="J369" s="5">
        <v>412.18</v>
      </c>
      <c r="K369" s="5">
        <v>333.82</v>
      </c>
      <c r="L369" s="5">
        <v>247.07</v>
      </c>
      <c r="M369" s="5">
        <v>392.26</v>
      </c>
      <c r="N369" s="5">
        <v>159.25</v>
      </c>
      <c r="O369" s="5">
        <v>477.75</v>
      </c>
      <c r="P369" s="101">
        <v>277</v>
      </c>
      <c r="Q369" s="101">
        <v>278.20999999999998</v>
      </c>
      <c r="R369" s="5">
        <v>372.79</v>
      </c>
      <c r="S369" s="5">
        <v>297.98</v>
      </c>
      <c r="T369" s="5">
        <v>114.68</v>
      </c>
    </row>
    <row r="370" spans="1:20" x14ac:dyDescent="0.35">
      <c r="A370" s="159">
        <v>40609</v>
      </c>
      <c r="B370" s="5">
        <v>3990.41</v>
      </c>
      <c r="C370" s="101">
        <v>317.14</v>
      </c>
      <c r="D370" s="5">
        <v>677.51</v>
      </c>
      <c r="E370" s="5">
        <v>2931.419922</v>
      </c>
      <c r="F370" s="5">
        <v>343.47</v>
      </c>
      <c r="G370" s="5">
        <v>177.57</v>
      </c>
      <c r="H370" s="5">
        <v>253.67</v>
      </c>
      <c r="I370" s="101">
        <v>322.98</v>
      </c>
      <c r="J370" s="5">
        <v>424.18</v>
      </c>
      <c r="K370" s="5">
        <v>348.21</v>
      </c>
      <c r="L370" s="5">
        <v>254.54</v>
      </c>
      <c r="M370" s="5">
        <v>395.69</v>
      </c>
      <c r="N370" s="5">
        <v>164.74</v>
      </c>
      <c r="O370" s="5">
        <v>495.33</v>
      </c>
      <c r="P370" s="101">
        <v>286.64</v>
      </c>
      <c r="Q370" s="101">
        <v>290.95</v>
      </c>
      <c r="R370" s="5">
        <v>386.33</v>
      </c>
      <c r="S370" s="5">
        <v>303.86</v>
      </c>
      <c r="T370" s="5">
        <v>115.56</v>
      </c>
    </row>
    <row r="371" spans="1:20" x14ac:dyDescent="0.35">
      <c r="A371" s="159">
        <v>40602</v>
      </c>
      <c r="B371" s="5">
        <v>4110.3500000000004</v>
      </c>
      <c r="C371" s="101">
        <v>317.17</v>
      </c>
      <c r="D371" s="5">
        <v>671.53</v>
      </c>
      <c r="E371" s="5">
        <v>3013.0900879999999</v>
      </c>
      <c r="F371" s="5">
        <v>355.61</v>
      </c>
      <c r="G371" s="5">
        <v>188.91</v>
      </c>
      <c r="H371" s="5">
        <v>253.38</v>
      </c>
      <c r="I371" s="101">
        <v>336.69</v>
      </c>
      <c r="J371" s="5">
        <v>421.38</v>
      </c>
      <c r="K371" s="5">
        <v>351.09</v>
      </c>
      <c r="L371" s="5">
        <v>254.43</v>
      </c>
      <c r="M371" s="5">
        <v>402.31</v>
      </c>
      <c r="N371" s="5">
        <v>168.1</v>
      </c>
      <c r="O371" s="5">
        <v>505.97</v>
      </c>
      <c r="P371" s="101">
        <v>290.41000000000003</v>
      </c>
      <c r="Q371" s="101">
        <v>295.67</v>
      </c>
      <c r="R371" s="5">
        <v>388.57</v>
      </c>
      <c r="S371" s="5">
        <v>313.81</v>
      </c>
      <c r="T371" s="5">
        <v>116.23</v>
      </c>
    </row>
    <row r="372" spans="1:20" x14ac:dyDescent="0.35">
      <c r="A372" s="159">
        <v>40595</v>
      </c>
      <c r="B372" s="5">
        <v>4097.41</v>
      </c>
      <c r="C372" s="101">
        <v>317.02999999999997</v>
      </c>
      <c r="D372" s="5">
        <v>673.04</v>
      </c>
      <c r="E372" s="5">
        <v>3012.3400879999999</v>
      </c>
      <c r="F372" s="5">
        <v>358.57</v>
      </c>
      <c r="G372" s="5">
        <v>188.95</v>
      </c>
      <c r="H372" s="5">
        <v>254.55</v>
      </c>
      <c r="I372" s="101">
        <v>341.04</v>
      </c>
      <c r="J372" s="5">
        <v>420.47</v>
      </c>
      <c r="K372" s="5">
        <v>342.89</v>
      </c>
      <c r="L372" s="5">
        <v>255.32</v>
      </c>
      <c r="M372" s="5">
        <v>402</v>
      </c>
      <c r="N372" s="5">
        <v>167.8</v>
      </c>
      <c r="O372" s="5">
        <v>503.81</v>
      </c>
      <c r="P372" s="101">
        <v>289.39</v>
      </c>
      <c r="Q372" s="101">
        <v>299.52</v>
      </c>
      <c r="R372" s="5">
        <v>390.71</v>
      </c>
      <c r="S372" s="5">
        <v>319.13</v>
      </c>
      <c r="T372" s="5">
        <v>119.08</v>
      </c>
    </row>
    <row r="373" spans="1:20" x14ac:dyDescent="0.35">
      <c r="A373" s="159">
        <v>40588</v>
      </c>
      <c r="B373" s="5">
        <v>4096.62</v>
      </c>
      <c r="C373" s="101">
        <v>315.8</v>
      </c>
      <c r="D373" s="5">
        <v>676.09</v>
      </c>
      <c r="E373" s="5">
        <v>3018.3798830000001</v>
      </c>
      <c r="F373" s="5">
        <v>362.1</v>
      </c>
      <c r="G373" s="5">
        <v>184.9</v>
      </c>
      <c r="H373" s="5">
        <v>257.36</v>
      </c>
      <c r="I373" s="101">
        <v>360.66</v>
      </c>
      <c r="J373" s="5">
        <v>418.76</v>
      </c>
      <c r="K373" s="5">
        <v>349.64</v>
      </c>
      <c r="L373" s="5">
        <v>265.64999999999998</v>
      </c>
      <c r="M373" s="5">
        <v>400.88</v>
      </c>
      <c r="N373" s="5">
        <v>170.15</v>
      </c>
      <c r="O373" s="5">
        <v>507.5</v>
      </c>
      <c r="P373" s="101">
        <v>290.29000000000002</v>
      </c>
      <c r="Q373" s="101">
        <v>308.06</v>
      </c>
      <c r="R373" s="5">
        <v>395.74</v>
      </c>
      <c r="S373" s="5">
        <v>319.95</v>
      </c>
      <c r="T373" s="5">
        <v>120.94</v>
      </c>
    </row>
    <row r="374" spans="1:20" x14ac:dyDescent="0.35">
      <c r="A374" s="159">
        <v>40581</v>
      </c>
      <c r="B374" s="5">
        <v>4090.8</v>
      </c>
      <c r="C374" s="101">
        <v>321.68</v>
      </c>
      <c r="D374" s="5">
        <v>662.25</v>
      </c>
      <c r="E374" s="5">
        <v>3031.179932</v>
      </c>
      <c r="F374" s="5">
        <v>360.01</v>
      </c>
      <c r="G374" s="5">
        <v>188.55</v>
      </c>
      <c r="H374" s="5">
        <v>265.10000000000002</v>
      </c>
      <c r="I374" s="101">
        <v>344.09</v>
      </c>
      <c r="J374" s="5">
        <v>418.8</v>
      </c>
      <c r="K374" s="5">
        <v>349.51</v>
      </c>
      <c r="L374" s="5">
        <v>257.95</v>
      </c>
      <c r="M374" s="5">
        <v>407.23</v>
      </c>
      <c r="N374" s="5">
        <v>171.85</v>
      </c>
      <c r="O374" s="5">
        <v>500.19</v>
      </c>
      <c r="P374" s="101">
        <v>289.51</v>
      </c>
      <c r="Q374" s="101">
        <v>304.18</v>
      </c>
      <c r="R374" s="5">
        <v>393.26</v>
      </c>
      <c r="S374" s="5">
        <v>317.38</v>
      </c>
      <c r="T374" s="5">
        <v>122.69</v>
      </c>
    </row>
    <row r="375" spans="1:20" x14ac:dyDescent="0.35">
      <c r="A375" s="159">
        <v>40574</v>
      </c>
      <c r="B375" s="5">
        <v>4005.5</v>
      </c>
      <c r="C375" s="101">
        <v>314.61</v>
      </c>
      <c r="D375" s="5">
        <v>643.03</v>
      </c>
      <c r="E375" s="5">
        <v>2953.6298830000001</v>
      </c>
      <c r="F375" s="5">
        <v>354.98</v>
      </c>
      <c r="G375" s="5">
        <v>183.08</v>
      </c>
      <c r="H375" s="5">
        <v>252.48</v>
      </c>
      <c r="I375" s="101">
        <v>339.33</v>
      </c>
      <c r="J375" s="5">
        <v>410.73</v>
      </c>
      <c r="K375" s="5">
        <v>339.24</v>
      </c>
      <c r="L375" s="5">
        <v>251.14</v>
      </c>
      <c r="M375" s="5">
        <v>397.84</v>
      </c>
      <c r="N375" s="5">
        <v>165.77</v>
      </c>
      <c r="O375" s="5">
        <v>495.49</v>
      </c>
      <c r="P375" s="101">
        <v>282.32</v>
      </c>
      <c r="Q375" s="101">
        <v>299.75</v>
      </c>
      <c r="R375" s="5">
        <v>383.31</v>
      </c>
      <c r="S375" s="5">
        <v>319.74</v>
      </c>
      <c r="T375" s="5">
        <v>119.93</v>
      </c>
    </row>
    <row r="376" spans="1:20" x14ac:dyDescent="0.35">
      <c r="A376" s="159">
        <v>40567</v>
      </c>
      <c r="B376" s="5">
        <v>4033.21</v>
      </c>
      <c r="C376" s="101">
        <v>323.06</v>
      </c>
      <c r="D376" s="5">
        <v>640.03</v>
      </c>
      <c r="E376" s="5">
        <v>2979.0600589999999</v>
      </c>
      <c r="F376" s="5">
        <v>361.18</v>
      </c>
      <c r="G376" s="5">
        <v>185.9</v>
      </c>
      <c r="H376" s="5">
        <v>245.46</v>
      </c>
      <c r="I376" s="101">
        <v>340.37</v>
      </c>
      <c r="J376" s="5">
        <v>411.31</v>
      </c>
      <c r="K376" s="5">
        <v>339.52</v>
      </c>
      <c r="L376" s="5">
        <v>250.39</v>
      </c>
      <c r="M376" s="5">
        <v>403.06</v>
      </c>
      <c r="N376" s="5">
        <v>169.99</v>
      </c>
      <c r="O376" s="5">
        <v>491.6</v>
      </c>
      <c r="P376" s="101">
        <v>285.79000000000002</v>
      </c>
      <c r="Q376" s="101">
        <v>294.54000000000002</v>
      </c>
      <c r="R376" s="5">
        <v>384.16</v>
      </c>
      <c r="S376" s="5">
        <v>316.3</v>
      </c>
      <c r="T376" s="5">
        <v>119.65</v>
      </c>
    </row>
    <row r="377" spans="1:20" x14ac:dyDescent="0.35">
      <c r="A377" s="159">
        <v>40560</v>
      </c>
      <c r="B377" s="5">
        <v>3975.41</v>
      </c>
      <c r="C377" s="101">
        <v>326.86</v>
      </c>
      <c r="D377" s="5">
        <v>657.74</v>
      </c>
      <c r="E377" s="5">
        <v>2910.6298830000001</v>
      </c>
      <c r="F377" s="5">
        <v>346.07</v>
      </c>
      <c r="G377" s="5">
        <v>173.27</v>
      </c>
      <c r="H377" s="5">
        <v>251.49</v>
      </c>
      <c r="I377" s="101">
        <v>358.43</v>
      </c>
      <c r="J377" s="5">
        <v>415.76</v>
      </c>
      <c r="K377" s="5">
        <v>337.57</v>
      </c>
      <c r="L377" s="5">
        <v>246</v>
      </c>
      <c r="M377" s="5">
        <v>386.8</v>
      </c>
      <c r="N377" s="5">
        <v>165.61</v>
      </c>
      <c r="O377" s="5">
        <v>496.44</v>
      </c>
      <c r="P377" s="101">
        <v>275.77</v>
      </c>
      <c r="Q377" s="101">
        <v>291.76</v>
      </c>
      <c r="R377" s="5">
        <v>396.94</v>
      </c>
      <c r="S377" s="5">
        <v>314.52</v>
      </c>
      <c r="T377" s="5">
        <v>124.25</v>
      </c>
    </row>
    <row r="378" spans="1:20" x14ac:dyDescent="0.35">
      <c r="A378" s="159">
        <v>40553</v>
      </c>
      <c r="B378" s="5">
        <v>3802.03</v>
      </c>
      <c r="C378" s="101">
        <v>327.31</v>
      </c>
      <c r="D378" s="5">
        <v>648.4</v>
      </c>
      <c r="E378" s="5">
        <v>2760.8798830000001</v>
      </c>
      <c r="F378" s="5">
        <v>326.8</v>
      </c>
      <c r="G378" s="5">
        <v>154.22999999999999</v>
      </c>
      <c r="H378" s="5">
        <v>237.03</v>
      </c>
      <c r="I378" s="101">
        <v>347.8</v>
      </c>
      <c r="J378" s="5">
        <v>404.94</v>
      </c>
      <c r="K378" s="5">
        <v>325.95</v>
      </c>
      <c r="L378" s="5">
        <v>233.53</v>
      </c>
      <c r="M378" s="5">
        <v>378.44</v>
      </c>
      <c r="N378" s="5">
        <v>162.71</v>
      </c>
      <c r="O378" s="5">
        <v>484</v>
      </c>
      <c r="P378" s="101">
        <v>262.92</v>
      </c>
      <c r="Q378" s="101">
        <v>287.8</v>
      </c>
      <c r="R378" s="5">
        <v>394.53</v>
      </c>
      <c r="S378" s="5">
        <v>311.33999999999997</v>
      </c>
      <c r="T378" s="5">
        <v>124.65</v>
      </c>
    </row>
    <row r="379" spans="1:20" x14ac:dyDescent="0.35">
      <c r="A379" s="159">
        <v>40546</v>
      </c>
      <c r="B379" s="5">
        <v>3900.86</v>
      </c>
      <c r="C379" s="101">
        <v>333.12</v>
      </c>
      <c r="D379" s="5">
        <v>674.03</v>
      </c>
      <c r="E379" s="5">
        <v>2839.429932</v>
      </c>
      <c r="F379" s="5">
        <v>335.77</v>
      </c>
      <c r="G379" s="5">
        <v>163.81</v>
      </c>
      <c r="H379" s="5">
        <v>241.4</v>
      </c>
      <c r="I379" s="101">
        <v>343.47</v>
      </c>
      <c r="J379" s="5">
        <v>406.06</v>
      </c>
      <c r="K379" s="5">
        <v>325.60000000000002</v>
      </c>
      <c r="L379" s="5">
        <v>235.91</v>
      </c>
      <c r="M379" s="5">
        <v>382.25</v>
      </c>
      <c r="N379" s="5">
        <v>165.45</v>
      </c>
      <c r="O379" s="5">
        <v>496.56</v>
      </c>
      <c r="P379" s="101">
        <v>276.63</v>
      </c>
      <c r="Q379" s="101">
        <v>304.23</v>
      </c>
      <c r="R379" s="5">
        <v>403.5</v>
      </c>
      <c r="S379" s="5">
        <v>315.87</v>
      </c>
      <c r="T379" s="5">
        <v>122.23</v>
      </c>
    </row>
    <row r="380" spans="1:20" x14ac:dyDescent="0.35">
      <c r="A380" s="159">
        <v>40539</v>
      </c>
      <c r="B380" s="5">
        <v>3862.19</v>
      </c>
      <c r="C380" s="101">
        <v>334.22</v>
      </c>
      <c r="D380" s="5">
        <v>677.52</v>
      </c>
      <c r="E380" s="5">
        <v>2826.51001</v>
      </c>
      <c r="F380" s="5">
        <v>336.01</v>
      </c>
      <c r="G380" s="5">
        <v>163.19</v>
      </c>
      <c r="H380" s="5">
        <v>238.1</v>
      </c>
      <c r="I380" s="101">
        <v>333.61</v>
      </c>
      <c r="J380" s="5">
        <v>404.71</v>
      </c>
      <c r="K380" s="5">
        <v>321.85000000000002</v>
      </c>
      <c r="L380" s="5">
        <v>233.55</v>
      </c>
      <c r="M380" s="5">
        <v>383.14</v>
      </c>
      <c r="N380" s="5">
        <v>163.5</v>
      </c>
      <c r="O380" s="5">
        <v>493.07</v>
      </c>
      <c r="P380" s="101">
        <v>271.75</v>
      </c>
      <c r="Q380" s="101">
        <v>298.23</v>
      </c>
      <c r="R380" s="5">
        <v>402.39</v>
      </c>
      <c r="S380" s="5">
        <v>314.77</v>
      </c>
      <c r="T380" s="5">
        <v>120.9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/>
  <dimension ref="A1:E380"/>
  <sheetViews>
    <sheetView zoomScale="60" zoomScaleNormal="60" zoomScalePageLayoutView="60" workbookViewId="0">
      <selection activeCell="F33" sqref="F33"/>
    </sheetView>
  </sheetViews>
  <sheetFormatPr baseColWidth="10" defaultColWidth="11.453125" defaultRowHeight="14.5" x14ac:dyDescent="0.35"/>
  <cols>
    <col min="1" max="1" width="14.453125" style="8" customWidth="1"/>
    <col min="2" max="3" width="15.453125" style="5" customWidth="1"/>
  </cols>
  <sheetData>
    <row r="1" spans="1:5" x14ac:dyDescent="0.35">
      <c r="A1" s="11" t="s">
        <v>0</v>
      </c>
      <c r="B1" s="32" t="s">
        <v>20</v>
      </c>
      <c r="C1" s="33" t="s">
        <v>21</v>
      </c>
    </row>
    <row r="2" spans="1:5" x14ac:dyDescent="0.35">
      <c r="A2" s="6">
        <v>43185</v>
      </c>
      <c r="B2" s="10">
        <v>77.95</v>
      </c>
      <c r="C2" s="9">
        <v>132</v>
      </c>
    </row>
    <row r="3" spans="1:5" x14ac:dyDescent="0.35">
      <c r="A3" s="6">
        <v>43178</v>
      </c>
      <c r="B3" s="164">
        <v>80.400000000000006</v>
      </c>
      <c r="C3" s="9">
        <v>131.94999999999999</v>
      </c>
    </row>
    <row r="4" spans="1:5" x14ac:dyDescent="0.35">
      <c r="A4" s="6">
        <v>43171</v>
      </c>
      <c r="B4" s="164">
        <v>81.7</v>
      </c>
      <c r="C4" s="9">
        <v>135</v>
      </c>
    </row>
    <row r="5" spans="1:5" x14ac:dyDescent="0.35">
      <c r="A5" s="6">
        <v>43164</v>
      </c>
      <c r="B5" s="164">
        <v>80.650000000000006</v>
      </c>
      <c r="C5" s="9">
        <v>131.1</v>
      </c>
    </row>
    <row r="6" spans="1:5" x14ac:dyDescent="0.35">
      <c r="A6" s="6">
        <v>43157</v>
      </c>
      <c r="B6" s="164">
        <v>83.8</v>
      </c>
      <c r="C6" s="9">
        <v>135.55000000000001</v>
      </c>
    </row>
    <row r="7" spans="1:5" x14ac:dyDescent="0.35">
      <c r="A7" s="6">
        <v>43150</v>
      </c>
      <c r="B7" s="164">
        <v>84.5</v>
      </c>
      <c r="C7" s="9">
        <v>133.55000000000001</v>
      </c>
    </row>
    <row r="8" spans="1:5" x14ac:dyDescent="0.35">
      <c r="A8" s="6">
        <v>43143</v>
      </c>
      <c r="B8" s="164">
        <v>79.8</v>
      </c>
      <c r="C8" s="9">
        <v>129.1</v>
      </c>
      <c r="E8" s="5"/>
    </row>
    <row r="9" spans="1:5" x14ac:dyDescent="0.35">
      <c r="A9" s="6">
        <v>43136</v>
      </c>
      <c r="B9" s="164">
        <v>82.25</v>
      </c>
      <c r="C9" s="9">
        <v>125.25</v>
      </c>
    </row>
    <row r="10" spans="1:5" x14ac:dyDescent="0.35">
      <c r="A10" s="6">
        <v>43129</v>
      </c>
      <c r="B10" s="164">
        <v>82.8</v>
      </c>
      <c r="C10" s="9">
        <v>128.1</v>
      </c>
    </row>
    <row r="11" spans="1:5" x14ac:dyDescent="0.35">
      <c r="A11" s="6">
        <v>43122</v>
      </c>
      <c r="B11" s="164">
        <v>84.15</v>
      </c>
      <c r="C11" s="9">
        <v>130.1</v>
      </c>
    </row>
    <row r="12" spans="1:5" x14ac:dyDescent="0.35">
      <c r="A12" s="6">
        <v>43115</v>
      </c>
      <c r="B12" s="164">
        <v>83.8</v>
      </c>
      <c r="C12" s="9">
        <v>130.6</v>
      </c>
    </row>
    <row r="13" spans="1:5" x14ac:dyDescent="0.35">
      <c r="A13" s="6">
        <v>43108</v>
      </c>
      <c r="B13" s="164">
        <v>82.85</v>
      </c>
      <c r="C13" s="9">
        <v>132.30000000000001</v>
      </c>
    </row>
    <row r="14" spans="1:5" x14ac:dyDescent="0.35">
      <c r="A14" s="6">
        <v>43101</v>
      </c>
      <c r="B14" s="164">
        <v>78.540000000000006</v>
      </c>
      <c r="C14" s="9">
        <v>131.94999999999999</v>
      </c>
    </row>
    <row r="15" spans="1:5" x14ac:dyDescent="0.35">
      <c r="A15" s="6">
        <v>43092</v>
      </c>
      <c r="B15" s="164">
        <v>79.02</v>
      </c>
      <c r="C15" s="9">
        <v>130.80000000000001</v>
      </c>
    </row>
    <row r="16" spans="1:5" x14ac:dyDescent="0.35">
      <c r="A16" s="6">
        <v>43087</v>
      </c>
      <c r="B16" s="164">
        <v>78.77</v>
      </c>
      <c r="C16" s="9">
        <v>131.1</v>
      </c>
    </row>
    <row r="17" spans="1:3" x14ac:dyDescent="0.35">
      <c r="A17" s="6">
        <v>43080</v>
      </c>
      <c r="B17" s="164">
        <v>78.56</v>
      </c>
      <c r="C17" s="9">
        <v>131.25</v>
      </c>
    </row>
    <row r="18" spans="1:3" x14ac:dyDescent="0.35">
      <c r="A18" s="6">
        <v>43073</v>
      </c>
      <c r="B18" s="164">
        <v>76.849999999999994</v>
      </c>
      <c r="C18" s="9">
        <v>129.94999999999999</v>
      </c>
    </row>
    <row r="19" spans="1:3" x14ac:dyDescent="0.35">
      <c r="A19" s="6">
        <v>43066</v>
      </c>
      <c r="B19" s="164">
        <v>76.56</v>
      </c>
      <c r="C19" s="9">
        <v>129.30000000000001</v>
      </c>
    </row>
    <row r="20" spans="1:3" x14ac:dyDescent="0.35">
      <c r="A20" s="6">
        <v>43059</v>
      </c>
      <c r="B20" s="164">
        <v>77.16</v>
      </c>
      <c r="C20" s="9">
        <v>127.95</v>
      </c>
    </row>
    <row r="21" spans="1:3" x14ac:dyDescent="0.35">
      <c r="A21" s="6">
        <v>43052</v>
      </c>
      <c r="B21" s="164">
        <v>77.2</v>
      </c>
      <c r="C21" s="9">
        <v>125.5331</v>
      </c>
    </row>
    <row r="22" spans="1:3" x14ac:dyDescent="0.35">
      <c r="A22" s="6">
        <v>43045</v>
      </c>
      <c r="B22" s="164">
        <v>80</v>
      </c>
      <c r="C22" s="9">
        <v>128.35900000000001</v>
      </c>
    </row>
    <row r="23" spans="1:3" x14ac:dyDescent="0.35">
      <c r="A23" s="6">
        <v>43038</v>
      </c>
      <c r="B23" s="164">
        <v>78.790000000000006</v>
      </c>
      <c r="C23" s="9">
        <v>127.6649</v>
      </c>
    </row>
    <row r="24" spans="1:3" x14ac:dyDescent="0.35">
      <c r="A24" s="6">
        <v>43031</v>
      </c>
      <c r="B24" s="164">
        <v>78</v>
      </c>
      <c r="C24" s="9">
        <v>127.0204</v>
      </c>
    </row>
    <row r="25" spans="1:3" x14ac:dyDescent="0.35">
      <c r="A25" s="6">
        <v>43024</v>
      </c>
      <c r="B25" s="164">
        <v>76.34</v>
      </c>
      <c r="C25" s="9">
        <v>120.476</v>
      </c>
    </row>
    <row r="26" spans="1:3" x14ac:dyDescent="0.35">
      <c r="A26" s="6">
        <v>43017</v>
      </c>
      <c r="B26" s="164">
        <v>75.98</v>
      </c>
      <c r="C26" s="9">
        <v>119.78189999999999</v>
      </c>
    </row>
    <row r="27" spans="1:3" x14ac:dyDescent="0.35">
      <c r="A27" s="6">
        <v>43010</v>
      </c>
      <c r="B27" s="164">
        <v>76.19</v>
      </c>
      <c r="C27" s="9">
        <v>117.6996</v>
      </c>
    </row>
    <row r="28" spans="1:3" x14ac:dyDescent="0.35">
      <c r="A28" s="6">
        <v>43003</v>
      </c>
      <c r="B28" s="164">
        <v>76.599999999999994</v>
      </c>
      <c r="C28" s="9">
        <v>115.072</v>
      </c>
    </row>
    <row r="29" spans="1:3" x14ac:dyDescent="0.35">
      <c r="A29" s="6">
        <v>42996</v>
      </c>
      <c r="B29" s="164">
        <v>76.64</v>
      </c>
      <c r="C29" s="9">
        <v>114.5762</v>
      </c>
    </row>
    <row r="30" spans="1:3" x14ac:dyDescent="0.35">
      <c r="A30" s="6">
        <v>42989</v>
      </c>
      <c r="B30" s="164">
        <v>74.739999999999995</v>
      </c>
      <c r="C30" s="9">
        <v>115.7165</v>
      </c>
    </row>
    <row r="31" spans="1:3" x14ac:dyDescent="0.35">
      <c r="A31" s="6">
        <v>42982</v>
      </c>
      <c r="B31" s="164">
        <v>74.09</v>
      </c>
      <c r="C31" s="9">
        <v>112.246</v>
      </c>
    </row>
    <row r="32" spans="1:3" x14ac:dyDescent="0.35">
      <c r="A32" s="6">
        <v>42975</v>
      </c>
      <c r="B32" s="164">
        <v>73.27</v>
      </c>
      <c r="C32" s="9">
        <v>115.1711</v>
      </c>
    </row>
    <row r="33" spans="1:3" x14ac:dyDescent="0.35">
      <c r="A33" s="6">
        <v>42968</v>
      </c>
      <c r="B33" s="164">
        <v>73.19</v>
      </c>
      <c r="C33" s="9">
        <v>116.4106</v>
      </c>
    </row>
    <row r="34" spans="1:3" x14ac:dyDescent="0.35">
      <c r="A34" s="6">
        <v>42961</v>
      </c>
      <c r="B34" s="164">
        <v>73.19</v>
      </c>
      <c r="C34" s="9">
        <v>116.0635</v>
      </c>
    </row>
    <row r="35" spans="1:3" x14ac:dyDescent="0.35">
      <c r="A35" s="6">
        <v>42954</v>
      </c>
      <c r="B35" s="164">
        <v>73.89</v>
      </c>
      <c r="C35" s="9">
        <v>118.0467</v>
      </c>
    </row>
    <row r="36" spans="1:3" x14ac:dyDescent="0.35">
      <c r="A36" s="6">
        <v>42947</v>
      </c>
      <c r="B36" s="164">
        <v>73.209999999999994</v>
      </c>
      <c r="C36" s="9">
        <v>116.2619</v>
      </c>
    </row>
    <row r="37" spans="1:3" x14ac:dyDescent="0.35">
      <c r="A37" s="6">
        <v>42940</v>
      </c>
      <c r="B37" s="164">
        <v>79.209999999999994</v>
      </c>
      <c r="C37" s="9">
        <v>113.7334</v>
      </c>
    </row>
    <row r="38" spans="1:3" x14ac:dyDescent="0.35">
      <c r="A38" s="6">
        <v>42933</v>
      </c>
      <c r="B38" s="164">
        <v>80.37</v>
      </c>
      <c r="C38" s="9">
        <v>116.7081</v>
      </c>
    </row>
    <row r="39" spans="1:3" x14ac:dyDescent="0.35">
      <c r="A39" s="6">
        <v>42926</v>
      </c>
      <c r="B39" s="164">
        <v>78.180000000000007</v>
      </c>
      <c r="C39" s="9">
        <v>115.0224</v>
      </c>
    </row>
    <row r="40" spans="1:3" x14ac:dyDescent="0.35">
      <c r="A40" s="6">
        <v>42919</v>
      </c>
      <c r="B40" s="164">
        <v>77.989999999999995</v>
      </c>
      <c r="C40" s="9">
        <v>116.0727</v>
      </c>
    </row>
    <row r="41" spans="1:3" x14ac:dyDescent="0.35">
      <c r="A41" s="6">
        <v>42912</v>
      </c>
      <c r="B41" s="164">
        <v>77.53</v>
      </c>
      <c r="C41" s="9">
        <v>121.1386</v>
      </c>
    </row>
    <row r="42" spans="1:3" x14ac:dyDescent="0.35">
      <c r="A42" s="6">
        <v>42905</v>
      </c>
      <c r="B42" s="164">
        <v>78.33</v>
      </c>
      <c r="C42" s="9">
        <v>121.9747</v>
      </c>
    </row>
    <row r="43" spans="1:3" x14ac:dyDescent="0.35">
      <c r="A43" s="6">
        <v>42898</v>
      </c>
      <c r="B43" s="164">
        <v>78.11</v>
      </c>
      <c r="C43" s="9">
        <v>118.5318</v>
      </c>
    </row>
    <row r="44" spans="1:3" x14ac:dyDescent="0.35">
      <c r="A44" s="6">
        <v>42891</v>
      </c>
      <c r="B44" s="164">
        <v>78.22</v>
      </c>
      <c r="C44" s="9">
        <v>120.0565</v>
      </c>
    </row>
    <row r="45" spans="1:3" x14ac:dyDescent="0.35">
      <c r="A45" s="6">
        <v>42884</v>
      </c>
      <c r="B45" s="164">
        <v>76.849999999999994</v>
      </c>
      <c r="C45" s="9">
        <v>117.99079999999999</v>
      </c>
    </row>
    <row r="46" spans="1:3" x14ac:dyDescent="0.35">
      <c r="A46" s="6">
        <v>42877</v>
      </c>
      <c r="B46" s="164">
        <v>77.63</v>
      </c>
      <c r="C46" s="9">
        <v>117.8433</v>
      </c>
    </row>
    <row r="47" spans="1:3" x14ac:dyDescent="0.35">
      <c r="A47" s="6">
        <v>42871</v>
      </c>
      <c r="B47" s="164">
        <v>77.739999999999995</v>
      </c>
      <c r="C47" s="9">
        <v>119.76139999999999</v>
      </c>
    </row>
    <row r="48" spans="1:3" x14ac:dyDescent="0.35">
      <c r="A48" s="6">
        <v>42863</v>
      </c>
      <c r="B48" s="164">
        <v>76.03</v>
      </c>
      <c r="C48" s="9">
        <v>117.05629999999999</v>
      </c>
    </row>
    <row r="49" spans="1:3" x14ac:dyDescent="0.35">
      <c r="A49" s="6">
        <v>42857</v>
      </c>
      <c r="B49" s="164">
        <v>77.259799999999998</v>
      </c>
      <c r="C49" s="9">
        <v>113.81019999999999</v>
      </c>
    </row>
    <row r="50" spans="1:3" x14ac:dyDescent="0.35">
      <c r="A50" s="6">
        <v>42849</v>
      </c>
      <c r="B50" s="164">
        <v>79.348399999999998</v>
      </c>
      <c r="C50" s="9">
        <v>114.548</v>
      </c>
    </row>
    <row r="51" spans="1:3" x14ac:dyDescent="0.35">
      <c r="A51" s="6">
        <v>42843</v>
      </c>
      <c r="B51" s="164">
        <v>75.327299999999994</v>
      </c>
      <c r="C51" s="9">
        <v>111.3019</v>
      </c>
    </row>
    <row r="52" spans="1:3" x14ac:dyDescent="0.35">
      <c r="A52" s="6">
        <v>42835</v>
      </c>
      <c r="B52" s="164">
        <v>77.494</v>
      </c>
      <c r="C52" s="9">
        <v>110.5641</v>
      </c>
    </row>
    <row r="53" spans="1:3" x14ac:dyDescent="0.35">
      <c r="A53" s="6">
        <v>42828</v>
      </c>
      <c r="B53" s="164">
        <v>76.8108</v>
      </c>
      <c r="C53" s="9">
        <v>109.187</v>
      </c>
    </row>
    <row r="54" spans="1:3" x14ac:dyDescent="0.35">
      <c r="A54" s="6">
        <v>42821</v>
      </c>
      <c r="B54" s="164">
        <v>74.722200000000001</v>
      </c>
      <c r="C54" s="9">
        <v>106.0885</v>
      </c>
    </row>
    <row r="55" spans="1:3" x14ac:dyDescent="0.35">
      <c r="A55" s="6">
        <v>42814</v>
      </c>
      <c r="B55" s="164">
        <v>73.902299999999997</v>
      </c>
      <c r="C55" s="9">
        <v>108.2525</v>
      </c>
    </row>
    <row r="56" spans="1:3" x14ac:dyDescent="0.35">
      <c r="A56" s="6">
        <v>42807</v>
      </c>
      <c r="B56" s="164">
        <v>72.516400000000004</v>
      </c>
      <c r="C56" s="9">
        <v>106.7278</v>
      </c>
    </row>
    <row r="57" spans="1:3" x14ac:dyDescent="0.35">
      <c r="A57" s="6">
        <v>42800</v>
      </c>
      <c r="B57" s="164">
        <v>73.902299999999997</v>
      </c>
      <c r="C57" s="9">
        <v>106.67870000000001</v>
      </c>
    </row>
    <row r="58" spans="1:3" x14ac:dyDescent="0.35">
      <c r="A58" s="6">
        <v>42793</v>
      </c>
      <c r="B58" s="164">
        <v>73.785200000000003</v>
      </c>
      <c r="C58" s="9">
        <v>106.62949999999999</v>
      </c>
    </row>
    <row r="59" spans="1:3" x14ac:dyDescent="0.35">
      <c r="A59" s="6">
        <v>42786</v>
      </c>
      <c r="B59" s="164">
        <v>75.034499999999994</v>
      </c>
      <c r="C59" s="9">
        <v>106.18680000000001</v>
      </c>
    </row>
    <row r="60" spans="1:3" x14ac:dyDescent="0.35">
      <c r="A60" s="6">
        <v>42779</v>
      </c>
      <c r="B60" s="164">
        <v>73.004400000000004</v>
      </c>
      <c r="C60" s="9">
        <v>107.1705</v>
      </c>
    </row>
    <row r="61" spans="1:3" x14ac:dyDescent="0.35">
      <c r="A61" s="6">
        <v>42772</v>
      </c>
      <c r="B61" s="164">
        <v>72.077200000000005</v>
      </c>
      <c r="C61" s="9">
        <v>107.12130000000001</v>
      </c>
    </row>
    <row r="62" spans="1:3" x14ac:dyDescent="0.35">
      <c r="A62" s="6">
        <v>42765</v>
      </c>
      <c r="B62" s="164">
        <v>73.346000000000004</v>
      </c>
      <c r="C62" s="9">
        <v>107.3672</v>
      </c>
    </row>
    <row r="63" spans="1:3" x14ac:dyDescent="0.35">
      <c r="A63" s="6">
        <v>42758</v>
      </c>
      <c r="B63" s="164">
        <v>73.355800000000002</v>
      </c>
      <c r="C63" s="9">
        <v>107.02290000000001</v>
      </c>
    </row>
    <row r="64" spans="1:3" x14ac:dyDescent="0.35">
      <c r="A64" s="6">
        <v>42751</v>
      </c>
      <c r="B64" s="164">
        <v>72.653099999999995</v>
      </c>
      <c r="C64" s="9">
        <v>104.1703</v>
      </c>
    </row>
    <row r="65" spans="1:3" x14ac:dyDescent="0.35">
      <c r="A65" s="6">
        <v>42744</v>
      </c>
      <c r="B65" s="164">
        <v>70.213099999999997</v>
      </c>
      <c r="C65" s="9">
        <v>103.3342</v>
      </c>
    </row>
    <row r="66" spans="1:3" x14ac:dyDescent="0.35">
      <c r="A66" s="6">
        <v>42737</v>
      </c>
      <c r="B66" s="164">
        <v>70.623000000000005</v>
      </c>
      <c r="C66" s="9">
        <v>101.66200000000001</v>
      </c>
    </row>
    <row r="67" spans="1:3" x14ac:dyDescent="0.35">
      <c r="A67" s="6">
        <v>42731</v>
      </c>
      <c r="B67" s="164">
        <v>70.115499999999997</v>
      </c>
      <c r="C67" s="9">
        <v>100.875</v>
      </c>
    </row>
    <row r="68" spans="1:3" x14ac:dyDescent="0.35">
      <c r="A68" s="6">
        <v>42723</v>
      </c>
      <c r="B68" s="164">
        <v>69.598200000000006</v>
      </c>
      <c r="C68" s="9">
        <v>101.3177</v>
      </c>
    </row>
    <row r="69" spans="1:3" x14ac:dyDescent="0.35">
      <c r="A69" s="6">
        <v>42716</v>
      </c>
      <c r="B69" s="164">
        <v>68.5441</v>
      </c>
      <c r="C69" s="9">
        <v>99.891400000000004</v>
      </c>
    </row>
    <row r="70" spans="1:3" x14ac:dyDescent="0.35">
      <c r="A70" s="6">
        <v>42709</v>
      </c>
      <c r="B70" s="164">
        <v>64.074100000000001</v>
      </c>
      <c r="C70" s="9">
        <v>95.730500000000006</v>
      </c>
    </row>
    <row r="71" spans="1:3" x14ac:dyDescent="0.35">
      <c r="A71" s="6">
        <v>42702</v>
      </c>
      <c r="B71" s="164">
        <v>64.103300000000004</v>
      </c>
      <c r="C71" s="9">
        <v>96.350200000000001</v>
      </c>
    </row>
    <row r="72" spans="1:3" x14ac:dyDescent="0.35">
      <c r="A72" s="6">
        <v>42695</v>
      </c>
      <c r="B72" s="164">
        <v>62.971200000000003</v>
      </c>
      <c r="C72" s="9">
        <v>99.144800000000004</v>
      </c>
    </row>
    <row r="73" spans="1:3" x14ac:dyDescent="0.35">
      <c r="A73" s="6">
        <v>42688</v>
      </c>
      <c r="B73" s="164">
        <v>64.259500000000003</v>
      </c>
      <c r="C73" s="9">
        <v>97.732600000000005</v>
      </c>
    </row>
    <row r="74" spans="1:3" x14ac:dyDescent="0.35">
      <c r="A74" s="6">
        <v>42681</v>
      </c>
      <c r="B74" s="164">
        <v>61.692599999999999</v>
      </c>
      <c r="C74" s="9">
        <v>102.5535</v>
      </c>
    </row>
    <row r="75" spans="1:3" x14ac:dyDescent="0.35">
      <c r="A75" s="6">
        <v>42674</v>
      </c>
      <c r="B75" s="164">
        <v>61.838999999999999</v>
      </c>
      <c r="C75" s="9">
        <v>105.524</v>
      </c>
    </row>
    <row r="76" spans="1:3" x14ac:dyDescent="0.35">
      <c r="A76" s="6">
        <v>42667</v>
      </c>
      <c r="B76" s="164">
        <v>66.289599999999993</v>
      </c>
      <c r="C76" s="9">
        <v>106.3518</v>
      </c>
    </row>
    <row r="77" spans="1:3" x14ac:dyDescent="0.35">
      <c r="A77" s="6">
        <v>42660</v>
      </c>
      <c r="B77" s="164">
        <v>64.337599999999995</v>
      </c>
      <c r="C77" s="9">
        <v>101.87179999999999</v>
      </c>
    </row>
    <row r="78" spans="1:3" x14ac:dyDescent="0.35">
      <c r="A78" s="6">
        <v>42653</v>
      </c>
      <c r="B78" s="164">
        <v>62.151400000000002</v>
      </c>
      <c r="C78" s="9">
        <v>102.45610000000001</v>
      </c>
    </row>
    <row r="79" spans="1:3" x14ac:dyDescent="0.35">
      <c r="A79" s="6">
        <v>42646</v>
      </c>
      <c r="B79" s="164">
        <v>62.981000000000002</v>
      </c>
      <c r="C79" s="9">
        <v>103.6735</v>
      </c>
    </row>
    <row r="80" spans="1:3" x14ac:dyDescent="0.35">
      <c r="A80" s="6">
        <v>42639</v>
      </c>
      <c r="B80" s="164">
        <v>61.341299999999997</v>
      </c>
      <c r="C80" s="9">
        <v>103.04049999999999</v>
      </c>
    </row>
    <row r="81" spans="1:3" x14ac:dyDescent="0.35">
      <c r="A81" s="6">
        <v>42632</v>
      </c>
      <c r="B81" s="164">
        <v>61.458399999999997</v>
      </c>
      <c r="C81" s="9">
        <v>100.9466</v>
      </c>
    </row>
    <row r="82" spans="1:3" x14ac:dyDescent="0.35">
      <c r="A82" s="6">
        <v>42625</v>
      </c>
      <c r="B82" s="164">
        <v>61.702399999999997</v>
      </c>
      <c r="C82" s="9">
        <v>101.28740000000001</v>
      </c>
    </row>
    <row r="83" spans="1:3" x14ac:dyDescent="0.35">
      <c r="A83" s="6">
        <v>42618</v>
      </c>
      <c r="B83" s="164">
        <v>63.039499999999997</v>
      </c>
      <c r="C83" s="9">
        <v>104.06310000000001</v>
      </c>
    </row>
    <row r="84" spans="1:3" x14ac:dyDescent="0.35">
      <c r="A84" s="6">
        <v>42611</v>
      </c>
      <c r="B84" s="164">
        <v>61.429099999999998</v>
      </c>
      <c r="C84" s="9">
        <v>100.1187</v>
      </c>
    </row>
    <row r="85" spans="1:3" x14ac:dyDescent="0.35">
      <c r="A85" s="6">
        <v>42604</v>
      </c>
      <c r="B85" s="164">
        <v>61.712200000000003</v>
      </c>
      <c r="C85" s="9">
        <v>102.2127</v>
      </c>
    </row>
    <row r="86" spans="1:3" x14ac:dyDescent="0.35">
      <c r="A86" s="6">
        <v>42597</v>
      </c>
      <c r="B86" s="164">
        <v>62.951700000000002</v>
      </c>
      <c r="C86" s="9">
        <v>103.47880000000001</v>
      </c>
    </row>
    <row r="87" spans="1:3" x14ac:dyDescent="0.35">
      <c r="A87" s="6">
        <v>42590</v>
      </c>
      <c r="B87" s="164">
        <v>62.122100000000003</v>
      </c>
      <c r="C87" s="9">
        <v>99.485699999999994</v>
      </c>
    </row>
    <row r="88" spans="1:3" x14ac:dyDescent="0.35">
      <c r="A88" s="6">
        <v>42583</v>
      </c>
      <c r="B88" s="164">
        <v>61.497399999999999</v>
      </c>
      <c r="C88" s="9">
        <v>99.096100000000007</v>
      </c>
    </row>
    <row r="89" spans="1:3" x14ac:dyDescent="0.35">
      <c r="A89" s="6">
        <v>42576</v>
      </c>
      <c r="B89" s="164">
        <v>57.720300000000002</v>
      </c>
      <c r="C89" s="9">
        <v>98.706599999999995</v>
      </c>
    </row>
    <row r="90" spans="1:3" x14ac:dyDescent="0.35">
      <c r="A90" s="6">
        <v>42569</v>
      </c>
      <c r="B90" s="164">
        <v>57.613</v>
      </c>
      <c r="C90" s="9">
        <v>96.904799999999994</v>
      </c>
    </row>
    <row r="91" spans="1:3" x14ac:dyDescent="0.35">
      <c r="A91" s="6">
        <v>42562</v>
      </c>
      <c r="B91" s="164">
        <v>56.383200000000002</v>
      </c>
      <c r="C91" s="9">
        <v>97.128799999999998</v>
      </c>
    </row>
    <row r="92" spans="1:3" x14ac:dyDescent="0.35">
      <c r="A92" s="6">
        <v>42555</v>
      </c>
      <c r="B92" s="164">
        <v>56.724800000000002</v>
      </c>
      <c r="C92" s="9">
        <v>96.5124</v>
      </c>
    </row>
    <row r="93" spans="1:3" x14ac:dyDescent="0.35">
      <c r="A93" s="6">
        <v>42548</v>
      </c>
      <c r="B93" s="164">
        <v>53.630899999999997</v>
      </c>
      <c r="C93" s="9">
        <v>91.126999999999995</v>
      </c>
    </row>
    <row r="94" spans="1:3" x14ac:dyDescent="0.35">
      <c r="A94" s="6">
        <v>42541</v>
      </c>
      <c r="B94" s="164">
        <v>59.486899999999999</v>
      </c>
      <c r="C94" s="166">
        <v>91.262200000000007</v>
      </c>
    </row>
    <row r="95" spans="1:3" x14ac:dyDescent="0.35">
      <c r="A95" s="6">
        <v>42534</v>
      </c>
      <c r="B95" s="164">
        <v>59.252699999999997</v>
      </c>
      <c r="C95" s="166">
        <v>90.142600000000002</v>
      </c>
    </row>
    <row r="96" spans="1:3" x14ac:dyDescent="0.35">
      <c r="A96" s="6">
        <v>42527</v>
      </c>
      <c r="B96" s="164">
        <v>62.170900000000003</v>
      </c>
      <c r="C96" s="166">
        <v>95.074399999999997</v>
      </c>
    </row>
    <row r="97" spans="1:3" x14ac:dyDescent="0.35">
      <c r="A97" s="6">
        <v>42520</v>
      </c>
      <c r="B97" s="164">
        <v>61.878100000000003</v>
      </c>
      <c r="C97" s="166">
        <v>95.730699999999999</v>
      </c>
    </row>
    <row r="98" spans="1:3" x14ac:dyDescent="0.35">
      <c r="A98" s="6">
        <v>42513</v>
      </c>
      <c r="B98" s="164">
        <v>60.238399999999999</v>
      </c>
      <c r="C98" s="166">
        <v>91.2042</v>
      </c>
    </row>
    <row r="99" spans="1:3" x14ac:dyDescent="0.35">
      <c r="A99" s="6">
        <v>42506</v>
      </c>
      <c r="B99" s="164">
        <v>59.3795</v>
      </c>
      <c r="C99" s="166">
        <v>92.873900000000006</v>
      </c>
    </row>
    <row r="100" spans="1:3" x14ac:dyDescent="0.35">
      <c r="A100" s="6">
        <v>42499</v>
      </c>
      <c r="B100" s="164">
        <v>59.0379</v>
      </c>
      <c r="C100" s="166">
        <v>93.230999999999995</v>
      </c>
    </row>
    <row r="101" spans="1:3" x14ac:dyDescent="0.35">
      <c r="A101" s="6">
        <v>42492</v>
      </c>
      <c r="B101" s="164">
        <v>61.437800000000003</v>
      </c>
      <c r="C101" s="166">
        <v>92.043899999999994</v>
      </c>
    </row>
    <row r="102" spans="1:3" x14ac:dyDescent="0.35">
      <c r="A102" s="6">
        <v>42485</v>
      </c>
      <c r="B102" s="164">
        <v>60.328000000000003</v>
      </c>
      <c r="C102" s="166">
        <v>93.269599999999997</v>
      </c>
    </row>
    <row r="103" spans="1:3" x14ac:dyDescent="0.35">
      <c r="A103" s="6">
        <v>42478</v>
      </c>
      <c r="B103" s="164">
        <v>59.588099999999997</v>
      </c>
      <c r="C103" s="166">
        <v>96.995000000000005</v>
      </c>
    </row>
    <row r="104" spans="1:3" x14ac:dyDescent="0.35">
      <c r="A104" s="6">
        <v>42471</v>
      </c>
      <c r="B104" s="164">
        <v>56.979599999999998</v>
      </c>
      <c r="C104" s="166">
        <v>93.26</v>
      </c>
    </row>
    <row r="105" spans="1:3" x14ac:dyDescent="0.35">
      <c r="A105" s="6">
        <v>42464</v>
      </c>
      <c r="B105" s="164">
        <v>57.7669</v>
      </c>
      <c r="C105" s="166">
        <v>94.09</v>
      </c>
    </row>
    <row r="106" spans="1:3" x14ac:dyDescent="0.35">
      <c r="A106" s="6">
        <v>42458</v>
      </c>
      <c r="B106" s="164">
        <v>57.036499999999997</v>
      </c>
      <c r="C106" s="166">
        <v>95.885099999999994</v>
      </c>
    </row>
    <row r="107" spans="1:3" x14ac:dyDescent="0.35">
      <c r="A107" s="6">
        <v>42450</v>
      </c>
      <c r="B107" s="164">
        <v>57.102899999999998</v>
      </c>
      <c r="C107" s="166">
        <v>98.153099999999995</v>
      </c>
    </row>
    <row r="108" spans="1:3" x14ac:dyDescent="0.35">
      <c r="A108" s="6">
        <v>42443</v>
      </c>
      <c r="B108" s="164">
        <v>56.211199999999998</v>
      </c>
      <c r="C108" s="166">
        <v>98.876999999999995</v>
      </c>
    </row>
    <row r="109" spans="1:3" x14ac:dyDescent="0.35">
      <c r="A109" s="6">
        <v>42436</v>
      </c>
      <c r="B109" s="164">
        <v>54.76</v>
      </c>
      <c r="C109" s="166">
        <v>95.363900000000001</v>
      </c>
    </row>
    <row r="110" spans="1:3" x14ac:dyDescent="0.35">
      <c r="A110" s="6">
        <v>42429</v>
      </c>
      <c r="B110" s="164">
        <v>52.929299999999998</v>
      </c>
      <c r="C110" s="166">
        <v>94.688299999999998</v>
      </c>
    </row>
    <row r="111" spans="1:3" x14ac:dyDescent="0.35">
      <c r="A111" s="6">
        <v>42422</v>
      </c>
      <c r="B111" s="164">
        <v>52.606699999999996</v>
      </c>
      <c r="C111" s="166">
        <v>95.093699999999998</v>
      </c>
    </row>
    <row r="112" spans="1:3" x14ac:dyDescent="0.35">
      <c r="A112" s="6">
        <v>42415</v>
      </c>
      <c r="B112" s="164">
        <v>51.127000000000002</v>
      </c>
      <c r="C112" s="166">
        <v>92.159700000000001</v>
      </c>
    </row>
    <row r="113" spans="1:3" x14ac:dyDescent="0.35">
      <c r="A113" s="6">
        <v>42408</v>
      </c>
      <c r="B113" s="164">
        <v>49.561900000000001</v>
      </c>
      <c r="C113" s="166">
        <v>96.802000000000007</v>
      </c>
    </row>
    <row r="114" spans="1:3" x14ac:dyDescent="0.35">
      <c r="A114" s="6">
        <v>42401</v>
      </c>
      <c r="B114" s="164">
        <v>54.209800000000001</v>
      </c>
      <c r="C114" s="166">
        <v>104.90900000000001</v>
      </c>
    </row>
    <row r="115" spans="1:3" x14ac:dyDescent="0.35">
      <c r="A115" s="6">
        <v>42394</v>
      </c>
      <c r="B115" s="164">
        <v>54.674599999999998</v>
      </c>
      <c r="C115" s="166">
        <v>99.118300000000005</v>
      </c>
    </row>
    <row r="116" spans="1:3" x14ac:dyDescent="0.35">
      <c r="A116" s="6">
        <v>42387</v>
      </c>
      <c r="B116" s="164">
        <v>54.247700000000002</v>
      </c>
      <c r="C116" s="166">
        <v>93.144099999999995</v>
      </c>
    </row>
    <row r="117" spans="1:3" x14ac:dyDescent="0.35">
      <c r="A117" s="6">
        <v>42380</v>
      </c>
      <c r="B117" s="164">
        <v>55.5473</v>
      </c>
      <c r="C117" s="166">
        <v>95.75</v>
      </c>
    </row>
    <row r="118" spans="1:3" x14ac:dyDescent="0.35">
      <c r="A118" s="6">
        <v>42373</v>
      </c>
      <c r="B118" s="164">
        <v>57.567700000000002</v>
      </c>
      <c r="C118" s="166">
        <v>98.442700000000002</v>
      </c>
    </row>
    <row r="119" spans="1:3" x14ac:dyDescent="0.35">
      <c r="A119" s="6">
        <v>42366</v>
      </c>
      <c r="B119" s="164">
        <v>59.455300000000001</v>
      </c>
      <c r="C119" s="166">
        <v>100.3729</v>
      </c>
    </row>
    <row r="120" spans="1:3" x14ac:dyDescent="0.35">
      <c r="A120" s="6">
        <v>42359</v>
      </c>
      <c r="B120" s="164">
        <v>57.406399999999998</v>
      </c>
      <c r="C120" s="166">
        <v>99.118300000000005</v>
      </c>
    </row>
    <row r="121" spans="1:3" x14ac:dyDescent="0.35">
      <c r="A121" s="6">
        <v>42352</v>
      </c>
      <c r="B121" s="165">
        <v>56.429400000000001</v>
      </c>
      <c r="C121" s="166">
        <v>96.946700000000007</v>
      </c>
    </row>
    <row r="122" spans="1:3" x14ac:dyDescent="0.35">
      <c r="A122" s="6">
        <v>42345</v>
      </c>
      <c r="B122" s="165">
        <v>59.730400000000003</v>
      </c>
      <c r="C122" s="166">
        <v>101.5793</v>
      </c>
    </row>
    <row r="123" spans="1:3" x14ac:dyDescent="0.35">
      <c r="A123" s="6">
        <v>42338</v>
      </c>
      <c r="B123" s="165">
        <v>60.849699999999999</v>
      </c>
      <c r="C123" s="166">
        <v>103.9439</v>
      </c>
    </row>
    <row r="124" spans="1:3" x14ac:dyDescent="0.35">
      <c r="A124" s="6">
        <v>42331</v>
      </c>
      <c r="B124" s="165">
        <v>60.223599999999998</v>
      </c>
      <c r="C124" s="166">
        <v>103.46129999999999</v>
      </c>
    </row>
    <row r="125" spans="1:3" x14ac:dyDescent="0.35">
      <c r="A125" s="6">
        <v>42324</v>
      </c>
      <c r="B125" s="165">
        <v>58.743899999999996</v>
      </c>
      <c r="C125" s="166">
        <v>101.4346</v>
      </c>
    </row>
    <row r="126" spans="1:3" x14ac:dyDescent="0.35">
      <c r="A126" s="6">
        <v>42317</v>
      </c>
      <c r="B126" s="165">
        <v>58.7913</v>
      </c>
      <c r="C126" s="166">
        <v>101.4525</v>
      </c>
    </row>
    <row r="127" spans="1:3" x14ac:dyDescent="0.35">
      <c r="A127" s="6">
        <v>42310</v>
      </c>
      <c r="B127" s="165">
        <v>58.743899999999996</v>
      </c>
      <c r="C127" s="166">
        <v>101.5003</v>
      </c>
    </row>
    <row r="128" spans="1:3" x14ac:dyDescent="0.35">
      <c r="A128" s="6">
        <v>42303</v>
      </c>
      <c r="B128" s="165">
        <v>58.231699999999996</v>
      </c>
      <c r="C128" s="166">
        <v>100.8788</v>
      </c>
    </row>
    <row r="129" spans="1:3" x14ac:dyDescent="0.35">
      <c r="A129" s="6">
        <v>42296</v>
      </c>
      <c r="B129" s="165">
        <v>57.045999999999999</v>
      </c>
      <c r="C129" s="166">
        <v>94.682699999999997</v>
      </c>
    </row>
    <row r="130" spans="1:3" x14ac:dyDescent="0.35">
      <c r="A130" s="6">
        <v>42289</v>
      </c>
      <c r="B130" s="165">
        <v>56.1828</v>
      </c>
      <c r="C130" s="166">
        <v>93.487399999999994</v>
      </c>
    </row>
    <row r="131" spans="1:3" x14ac:dyDescent="0.35">
      <c r="A131" s="6">
        <v>42282</v>
      </c>
      <c r="B131" s="165">
        <v>56.154299999999999</v>
      </c>
      <c r="C131" s="166">
        <v>90.896100000000004</v>
      </c>
    </row>
    <row r="132" spans="1:3" x14ac:dyDescent="0.35">
      <c r="A132" s="6">
        <v>42275</v>
      </c>
      <c r="B132" s="165">
        <v>54.7789</v>
      </c>
      <c r="C132" s="166">
        <v>85.780500000000004</v>
      </c>
    </row>
    <row r="133" spans="1:3" x14ac:dyDescent="0.35">
      <c r="A133" s="6">
        <v>42268</v>
      </c>
      <c r="B133" s="165">
        <v>57.785800000000002</v>
      </c>
      <c r="C133" s="166">
        <v>88.601200000000006</v>
      </c>
    </row>
    <row r="134" spans="1:3" x14ac:dyDescent="0.35">
      <c r="A134" s="6">
        <v>42261</v>
      </c>
      <c r="B134" s="165">
        <v>58.288600000000002</v>
      </c>
      <c r="C134" s="166">
        <v>84.824299999999994</v>
      </c>
    </row>
    <row r="135" spans="1:3" x14ac:dyDescent="0.35">
      <c r="A135" s="6">
        <v>42254</v>
      </c>
      <c r="B135" s="165">
        <v>58.051400000000001</v>
      </c>
      <c r="C135" s="166">
        <v>87.300799999999995</v>
      </c>
    </row>
    <row r="136" spans="1:3" x14ac:dyDescent="0.35">
      <c r="A136" s="6">
        <v>42247</v>
      </c>
      <c r="B136" s="165">
        <v>58.307499999999997</v>
      </c>
      <c r="C136" s="166">
        <v>89.423599999999993</v>
      </c>
    </row>
    <row r="137" spans="1:3" x14ac:dyDescent="0.35">
      <c r="A137" s="6">
        <v>42240</v>
      </c>
      <c r="B137" s="165">
        <v>57.045999999999999</v>
      </c>
      <c r="C137" s="166">
        <v>87.339100000000002</v>
      </c>
    </row>
    <row r="138" spans="1:3" x14ac:dyDescent="0.35">
      <c r="A138" s="6">
        <v>42233</v>
      </c>
      <c r="B138" s="165">
        <v>63.619399999999999</v>
      </c>
      <c r="C138" s="166">
        <v>100.1139</v>
      </c>
    </row>
    <row r="139" spans="1:3" x14ac:dyDescent="0.35">
      <c r="A139" s="6">
        <v>42226</v>
      </c>
      <c r="B139" s="165">
        <v>64.843100000000007</v>
      </c>
      <c r="C139" s="166">
        <v>105.2773</v>
      </c>
    </row>
    <row r="140" spans="1:3" x14ac:dyDescent="0.35">
      <c r="A140" s="6">
        <v>42219</v>
      </c>
      <c r="B140" s="165">
        <v>65.222499999999997</v>
      </c>
      <c r="C140" s="166">
        <v>104.9426</v>
      </c>
    </row>
    <row r="141" spans="1:3" x14ac:dyDescent="0.35">
      <c r="A141" s="6">
        <v>42212</v>
      </c>
      <c r="B141" s="165">
        <v>63.534100000000002</v>
      </c>
      <c r="C141" s="166">
        <v>102.1219</v>
      </c>
    </row>
    <row r="142" spans="1:3" x14ac:dyDescent="0.35">
      <c r="A142" s="6">
        <v>42205</v>
      </c>
      <c r="B142" s="165">
        <v>67.138599999999997</v>
      </c>
      <c r="C142" s="166">
        <v>106.4248</v>
      </c>
    </row>
    <row r="143" spans="1:3" x14ac:dyDescent="0.35">
      <c r="A143" s="6">
        <v>42198</v>
      </c>
      <c r="B143" s="165">
        <v>66.284899999999993</v>
      </c>
      <c r="C143" s="166">
        <v>103.4605</v>
      </c>
    </row>
    <row r="144" spans="1:3" x14ac:dyDescent="0.35">
      <c r="A144" s="6">
        <v>42191</v>
      </c>
      <c r="B144" s="165">
        <v>63.591000000000001</v>
      </c>
      <c r="C144" s="166">
        <v>98.727400000000003</v>
      </c>
    </row>
    <row r="145" spans="1:3" x14ac:dyDescent="0.35">
      <c r="A145" s="6">
        <v>42184</v>
      </c>
      <c r="B145" s="165">
        <v>65.810599999999994</v>
      </c>
      <c r="C145" s="166">
        <v>100.4629</v>
      </c>
    </row>
    <row r="146" spans="1:3" x14ac:dyDescent="0.35">
      <c r="A146" s="6">
        <v>42177</v>
      </c>
      <c r="B146" s="165">
        <v>67.603399999999993</v>
      </c>
      <c r="C146" s="166">
        <v>100.17829999999999</v>
      </c>
    </row>
    <row r="147" spans="1:3" x14ac:dyDescent="0.35">
      <c r="A147" s="6">
        <v>42170</v>
      </c>
      <c r="B147" s="165">
        <v>63.552999999999997</v>
      </c>
      <c r="C147" s="167">
        <v>99.134799999999998</v>
      </c>
    </row>
    <row r="148" spans="1:3" x14ac:dyDescent="0.35">
      <c r="A148" s="6">
        <v>42163</v>
      </c>
      <c r="B148" s="165">
        <v>63.059800000000003</v>
      </c>
      <c r="C148" s="167">
        <v>99.514200000000002</v>
      </c>
    </row>
    <row r="149" spans="1:3" x14ac:dyDescent="0.35">
      <c r="A149" s="6">
        <v>42156</v>
      </c>
      <c r="B149" s="165">
        <v>64.710300000000004</v>
      </c>
      <c r="C149" s="167">
        <v>108.5265</v>
      </c>
    </row>
    <row r="150" spans="1:3" x14ac:dyDescent="0.35">
      <c r="A150" s="6">
        <v>42149</v>
      </c>
      <c r="B150" s="165">
        <v>64.767200000000003</v>
      </c>
      <c r="C150" s="167">
        <v>106.3446</v>
      </c>
    </row>
    <row r="151" spans="1:3" x14ac:dyDescent="0.35">
      <c r="A151" s="6">
        <v>42142</v>
      </c>
      <c r="B151" s="165">
        <v>64.473100000000002</v>
      </c>
      <c r="C151" s="167">
        <v>103.8306</v>
      </c>
    </row>
    <row r="152" spans="1:3" x14ac:dyDescent="0.35">
      <c r="A152" s="6">
        <v>42135</v>
      </c>
      <c r="B152" s="165">
        <v>63.391800000000003</v>
      </c>
      <c r="C152" s="167">
        <v>104.77930000000001</v>
      </c>
    </row>
    <row r="153" spans="1:3" x14ac:dyDescent="0.35">
      <c r="A153" s="6">
        <v>42128</v>
      </c>
      <c r="B153" s="165">
        <v>61.356000000000002</v>
      </c>
      <c r="C153" s="167">
        <v>108.14700000000001</v>
      </c>
    </row>
    <row r="154" spans="1:3" x14ac:dyDescent="0.35">
      <c r="A154" s="6">
        <v>42121</v>
      </c>
      <c r="B154" s="165">
        <v>67.894800000000004</v>
      </c>
      <c r="C154" s="167">
        <v>110.8981</v>
      </c>
    </row>
    <row r="155" spans="1:3" x14ac:dyDescent="0.35">
      <c r="A155" s="6">
        <v>42114</v>
      </c>
      <c r="B155" s="165">
        <v>66.415000000000006</v>
      </c>
      <c r="C155" s="167">
        <v>107.0086</v>
      </c>
    </row>
    <row r="156" spans="1:3" x14ac:dyDescent="0.35">
      <c r="A156" s="6">
        <v>42107</v>
      </c>
      <c r="B156" s="165">
        <v>66.979200000000006</v>
      </c>
      <c r="C156" s="167">
        <v>107.5778</v>
      </c>
    </row>
    <row r="157" spans="1:3" x14ac:dyDescent="0.35">
      <c r="A157" s="6">
        <v>42101</v>
      </c>
      <c r="B157" s="165">
        <v>65.721400000000003</v>
      </c>
      <c r="C157" s="167">
        <v>106.96120000000001</v>
      </c>
    </row>
    <row r="158" spans="1:3" x14ac:dyDescent="0.35">
      <c r="A158" s="6">
        <v>42093</v>
      </c>
      <c r="B158" s="165">
        <v>63.187199999999997</v>
      </c>
      <c r="C158" s="167">
        <v>105.44329999999999</v>
      </c>
    </row>
    <row r="159" spans="1:3" x14ac:dyDescent="0.35">
      <c r="A159" s="6">
        <v>42086</v>
      </c>
      <c r="B159" s="165">
        <v>64.010400000000004</v>
      </c>
      <c r="C159" s="167">
        <v>102.9768</v>
      </c>
    </row>
    <row r="160" spans="1:3" x14ac:dyDescent="0.35">
      <c r="A160" s="6">
        <v>42079</v>
      </c>
      <c r="B160" s="165">
        <v>63.4739</v>
      </c>
      <c r="C160" s="167">
        <v>103.1191</v>
      </c>
    </row>
    <row r="161" spans="1:3" x14ac:dyDescent="0.35">
      <c r="A161" s="6">
        <v>42072</v>
      </c>
      <c r="B161" s="165">
        <v>62.142099999999999</v>
      </c>
      <c r="C161" s="167">
        <v>100.36799999999999</v>
      </c>
    </row>
    <row r="162" spans="1:3" x14ac:dyDescent="0.35">
      <c r="A162" s="6">
        <v>42065</v>
      </c>
      <c r="B162" s="165">
        <v>61.651899999999998</v>
      </c>
      <c r="C162" s="167">
        <v>99.846299999999999</v>
      </c>
    </row>
    <row r="163" spans="1:3" x14ac:dyDescent="0.35">
      <c r="A163" s="6">
        <v>42058</v>
      </c>
      <c r="B163" s="165">
        <v>62.031100000000002</v>
      </c>
      <c r="C163" s="167">
        <v>99.277100000000004</v>
      </c>
    </row>
    <row r="164" spans="1:3" x14ac:dyDescent="0.35">
      <c r="A164" s="6">
        <v>42051</v>
      </c>
      <c r="B164" s="165">
        <v>61.716700000000003</v>
      </c>
      <c r="C164" s="167">
        <v>97.996399999999994</v>
      </c>
    </row>
    <row r="165" spans="1:3" x14ac:dyDescent="0.35">
      <c r="A165" s="6">
        <v>42044</v>
      </c>
      <c r="B165" s="165">
        <v>59.746699999999997</v>
      </c>
      <c r="C165" s="167">
        <v>100.36799999999999</v>
      </c>
    </row>
    <row r="166" spans="1:3" x14ac:dyDescent="0.35">
      <c r="A166" s="6">
        <v>42037</v>
      </c>
      <c r="B166" s="165">
        <v>59.7744</v>
      </c>
      <c r="C166" s="167">
        <v>102.1705</v>
      </c>
    </row>
    <row r="167" spans="1:3" x14ac:dyDescent="0.35">
      <c r="A167" s="6">
        <v>42030</v>
      </c>
      <c r="B167" s="165">
        <v>58.544400000000003</v>
      </c>
      <c r="C167" s="167">
        <v>102.123</v>
      </c>
    </row>
    <row r="168" spans="1:3" x14ac:dyDescent="0.35">
      <c r="A168" s="6">
        <v>42023</v>
      </c>
      <c r="B168" s="165">
        <v>55.168599999999998</v>
      </c>
      <c r="C168" s="167">
        <v>97.474599999999995</v>
      </c>
    </row>
    <row r="169" spans="1:3" x14ac:dyDescent="0.35">
      <c r="A169" s="6">
        <v>42016</v>
      </c>
      <c r="B169" s="165">
        <v>54.465699999999998</v>
      </c>
      <c r="C169" s="167">
        <v>91.782700000000006</v>
      </c>
    </row>
    <row r="170" spans="1:3" x14ac:dyDescent="0.35">
      <c r="A170" s="6">
        <v>42009</v>
      </c>
      <c r="B170" s="165">
        <v>55.677300000000002</v>
      </c>
      <c r="C170" s="167">
        <v>84.534899999999993</v>
      </c>
    </row>
    <row r="171" spans="1:3" x14ac:dyDescent="0.35">
      <c r="A171" s="6">
        <v>42002</v>
      </c>
      <c r="B171" s="165">
        <v>57.194099999999999</v>
      </c>
      <c r="C171" s="167">
        <v>88.595200000000006</v>
      </c>
    </row>
    <row r="172" spans="1:3" x14ac:dyDescent="0.35">
      <c r="A172" s="6">
        <v>41995</v>
      </c>
      <c r="B172" s="165">
        <v>56.093499999999999</v>
      </c>
      <c r="C172" s="167">
        <v>87.532700000000006</v>
      </c>
    </row>
    <row r="173" spans="1:3" x14ac:dyDescent="0.35">
      <c r="A173" s="6">
        <v>41988</v>
      </c>
      <c r="B173" s="165">
        <v>52.255200000000002</v>
      </c>
      <c r="C173" s="167">
        <v>85.009200000000007</v>
      </c>
    </row>
    <row r="174" spans="1:3" x14ac:dyDescent="0.35">
      <c r="A174" s="6">
        <v>41981</v>
      </c>
      <c r="B174" s="165">
        <v>56.537399999999998</v>
      </c>
      <c r="C174" s="167">
        <v>89.524900000000002</v>
      </c>
    </row>
    <row r="175" spans="1:3" x14ac:dyDescent="0.35">
      <c r="A175" s="6">
        <v>41974</v>
      </c>
      <c r="B175" s="165">
        <v>56.222900000000003</v>
      </c>
      <c r="C175" s="167">
        <v>90.340699999999998</v>
      </c>
    </row>
    <row r="176" spans="1:3" x14ac:dyDescent="0.35">
      <c r="A176" s="6">
        <v>41967</v>
      </c>
      <c r="B176" s="165">
        <v>55.288800000000002</v>
      </c>
      <c r="C176" s="167">
        <v>88.604699999999994</v>
      </c>
    </row>
    <row r="177" spans="1:3" x14ac:dyDescent="0.35">
      <c r="A177" s="6">
        <v>41960</v>
      </c>
      <c r="B177" s="165">
        <v>54.641399999999997</v>
      </c>
      <c r="C177" s="167">
        <v>86.043300000000002</v>
      </c>
    </row>
    <row r="178" spans="1:3" x14ac:dyDescent="0.35">
      <c r="A178" s="6">
        <v>41953</v>
      </c>
      <c r="B178" s="165">
        <v>55.2241</v>
      </c>
      <c r="C178" s="167">
        <v>85.742900000000006</v>
      </c>
    </row>
    <row r="179" spans="1:3" x14ac:dyDescent="0.35">
      <c r="A179" s="6">
        <v>41946</v>
      </c>
      <c r="B179" s="165">
        <v>52.551200000000001</v>
      </c>
      <c r="C179" s="167">
        <v>84.934399999999997</v>
      </c>
    </row>
    <row r="180" spans="1:3" x14ac:dyDescent="0.35">
      <c r="A180" s="6">
        <v>41939</v>
      </c>
      <c r="B180" s="165">
        <v>51.247100000000003</v>
      </c>
      <c r="C180" s="167">
        <v>82.743799999999993</v>
      </c>
    </row>
    <row r="181" spans="1:3" x14ac:dyDescent="0.35">
      <c r="A181" s="6">
        <v>41932</v>
      </c>
      <c r="B181" s="165">
        <v>49.360399999999998</v>
      </c>
      <c r="C181" s="167">
        <v>79.782300000000006</v>
      </c>
    </row>
    <row r="182" spans="1:3" x14ac:dyDescent="0.35">
      <c r="A182" s="6">
        <v>41925</v>
      </c>
      <c r="B182" s="165">
        <v>49.785800000000002</v>
      </c>
      <c r="C182" s="167">
        <v>79.528499999999994</v>
      </c>
    </row>
    <row r="183" spans="1:3" x14ac:dyDescent="0.35">
      <c r="A183" s="6">
        <v>41918</v>
      </c>
      <c r="B183" s="165">
        <v>52.347700000000003</v>
      </c>
      <c r="C183" s="167">
        <v>82.254900000000006</v>
      </c>
    </row>
    <row r="184" spans="1:3" x14ac:dyDescent="0.35">
      <c r="A184" s="6">
        <v>41911</v>
      </c>
      <c r="B184" s="165">
        <v>53.374299999999998</v>
      </c>
      <c r="C184" s="167">
        <v>82.950699999999998</v>
      </c>
    </row>
    <row r="185" spans="1:3" x14ac:dyDescent="0.35">
      <c r="A185" s="6">
        <v>41904</v>
      </c>
      <c r="B185" s="165">
        <v>54.271500000000003</v>
      </c>
      <c r="C185" s="167">
        <v>85.432699999999997</v>
      </c>
    </row>
    <row r="186" spans="1:3" x14ac:dyDescent="0.35">
      <c r="A186" s="6">
        <v>41897</v>
      </c>
      <c r="B186" s="165">
        <v>54.928100000000001</v>
      </c>
      <c r="C186" s="167">
        <v>85.498500000000007</v>
      </c>
    </row>
    <row r="187" spans="1:3" x14ac:dyDescent="0.35">
      <c r="A187" s="6">
        <v>41890</v>
      </c>
      <c r="B187" s="165">
        <v>56.139699999999998</v>
      </c>
      <c r="C187" s="167">
        <v>85.009600000000006</v>
      </c>
    </row>
    <row r="188" spans="1:3" x14ac:dyDescent="0.35">
      <c r="A188" s="6">
        <v>41883</v>
      </c>
      <c r="B188" s="165">
        <v>56.232199999999999</v>
      </c>
      <c r="C188" s="167">
        <v>84.191699999999997</v>
      </c>
    </row>
    <row r="189" spans="1:3" x14ac:dyDescent="0.35">
      <c r="A189" s="6">
        <v>41876</v>
      </c>
      <c r="B189" s="165">
        <v>56.8703</v>
      </c>
      <c r="C189" s="167">
        <v>82.207899999999995</v>
      </c>
    </row>
    <row r="190" spans="1:3" x14ac:dyDescent="0.35">
      <c r="A190" s="6">
        <v>41869</v>
      </c>
      <c r="B190" s="165">
        <v>56.028700000000001</v>
      </c>
      <c r="C190" s="167">
        <v>81.681399999999996</v>
      </c>
    </row>
    <row r="191" spans="1:3" x14ac:dyDescent="0.35">
      <c r="A191" s="6">
        <v>41862</v>
      </c>
      <c r="B191" s="165">
        <v>55.3628</v>
      </c>
      <c r="C191" s="167">
        <v>79.161799999999999</v>
      </c>
    </row>
    <row r="192" spans="1:3" x14ac:dyDescent="0.35">
      <c r="A192" s="6">
        <v>41855</v>
      </c>
      <c r="B192" s="165">
        <v>53.041400000000003</v>
      </c>
      <c r="C192" s="167">
        <v>78.625900000000001</v>
      </c>
    </row>
    <row r="193" spans="1:3" x14ac:dyDescent="0.35">
      <c r="A193" s="6">
        <v>41848</v>
      </c>
      <c r="B193" s="165">
        <v>52.939599999999999</v>
      </c>
      <c r="C193" s="167">
        <v>79.913899999999998</v>
      </c>
    </row>
    <row r="194" spans="1:3" x14ac:dyDescent="0.35">
      <c r="A194" s="6">
        <v>41841</v>
      </c>
      <c r="B194" s="165">
        <v>55.242600000000003</v>
      </c>
      <c r="C194" s="167">
        <v>80.327600000000004</v>
      </c>
    </row>
    <row r="195" spans="1:3" x14ac:dyDescent="0.35">
      <c r="A195" s="6">
        <v>41834</v>
      </c>
      <c r="B195" s="165">
        <v>57.388300000000001</v>
      </c>
      <c r="C195" s="167">
        <v>80.948099999999997</v>
      </c>
    </row>
    <row r="196" spans="1:3" x14ac:dyDescent="0.35">
      <c r="A196" s="6">
        <v>41827</v>
      </c>
      <c r="B196" s="165">
        <v>58.544400000000003</v>
      </c>
      <c r="C196" s="167">
        <v>82.499399999999994</v>
      </c>
    </row>
    <row r="197" spans="1:3" x14ac:dyDescent="0.35">
      <c r="A197" s="6">
        <v>41820</v>
      </c>
      <c r="B197" s="165">
        <v>56.916600000000003</v>
      </c>
      <c r="C197" s="167">
        <v>81.687399999999997</v>
      </c>
    </row>
    <row r="198" spans="1:3" x14ac:dyDescent="0.35">
      <c r="A198" s="6">
        <v>41813</v>
      </c>
      <c r="B198" s="165">
        <v>58.377899999999997</v>
      </c>
      <c r="C198" s="167">
        <v>82.125100000000003</v>
      </c>
    </row>
    <row r="199" spans="1:3" x14ac:dyDescent="0.35">
      <c r="A199" s="6">
        <v>41806</v>
      </c>
      <c r="B199" s="165">
        <v>58.072699999999998</v>
      </c>
      <c r="C199" s="167">
        <v>82.320700000000002</v>
      </c>
    </row>
    <row r="200" spans="1:3" x14ac:dyDescent="0.35">
      <c r="A200" s="6">
        <v>41799</v>
      </c>
      <c r="B200" s="165">
        <v>59.987200000000001</v>
      </c>
      <c r="C200" s="167">
        <v>81.929500000000004</v>
      </c>
    </row>
    <row r="201" spans="1:3" x14ac:dyDescent="0.35">
      <c r="A201" s="6">
        <v>41792</v>
      </c>
      <c r="B201" s="165">
        <v>58.220700000000001</v>
      </c>
      <c r="C201" s="167">
        <v>83.410499999999999</v>
      </c>
    </row>
    <row r="202" spans="1:3" x14ac:dyDescent="0.35">
      <c r="A202" s="6">
        <v>41785</v>
      </c>
      <c r="B202" s="165">
        <v>58.553600000000003</v>
      </c>
      <c r="C202" s="167">
        <v>83.121799999999993</v>
      </c>
    </row>
    <row r="203" spans="1:3" x14ac:dyDescent="0.35">
      <c r="A203" s="6">
        <v>41778</v>
      </c>
      <c r="B203" s="165">
        <v>56.278399999999998</v>
      </c>
      <c r="C203" s="167">
        <v>82.898200000000003</v>
      </c>
    </row>
    <row r="204" spans="1:3" x14ac:dyDescent="0.35">
      <c r="A204" s="6">
        <v>41771</v>
      </c>
      <c r="B204" s="165">
        <v>57.443800000000003</v>
      </c>
      <c r="C204" s="167">
        <v>80.541700000000006</v>
      </c>
    </row>
    <row r="205" spans="1:3" x14ac:dyDescent="0.35">
      <c r="A205" s="6">
        <v>41764</v>
      </c>
      <c r="B205" s="165">
        <v>57.189399999999999</v>
      </c>
      <c r="C205" s="167">
        <v>80.215699999999998</v>
      </c>
    </row>
    <row r="206" spans="1:3" x14ac:dyDescent="0.35">
      <c r="A206" s="6">
        <v>41757</v>
      </c>
      <c r="B206" s="165">
        <v>54.7577</v>
      </c>
      <c r="C206" s="167">
        <v>79.926900000000003</v>
      </c>
    </row>
    <row r="207" spans="1:3" x14ac:dyDescent="0.35">
      <c r="A207" s="6">
        <v>41751</v>
      </c>
      <c r="B207" s="165">
        <v>55.9465</v>
      </c>
      <c r="C207" s="167">
        <v>80.048000000000002</v>
      </c>
    </row>
    <row r="208" spans="1:3" x14ac:dyDescent="0.35">
      <c r="A208" s="6">
        <v>41743</v>
      </c>
      <c r="B208" s="165">
        <v>55.856499999999997</v>
      </c>
      <c r="C208" s="167">
        <v>80.755899999999997</v>
      </c>
    </row>
    <row r="209" spans="1:3" x14ac:dyDescent="0.35">
      <c r="A209" s="6">
        <v>41736</v>
      </c>
      <c r="B209" s="165">
        <v>58.171100000000003</v>
      </c>
      <c r="C209" s="167">
        <v>78.660200000000003</v>
      </c>
    </row>
    <row r="210" spans="1:3" x14ac:dyDescent="0.35">
      <c r="A210" s="6">
        <v>41729</v>
      </c>
      <c r="B210" s="165">
        <v>58.135100000000001</v>
      </c>
      <c r="C210" s="167">
        <v>78.706800000000001</v>
      </c>
    </row>
    <row r="211" spans="1:3" x14ac:dyDescent="0.35">
      <c r="A211" s="6">
        <v>41722</v>
      </c>
      <c r="B211" s="165">
        <v>56.0276</v>
      </c>
      <c r="C211" s="167">
        <v>75.539900000000003</v>
      </c>
    </row>
    <row r="212" spans="1:3" x14ac:dyDescent="0.35">
      <c r="A212" s="6">
        <v>41715</v>
      </c>
      <c r="B212" s="165">
        <v>57.162399999999998</v>
      </c>
      <c r="C212" s="167">
        <v>75.595699999999994</v>
      </c>
    </row>
    <row r="213" spans="1:3" x14ac:dyDescent="0.35">
      <c r="A213" s="6">
        <v>41708</v>
      </c>
      <c r="B213" s="165">
        <v>58.423299999999998</v>
      </c>
      <c r="C213" s="167">
        <v>78.427300000000002</v>
      </c>
    </row>
    <row r="214" spans="1:3" x14ac:dyDescent="0.35">
      <c r="A214" s="6">
        <v>41701</v>
      </c>
      <c r="B214" s="165">
        <v>58.846499999999999</v>
      </c>
      <c r="C214" s="167">
        <v>77.961600000000004</v>
      </c>
    </row>
    <row r="215" spans="1:3" x14ac:dyDescent="0.35">
      <c r="A215" s="6">
        <v>41694</v>
      </c>
      <c r="B215" s="165">
        <v>58.873600000000003</v>
      </c>
      <c r="C215" s="167">
        <v>80.653499999999994</v>
      </c>
    </row>
    <row r="216" spans="1:3" x14ac:dyDescent="0.35">
      <c r="A216" s="6">
        <v>41687</v>
      </c>
      <c r="B216" s="165">
        <v>57.4236</v>
      </c>
      <c r="C216" s="167">
        <v>78.958200000000005</v>
      </c>
    </row>
    <row r="217" spans="1:3" x14ac:dyDescent="0.35">
      <c r="A217" s="6">
        <v>41680</v>
      </c>
      <c r="B217" s="165">
        <v>55.433199999999999</v>
      </c>
      <c r="C217" s="167">
        <v>77.197800000000001</v>
      </c>
    </row>
    <row r="218" spans="1:3" x14ac:dyDescent="0.35">
      <c r="A218" s="6">
        <v>41673</v>
      </c>
      <c r="B218" s="165">
        <v>53.5959</v>
      </c>
      <c r="C218" s="167">
        <v>74.235799999999998</v>
      </c>
    </row>
    <row r="219" spans="1:3" x14ac:dyDescent="0.35">
      <c r="A219" s="6">
        <v>41666</v>
      </c>
      <c r="B219" s="165">
        <v>54.8748</v>
      </c>
      <c r="C219" s="167">
        <v>77.160600000000002</v>
      </c>
    </row>
    <row r="220" spans="1:3" x14ac:dyDescent="0.35">
      <c r="A220" s="6">
        <v>41659</v>
      </c>
      <c r="B220" s="165">
        <v>57.576700000000002</v>
      </c>
      <c r="C220" s="167">
        <v>75.707499999999996</v>
      </c>
    </row>
    <row r="221" spans="1:3" x14ac:dyDescent="0.35">
      <c r="A221" s="6">
        <v>41652</v>
      </c>
      <c r="B221" s="165">
        <v>56.739100000000001</v>
      </c>
      <c r="C221" s="167">
        <v>75.921700000000001</v>
      </c>
    </row>
    <row r="222" spans="1:3" x14ac:dyDescent="0.35">
      <c r="A222" s="6">
        <v>41645</v>
      </c>
      <c r="B222" s="165">
        <v>56.450899999999997</v>
      </c>
      <c r="C222" s="167">
        <v>74.915800000000004</v>
      </c>
    </row>
    <row r="223" spans="1:3" x14ac:dyDescent="0.35">
      <c r="A223" s="6">
        <v>41638</v>
      </c>
      <c r="B223" s="165">
        <v>56.613</v>
      </c>
      <c r="C223" s="167">
        <v>77.570400000000006</v>
      </c>
    </row>
    <row r="224" spans="1:3" x14ac:dyDescent="0.35">
      <c r="A224" s="6">
        <v>41631</v>
      </c>
      <c r="B224" s="165">
        <v>57.198399999999999</v>
      </c>
      <c r="C224" s="167">
        <v>75.409499999999994</v>
      </c>
    </row>
    <row r="225" spans="1:3" x14ac:dyDescent="0.35">
      <c r="A225" s="6">
        <v>41624</v>
      </c>
      <c r="B225" s="165">
        <v>54.541600000000003</v>
      </c>
      <c r="C225" s="167">
        <v>74.9251</v>
      </c>
    </row>
    <row r="226" spans="1:3" x14ac:dyDescent="0.35">
      <c r="A226" s="6">
        <v>41617</v>
      </c>
      <c r="B226" s="165">
        <v>53.397799999999997</v>
      </c>
      <c r="C226" s="167">
        <v>75.409499999999994</v>
      </c>
    </row>
    <row r="227" spans="1:3" x14ac:dyDescent="0.35">
      <c r="A227" s="6">
        <v>41610</v>
      </c>
      <c r="B227" s="165">
        <v>53.442799999999998</v>
      </c>
      <c r="C227" s="167">
        <v>77.058099999999996</v>
      </c>
    </row>
    <row r="228" spans="1:3" x14ac:dyDescent="0.35">
      <c r="A228" s="6">
        <v>41603</v>
      </c>
      <c r="B228" s="165">
        <v>53.361800000000002</v>
      </c>
      <c r="C228" s="167">
        <v>80.644199999999998</v>
      </c>
    </row>
    <row r="229" spans="1:3" x14ac:dyDescent="0.35">
      <c r="A229" s="6">
        <v>41596</v>
      </c>
      <c r="B229" s="165">
        <v>52.5242</v>
      </c>
      <c r="C229" s="167">
        <v>82.199700000000007</v>
      </c>
    </row>
    <row r="230" spans="1:3" x14ac:dyDescent="0.35">
      <c r="A230" s="6">
        <v>41589</v>
      </c>
      <c r="B230" s="165">
        <v>52.767400000000002</v>
      </c>
      <c r="C230" s="167">
        <v>82.2928</v>
      </c>
    </row>
    <row r="231" spans="1:3" x14ac:dyDescent="0.35">
      <c r="A231" s="6">
        <v>41582</v>
      </c>
      <c r="B231" s="165">
        <v>52.5062</v>
      </c>
      <c r="C231" s="167">
        <v>81.73</v>
      </c>
    </row>
    <row r="232" spans="1:3" x14ac:dyDescent="0.35">
      <c r="A232" s="6">
        <v>41575</v>
      </c>
      <c r="B232" s="165">
        <v>50.047499999999999</v>
      </c>
      <c r="C232" s="167">
        <v>80.373900000000006</v>
      </c>
    </row>
    <row r="233" spans="1:3" x14ac:dyDescent="0.35">
      <c r="A233" s="6">
        <v>41568</v>
      </c>
      <c r="B233" s="165">
        <v>49.092799999999997</v>
      </c>
      <c r="C233" s="167">
        <v>82.016000000000005</v>
      </c>
    </row>
    <row r="234" spans="1:3" x14ac:dyDescent="0.35">
      <c r="A234" s="6">
        <v>41561</v>
      </c>
      <c r="B234" s="165">
        <v>47.444699999999997</v>
      </c>
      <c r="C234" s="167">
        <v>81.7393</v>
      </c>
    </row>
    <row r="235" spans="1:3" x14ac:dyDescent="0.35">
      <c r="A235" s="6">
        <v>41554</v>
      </c>
      <c r="B235" s="165">
        <v>47.0124</v>
      </c>
      <c r="C235" s="167">
        <v>82.864800000000002</v>
      </c>
    </row>
    <row r="236" spans="1:3" x14ac:dyDescent="0.35">
      <c r="A236" s="6">
        <v>41547</v>
      </c>
      <c r="B236" s="165">
        <v>46.481000000000002</v>
      </c>
      <c r="C236" s="167">
        <v>84.682199999999995</v>
      </c>
    </row>
    <row r="237" spans="1:3" x14ac:dyDescent="0.35">
      <c r="A237" s="6">
        <v>41540</v>
      </c>
      <c r="B237" s="165">
        <v>47.318600000000004</v>
      </c>
      <c r="C237" s="167">
        <v>86.029200000000003</v>
      </c>
    </row>
    <row r="238" spans="1:3" x14ac:dyDescent="0.35">
      <c r="A238" s="6">
        <v>41533</v>
      </c>
      <c r="B238" s="165">
        <v>47.822899999999997</v>
      </c>
      <c r="C238" s="167">
        <v>85.411100000000005</v>
      </c>
    </row>
    <row r="239" spans="1:3" x14ac:dyDescent="0.35">
      <c r="A239" s="6">
        <v>41526</v>
      </c>
      <c r="B239" s="165">
        <v>46.634099999999997</v>
      </c>
      <c r="C239" s="167">
        <v>81.4071</v>
      </c>
    </row>
    <row r="240" spans="1:3" x14ac:dyDescent="0.35">
      <c r="A240" s="6">
        <v>41519</v>
      </c>
      <c r="B240" s="165">
        <v>44.747300000000003</v>
      </c>
      <c r="C240" s="167">
        <v>80.825900000000004</v>
      </c>
    </row>
    <row r="241" spans="1:3" x14ac:dyDescent="0.35">
      <c r="A241" s="6">
        <v>41512</v>
      </c>
      <c r="B241" s="165">
        <v>46.427</v>
      </c>
      <c r="C241" s="167">
        <v>85.632499999999993</v>
      </c>
    </row>
    <row r="242" spans="1:3" x14ac:dyDescent="0.35">
      <c r="A242" s="6">
        <v>41505</v>
      </c>
      <c r="B242" s="165">
        <v>46.976399999999998</v>
      </c>
      <c r="C242" s="167">
        <v>85.798500000000004</v>
      </c>
    </row>
    <row r="243" spans="1:3" x14ac:dyDescent="0.35">
      <c r="A243" s="6">
        <v>41498</v>
      </c>
      <c r="B243" s="165">
        <v>45.7425</v>
      </c>
      <c r="C243" s="167">
        <v>85.4756</v>
      </c>
    </row>
    <row r="244" spans="1:3" x14ac:dyDescent="0.35">
      <c r="A244" s="6">
        <v>41491</v>
      </c>
      <c r="B244" s="165">
        <v>44.022300000000001</v>
      </c>
      <c r="C244" s="167">
        <v>84.783699999999996</v>
      </c>
    </row>
    <row r="245" spans="1:3" x14ac:dyDescent="0.35">
      <c r="A245" s="6">
        <v>41484</v>
      </c>
      <c r="B245" s="165">
        <v>46.616100000000003</v>
      </c>
      <c r="C245" s="167">
        <v>82.523399999999995</v>
      </c>
    </row>
    <row r="246" spans="1:3" x14ac:dyDescent="0.35">
      <c r="A246" s="6">
        <v>41477</v>
      </c>
      <c r="B246" s="165">
        <v>45.724499999999999</v>
      </c>
      <c r="C246" s="167">
        <v>80.890500000000003</v>
      </c>
    </row>
    <row r="247" spans="1:3" x14ac:dyDescent="0.35">
      <c r="A247" s="6">
        <v>41470</v>
      </c>
      <c r="B247" s="165">
        <v>44.837400000000002</v>
      </c>
      <c r="C247" s="167">
        <v>81.397900000000007</v>
      </c>
    </row>
    <row r="248" spans="1:3" x14ac:dyDescent="0.35">
      <c r="A248" s="6">
        <v>41463</v>
      </c>
      <c r="B248" s="165">
        <v>42.504800000000003</v>
      </c>
      <c r="C248" s="167">
        <v>81.121099999999998</v>
      </c>
    </row>
    <row r="249" spans="1:3" x14ac:dyDescent="0.35">
      <c r="A249" s="6">
        <v>41456</v>
      </c>
      <c r="B249" s="165">
        <v>42.369700000000002</v>
      </c>
      <c r="C249" s="167">
        <v>80.364599999999996</v>
      </c>
    </row>
    <row r="250" spans="1:3" x14ac:dyDescent="0.35">
      <c r="A250" s="6">
        <v>41449</v>
      </c>
      <c r="B250" s="165">
        <v>41.207900000000002</v>
      </c>
      <c r="C250" s="167">
        <v>77.621799999999993</v>
      </c>
    </row>
    <row r="251" spans="1:3" x14ac:dyDescent="0.35">
      <c r="A251" s="6">
        <v>41442</v>
      </c>
      <c r="B251" s="165">
        <v>43.959299999999999</v>
      </c>
      <c r="C251" s="167">
        <v>80.456100000000006</v>
      </c>
    </row>
    <row r="252" spans="1:3" x14ac:dyDescent="0.35">
      <c r="A252" s="6">
        <v>41435</v>
      </c>
      <c r="B252" s="165">
        <v>42.9011</v>
      </c>
      <c r="C252" s="167">
        <v>82.842299999999994</v>
      </c>
    </row>
    <row r="253" spans="1:3" x14ac:dyDescent="0.35">
      <c r="A253" s="6">
        <v>41428</v>
      </c>
      <c r="B253" s="165">
        <v>43.914299999999997</v>
      </c>
      <c r="C253" s="167">
        <v>84.661699999999996</v>
      </c>
    </row>
    <row r="254" spans="1:3" x14ac:dyDescent="0.35">
      <c r="A254" s="6">
        <v>41421</v>
      </c>
      <c r="B254" s="165">
        <v>44.994999999999997</v>
      </c>
      <c r="C254" s="167">
        <v>87.258300000000006</v>
      </c>
    </row>
    <row r="255" spans="1:3" x14ac:dyDescent="0.35">
      <c r="A255" s="6">
        <v>41414</v>
      </c>
      <c r="B255" s="165">
        <v>44.972499999999997</v>
      </c>
      <c r="C255" s="167">
        <v>86.426299999999998</v>
      </c>
    </row>
    <row r="256" spans="1:3" x14ac:dyDescent="0.35">
      <c r="A256" s="6">
        <v>41407</v>
      </c>
      <c r="B256" s="165">
        <v>45.517400000000002</v>
      </c>
      <c r="C256" s="167">
        <v>86.197699999999998</v>
      </c>
    </row>
    <row r="257" spans="1:3" x14ac:dyDescent="0.35">
      <c r="A257" s="6">
        <v>41400</v>
      </c>
      <c r="B257" s="165">
        <v>44.627899999999997</v>
      </c>
      <c r="C257" s="167">
        <v>85.941699999999997</v>
      </c>
    </row>
    <row r="258" spans="1:3" x14ac:dyDescent="0.35">
      <c r="A258" s="6">
        <v>41393</v>
      </c>
      <c r="B258" s="165">
        <v>43.7455</v>
      </c>
      <c r="C258" s="167">
        <v>85.329099999999997</v>
      </c>
    </row>
    <row r="259" spans="1:3" x14ac:dyDescent="0.35">
      <c r="A259" s="6">
        <v>41386</v>
      </c>
      <c r="B259" s="165">
        <v>40.189599999999999</v>
      </c>
      <c r="C259" s="167">
        <v>87.322299999999998</v>
      </c>
    </row>
    <row r="260" spans="1:3" x14ac:dyDescent="0.35">
      <c r="A260" s="6">
        <v>41379</v>
      </c>
      <c r="B260" s="165">
        <v>42.146700000000003</v>
      </c>
      <c r="C260" s="167">
        <v>86.453699999999998</v>
      </c>
    </row>
    <row r="261" spans="1:3" x14ac:dyDescent="0.35">
      <c r="A261" s="6">
        <v>41372</v>
      </c>
      <c r="B261" s="165">
        <v>42.518000000000001</v>
      </c>
      <c r="C261" s="167">
        <v>86.773700000000005</v>
      </c>
    </row>
    <row r="262" spans="1:3" x14ac:dyDescent="0.35">
      <c r="A262" s="6">
        <v>41366</v>
      </c>
      <c r="B262" s="165">
        <v>44.8551</v>
      </c>
      <c r="C262" s="167">
        <v>89.1417</v>
      </c>
    </row>
    <row r="263" spans="1:3" x14ac:dyDescent="0.35">
      <c r="A263" s="6">
        <v>41358</v>
      </c>
      <c r="B263" s="165">
        <v>45.082299999999996</v>
      </c>
      <c r="C263" s="167">
        <v>87.715400000000002</v>
      </c>
    </row>
    <row r="264" spans="1:3" x14ac:dyDescent="0.35">
      <c r="A264" s="6">
        <v>41351</v>
      </c>
      <c r="B264" s="165">
        <v>46.785899999999998</v>
      </c>
      <c r="C264" s="167">
        <v>92.204499999999996</v>
      </c>
    </row>
    <row r="265" spans="1:3" x14ac:dyDescent="0.35">
      <c r="A265" s="6">
        <v>41344</v>
      </c>
      <c r="B265" s="165">
        <v>46.497599999999998</v>
      </c>
      <c r="C265" s="167">
        <v>91.427300000000002</v>
      </c>
    </row>
    <row r="266" spans="1:3" x14ac:dyDescent="0.35">
      <c r="A266" s="6">
        <v>41337</v>
      </c>
      <c r="B266" s="165">
        <v>44.383299999999998</v>
      </c>
      <c r="C266" s="167">
        <v>91.427300000000002</v>
      </c>
    </row>
    <row r="267" spans="1:3" x14ac:dyDescent="0.35">
      <c r="A267" s="6">
        <v>41330</v>
      </c>
      <c r="B267" s="165">
        <v>45.291899999999998</v>
      </c>
      <c r="C267" s="167">
        <v>89.827399999999997</v>
      </c>
    </row>
    <row r="268" spans="1:3" x14ac:dyDescent="0.35">
      <c r="A268" s="6">
        <v>41323</v>
      </c>
      <c r="B268" s="165">
        <v>45.4754</v>
      </c>
      <c r="C268" s="167">
        <v>87.797700000000006</v>
      </c>
    </row>
    <row r="269" spans="1:3" x14ac:dyDescent="0.35">
      <c r="A269" s="6">
        <v>41316</v>
      </c>
      <c r="B269" s="165">
        <v>43.6188</v>
      </c>
      <c r="C269" s="167">
        <v>82.567999999999998</v>
      </c>
    </row>
    <row r="270" spans="1:3" x14ac:dyDescent="0.35">
      <c r="A270" s="6">
        <v>41309</v>
      </c>
      <c r="B270" s="165">
        <v>42.111699999999999</v>
      </c>
      <c r="C270" s="167">
        <v>84.8446</v>
      </c>
    </row>
    <row r="271" spans="1:3" x14ac:dyDescent="0.35">
      <c r="A271" s="6">
        <v>41302</v>
      </c>
      <c r="B271" s="165">
        <v>42.810699999999997</v>
      </c>
      <c r="C271" s="167">
        <v>83.217200000000005</v>
      </c>
    </row>
    <row r="272" spans="1:3" x14ac:dyDescent="0.35">
      <c r="A272" s="6">
        <v>41295</v>
      </c>
      <c r="B272" s="165">
        <v>43.5839</v>
      </c>
      <c r="C272" s="167">
        <v>83.217200000000005</v>
      </c>
    </row>
    <row r="273" spans="1:3" x14ac:dyDescent="0.35">
      <c r="A273" s="6">
        <v>41288</v>
      </c>
      <c r="B273" s="165">
        <v>42.2515</v>
      </c>
      <c r="C273" s="167">
        <v>80.364599999999996</v>
      </c>
    </row>
    <row r="274" spans="1:3" x14ac:dyDescent="0.35">
      <c r="A274" s="6">
        <v>41281</v>
      </c>
      <c r="B274" s="165">
        <v>42.635899999999999</v>
      </c>
      <c r="C274" s="167">
        <v>80.108599999999996</v>
      </c>
    </row>
    <row r="275" spans="1:3" x14ac:dyDescent="0.35">
      <c r="A275" s="6">
        <v>41274</v>
      </c>
      <c r="B275" s="165">
        <v>42.103000000000002</v>
      </c>
      <c r="C275" s="167">
        <v>79.944100000000006</v>
      </c>
    </row>
    <row r="276" spans="1:3" x14ac:dyDescent="0.35">
      <c r="A276" s="6">
        <v>41267</v>
      </c>
      <c r="B276" s="165">
        <v>42.242800000000003</v>
      </c>
      <c r="C276" s="167">
        <v>80.309799999999996</v>
      </c>
    </row>
    <row r="277" spans="1:3" x14ac:dyDescent="0.35">
      <c r="A277" s="7">
        <v>41260</v>
      </c>
      <c r="B277" s="165">
        <v>41.7928</v>
      </c>
      <c r="C277" s="167">
        <v>81.132599999999996</v>
      </c>
    </row>
    <row r="278" spans="1:3" x14ac:dyDescent="0.35">
      <c r="A278" s="6">
        <v>41253</v>
      </c>
      <c r="B278" s="10">
        <v>40.434199999999997</v>
      </c>
      <c r="C278" s="167">
        <v>80.9041</v>
      </c>
    </row>
    <row r="279" spans="1:3" x14ac:dyDescent="0.35">
      <c r="A279" s="6">
        <v>41246</v>
      </c>
      <c r="B279" s="10">
        <v>39.403300000000002</v>
      </c>
      <c r="C279" s="167">
        <v>80.355500000000006</v>
      </c>
    </row>
    <row r="280" spans="1:3" x14ac:dyDescent="0.35">
      <c r="A280" s="6">
        <v>41239</v>
      </c>
      <c r="B280" s="10">
        <v>38.879100000000001</v>
      </c>
      <c r="C280" s="167">
        <v>78.718900000000005</v>
      </c>
    </row>
    <row r="281" spans="1:3" x14ac:dyDescent="0.35">
      <c r="A281" s="6">
        <v>41232</v>
      </c>
      <c r="B281" s="10">
        <v>38.555799999999998</v>
      </c>
      <c r="C281" s="167">
        <v>76.195499999999996</v>
      </c>
    </row>
    <row r="282" spans="1:3" x14ac:dyDescent="0.35">
      <c r="A282" s="6">
        <v>41225</v>
      </c>
      <c r="B282" s="10">
        <v>38.381100000000004</v>
      </c>
      <c r="C282" s="167">
        <v>75.108900000000006</v>
      </c>
    </row>
    <row r="283" spans="1:3" x14ac:dyDescent="0.35">
      <c r="A283" s="6">
        <v>41218</v>
      </c>
      <c r="B283" s="10">
        <v>38.8048</v>
      </c>
      <c r="C283" s="167">
        <v>75.172200000000004</v>
      </c>
    </row>
    <row r="284" spans="1:3" x14ac:dyDescent="0.35">
      <c r="A284" s="6">
        <v>41211</v>
      </c>
      <c r="B284" s="10">
        <v>38.420400000000001</v>
      </c>
      <c r="C284" s="167">
        <v>75.054599999999994</v>
      </c>
    </row>
    <row r="285" spans="1:3" x14ac:dyDescent="0.35">
      <c r="A285" s="6">
        <v>41204</v>
      </c>
      <c r="B285" s="10">
        <v>40.692</v>
      </c>
      <c r="C285" s="167">
        <v>77.262600000000006</v>
      </c>
    </row>
    <row r="286" spans="1:3" x14ac:dyDescent="0.35">
      <c r="A286" s="6">
        <v>41197</v>
      </c>
      <c r="B286" s="10">
        <v>40.3643</v>
      </c>
      <c r="C286" s="167">
        <v>80.257900000000006</v>
      </c>
    </row>
    <row r="287" spans="1:3" x14ac:dyDescent="0.35">
      <c r="A287" s="7">
        <v>41190</v>
      </c>
      <c r="B287" s="10">
        <v>40.879800000000003</v>
      </c>
      <c r="C287" s="167">
        <v>79.633499999999998</v>
      </c>
    </row>
    <row r="288" spans="1:3" x14ac:dyDescent="0.35">
      <c r="A288" s="6">
        <v>41183</v>
      </c>
      <c r="B288" s="10">
        <v>40.067300000000003</v>
      </c>
      <c r="C288" s="9">
        <v>80.257900000000006</v>
      </c>
    </row>
    <row r="289" spans="1:3" x14ac:dyDescent="0.35">
      <c r="A289" s="6">
        <v>41176</v>
      </c>
      <c r="B289" s="10">
        <v>38.905299999999997</v>
      </c>
      <c r="C289" s="9">
        <v>79.524900000000002</v>
      </c>
    </row>
    <row r="290" spans="1:3" x14ac:dyDescent="0.35">
      <c r="A290" s="6">
        <v>41169</v>
      </c>
      <c r="B290" s="10">
        <v>39.4208</v>
      </c>
      <c r="C290" s="9">
        <v>77.687899999999999</v>
      </c>
    </row>
    <row r="291" spans="1:3" x14ac:dyDescent="0.35">
      <c r="A291" s="6">
        <v>41162</v>
      </c>
      <c r="B291" s="10">
        <v>37.284599999999998</v>
      </c>
      <c r="C291" s="9">
        <v>78.764799999999994</v>
      </c>
    </row>
    <row r="292" spans="1:3" x14ac:dyDescent="0.35">
      <c r="A292" s="6">
        <v>41155</v>
      </c>
      <c r="B292" s="10">
        <v>34.222299999999997</v>
      </c>
      <c r="C292" s="9">
        <v>80.239800000000002</v>
      </c>
    </row>
    <row r="293" spans="1:3" x14ac:dyDescent="0.35">
      <c r="A293" s="6">
        <v>41148</v>
      </c>
      <c r="B293" s="10">
        <v>34.174300000000002</v>
      </c>
      <c r="C293" s="9">
        <v>79.4435</v>
      </c>
    </row>
    <row r="294" spans="1:3" x14ac:dyDescent="0.35">
      <c r="A294" s="6">
        <v>41141</v>
      </c>
      <c r="B294" s="10">
        <v>34.938699999999997</v>
      </c>
      <c r="C294" s="9">
        <v>78.5929</v>
      </c>
    </row>
    <row r="295" spans="1:3" x14ac:dyDescent="0.35">
      <c r="A295" s="6">
        <v>41134</v>
      </c>
      <c r="B295" s="10">
        <v>35.095999999999997</v>
      </c>
      <c r="C295" s="9">
        <v>79.615399999999994</v>
      </c>
    </row>
    <row r="296" spans="1:3" x14ac:dyDescent="0.35">
      <c r="A296" s="6">
        <v>41127</v>
      </c>
      <c r="B296" s="10">
        <v>36.782200000000003</v>
      </c>
      <c r="C296" s="9">
        <v>80.194599999999994</v>
      </c>
    </row>
    <row r="297" spans="1:3" x14ac:dyDescent="0.35">
      <c r="A297" s="6">
        <v>41120</v>
      </c>
      <c r="B297" s="10">
        <v>35.283900000000003</v>
      </c>
      <c r="C297" s="9">
        <v>80.067899999999995</v>
      </c>
    </row>
    <row r="298" spans="1:3" x14ac:dyDescent="0.35">
      <c r="A298" s="6">
        <v>41113</v>
      </c>
      <c r="B298" s="10">
        <v>32.536099999999998</v>
      </c>
      <c r="C298" s="9">
        <v>76.330500000000001</v>
      </c>
    </row>
    <row r="299" spans="1:3" x14ac:dyDescent="0.35">
      <c r="A299" s="6">
        <v>41106</v>
      </c>
      <c r="B299" s="10">
        <v>33.505899999999997</v>
      </c>
      <c r="C299" s="9">
        <v>75.335099999999997</v>
      </c>
    </row>
    <row r="300" spans="1:3" x14ac:dyDescent="0.35">
      <c r="A300" s="6">
        <v>41099</v>
      </c>
      <c r="B300" s="10">
        <v>32.972999999999999</v>
      </c>
      <c r="C300" s="9">
        <v>75.126999999999995</v>
      </c>
    </row>
    <row r="301" spans="1:3" x14ac:dyDescent="0.35">
      <c r="A301" s="6">
        <v>41092</v>
      </c>
      <c r="B301" s="10">
        <v>35.716299999999997</v>
      </c>
      <c r="C301" s="9">
        <v>76.466300000000004</v>
      </c>
    </row>
    <row r="302" spans="1:3" x14ac:dyDescent="0.35">
      <c r="A302" s="6">
        <v>41085</v>
      </c>
      <c r="B302" s="10">
        <v>33.112699999999997</v>
      </c>
      <c r="C302" s="9">
        <v>70.779600000000002</v>
      </c>
    </row>
    <row r="303" spans="1:3" x14ac:dyDescent="0.35">
      <c r="A303" s="6">
        <v>41078</v>
      </c>
      <c r="B303" s="10">
        <v>34.257300000000001</v>
      </c>
      <c r="C303" s="9">
        <v>71.623000000000005</v>
      </c>
    </row>
    <row r="304" spans="1:3" x14ac:dyDescent="0.35">
      <c r="A304" s="6">
        <v>41071</v>
      </c>
      <c r="B304" s="10">
        <v>33.824800000000003</v>
      </c>
      <c r="C304" s="9">
        <v>70.429699999999997</v>
      </c>
    </row>
    <row r="305" spans="1:3" x14ac:dyDescent="0.35">
      <c r="A305" s="6">
        <v>41064</v>
      </c>
      <c r="B305" s="10">
        <v>33.200099999999999</v>
      </c>
      <c r="C305" s="9">
        <v>67.899600000000007</v>
      </c>
    </row>
    <row r="306" spans="1:3" x14ac:dyDescent="0.35">
      <c r="A306" s="6">
        <v>41057</v>
      </c>
      <c r="B306" s="10">
        <v>34.506300000000003</v>
      </c>
      <c r="C306" s="9">
        <v>69.981099999999998</v>
      </c>
    </row>
    <row r="307" spans="1:3" x14ac:dyDescent="0.35">
      <c r="A307" s="6">
        <v>41050</v>
      </c>
      <c r="B307" s="10">
        <v>34.017000000000003</v>
      </c>
      <c r="C307" s="9">
        <v>68.626400000000004</v>
      </c>
    </row>
    <row r="308" spans="1:3" x14ac:dyDescent="0.35">
      <c r="A308" s="6">
        <v>41043</v>
      </c>
      <c r="B308" s="10">
        <v>32.7196</v>
      </c>
      <c r="C308" s="9">
        <v>70.600200000000001</v>
      </c>
    </row>
    <row r="309" spans="1:3" x14ac:dyDescent="0.35">
      <c r="A309" s="6">
        <v>41036</v>
      </c>
      <c r="B309" s="10">
        <v>34.947499999999998</v>
      </c>
      <c r="C309" s="9">
        <v>72.645799999999994</v>
      </c>
    </row>
    <row r="310" spans="1:3" x14ac:dyDescent="0.35">
      <c r="A310" s="6">
        <v>41029</v>
      </c>
      <c r="B310" s="10">
        <v>36.182499999999997</v>
      </c>
      <c r="C310" s="9">
        <v>70.349000000000004</v>
      </c>
    </row>
    <row r="311" spans="1:3" x14ac:dyDescent="0.35">
      <c r="A311" s="6">
        <v>41022</v>
      </c>
      <c r="B311" s="10">
        <v>33.334400000000002</v>
      </c>
      <c r="C311" s="9">
        <v>68.644300000000001</v>
      </c>
    </row>
    <row r="312" spans="1:3" x14ac:dyDescent="0.35">
      <c r="A312" s="6">
        <v>41015</v>
      </c>
      <c r="B312" s="10">
        <v>35.622100000000003</v>
      </c>
      <c r="C312" s="9">
        <v>69.0839</v>
      </c>
    </row>
    <row r="313" spans="1:3" x14ac:dyDescent="0.35">
      <c r="A313" s="6">
        <v>41008</v>
      </c>
      <c r="B313" s="10">
        <v>37.296850000000006</v>
      </c>
      <c r="C313" s="9">
        <v>70.106699999999989</v>
      </c>
    </row>
    <row r="314" spans="1:3" x14ac:dyDescent="0.35">
      <c r="A314" s="6">
        <v>41001</v>
      </c>
      <c r="B314" s="10">
        <v>38.971600000000002</v>
      </c>
      <c r="C314" s="9">
        <v>71.129499999999993</v>
      </c>
    </row>
    <row r="315" spans="1:3" x14ac:dyDescent="0.35">
      <c r="A315" s="6">
        <v>40994</v>
      </c>
      <c r="B315" s="10">
        <v>38.794600000000003</v>
      </c>
      <c r="C315" s="9">
        <v>70.932100000000005</v>
      </c>
    </row>
    <row r="316" spans="1:3" x14ac:dyDescent="0.35">
      <c r="A316" s="6">
        <v>40987</v>
      </c>
      <c r="B316" s="10">
        <v>39.738300000000002</v>
      </c>
      <c r="C316" s="9">
        <v>70.8245</v>
      </c>
    </row>
    <row r="317" spans="1:3" x14ac:dyDescent="0.35">
      <c r="A317" s="6">
        <v>40980</v>
      </c>
      <c r="B317" s="10">
        <v>37.796100000000003</v>
      </c>
      <c r="C317" s="9">
        <v>72.645799999999994</v>
      </c>
    </row>
    <row r="318" spans="1:3" x14ac:dyDescent="0.35">
      <c r="A318" s="6">
        <v>40973</v>
      </c>
      <c r="B318" s="10">
        <v>38.331200000000003</v>
      </c>
      <c r="C318" s="9">
        <v>71.264099999999999</v>
      </c>
    </row>
    <row r="319" spans="1:3" x14ac:dyDescent="0.35">
      <c r="A319" s="6">
        <v>40966</v>
      </c>
      <c r="B319" s="10">
        <v>37.732900000000001</v>
      </c>
      <c r="C319" s="9">
        <v>69.200599999999994</v>
      </c>
    </row>
    <row r="320" spans="1:3" x14ac:dyDescent="0.35">
      <c r="A320" s="6">
        <v>40959</v>
      </c>
      <c r="B320" s="10">
        <v>38.558700000000002</v>
      </c>
      <c r="C320" s="9">
        <v>67.522800000000004</v>
      </c>
    </row>
    <row r="321" spans="1:3" x14ac:dyDescent="0.35">
      <c r="A321" s="6">
        <v>40952</v>
      </c>
      <c r="B321" s="10">
        <v>36.169800000000002</v>
      </c>
      <c r="C321" s="9">
        <v>68.536600000000007</v>
      </c>
    </row>
    <row r="322" spans="1:3" x14ac:dyDescent="0.35">
      <c r="A322" s="6">
        <v>40945</v>
      </c>
      <c r="B322" s="10">
        <v>36.881799999999998</v>
      </c>
      <c r="C322" s="9">
        <v>67.980400000000003</v>
      </c>
    </row>
    <row r="323" spans="1:3" x14ac:dyDescent="0.35">
      <c r="A323" s="6">
        <v>40938</v>
      </c>
      <c r="B323" s="10">
        <v>35.719000000000001</v>
      </c>
      <c r="C323" s="9">
        <v>65.432299999999998</v>
      </c>
    </row>
    <row r="324" spans="1:3" x14ac:dyDescent="0.35">
      <c r="A324" s="6">
        <v>40931</v>
      </c>
      <c r="B324" s="10">
        <v>36.734400000000001</v>
      </c>
      <c r="C324" s="9">
        <v>66.096299999999999</v>
      </c>
    </row>
    <row r="325" spans="1:3" x14ac:dyDescent="0.35">
      <c r="A325" s="6">
        <v>40924</v>
      </c>
      <c r="B325" s="10">
        <v>33.789400000000001</v>
      </c>
      <c r="C325" s="9">
        <v>66.338499999999996</v>
      </c>
    </row>
    <row r="326" spans="1:3" x14ac:dyDescent="0.35">
      <c r="A326" s="6">
        <v>40917</v>
      </c>
      <c r="B326" s="10">
        <v>30.3262</v>
      </c>
      <c r="C326" s="9">
        <v>65.809200000000004</v>
      </c>
    </row>
    <row r="327" spans="1:3" x14ac:dyDescent="0.35">
      <c r="A327" s="6">
        <v>40910</v>
      </c>
      <c r="B327" s="10">
        <v>30.368300000000001</v>
      </c>
      <c r="C327" s="9">
        <v>65.019599999999997</v>
      </c>
    </row>
    <row r="328" spans="1:3" x14ac:dyDescent="0.35">
      <c r="A328" s="6">
        <v>40903</v>
      </c>
      <c r="B328" s="10">
        <v>28.64725</v>
      </c>
      <c r="C328" s="9">
        <v>62.843899999999998</v>
      </c>
    </row>
    <row r="329" spans="1:3" x14ac:dyDescent="0.35">
      <c r="A329" s="6">
        <v>40896</v>
      </c>
      <c r="B329" s="10">
        <v>26.926200000000001</v>
      </c>
      <c r="C329" s="9">
        <v>60.668199999999999</v>
      </c>
    </row>
    <row r="330" spans="1:3" x14ac:dyDescent="0.35">
      <c r="A330" s="6">
        <v>40889</v>
      </c>
      <c r="B330" s="10">
        <v>27.730899999999998</v>
      </c>
      <c r="C330" s="9">
        <v>62.247300000000003</v>
      </c>
    </row>
    <row r="331" spans="1:3" x14ac:dyDescent="0.35">
      <c r="A331" s="6">
        <v>40882</v>
      </c>
      <c r="B331" s="10">
        <v>31.265699999999999</v>
      </c>
      <c r="C331" s="9">
        <v>62.247300000000003</v>
      </c>
    </row>
    <row r="332" spans="1:3" x14ac:dyDescent="0.35">
      <c r="A332" s="6">
        <v>40875</v>
      </c>
      <c r="B332" s="10">
        <v>29.816400000000002</v>
      </c>
      <c r="C332" s="9">
        <v>60.982300000000002</v>
      </c>
    </row>
    <row r="333" spans="1:3" x14ac:dyDescent="0.35">
      <c r="A333" s="6">
        <v>40868</v>
      </c>
      <c r="B333" s="10">
        <v>28.670400000000001</v>
      </c>
      <c r="C333" s="9">
        <v>57.213999999999999</v>
      </c>
    </row>
    <row r="334" spans="1:3" x14ac:dyDescent="0.35">
      <c r="A334" s="6">
        <v>40861</v>
      </c>
      <c r="B334" s="10">
        <v>32.356900000000003</v>
      </c>
      <c r="C334" s="9">
        <v>60.569000000000003</v>
      </c>
    </row>
    <row r="335" spans="1:3" x14ac:dyDescent="0.35">
      <c r="A335" s="6">
        <v>40854</v>
      </c>
      <c r="B335" s="10">
        <v>33.620899999999999</v>
      </c>
      <c r="C335" s="9">
        <v>59.877200000000002</v>
      </c>
    </row>
    <row r="336" spans="1:3" x14ac:dyDescent="0.35">
      <c r="A336" s="6">
        <v>40847</v>
      </c>
      <c r="B336" s="10">
        <v>34.918500000000002</v>
      </c>
      <c r="C336" s="9">
        <v>59.868299999999998</v>
      </c>
    </row>
    <row r="337" spans="1:3" x14ac:dyDescent="0.35">
      <c r="A337" s="6">
        <v>40840</v>
      </c>
      <c r="B337" s="10">
        <v>34.467700000000001</v>
      </c>
      <c r="C337" s="9">
        <v>59.761899999999997</v>
      </c>
    </row>
    <row r="338" spans="1:3" x14ac:dyDescent="0.35">
      <c r="A338" s="6">
        <v>40833</v>
      </c>
      <c r="B338" s="10">
        <v>33.2712</v>
      </c>
      <c r="C338" s="9">
        <v>55.744</v>
      </c>
    </row>
    <row r="339" spans="1:3" x14ac:dyDescent="0.35">
      <c r="A339" s="6">
        <v>40826</v>
      </c>
      <c r="B339" s="10">
        <v>33.932600000000001</v>
      </c>
      <c r="C339" s="9">
        <v>55.513399999999997</v>
      </c>
    </row>
    <row r="340" spans="1:3" x14ac:dyDescent="0.35">
      <c r="A340" s="6">
        <v>40819</v>
      </c>
      <c r="B340" s="10">
        <v>32.1083</v>
      </c>
      <c r="C340" s="9">
        <v>53.978999999999999</v>
      </c>
    </row>
    <row r="341" spans="1:3" x14ac:dyDescent="0.35">
      <c r="A341" s="6">
        <v>40812</v>
      </c>
      <c r="B341" s="10">
        <v>32.188400000000001</v>
      </c>
      <c r="C341" s="9">
        <v>54.803899999999999</v>
      </c>
    </row>
    <row r="342" spans="1:3" x14ac:dyDescent="0.35">
      <c r="A342" s="6">
        <v>40805</v>
      </c>
      <c r="B342" s="10">
        <v>34.884799999999998</v>
      </c>
      <c r="C342" s="9">
        <v>52.737299999999998</v>
      </c>
    </row>
    <row r="343" spans="1:3" x14ac:dyDescent="0.35">
      <c r="A343" s="6">
        <v>40798</v>
      </c>
      <c r="B343" s="10">
        <v>35.474600000000002</v>
      </c>
      <c r="C343" s="9">
        <v>52.081000000000003</v>
      </c>
    </row>
    <row r="344" spans="1:3" x14ac:dyDescent="0.35">
      <c r="A344" s="6">
        <v>40791</v>
      </c>
      <c r="B344" s="10">
        <v>36.742800000000003</v>
      </c>
      <c r="C344" s="9">
        <v>51.859299999999998</v>
      </c>
    </row>
    <row r="345" spans="1:3" x14ac:dyDescent="0.35">
      <c r="A345" s="6">
        <v>40784</v>
      </c>
      <c r="B345" s="10">
        <v>36.477400000000003</v>
      </c>
      <c r="C345" s="9">
        <v>53.154200000000003</v>
      </c>
    </row>
    <row r="346" spans="1:3" x14ac:dyDescent="0.35">
      <c r="A346" s="6">
        <v>40777</v>
      </c>
      <c r="B346" s="10">
        <v>34.619399999999999</v>
      </c>
      <c r="C346" s="9">
        <v>51.486699999999999</v>
      </c>
    </row>
    <row r="347" spans="1:3" x14ac:dyDescent="0.35">
      <c r="A347" s="6">
        <v>40770</v>
      </c>
      <c r="B347" s="10">
        <v>36.995600000000003</v>
      </c>
      <c r="C347" s="9">
        <v>55.850499999999997</v>
      </c>
    </row>
    <row r="348" spans="1:3" x14ac:dyDescent="0.35">
      <c r="A348" s="6">
        <v>40763</v>
      </c>
      <c r="B348" s="10">
        <v>34.463500000000003</v>
      </c>
      <c r="C348" s="9">
        <v>53.420299999999997</v>
      </c>
    </row>
    <row r="349" spans="1:3" x14ac:dyDescent="0.35">
      <c r="A349" s="6">
        <v>40756</v>
      </c>
      <c r="B349" s="10">
        <v>40.479900000000001</v>
      </c>
      <c r="C349" s="9">
        <v>61.039099999999998</v>
      </c>
    </row>
    <row r="350" spans="1:3" x14ac:dyDescent="0.35">
      <c r="A350" s="6">
        <v>40749</v>
      </c>
      <c r="B350" s="10">
        <v>39.540300000000002</v>
      </c>
      <c r="C350" s="9">
        <v>61.6599</v>
      </c>
    </row>
    <row r="351" spans="1:3" x14ac:dyDescent="0.35">
      <c r="A351" s="6">
        <v>40742</v>
      </c>
      <c r="B351" s="10">
        <v>38.141599999999997</v>
      </c>
      <c r="C351" s="9">
        <v>58.724200000000003</v>
      </c>
    </row>
    <row r="352" spans="1:3" x14ac:dyDescent="0.35">
      <c r="A352" s="6">
        <v>40735</v>
      </c>
      <c r="B352" s="10">
        <v>39.894199999999998</v>
      </c>
      <c r="C352" s="9">
        <v>60.897199999999998</v>
      </c>
    </row>
    <row r="353" spans="1:3" x14ac:dyDescent="0.35">
      <c r="A353" s="6">
        <v>40728</v>
      </c>
      <c r="B353" s="10">
        <v>41.326700000000002</v>
      </c>
      <c r="C353" s="9">
        <v>61.101199999999999</v>
      </c>
    </row>
    <row r="354" spans="1:3" x14ac:dyDescent="0.35">
      <c r="A354" s="6">
        <v>40721</v>
      </c>
      <c r="B354" s="10">
        <v>38.6935</v>
      </c>
      <c r="C354" s="9">
        <v>58.7776</v>
      </c>
    </row>
    <row r="355" spans="1:3" x14ac:dyDescent="0.35">
      <c r="A355" s="6">
        <v>40714</v>
      </c>
      <c r="B355" s="10">
        <v>39.392899999999997</v>
      </c>
      <c r="C355" s="9">
        <v>58.953200000000002</v>
      </c>
    </row>
    <row r="356" spans="1:3" x14ac:dyDescent="0.35">
      <c r="A356" s="6">
        <v>40707</v>
      </c>
      <c r="B356" s="10">
        <v>40.239699999999999</v>
      </c>
      <c r="C356" s="9">
        <v>59.102499999999999</v>
      </c>
    </row>
    <row r="357" spans="1:3" x14ac:dyDescent="0.35">
      <c r="A357" s="6">
        <v>40700</v>
      </c>
      <c r="B357" s="10">
        <v>41.882800000000003</v>
      </c>
      <c r="C357" s="9">
        <v>60.516399999999997</v>
      </c>
    </row>
    <row r="358" spans="1:3" x14ac:dyDescent="0.35">
      <c r="A358" s="6">
        <v>40693</v>
      </c>
      <c r="B358" s="10">
        <v>41.769100000000002</v>
      </c>
      <c r="C358" s="9">
        <v>61.219000000000001</v>
      </c>
    </row>
    <row r="359" spans="1:3" x14ac:dyDescent="0.35">
      <c r="A359" s="6">
        <v>40686</v>
      </c>
      <c r="B359" s="10">
        <v>41.710099999999997</v>
      </c>
      <c r="C359" s="9">
        <v>59.366</v>
      </c>
    </row>
    <row r="360" spans="1:3" x14ac:dyDescent="0.35">
      <c r="A360" s="6">
        <v>40679</v>
      </c>
      <c r="B360" s="10">
        <v>42.552700000000002</v>
      </c>
      <c r="C360" s="9">
        <v>60.753500000000003</v>
      </c>
    </row>
    <row r="361" spans="1:3" x14ac:dyDescent="0.35">
      <c r="A361" s="6">
        <v>40672</v>
      </c>
      <c r="B361" s="10">
        <v>42.771799999999999</v>
      </c>
      <c r="C361" s="9">
        <v>60.305700000000002</v>
      </c>
    </row>
    <row r="362" spans="1:3" x14ac:dyDescent="0.35">
      <c r="A362" s="6">
        <v>40665</v>
      </c>
      <c r="B362" s="10">
        <v>43.195799999999998</v>
      </c>
      <c r="C362" s="9">
        <v>60.0246</v>
      </c>
    </row>
    <row r="363" spans="1:3" x14ac:dyDescent="0.35">
      <c r="A363" s="6">
        <v>40658</v>
      </c>
      <c r="B363" s="10">
        <v>42.891300000000001</v>
      </c>
      <c r="C363" s="9">
        <v>57.912549999999996</v>
      </c>
    </row>
    <row r="364" spans="1:3" x14ac:dyDescent="0.35">
      <c r="A364" s="6">
        <v>40651</v>
      </c>
      <c r="B364" s="10">
        <v>42.586799999999997</v>
      </c>
      <c r="C364" s="9">
        <v>55.8005</v>
      </c>
    </row>
    <row r="365" spans="1:3" x14ac:dyDescent="0.35">
      <c r="A365" s="6">
        <v>40644</v>
      </c>
      <c r="B365" s="10">
        <v>44.553600000000003</v>
      </c>
      <c r="C365" s="9">
        <v>57.161700000000003</v>
      </c>
    </row>
    <row r="366" spans="1:3" x14ac:dyDescent="0.35">
      <c r="A366" s="6">
        <v>40637</v>
      </c>
      <c r="B366" s="10">
        <v>44.627699999999997</v>
      </c>
      <c r="C366" s="9">
        <v>57.846699999999998</v>
      </c>
    </row>
    <row r="367" spans="1:3" x14ac:dyDescent="0.35">
      <c r="A367" s="6">
        <v>40630</v>
      </c>
      <c r="B367" s="10">
        <v>42.381</v>
      </c>
      <c r="C367" s="9">
        <v>57.179299999999998</v>
      </c>
    </row>
    <row r="368" spans="1:3" x14ac:dyDescent="0.35">
      <c r="A368" s="6">
        <v>40623</v>
      </c>
      <c r="B368" s="10">
        <v>40.307299999999998</v>
      </c>
      <c r="C368" s="9">
        <v>56.336199999999998</v>
      </c>
    </row>
    <row r="369" spans="1:3" x14ac:dyDescent="0.35">
      <c r="A369" s="6">
        <v>40616</v>
      </c>
      <c r="B369" s="10">
        <v>39.048200000000001</v>
      </c>
      <c r="C369" s="9">
        <v>56.415300000000002</v>
      </c>
    </row>
    <row r="370" spans="1:3" x14ac:dyDescent="0.35">
      <c r="A370" s="6">
        <v>40609</v>
      </c>
      <c r="B370" s="10">
        <v>41.525199999999998</v>
      </c>
      <c r="C370" s="9">
        <v>57.767699999999998</v>
      </c>
    </row>
    <row r="371" spans="1:3" x14ac:dyDescent="0.35">
      <c r="A371" s="6">
        <v>40602</v>
      </c>
      <c r="B371" s="10">
        <v>41.8461</v>
      </c>
      <c r="C371" s="9">
        <v>58.672199999999997</v>
      </c>
    </row>
    <row r="372" spans="1:3" x14ac:dyDescent="0.35">
      <c r="A372" s="6">
        <v>40595</v>
      </c>
      <c r="B372" s="10">
        <v>41.911999999999999</v>
      </c>
      <c r="C372" s="9">
        <v>59.1464</v>
      </c>
    </row>
    <row r="373" spans="1:3" x14ac:dyDescent="0.35">
      <c r="A373" s="6">
        <v>40588</v>
      </c>
      <c r="B373" s="10">
        <v>43.204000000000001</v>
      </c>
      <c r="C373" s="9">
        <v>61.025799999999997</v>
      </c>
    </row>
    <row r="374" spans="1:3" x14ac:dyDescent="0.35">
      <c r="A374" s="6">
        <v>40581</v>
      </c>
      <c r="B374" s="10">
        <v>41.286499999999997</v>
      </c>
      <c r="C374" s="9">
        <v>61.930300000000003</v>
      </c>
    </row>
    <row r="375" spans="1:3" x14ac:dyDescent="0.35">
      <c r="A375" s="6">
        <v>40574</v>
      </c>
      <c r="B375" s="10">
        <v>39.583100000000002</v>
      </c>
      <c r="C375" s="9">
        <v>61.148699999999998</v>
      </c>
    </row>
    <row r="376" spans="1:3" x14ac:dyDescent="0.35">
      <c r="A376" s="6">
        <v>40567</v>
      </c>
      <c r="B376" s="10">
        <v>41.019100000000002</v>
      </c>
      <c r="C376" s="9">
        <v>62.404499999999999</v>
      </c>
    </row>
    <row r="377" spans="1:3" x14ac:dyDescent="0.35">
      <c r="A377" s="6">
        <v>40560</v>
      </c>
      <c r="B377" s="10">
        <v>42.051900000000003</v>
      </c>
      <c r="C377" s="9">
        <v>62.790900000000001</v>
      </c>
    </row>
    <row r="378" spans="1:3" x14ac:dyDescent="0.35">
      <c r="A378" s="6">
        <v>40553</v>
      </c>
      <c r="B378" s="10">
        <v>41.352400000000003</v>
      </c>
      <c r="C378" s="9">
        <v>60.893999999999998</v>
      </c>
    </row>
    <row r="379" spans="1:3" x14ac:dyDescent="0.35">
      <c r="A379" s="6">
        <v>40546</v>
      </c>
      <c r="B379" s="10">
        <v>41.706200000000003</v>
      </c>
      <c r="C379" s="9">
        <v>62.466000000000001</v>
      </c>
    </row>
    <row r="380" spans="1:3" x14ac:dyDescent="0.35">
      <c r="A380" s="6">
        <v>40539</v>
      </c>
      <c r="B380" s="10">
        <v>41.126100000000001</v>
      </c>
      <c r="C380" s="9">
        <v>63.502299999999998</v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7"/>
  <dimension ref="A1:N32"/>
  <sheetViews>
    <sheetView zoomScale="84" workbookViewId="0">
      <selection activeCell="D24" sqref="D24"/>
    </sheetView>
  </sheetViews>
  <sheetFormatPr baseColWidth="10" defaultColWidth="11.453125" defaultRowHeight="14.5" x14ac:dyDescent="0.35"/>
  <cols>
    <col min="1" max="1" width="15.453125" customWidth="1"/>
    <col min="2" max="2" width="12" customWidth="1"/>
    <col min="3" max="3" width="10.81640625" customWidth="1"/>
    <col min="4" max="4" width="10.453125" style="3" customWidth="1"/>
  </cols>
  <sheetData>
    <row r="1" spans="1:14" ht="18.75" customHeight="1" thickBot="1" x14ac:dyDescent="0.4">
      <c r="A1" s="200" t="s">
        <v>31</v>
      </c>
      <c r="B1" s="201"/>
      <c r="C1" s="2"/>
      <c r="D1" s="202" t="s">
        <v>32</v>
      </c>
      <c r="E1" s="203"/>
      <c r="F1" s="203"/>
      <c r="G1" s="203"/>
      <c r="H1" s="203"/>
      <c r="I1" s="204" t="s">
        <v>33</v>
      </c>
      <c r="J1" s="205"/>
      <c r="K1" s="205"/>
      <c r="L1" s="205"/>
      <c r="M1" s="206"/>
      <c r="N1" s="2"/>
    </row>
    <row r="2" spans="1:14" x14ac:dyDescent="0.35">
      <c r="A2" s="24" t="s">
        <v>34</v>
      </c>
      <c r="B2" s="12" t="s">
        <v>35</v>
      </c>
      <c r="C2" s="2"/>
      <c r="D2" s="13" t="s">
        <v>1</v>
      </c>
      <c r="E2" s="190" t="s">
        <v>36</v>
      </c>
      <c r="F2" s="190"/>
      <c r="G2" s="190"/>
      <c r="H2" s="28"/>
      <c r="I2" s="36" t="s">
        <v>1</v>
      </c>
      <c r="J2" s="191" t="s">
        <v>36</v>
      </c>
      <c r="K2" s="191"/>
      <c r="L2" s="191"/>
      <c r="M2" s="39"/>
      <c r="N2" s="2"/>
    </row>
    <row r="3" spans="1:14" x14ac:dyDescent="0.35">
      <c r="A3" s="24" t="s">
        <v>37</v>
      </c>
      <c r="B3" s="12" t="s">
        <v>38</v>
      </c>
      <c r="C3" s="2"/>
      <c r="D3" s="13" t="s">
        <v>2</v>
      </c>
      <c r="E3" s="195" t="s">
        <v>39</v>
      </c>
      <c r="F3" s="195"/>
      <c r="G3" s="195"/>
      <c r="H3" s="28"/>
      <c r="I3" s="37" t="s">
        <v>2</v>
      </c>
      <c r="J3" s="192" t="s">
        <v>39</v>
      </c>
      <c r="K3" s="192"/>
      <c r="L3" s="192"/>
      <c r="M3" s="39"/>
      <c r="N3" s="2"/>
    </row>
    <row r="4" spans="1:14" x14ac:dyDescent="0.35">
      <c r="A4" s="24" t="s">
        <v>40</v>
      </c>
      <c r="B4" s="12" t="s">
        <v>41</v>
      </c>
      <c r="C4" s="2"/>
      <c r="D4" s="35" t="s">
        <v>3</v>
      </c>
      <c r="E4" s="196" t="s">
        <v>42</v>
      </c>
      <c r="F4" s="196"/>
      <c r="G4" s="196"/>
      <c r="H4" s="28"/>
      <c r="I4" s="13" t="s">
        <v>3</v>
      </c>
      <c r="J4" s="193" t="s">
        <v>42</v>
      </c>
      <c r="K4" s="193"/>
      <c r="L4" s="193"/>
      <c r="M4" s="39"/>
      <c r="N4" s="2"/>
    </row>
    <row r="5" spans="1:14" x14ac:dyDescent="0.35">
      <c r="A5" s="24" t="s">
        <v>43</v>
      </c>
      <c r="B5" s="12" t="s">
        <v>44</v>
      </c>
      <c r="C5" s="2"/>
      <c r="D5" s="13" t="s">
        <v>4</v>
      </c>
      <c r="E5" s="195" t="s">
        <v>45</v>
      </c>
      <c r="F5" s="195"/>
      <c r="G5" s="195"/>
      <c r="H5" s="195"/>
      <c r="I5" s="13" t="s">
        <v>4</v>
      </c>
      <c r="J5" s="193" t="s">
        <v>45</v>
      </c>
      <c r="K5" s="193"/>
      <c r="L5" s="193"/>
      <c r="M5" s="194"/>
      <c r="N5" s="2"/>
    </row>
    <row r="6" spans="1:14" x14ac:dyDescent="0.35">
      <c r="A6" s="24" t="s">
        <v>46</v>
      </c>
      <c r="B6" s="12" t="s">
        <v>47</v>
      </c>
      <c r="C6" s="2"/>
      <c r="D6" s="35" t="s">
        <v>5</v>
      </c>
      <c r="E6" s="196" t="s">
        <v>48</v>
      </c>
      <c r="F6" s="196"/>
      <c r="G6" s="196"/>
      <c r="H6" s="28"/>
      <c r="I6" s="13" t="s">
        <v>5</v>
      </c>
      <c r="J6" s="193" t="s">
        <v>48</v>
      </c>
      <c r="K6" s="193"/>
      <c r="L6" s="193"/>
      <c r="M6" s="39"/>
      <c r="N6" s="2"/>
    </row>
    <row r="7" spans="1:14" x14ac:dyDescent="0.35">
      <c r="A7" s="24" t="s">
        <v>49</v>
      </c>
      <c r="B7" s="12" t="s">
        <v>50</v>
      </c>
      <c r="C7" s="2"/>
      <c r="D7" s="13" t="s">
        <v>6</v>
      </c>
      <c r="E7" s="195" t="s">
        <v>51</v>
      </c>
      <c r="F7" s="195"/>
      <c r="G7" s="195"/>
      <c r="H7" s="28"/>
      <c r="I7" s="13" t="s">
        <v>6</v>
      </c>
      <c r="J7" s="193" t="s">
        <v>51</v>
      </c>
      <c r="K7" s="193"/>
      <c r="L7" s="193"/>
      <c r="M7" s="39"/>
      <c r="N7" s="2"/>
    </row>
    <row r="8" spans="1:14" x14ac:dyDescent="0.35">
      <c r="A8" s="25" t="s">
        <v>22</v>
      </c>
      <c r="B8" s="23" t="s">
        <v>20</v>
      </c>
      <c r="C8" s="2"/>
      <c r="D8" s="35" t="s">
        <v>7</v>
      </c>
      <c r="E8" s="196" t="s">
        <v>52</v>
      </c>
      <c r="F8" s="196"/>
      <c r="G8" s="196"/>
      <c r="H8" s="28"/>
      <c r="I8" s="13" t="s">
        <v>7</v>
      </c>
      <c r="J8" s="185" t="s">
        <v>52</v>
      </c>
      <c r="K8" s="185"/>
      <c r="L8" s="185"/>
      <c r="M8" s="40"/>
      <c r="N8" s="2"/>
    </row>
    <row r="9" spans="1:14" x14ac:dyDescent="0.35">
      <c r="A9" s="24" t="s">
        <v>53</v>
      </c>
      <c r="B9" s="12" t="s">
        <v>54</v>
      </c>
      <c r="C9" s="2"/>
      <c r="D9" s="35" t="s">
        <v>8</v>
      </c>
      <c r="E9" s="196" t="s">
        <v>24</v>
      </c>
      <c r="F9" s="196"/>
      <c r="G9" s="196"/>
      <c r="H9" s="28"/>
      <c r="I9" s="13" t="s">
        <v>8</v>
      </c>
      <c r="J9" s="185" t="s">
        <v>24</v>
      </c>
      <c r="K9" s="185"/>
      <c r="L9" s="185"/>
      <c r="M9" s="40"/>
      <c r="N9" s="2"/>
    </row>
    <row r="10" spans="1:14" x14ac:dyDescent="0.35">
      <c r="A10" s="24" t="s">
        <v>55</v>
      </c>
      <c r="B10" s="12" t="s">
        <v>56</v>
      </c>
      <c r="C10" s="2"/>
      <c r="D10" s="13" t="s">
        <v>9</v>
      </c>
      <c r="E10" s="197" t="s">
        <v>57</v>
      </c>
      <c r="F10" s="197"/>
      <c r="G10" s="197"/>
      <c r="H10" s="28"/>
      <c r="I10" s="36" t="s">
        <v>9</v>
      </c>
      <c r="J10" s="186" t="s">
        <v>57</v>
      </c>
      <c r="K10" s="186"/>
      <c r="L10" s="186"/>
      <c r="M10" s="40"/>
      <c r="N10" s="2"/>
    </row>
    <row r="11" spans="1:14" x14ac:dyDescent="0.35">
      <c r="A11" s="24" t="s">
        <v>58</v>
      </c>
      <c r="B11" s="12" t="s">
        <v>59</v>
      </c>
      <c r="C11" s="2"/>
      <c r="D11" s="83" t="s">
        <v>10</v>
      </c>
      <c r="E11" s="198" t="s">
        <v>60</v>
      </c>
      <c r="F11" s="198"/>
      <c r="G11" s="198"/>
      <c r="H11" s="28"/>
      <c r="I11" s="13" t="s">
        <v>10</v>
      </c>
      <c r="J11" s="185" t="s">
        <v>60</v>
      </c>
      <c r="K11" s="185"/>
      <c r="L11" s="185"/>
      <c r="M11" s="40"/>
      <c r="N11" s="2"/>
    </row>
    <row r="12" spans="1:14" x14ac:dyDescent="0.35">
      <c r="A12" s="24" t="s">
        <v>23</v>
      </c>
      <c r="B12" s="12" t="s">
        <v>21</v>
      </c>
      <c r="C12" s="2"/>
      <c r="D12" s="13" t="s">
        <v>11</v>
      </c>
      <c r="E12" s="195" t="s">
        <v>61</v>
      </c>
      <c r="F12" s="195"/>
      <c r="G12" s="195"/>
      <c r="H12" s="28"/>
      <c r="I12" s="13" t="s">
        <v>11</v>
      </c>
      <c r="J12" s="185" t="s">
        <v>61</v>
      </c>
      <c r="K12" s="185"/>
      <c r="L12" s="185"/>
      <c r="M12" s="40"/>
      <c r="N12" s="2"/>
    </row>
    <row r="13" spans="1:14" x14ac:dyDescent="0.35">
      <c r="A13" s="24" t="s">
        <v>62</v>
      </c>
      <c r="B13" s="12" t="s">
        <v>63</v>
      </c>
      <c r="C13" s="2"/>
      <c r="D13" s="13" t="s">
        <v>12</v>
      </c>
      <c r="E13" s="197" t="s">
        <v>64</v>
      </c>
      <c r="F13" s="197"/>
      <c r="G13" s="197"/>
      <c r="H13" s="28"/>
      <c r="I13" s="13" t="s">
        <v>12</v>
      </c>
      <c r="J13" s="185" t="s">
        <v>64</v>
      </c>
      <c r="K13" s="185"/>
      <c r="L13" s="185"/>
      <c r="M13" s="40"/>
      <c r="N13" s="2"/>
    </row>
    <row r="14" spans="1:14" x14ac:dyDescent="0.35">
      <c r="A14" s="24" t="s">
        <v>65</v>
      </c>
      <c r="B14" s="12" t="s">
        <v>66</v>
      </c>
      <c r="C14" s="2"/>
      <c r="D14" s="13" t="s">
        <v>13</v>
      </c>
      <c r="E14" s="195" t="s">
        <v>67</v>
      </c>
      <c r="F14" s="195"/>
      <c r="G14" s="195"/>
      <c r="H14" s="28"/>
      <c r="I14" s="13" t="s">
        <v>13</v>
      </c>
      <c r="J14" s="185" t="s">
        <v>67</v>
      </c>
      <c r="K14" s="185"/>
      <c r="L14" s="185"/>
      <c r="M14" s="40"/>
      <c r="N14" s="2"/>
    </row>
    <row r="15" spans="1:14" x14ac:dyDescent="0.35">
      <c r="A15" s="26" t="s">
        <v>23</v>
      </c>
      <c r="B15" s="22" t="s">
        <v>21</v>
      </c>
      <c r="C15" s="2"/>
      <c r="D15" s="35" t="s">
        <v>14</v>
      </c>
      <c r="E15" s="196" t="s">
        <v>68</v>
      </c>
      <c r="F15" s="196"/>
      <c r="G15" s="196"/>
      <c r="H15" s="28"/>
      <c r="I15" s="42" t="s">
        <v>14</v>
      </c>
      <c r="J15" s="188" t="s">
        <v>68</v>
      </c>
      <c r="K15" s="188"/>
      <c r="L15" s="188"/>
      <c r="M15" s="40"/>
      <c r="N15" s="2"/>
    </row>
    <row r="16" spans="1:14" x14ac:dyDescent="0.35">
      <c r="A16" s="24" t="s">
        <v>69</v>
      </c>
      <c r="B16" s="14" t="s">
        <v>70</v>
      </c>
      <c r="C16" s="2"/>
      <c r="D16" s="35" t="s">
        <v>15</v>
      </c>
      <c r="E16" s="196" t="s">
        <v>25</v>
      </c>
      <c r="F16" s="196"/>
      <c r="G16" s="196"/>
      <c r="H16" s="28"/>
      <c r="I16" s="13" t="s">
        <v>15</v>
      </c>
      <c r="J16" s="185" t="s">
        <v>25</v>
      </c>
      <c r="K16" s="185"/>
      <c r="L16" s="185"/>
      <c r="M16" s="40"/>
      <c r="N16" s="2"/>
    </row>
    <row r="17" spans="1:14" x14ac:dyDescent="0.35">
      <c r="A17" s="24" t="s">
        <v>71</v>
      </c>
      <c r="B17" s="14" t="s">
        <v>72</v>
      </c>
      <c r="C17" s="2"/>
      <c r="D17" s="34" t="s">
        <v>16</v>
      </c>
      <c r="E17" s="199" t="s">
        <v>73</v>
      </c>
      <c r="F17" s="199"/>
      <c r="G17" s="199"/>
      <c r="H17" s="28"/>
      <c r="I17" s="36" t="s">
        <v>16</v>
      </c>
      <c r="J17" s="186" t="s">
        <v>73</v>
      </c>
      <c r="K17" s="186"/>
      <c r="L17" s="186"/>
      <c r="M17" s="40"/>
      <c r="N17" s="2"/>
    </row>
    <row r="18" spans="1:14" x14ac:dyDescent="0.35">
      <c r="A18" s="24" t="s">
        <v>74</v>
      </c>
      <c r="B18" s="14" t="s">
        <v>75</v>
      </c>
      <c r="C18" s="2"/>
      <c r="D18" s="13" t="s">
        <v>17</v>
      </c>
      <c r="E18" s="195" t="s">
        <v>76</v>
      </c>
      <c r="F18" s="195"/>
      <c r="G18" s="195"/>
      <c r="H18" s="28"/>
      <c r="I18" s="36" t="s">
        <v>17</v>
      </c>
      <c r="J18" s="186" t="s">
        <v>76</v>
      </c>
      <c r="K18" s="186"/>
      <c r="L18" s="186"/>
      <c r="M18" s="39"/>
      <c r="N18" s="2"/>
    </row>
    <row r="19" spans="1:14" x14ac:dyDescent="0.35">
      <c r="A19" s="24" t="s">
        <v>77</v>
      </c>
      <c r="B19" s="14" t="s">
        <v>77</v>
      </c>
      <c r="C19" s="2"/>
      <c r="D19" s="13" t="s">
        <v>18</v>
      </c>
      <c r="E19" s="195" t="s">
        <v>78</v>
      </c>
      <c r="F19" s="195"/>
      <c r="G19" s="195"/>
      <c r="H19" s="28"/>
      <c r="I19" s="36" t="s">
        <v>18</v>
      </c>
      <c r="J19" s="186" t="s">
        <v>78</v>
      </c>
      <c r="K19" s="186"/>
      <c r="L19" s="186"/>
      <c r="M19" s="39"/>
      <c r="N19" s="2"/>
    </row>
    <row r="20" spans="1:14" ht="15" thickBot="1" x14ac:dyDescent="0.4">
      <c r="A20" s="24" t="s">
        <v>79</v>
      </c>
      <c r="B20" s="14" t="s">
        <v>79</v>
      </c>
      <c r="C20" s="2"/>
      <c r="D20" s="15" t="s">
        <v>19</v>
      </c>
      <c r="E20" s="189" t="s">
        <v>80</v>
      </c>
      <c r="F20" s="189"/>
      <c r="G20" s="189"/>
      <c r="H20" s="29"/>
      <c r="I20" s="38" t="s">
        <v>19</v>
      </c>
      <c r="J20" s="187" t="s">
        <v>80</v>
      </c>
      <c r="K20" s="187"/>
      <c r="L20" s="187"/>
      <c r="M20" s="41"/>
      <c r="N20" s="2"/>
    </row>
    <row r="21" spans="1:14" x14ac:dyDescent="0.35">
      <c r="A21" s="24" t="s">
        <v>81</v>
      </c>
      <c r="B21" s="14" t="s">
        <v>82</v>
      </c>
      <c r="C21" s="2"/>
      <c r="D21" s="2"/>
      <c r="E21" s="2"/>
      <c r="F21" s="2"/>
      <c r="G21" s="2"/>
      <c r="H21" s="2"/>
      <c r="I21" s="2"/>
      <c r="J21" s="2"/>
    </row>
    <row r="22" spans="1:14" ht="15" thickBot="1" x14ac:dyDescent="0.4">
      <c r="A22" s="24" t="s">
        <v>83</v>
      </c>
      <c r="B22" s="14" t="s">
        <v>84</v>
      </c>
      <c r="C22" s="2"/>
      <c r="D22" s="2"/>
      <c r="E22" s="2"/>
    </row>
    <row r="23" spans="1:14" ht="15" thickBot="1" x14ac:dyDescent="0.4">
      <c r="A23" s="27" t="s">
        <v>85</v>
      </c>
      <c r="B23" s="16" t="s">
        <v>86</v>
      </c>
      <c r="C23" s="2"/>
      <c r="D23" s="2"/>
      <c r="E23" s="2"/>
      <c r="F23" s="17"/>
      <c r="G23" s="18" t="s">
        <v>26</v>
      </c>
      <c r="H23" s="18" t="s">
        <v>27</v>
      </c>
      <c r="I23" s="18" t="s">
        <v>28</v>
      </c>
      <c r="J23" s="19" t="s">
        <v>29</v>
      </c>
    </row>
    <row r="24" spans="1:14" x14ac:dyDescent="0.35">
      <c r="F24" s="20" t="s">
        <v>20</v>
      </c>
      <c r="G24" s="152">
        <v>41260</v>
      </c>
      <c r="H24" s="152">
        <v>42352</v>
      </c>
      <c r="I24" s="152">
        <v>42359</v>
      </c>
      <c r="J24" s="153">
        <v>43178</v>
      </c>
    </row>
    <row r="25" spans="1:14" ht="15" thickBot="1" x14ac:dyDescent="0.4">
      <c r="F25" s="21" t="s">
        <v>21</v>
      </c>
      <c r="G25" s="154">
        <v>41190</v>
      </c>
      <c r="H25" s="154">
        <v>42170</v>
      </c>
      <c r="I25" s="154">
        <v>42177</v>
      </c>
      <c r="J25" s="155">
        <v>42541</v>
      </c>
    </row>
    <row r="30" spans="1:14" x14ac:dyDescent="0.35">
      <c r="B30" s="1"/>
      <c r="C30" s="4"/>
      <c r="D30" s="4"/>
    </row>
    <row r="31" spans="1:14" x14ac:dyDescent="0.35">
      <c r="B31" s="1"/>
      <c r="C31" s="4"/>
      <c r="D31" s="4"/>
    </row>
    <row r="32" spans="1:14" x14ac:dyDescent="0.35">
      <c r="B32" s="4"/>
      <c r="C32" s="4"/>
      <c r="D32" s="4"/>
      <c r="E32" s="4"/>
    </row>
  </sheetData>
  <mergeCells count="41">
    <mergeCell ref="A1:B1"/>
    <mergeCell ref="D1:H1"/>
    <mergeCell ref="I1:M1"/>
    <mergeCell ref="E3:G3"/>
    <mergeCell ref="E5:H5"/>
    <mergeCell ref="E16:G16"/>
    <mergeCell ref="E17:G17"/>
    <mergeCell ref="E13:G13"/>
    <mergeCell ref="E14:G14"/>
    <mergeCell ref="E15:G15"/>
    <mergeCell ref="E8:G8"/>
    <mergeCell ref="E9:G9"/>
    <mergeCell ref="E10:G10"/>
    <mergeCell ref="E11:G11"/>
    <mergeCell ref="E12:G12"/>
    <mergeCell ref="J15:L15"/>
    <mergeCell ref="E20:G20"/>
    <mergeCell ref="E2:G2"/>
    <mergeCell ref="J2:L2"/>
    <mergeCell ref="J3:L3"/>
    <mergeCell ref="J4:L4"/>
    <mergeCell ref="J5:M5"/>
    <mergeCell ref="J6:L6"/>
    <mergeCell ref="J7:L7"/>
    <mergeCell ref="J8:L8"/>
    <mergeCell ref="J9:L9"/>
    <mergeCell ref="E18:G18"/>
    <mergeCell ref="E19:G19"/>
    <mergeCell ref="E4:G4"/>
    <mergeCell ref="E6:G6"/>
    <mergeCell ref="E7:G7"/>
    <mergeCell ref="J10:L10"/>
    <mergeCell ref="J11:L11"/>
    <mergeCell ref="J12:L12"/>
    <mergeCell ref="J13:L13"/>
    <mergeCell ref="J14:L14"/>
    <mergeCell ref="J16:L16"/>
    <mergeCell ref="J17:L17"/>
    <mergeCell ref="J18:L18"/>
    <mergeCell ref="J19:L19"/>
    <mergeCell ref="J20:L2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theme="0" tint="-0.34998626667073579"/>
  </sheetPr>
  <dimension ref="A1:AJ182"/>
  <sheetViews>
    <sheetView tabSelected="1" topLeftCell="O1" zoomScale="37" zoomScaleNormal="31" zoomScalePageLayoutView="36" workbookViewId="0">
      <selection activeCell="AC27" sqref="AC27"/>
    </sheetView>
  </sheetViews>
  <sheetFormatPr baseColWidth="10" defaultColWidth="11.453125" defaultRowHeight="18.5" x14ac:dyDescent="0.45"/>
  <cols>
    <col min="1" max="1" width="17.54296875" style="54" customWidth="1"/>
    <col min="2" max="2" width="16.453125" style="79" customWidth="1"/>
    <col min="3" max="3" width="13.1796875" style="78" customWidth="1"/>
    <col min="4" max="5" width="17.453125" style="78" customWidth="1"/>
    <col min="6" max="6" width="15.453125" style="78" customWidth="1"/>
    <col min="7" max="7" width="14.453125" style="78" customWidth="1"/>
    <col min="8" max="8" width="19.453125" style="78" customWidth="1"/>
    <col min="9" max="9" width="16.54296875" style="78" customWidth="1"/>
    <col min="10" max="10" width="17.1796875" style="5" customWidth="1"/>
    <col min="11" max="12" width="15.453125" style="5" customWidth="1"/>
    <col min="13" max="13" width="14.81640625" style="5" customWidth="1"/>
    <col min="14" max="14" width="15.453125" style="5" customWidth="1"/>
    <col min="17" max="17" width="22.54296875" bestFit="1" customWidth="1"/>
    <col min="18" max="18" width="15.81640625" style="5" customWidth="1"/>
    <col min="19" max="19" width="14.453125" style="5" customWidth="1"/>
    <col min="21" max="21" width="20.453125" customWidth="1"/>
    <col min="22" max="22" width="13" style="5" customWidth="1"/>
    <col min="23" max="23" width="13.1796875" style="5" customWidth="1"/>
    <col min="24" max="24" width="12.453125" style="5" customWidth="1"/>
    <col min="25" max="25" width="10.81640625" style="2"/>
    <col min="26" max="26" width="21.08984375" style="129" customWidth="1"/>
    <col min="27" max="27" width="25.81640625" style="5" customWidth="1"/>
    <col min="29" max="29" width="33.1796875" customWidth="1"/>
    <col min="30" max="30" width="35.453125" style="5" customWidth="1"/>
    <col min="32" max="32" width="2.7265625" style="2" customWidth="1"/>
    <col min="33" max="33" width="145.54296875" style="228" customWidth="1"/>
    <col min="34" max="34" width="3.453125" customWidth="1"/>
  </cols>
  <sheetData>
    <row r="1" spans="1:36" ht="19" thickBot="1" x14ac:dyDescent="0.5">
      <c r="A1" s="151" t="s">
        <v>0</v>
      </c>
      <c r="B1" s="46" t="s">
        <v>89</v>
      </c>
      <c r="C1" s="46" t="s">
        <v>22</v>
      </c>
      <c r="D1" s="46" t="s">
        <v>87</v>
      </c>
      <c r="E1" s="46" t="s">
        <v>88</v>
      </c>
      <c r="F1" s="46" t="s">
        <v>90</v>
      </c>
      <c r="G1" s="46" t="s">
        <v>91</v>
      </c>
      <c r="H1" s="46" t="s">
        <v>112</v>
      </c>
      <c r="I1" s="46" t="s">
        <v>92</v>
      </c>
      <c r="J1" s="46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V1" s="128" t="s">
        <v>146</v>
      </c>
      <c r="W1" s="128" t="s">
        <v>147</v>
      </c>
      <c r="X1" s="128" t="s">
        <v>148</v>
      </c>
      <c r="Z1" s="207" t="s">
        <v>157</v>
      </c>
      <c r="AA1" s="208"/>
      <c r="AC1" s="207" t="s">
        <v>162</v>
      </c>
      <c r="AD1" s="208"/>
      <c r="AE1" s="156"/>
      <c r="AF1" s="226"/>
      <c r="AG1" s="227" t="s">
        <v>258</v>
      </c>
      <c r="AH1" s="225"/>
      <c r="AI1" s="156"/>
      <c r="AJ1" s="156"/>
    </row>
    <row r="2" spans="1:36" ht="21.5" thickBot="1" x14ac:dyDescent="0.55000000000000004">
      <c r="A2" s="70">
        <v>42352</v>
      </c>
      <c r="B2" s="71">
        <v>142.55000000000001</v>
      </c>
      <c r="C2" s="72">
        <v>56.429400000000001</v>
      </c>
      <c r="D2" s="73">
        <f>(B2-B3)/B3</f>
        <v>-7.1456487754038553E-2</v>
      </c>
      <c r="E2" s="73">
        <f>(C2-C3)/C3</f>
        <v>-5.5264990691507199E-2</v>
      </c>
      <c r="F2" s="73">
        <f>D2-AVERAGE($D$2:$D$157)</f>
        <v>-7.054576487240885E-2</v>
      </c>
      <c r="G2" s="73">
        <f>E2-AVERAGE($E$2:$E$157)</f>
        <v>-5.7664394496479254E-2</v>
      </c>
      <c r="H2" s="74">
        <f>F2*G2</f>
        <v>4.0679788156584521E-3</v>
      </c>
      <c r="I2" s="74">
        <f>F2^2</f>
        <v>4.9767049414331946E-3</v>
      </c>
      <c r="J2" s="45">
        <f t="shared" ref="J2:J33" si="0">$S$4+$R$11*D2</f>
        <v>-4.0656457898784533E-2</v>
      </c>
      <c r="K2" s="45">
        <f t="shared" ref="K2:K33" si="1">E2-J2</f>
        <v>-1.4608532792722666E-2</v>
      </c>
      <c r="L2" s="45">
        <f t="shared" ref="L2:L33" si="2">K2^2</f>
        <v>2.1340923035605348E-4</v>
      </c>
      <c r="M2" s="45">
        <f t="shared" ref="M2:M33" si="3">$S$4+($R$4*D2)-$R$21</f>
        <v>-8.3620260547897285E-2</v>
      </c>
      <c r="N2" s="45">
        <f t="shared" ref="N2:N33" si="4">$S$4+($R$4*D2)+$R$21</f>
        <v>2.3073447503282399E-3</v>
      </c>
      <c r="V2" s="45">
        <f t="shared" ref="V2:V33" si="5">(K2-AVERAGE($K$2:$K$157))^2</f>
        <v>2.1340923035605353E-4</v>
      </c>
      <c r="W2" s="45">
        <f t="shared" ref="W2:W33" si="6">(K2-AVERAGE($K$2:$K$157))^3</f>
        <v>-3.1175957399261136E-6</v>
      </c>
      <c r="X2" s="45">
        <f t="shared" ref="X2:X33" si="7">(K2-AVERAGE($K$2:$K$157))^4</f>
        <v>4.5543499601163122E-8</v>
      </c>
      <c r="Z2" s="136" t="s">
        <v>149</v>
      </c>
      <c r="AA2" s="137">
        <f>AVERAGE(V2:V157)</f>
        <v>4.6693102466804719E-4</v>
      </c>
      <c r="AC2" s="182" t="s">
        <v>171</v>
      </c>
      <c r="AD2" s="181">
        <f>RHO(K2:K157,1)</f>
        <v>-6.7170670153539919E-2</v>
      </c>
      <c r="AF2" s="226"/>
      <c r="AG2" s="231" t="s">
        <v>173</v>
      </c>
      <c r="AH2" s="225"/>
    </row>
    <row r="3" spans="1:36" ht="19" thickBot="1" x14ac:dyDescent="0.5">
      <c r="A3" s="70">
        <v>42345</v>
      </c>
      <c r="B3" s="75">
        <v>153.52000000000001</v>
      </c>
      <c r="C3" s="76">
        <v>59.730400000000003</v>
      </c>
      <c r="D3" s="73">
        <f t="shared" ref="D3:D66" si="8">(B3-B4)/B4</f>
        <v>-7.6738032234784648E-2</v>
      </c>
      <c r="E3" s="73">
        <f t="shared" ref="E3:E66" si="9">(C3-C4)/C4</f>
        <v>-1.8394503177501211E-2</v>
      </c>
      <c r="F3" s="73">
        <f t="shared" ref="F3:F66" si="10">D3-AVERAGE($D$2:$D$157)</f>
        <v>-7.5827309353154945E-2</v>
      </c>
      <c r="G3" s="73">
        <f t="shared" ref="G3:G66" si="11">E3-AVERAGE($E$2:$E$157)</f>
        <v>-2.0793906982473263E-2</v>
      </c>
      <c r="H3" s="74">
        <f t="shared" ref="H3:H66" si="12">F3*G3</f>
        <v>1.5767460174207289E-3</v>
      </c>
      <c r="I3" s="74">
        <f t="shared" ref="I3:I66" si="13">F3^2</f>
        <v>5.7497808437390599E-3</v>
      </c>
      <c r="J3" s="45">
        <f t="shared" si="0"/>
        <v>-4.3879917863483019E-2</v>
      </c>
      <c r="K3" s="45">
        <f t="shared" si="1"/>
        <v>2.5485414685981807E-2</v>
      </c>
      <c r="L3" s="45">
        <f t="shared" si="2"/>
        <v>6.4950636171645724E-4</v>
      </c>
      <c r="M3" s="45">
        <f t="shared" si="3"/>
        <v>-8.6843720512595785E-2</v>
      </c>
      <c r="N3" s="45">
        <f t="shared" si="4"/>
        <v>-9.1611521437024585E-4</v>
      </c>
      <c r="V3" s="45">
        <f t="shared" si="5"/>
        <v>6.4950636171645702E-4</v>
      </c>
      <c r="W3" s="45">
        <f t="shared" si="6"/>
        <v>1.6552938969527202E-5</v>
      </c>
      <c r="X3" s="45">
        <f t="shared" si="7"/>
        <v>4.2185851391014913E-7</v>
      </c>
      <c r="Z3" s="136" t="s">
        <v>150</v>
      </c>
      <c r="AA3" s="137">
        <f>AVERAGE(W2:W157)</f>
        <v>2.9808641126763888E-6</v>
      </c>
      <c r="AC3" s="176" t="s">
        <v>172</v>
      </c>
      <c r="AD3" s="117">
        <f>COUNT(K2:K157)</f>
        <v>156</v>
      </c>
      <c r="AF3" s="226"/>
      <c r="AH3" s="225"/>
    </row>
    <row r="4" spans="1:36" x14ac:dyDescent="0.45">
      <c r="A4" s="70">
        <v>42338</v>
      </c>
      <c r="B4" s="75">
        <v>166.28</v>
      </c>
      <c r="C4" s="76">
        <v>60.849699999999999</v>
      </c>
      <c r="D4" s="73">
        <f t="shared" si="8"/>
        <v>1.3469860425428221E-2</v>
      </c>
      <c r="E4" s="73">
        <f t="shared" si="9"/>
        <v>1.0396256617007302E-2</v>
      </c>
      <c r="F4" s="73">
        <f t="shared" si="10"/>
        <v>1.4380583307057928E-2</v>
      </c>
      <c r="G4" s="73">
        <f t="shared" si="11"/>
        <v>7.9968528120352503E-3</v>
      </c>
      <c r="H4" s="74">
        <f t="shared" si="12"/>
        <v>1.1499940805775337E-4</v>
      </c>
      <c r="I4" s="74">
        <f t="shared" si="13"/>
        <v>2.0680117625123315E-4</v>
      </c>
      <c r="J4" s="45">
        <f t="shared" si="0"/>
        <v>1.1176236931778216E-2</v>
      </c>
      <c r="K4" s="45">
        <f t="shared" si="1"/>
        <v>-7.7998031477091376E-4</v>
      </c>
      <c r="L4" s="45">
        <f t="shared" si="2"/>
        <v>6.0836929143013366E-7</v>
      </c>
      <c r="M4" s="45">
        <f t="shared" si="3"/>
        <v>-3.178756571733455E-2</v>
      </c>
      <c r="N4" s="45">
        <f t="shared" si="4"/>
        <v>5.4140039580890982E-2</v>
      </c>
      <c r="Q4" s="66" t="s">
        <v>98</v>
      </c>
      <c r="R4" s="102">
        <f t="array" ref="R4:S8">LINEST(E2:E157,D2:D157,,TRUE)</f>
        <v>0.6103252517231712</v>
      </c>
      <c r="S4" s="103">
        <v>2.9552409769527553E-3</v>
      </c>
      <c r="V4" s="45">
        <f t="shared" si="5"/>
        <v>6.0836929143013705E-7</v>
      </c>
      <c r="W4" s="45">
        <f t="shared" si="6"/>
        <v>-4.7451607142663737E-10</v>
      </c>
      <c r="X4" s="45">
        <f t="shared" si="7"/>
        <v>3.7011319475520701E-13</v>
      </c>
      <c r="Z4" s="136" t="s">
        <v>151</v>
      </c>
      <c r="AA4" s="137">
        <f>AVERAGE(X2:X157)</f>
        <v>8.2737292393455161E-7</v>
      </c>
      <c r="AC4" s="180" t="s">
        <v>169</v>
      </c>
      <c r="AD4" s="179">
        <f>StatistiqueLB(K2:K157,1)</f>
        <v>0.71747925676727231</v>
      </c>
      <c r="AF4" s="226"/>
      <c r="AG4" s="230" t="s">
        <v>174</v>
      </c>
      <c r="AH4" s="225"/>
    </row>
    <row r="5" spans="1:36" ht="19" thickBot="1" x14ac:dyDescent="0.5">
      <c r="A5" s="70">
        <v>42331</v>
      </c>
      <c r="B5" s="75">
        <v>164.07</v>
      </c>
      <c r="C5" s="76">
        <v>60.223599999999998</v>
      </c>
      <c r="D5" s="73">
        <f t="shared" si="8"/>
        <v>2.5950475237618845E-2</v>
      </c>
      <c r="E5" s="73">
        <f t="shared" si="9"/>
        <v>2.5188998347062438E-2</v>
      </c>
      <c r="F5" s="73">
        <f t="shared" si="10"/>
        <v>2.6861198119248551E-2</v>
      </c>
      <c r="G5" s="73">
        <f t="shared" si="11"/>
        <v>2.2789594542090386E-2</v>
      </c>
      <c r="H5" s="74">
        <f t="shared" si="12"/>
        <v>6.1215581405243535E-4</v>
      </c>
      <c r="I5" s="74">
        <f t="shared" si="13"/>
        <v>7.2152396440152192E-4</v>
      </c>
      <c r="J5" s="45">
        <f t="shared" si="0"/>
        <v>1.87934713086884E-2</v>
      </c>
      <c r="K5" s="45">
        <f t="shared" si="1"/>
        <v>6.3955270383740381E-3</v>
      </c>
      <c r="L5" s="45">
        <f t="shared" si="2"/>
        <v>4.0902766098573396E-5</v>
      </c>
      <c r="M5" s="45">
        <f t="shared" si="3"/>
        <v>-2.4170331340424366E-2</v>
      </c>
      <c r="N5" s="45">
        <f t="shared" si="4"/>
        <v>6.1757273957801166E-2</v>
      </c>
      <c r="Q5" s="67" t="s">
        <v>99</v>
      </c>
      <c r="R5" s="104">
        <v>4.8949471937191201E-2</v>
      </c>
      <c r="S5" s="105">
        <v>1.7418401086135337E-3</v>
      </c>
      <c r="V5" s="45">
        <f t="shared" si="5"/>
        <v>4.0902766098573362E-5</v>
      </c>
      <c r="W5" s="45">
        <f t="shared" si="6"/>
        <v>2.6159474652771477E-7</v>
      </c>
      <c r="X5" s="45">
        <f t="shared" si="7"/>
        <v>1.6730362745146022E-9</v>
      </c>
      <c r="Z5" s="138"/>
      <c r="AA5" s="45"/>
      <c r="AC5" s="177" t="s">
        <v>161</v>
      </c>
      <c r="AD5" s="120">
        <f>CHIINV(0.05,1)</f>
        <v>3.8414588206941236</v>
      </c>
      <c r="AF5" s="226"/>
      <c r="AG5" s="228" t="s">
        <v>175</v>
      </c>
      <c r="AH5" s="225"/>
    </row>
    <row r="6" spans="1:36" ht="19" thickBot="1" x14ac:dyDescent="0.5">
      <c r="A6" s="70">
        <v>42324</v>
      </c>
      <c r="B6" s="75">
        <v>159.91999999999999</v>
      </c>
      <c r="C6" s="76">
        <v>58.743899999999996</v>
      </c>
      <c r="D6" s="73">
        <f t="shared" si="8"/>
        <v>-3.4824069044601426E-2</v>
      </c>
      <c r="E6" s="73">
        <f t="shared" si="9"/>
        <v>-8.0624173984931817E-4</v>
      </c>
      <c r="F6" s="73">
        <f t="shared" si="10"/>
        <v>-3.3913346162971716E-2</v>
      </c>
      <c r="G6" s="73">
        <f t="shared" si="11"/>
        <v>-3.2056455448213708E-3</v>
      </c>
      <c r="H6" s="74">
        <f t="shared" si="12"/>
        <v>1.0871416703731522E-4</v>
      </c>
      <c r="I6" s="74">
        <f t="shared" si="13"/>
        <v>1.1501150479695484E-3</v>
      </c>
      <c r="J6" s="45">
        <f t="shared" si="0"/>
        <v>-1.8298767728718707E-2</v>
      </c>
      <c r="K6" s="45">
        <f t="shared" si="1"/>
        <v>1.7492525988869391E-2</v>
      </c>
      <c r="L6" s="45">
        <f t="shared" si="2"/>
        <v>3.0598846547127105E-4</v>
      </c>
      <c r="M6" s="45">
        <f t="shared" si="3"/>
        <v>-6.126257037783147E-2</v>
      </c>
      <c r="N6" s="45">
        <f t="shared" si="4"/>
        <v>2.4665034920394062E-2</v>
      </c>
      <c r="Q6" s="67" t="s">
        <v>100</v>
      </c>
      <c r="R6" s="106">
        <v>0.50236354853891529</v>
      </c>
      <c r="S6" s="107">
        <v>2.1748449690712452E-2</v>
      </c>
      <c r="V6" s="45">
        <f t="shared" si="5"/>
        <v>3.0598846547127094E-4</v>
      </c>
      <c r="W6" s="45">
        <f t="shared" si="6"/>
        <v>5.3525111845504705E-6</v>
      </c>
      <c r="X6" s="45">
        <f t="shared" si="7"/>
        <v>9.3628941001463165E-8</v>
      </c>
      <c r="Z6" s="136" t="s">
        <v>152</v>
      </c>
      <c r="AA6" s="45">
        <f>AA3/(AA2^1.5)</f>
        <v>0.29543577365336449</v>
      </c>
      <c r="AF6" s="226"/>
      <c r="AG6" s="228" t="s">
        <v>176</v>
      </c>
      <c r="AH6" s="225"/>
    </row>
    <row r="7" spans="1:36" ht="19" thickBot="1" x14ac:dyDescent="0.5">
      <c r="A7" s="70">
        <v>42317</v>
      </c>
      <c r="B7" s="75">
        <v>165.69</v>
      </c>
      <c r="C7" s="76">
        <v>58.7913</v>
      </c>
      <c r="D7" s="73">
        <f t="shared" si="8"/>
        <v>8.460133901399795E-3</v>
      </c>
      <c r="E7" s="73">
        <f t="shared" si="9"/>
        <v>8.0689229009315384E-4</v>
      </c>
      <c r="F7" s="73">
        <f t="shared" si="10"/>
        <v>9.3708567830295027E-3</v>
      </c>
      <c r="G7" s="73">
        <f t="shared" si="11"/>
        <v>-1.5925115148788986E-3</v>
      </c>
      <c r="H7" s="74">
        <f t="shared" si="12"/>
        <v>-1.4923197331255515E-5</v>
      </c>
      <c r="I7" s="74">
        <f t="shared" si="13"/>
        <v>8.7812956848050045E-5</v>
      </c>
      <c r="J7" s="45">
        <f t="shared" si="0"/>
        <v>8.1186743299363207E-3</v>
      </c>
      <c r="K7" s="45">
        <f t="shared" si="1"/>
        <v>-7.3117820398431671E-3</v>
      </c>
      <c r="L7" s="45">
        <f t="shared" si="2"/>
        <v>5.3462156598173106E-5</v>
      </c>
      <c r="M7" s="45">
        <f t="shared" si="3"/>
        <v>-3.4845128319176445E-2</v>
      </c>
      <c r="N7" s="45">
        <f t="shared" si="4"/>
        <v>5.1082476979049087E-2</v>
      </c>
      <c r="Q7" s="67" t="s">
        <v>101</v>
      </c>
      <c r="R7" s="106">
        <v>155.46286098586336</v>
      </c>
      <c r="S7" s="105">
        <v>154</v>
      </c>
      <c r="V7" s="45">
        <f t="shared" si="5"/>
        <v>5.3462156598173147E-5</v>
      </c>
      <c r="W7" s="45">
        <f t="shared" si="6"/>
        <v>-3.9090363642580542E-7</v>
      </c>
      <c r="X7" s="45">
        <f t="shared" si="7"/>
        <v>2.8582021881275885E-9</v>
      </c>
      <c r="Z7" s="136" t="s">
        <v>153</v>
      </c>
      <c r="AA7" s="45">
        <f>(AA4/AA2^2)-3</f>
        <v>0.79486073135923574</v>
      </c>
      <c r="AC7" s="211" t="s">
        <v>167</v>
      </c>
      <c r="AD7" s="212"/>
      <c r="AF7" s="226"/>
      <c r="AH7" s="225"/>
    </row>
    <row r="8" spans="1:36" ht="19" thickBot="1" x14ac:dyDescent="0.5">
      <c r="A8" s="70">
        <v>42310</v>
      </c>
      <c r="B8" s="75">
        <v>164.3</v>
      </c>
      <c r="C8" s="76">
        <v>58.743899999999996</v>
      </c>
      <c r="D8" s="73">
        <f t="shared" si="8"/>
        <v>-4.8455481526346635E-3</v>
      </c>
      <c r="E8" s="73">
        <f t="shared" si="9"/>
        <v>8.7958963932016406E-3</v>
      </c>
      <c r="F8" s="73">
        <f t="shared" si="10"/>
        <v>-3.9348252710049558E-3</v>
      </c>
      <c r="G8" s="73">
        <f t="shared" si="11"/>
        <v>6.3964925882295885E-3</v>
      </c>
      <c r="H8" s="74">
        <f t="shared" si="12"/>
        <v>-2.516908068196168E-5</v>
      </c>
      <c r="I8" s="74">
        <f t="shared" si="13"/>
        <v>1.5482849913339223E-5</v>
      </c>
      <c r="J8" s="45">
        <f t="shared" si="0"/>
        <v>-2.1194190407435899E-6</v>
      </c>
      <c r="K8" s="45">
        <f t="shared" si="1"/>
        <v>8.7980158122423838E-3</v>
      </c>
      <c r="L8" s="45">
        <f t="shared" si="2"/>
        <v>7.7405082232467006E-5</v>
      </c>
      <c r="M8" s="45">
        <f t="shared" si="3"/>
        <v>-4.2965922068153507E-2</v>
      </c>
      <c r="N8" s="45">
        <f t="shared" si="4"/>
        <v>4.2961683230072024E-2</v>
      </c>
      <c r="Q8" s="68" t="s">
        <v>102</v>
      </c>
      <c r="R8" s="108">
        <v>7.3533165873772982E-2</v>
      </c>
      <c r="S8" s="109">
        <v>7.2841239848215389E-2</v>
      </c>
      <c r="V8" s="45">
        <f t="shared" si="5"/>
        <v>7.7405082232466979E-5</v>
      </c>
      <c r="W8" s="45">
        <f t="shared" si="6"/>
        <v>6.8101113742916637E-7</v>
      </c>
      <c r="X8" s="45">
        <f t="shared" si="7"/>
        <v>5.9915467554149752E-9</v>
      </c>
      <c r="Z8" s="136" t="s">
        <v>154</v>
      </c>
      <c r="AA8" s="45">
        <v>156</v>
      </c>
      <c r="AF8" s="226"/>
      <c r="AG8" s="230" t="s">
        <v>177</v>
      </c>
      <c r="AH8" s="225"/>
    </row>
    <row r="9" spans="1:36" x14ac:dyDescent="0.45">
      <c r="A9" s="70">
        <v>42303</v>
      </c>
      <c r="B9" s="75">
        <v>165.1</v>
      </c>
      <c r="C9" s="76">
        <v>58.231699999999996</v>
      </c>
      <c r="D9" s="73">
        <f t="shared" si="8"/>
        <v>2.0521696130547613E-2</v>
      </c>
      <c r="E9" s="73">
        <f t="shared" si="9"/>
        <v>2.0784980542018671E-2</v>
      </c>
      <c r="F9" s="73">
        <f t="shared" si="10"/>
        <v>2.1432419012177319E-2</v>
      </c>
      <c r="G9" s="73">
        <f t="shared" si="11"/>
        <v>1.8385576737046619E-2</v>
      </c>
      <c r="H9" s="74">
        <f t="shared" si="12"/>
        <v>3.94047384408923E-4</v>
      </c>
      <c r="I9" s="74">
        <f t="shared" si="13"/>
        <v>4.5934858471353984E-4</v>
      </c>
      <c r="J9" s="45">
        <f t="shared" si="0"/>
        <v>1.5480150333615657E-2</v>
      </c>
      <c r="K9" s="45">
        <f t="shared" si="1"/>
        <v>5.3048302084030136E-3</v>
      </c>
      <c r="L9" s="45">
        <f t="shared" si="2"/>
        <v>2.8141223539985161E-5</v>
      </c>
      <c r="M9" s="45">
        <f t="shared" si="3"/>
        <v>-2.7483652315497108E-2</v>
      </c>
      <c r="N9" s="45">
        <f t="shared" si="4"/>
        <v>5.844395298272842E-2</v>
      </c>
      <c r="Q9" s="54"/>
      <c r="R9" s="78"/>
      <c r="S9" s="78"/>
      <c r="V9" s="45">
        <f t="shared" si="5"/>
        <v>2.8141223539985134E-5</v>
      </c>
      <c r="W9" s="45">
        <f t="shared" si="6"/>
        <v>1.4928441273633505E-7</v>
      </c>
      <c r="X9" s="45">
        <f t="shared" si="7"/>
        <v>7.9192846232741342E-10</v>
      </c>
      <c r="Z9" s="144" t="s">
        <v>155</v>
      </c>
      <c r="AA9" s="145">
        <f>(AA8/6)*AA6^2+(AA8/24)*AA7^2</f>
        <v>6.3760629898783163</v>
      </c>
      <c r="AF9" s="226"/>
      <c r="AG9" s="228" t="s">
        <v>178</v>
      </c>
      <c r="AH9" s="225"/>
    </row>
    <row r="10" spans="1:36" ht="19" thickBot="1" x14ac:dyDescent="0.5">
      <c r="A10" s="70">
        <v>42296</v>
      </c>
      <c r="B10" s="75">
        <v>161.78</v>
      </c>
      <c r="C10" s="76">
        <v>57.045999999999999</v>
      </c>
      <c r="D10" s="73">
        <f t="shared" si="8"/>
        <v>6.8039834230230502E-4</v>
      </c>
      <c r="E10" s="73">
        <f t="shared" si="9"/>
        <v>1.5364132795090297E-2</v>
      </c>
      <c r="F10" s="73">
        <f t="shared" si="10"/>
        <v>1.5911212239320123E-3</v>
      </c>
      <c r="G10" s="73">
        <f t="shared" si="11"/>
        <v>1.2964728990118244E-2</v>
      </c>
      <c r="H10" s="74">
        <f t="shared" si="12"/>
        <v>2.0628455458703782E-5</v>
      </c>
      <c r="I10" s="74">
        <f t="shared" si="13"/>
        <v>2.5316667492469048E-6</v>
      </c>
      <c r="J10" s="45">
        <f t="shared" si="0"/>
        <v>3.370505266490438E-3</v>
      </c>
      <c r="K10" s="45">
        <f t="shared" si="1"/>
        <v>1.1993627528599858E-2</v>
      </c>
      <c r="L10" s="45">
        <f t="shared" si="2"/>
        <v>1.4384710129478835E-4</v>
      </c>
      <c r="M10" s="45">
        <f t="shared" si="3"/>
        <v>-3.9593297382622329E-2</v>
      </c>
      <c r="N10" s="45">
        <f t="shared" si="4"/>
        <v>4.6334307915603203E-2</v>
      </c>
      <c r="Q10" s="44"/>
      <c r="R10" s="78"/>
      <c r="S10" s="78"/>
      <c r="V10" s="45">
        <f t="shared" si="5"/>
        <v>1.4384710129478829E-4</v>
      </c>
      <c r="W10" s="45">
        <f t="shared" si="6"/>
        <v>1.7252485539984649E-6</v>
      </c>
      <c r="X10" s="45">
        <f t="shared" si="7"/>
        <v>2.0691988550913085E-8</v>
      </c>
      <c r="Z10" s="144" t="s">
        <v>156</v>
      </c>
      <c r="AA10" s="145">
        <f>CHIINV(0.05,2)</f>
        <v>5.9914645471079817</v>
      </c>
      <c r="AF10" s="226"/>
      <c r="AG10" s="228" t="s">
        <v>179</v>
      </c>
      <c r="AH10" s="225"/>
    </row>
    <row r="11" spans="1:36" ht="19" thickBot="1" x14ac:dyDescent="0.5">
      <c r="A11" s="70">
        <v>42289</v>
      </c>
      <c r="B11" s="75">
        <v>161.66999999999999</v>
      </c>
      <c r="C11" s="76">
        <v>56.1828</v>
      </c>
      <c r="D11" s="73">
        <f t="shared" si="8"/>
        <v>7.2082228116710709E-2</v>
      </c>
      <c r="E11" s="73">
        <f t="shared" si="9"/>
        <v>5.0753014461939834E-4</v>
      </c>
      <c r="F11" s="73">
        <f t="shared" si="10"/>
        <v>7.2992950998340411E-2</v>
      </c>
      <c r="G11" s="73">
        <f t="shared" si="11"/>
        <v>-1.8918736603526541E-3</v>
      </c>
      <c r="H11" s="74">
        <f t="shared" si="12"/>
        <v>-1.3809344138517219E-4</v>
      </c>
      <c r="I11" s="74">
        <f t="shared" si="13"/>
        <v>5.3279708954461248E-3</v>
      </c>
      <c r="J11" s="45">
        <f t="shared" si="0"/>
        <v>4.6948844997051271E-2</v>
      </c>
      <c r="K11" s="45">
        <f t="shared" si="1"/>
        <v>-4.6441314852431873E-2</v>
      </c>
      <c r="L11" s="45">
        <f t="shared" si="2"/>
        <v>2.1567957252227091E-3</v>
      </c>
      <c r="M11" s="45">
        <f t="shared" si="3"/>
        <v>3.9850423479384986E-3</v>
      </c>
      <c r="N11" s="45">
        <f t="shared" si="4"/>
        <v>8.9912647646164023E-2</v>
      </c>
      <c r="Q11" s="47" t="s">
        <v>103</v>
      </c>
      <c r="R11" s="123">
        <f>SUM(H2:H157)/SUM(I2:I157)</f>
        <v>0.61032525172317131</v>
      </c>
      <c r="S11" s="78"/>
      <c r="V11" s="45">
        <f t="shared" si="5"/>
        <v>2.1567957252227091E-3</v>
      </c>
      <c r="W11" s="45">
        <f t="shared" si="6"/>
        <v>-1.0016442934744697E-4</v>
      </c>
      <c r="X11" s="45">
        <f t="shared" si="7"/>
        <v>4.6517678003389514E-6</v>
      </c>
      <c r="AF11" s="226"/>
      <c r="AG11" s="228" t="s">
        <v>180</v>
      </c>
      <c r="AH11" s="225"/>
    </row>
    <row r="12" spans="1:36" ht="19" thickBot="1" x14ac:dyDescent="0.5">
      <c r="A12" s="70">
        <v>42282</v>
      </c>
      <c r="B12" s="75">
        <v>150.80000000000001</v>
      </c>
      <c r="C12" s="76">
        <v>56.154299999999999</v>
      </c>
      <c r="D12" s="73">
        <f t="shared" si="8"/>
        <v>9.2357841361825413E-2</v>
      </c>
      <c r="E12" s="73">
        <f t="shared" si="9"/>
        <v>2.5108207722316422E-2</v>
      </c>
      <c r="F12" s="73">
        <f t="shared" si="10"/>
        <v>9.3268564243455115E-2</v>
      </c>
      <c r="G12" s="73">
        <f t="shared" si="11"/>
        <v>2.270880391734437E-2</v>
      </c>
      <c r="H12" s="74">
        <f t="shared" si="12"/>
        <v>2.1180175370568584E-3</v>
      </c>
      <c r="I12" s="74">
        <f t="shared" si="13"/>
        <v>8.6990250760355138E-3</v>
      </c>
      <c r="J12" s="45">
        <f t="shared" si="0"/>
        <v>5.9323563754717569E-2</v>
      </c>
      <c r="K12" s="45">
        <f t="shared" si="1"/>
        <v>-3.4215356032401147E-2</v>
      </c>
      <c r="L12" s="45">
        <f t="shared" si="2"/>
        <v>1.1706905884239695E-3</v>
      </c>
      <c r="M12" s="45">
        <f t="shared" si="3"/>
        <v>1.6359761105604796E-2</v>
      </c>
      <c r="N12" s="45">
        <f t="shared" si="4"/>
        <v>0.10228736640383032</v>
      </c>
      <c r="Q12" s="65" t="s">
        <v>114</v>
      </c>
      <c r="R12" s="124">
        <f>AVERAGE(E2:E157)-R4*AVERAGE(D2:D157)</f>
        <v>2.9552409769527553E-3</v>
      </c>
      <c r="S12" s="78"/>
      <c r="V12" s="45">
        <f t="shared" si="5"/>
        <v>1.1706905884239695E-3</v>
      </c>
      <c r="W12" s="45">
        <f t="shared" si="6"/>
        <v>-4.0055595286707313E-5</v>
      </c>
      <c r="X12" s="45">
        <f t="shared" si="7"/>
        <v>1.3705164538244601E-6</v>
      </c>
      <c r="Z12" s="178" t="s">
        <v>164</v>
      </c>
      <c r="AA12" s="175">
        <f>JBStatVBA(K2:K157)</f>
        <v>6.3760629898783225</v>
      </c>
      <c r="AF12" s="226"/>
      <c r="AG12" s="228" t="s">
        <v>181</v>
      </c>
      <c r="AH12" s="225"/>
    </row>
    <row r="13" spans="1:36" ht="19" thickBot="1" x14ac:dyDescent="0.5">
      <c r="A13" s="70">
        <v>42275</v>
      </c>
      <c r="B13" s="75">
        <v>138.05000000000001</v>
      </c>
      <c r="C13" s="76">
        <v>54.7789</v>
      </c>
      <c r="D13" s="73">
        <f t="shared" si="8"/>
        <v>-9.4041212757579637E-2</v>
      </c>
      <c r="E13" s="73">
        <f t="shared" si="9"/>
        <v>-5.2035275102187764E-2</v>
      </c>
      <c r="F13" s="73">
        <f t="shared" si="10"/>
        <v>-9.3130489875949934E-2</v>
      </c>
      <c r="G13" s="73">
        <f t="shared" si="11"/>
        <v>-5.443467890715982E-2</v>
      </c>
      <c r="H13" s="74">
        <f t="shared" si="12"/>
        <v>5.0695283128638332E-3</v>
      </c>
      <c r="I13" s="74">
        <f t="shared" si="13"/>
        <v>8.6732881445344134E-3</v>
      </c>
      <c r="J13" s="45">
        <f t="shared" si="0"/>
        <v>-5.4440485871669352E-2</v>
      </c>
      <c r="K13" s="45">
        <f t="shared" si="1"/>
        <v>2.4052107694815875E-3</v>
      </c>
      <c r="L13" s="45">
        <f t="shared" si="2"/>
        <v>5.7850388456302102E-6</v>
      </c>
      <c r="M13" s="45">
        <f t="shared" si="3"/>
        <v>-9.7404288520782104E-2</v>
      </c>
      <c r="N13" s="45">
        <f t="shared" si="4"/>
        <v>-1.1476683222556572E-2</v>
      </c>
      <c r="Q13" s="52" t="s">
        <v>104</v>
      </c>
      <c r="R13" s="107">
        <f>SQRT((1/154)*SUM(L2:L157))</f>
        <v>2.1748449690712452E-2</v>
      </c>
      <c r="S13" s="78"/>
      <c r="V13" s="45">
        <f t="shared" si="5"/>
        <v>5.7850388456302E-6</v>
      </c>
      <c r="W13" s="45">
        <f t="shared" si="6"/>
        <v>1.3914237733379075E-8</v>
      </c>
      <c r="X13" s="45">
        <f t="shared" si="7"/>
        <v>3.3466674445450397E-11</v>
      </c>
      <c r="AF13" s="226"/>
      <c r="AG13" s="228" t="s">
        <v>182</v>
      </c>
      <c r="AH13" s="225"/>
    </row>
    <row r="14" spans="1:36" ht="19" thickBot="1" x14ac:dyDescent="0.5">
      <c r="A14" s="70">
        <v>42268</v>
      </c>
      <c r="B14" s="75">
        <v>152.38</v>
      </c>
      <c r="C14" s="76">
        <v>57.785800000000002</v>
      </c>
      <c r="D14" s="73">
        <f t="shared" si="8"/>
        <v>-1.9181256436663349E-2</v>
      </c>
      <c r="E14" s="73">
        <f t="shared" si="9"/>
        <v>-8.6260435145122816E-3</v>
      </c>
      <c r="F14" s="73">
        <f t="shared" si="10"/>
        <v>-1.8270533555033643E-2</v>
      </c>
      <c r="G14" s="73">
        <f t="shared" si="11"/>
        <v>-1.1025447319484334E-2</v>
      </c>
      <c r="H14" s="74">
        <f t="shared" si="12"/>
        <v>2.0144080520989425E-4</v>
      </c>
      <c r="I14" s="74">
        <f t="shared" si="13"/>
        <v>3.3381239638561027E-4</v>
      </c>
      <c r="J14" s="45">
        <f t="shared" si="0"/>
        <v>-8.7515641861205043E-3</v>
      </c>
      <c r="K14" s="45">
        <f t="shared" si="1"/>
        <v>1.2552067160822265E-4</v>
      </c>
      <c r="L14" s="45">
        <f t="shared" si="2"/>
        <v>1.5755439000979271E-8</v>
      </c>
      <c r="M14" s="45">
        <f t="shared" si="3"/>
        <v>-5.171536683523327E-2</v>
      </c>
      <c r="N14" s="45">
        <f t="shared" si="4"/>
        <v>3.4212238462992262E-2</v>
      </c>
      <c r="Q14" s="53" t="s">
        <v>105</v>
      </c>
      <c r="R14" s="125">
        <f>SQRT(R13^2/SUM(I2:I157))</f>
        <v>4.8949471937191222E-2</v>
      </c>
      <c r="S14" s="78"/>
      <c r="V14" s="45">
        <f t="shared" si="5"/>
        <v>1.5755439000978722E-8</v>
      </c>
      <c r="W14" s="45">
        <f t="shared" si="6"/>
        <v>1.9776332848851991E-12</v>
      </c>
      <c r="X14" s="45">
        <f t="shared" si="7"/>
        <v>2.4823385811356141E-16</v>
      </c>
      <c r="Z14" s="209" t="s">
        <v>168</v>
      </c>
      <c r="AA14" s="210"/>
      <c r="AF14" s="226"/>
      <c r="AG14" s="228" t="s">
        <v>183</v>
      </c>
      <c r="AH14" s="225"/>
    </row>
    <row r="15" spans="1:36" x14ac:dyDescent="0.45">
      <c r="A15" s="70">
        <v>42261</v>
      </c>
      <c r="B15" s="75">
        <v>155.36000000000001</v>
      </c>
      <c r="C15" s="76">
        <v>58.288600000000002</v>
      </c>
      <c r="D15" s="73">
        <f t="shared" si="8"/>
        <v>-3.5031055900621035E-2</v>
      </c>
      <c r="E15" s="73">
        <f t="shared" si="9"/>
        <v>4.0860341008141302E-3</v>
      </c>
      <c r="F15" s="73">
        <f t="shared" si="10"/>
        <v>-3.4120333018991325E-2</v>
      </c>
      <c r="G15" s="73">
        <f t="shared" si="11"/>
        <v>1.6866302958420776E-3</v>
      </c>
      <c r="H15" s="74">
        <f t="shared" si="12"/>
        <v>-5.7548387374051549E-5</v>
      </c>
      <c r="I15" s="74">
        <f t="shared" si="13"/>
        <v>1.1641971253268696E-3</v>
      </c>
      <c r="J15" s="45">
        <f t="shared" si="0"/>
        <v>-1.8425097033722262E-2</v>
      </c>
      <c r="K15" s="45">
        <f t="shared" si="1"/>
        <v>2.2511131134536393E-2</v>
      </c>
      <c r="L15" s="45">
        <f t="shared" si="2"/>
        <v>5.0675102495629371E-4</v>
      </c>
      <c r="M15" s="45">
        <f t="shared" si="3"/>
        <v>-6.1388899682835021E-2</v>
      </c>
      <c r="N15" s="45">
        <f t="shared" si="4"/>
        <v>2.4538705615390507E-2</v>
      </c>
      <c r="Q15" s="54"/>
      <c r="R15" s="78"/>
      <c r="S15" s="78"/>
      <c r="V15" s="45">
        <f t="shared" si="5"/>
        <v>5.067510249562936E-4</v>
      </c>
      <c r="W15" s="45">
        <f t="shared" si="6"/>
        <v>1.1407538775351848E-5</v>
      </c>
      <c r="X15" s="45">
        <f t="shared" si="7"/>
        <v>2.5679660129425409E-7</v>
      </c>
      <c r="AF15" s="226"/>
      <c r="AH15" s="225"/>
    </row>
    <row r="16" spans="1:36" ht="19" thickBot="1" x14ac:dyDescent="0.5">
      <c r="A16" s="70">
        <v>42254</v>
      </c>
      <c r="B16" s="75">
        <v>161</v>
      </c>
      <c r="C16" s="76">
        <v>58.051400000000001</v>
      </c>
      <c r="D16" s="73">
        <f t="shared" si="8"/>
        <v>-2.1871202916160355E-2</v>
      </c>
      <c r="E16" s="73">
        <f t="shared" si="9"/>
        <v>-4.3922308450884788E-3</v>
      </c>
      <c r="F16" s="73">
        <f t="shared" si="10"/>
        <v>-2.0960480034530649E-2</v>
      </c>
      <c r="G16" s="73">
        <f t="shared" si="11"/>
        <v>-6.791634650060531E-3</v>
      </c>
      <c r="H16" s="74">
        <f t="shared" si="12"/>
        <v>1.423559224844203E-4</v>
      </c>
      <c r="I16" s="74">
        <f t="shared" si="13"/>
        <v>4.3934172327795797E-4</v>
      </c>
      <c r="J16" s="45">
        <f t="shared" si="0"/>
        <v>-1.0393306448341372E-2</v>
      </c>
      <c r="K16" s="45">
        <f t="shared" si="1"/>
        <v>6.0010756032528936E-3</v>
      </c>
      <c r="L16" s="45">
        <f t="shared" si="2"/>
        <v>3.6012908395957082E-5</v>
      </c>
      <c r="M16" s="45">
        <f t="shared" si="3"/>
        <v>-5.3357109097454135E-2</v>
      </c>
      <c r="N16" s="45">
        <f t="shared" si="4"/>
        <v>3.2570496200771397E-2</v>
      </c>
      <c r="Q16" s="44"/>
      <c r="R16" s="78"/>
      <c r="S16" s="78"/>
      <c r="V16" s="45">
        <f t="shared" si="5"/>
        <v>3.6012908395957048E-5</v>
      </c>
      <c r="W16" s="45">
        <f t="shared" si="6"/>
        <v>2.1611618597715906E-7</v>
      </c>
      <c r="X16" s="45">
        <f t="shared" si="7"/>
        <v>1.2969295711355936E-9</v>
      </c>
      <c r="AF16" s="226"/>
      <c r="AG16" s="230" t="s">
        <v>184</v>
      </c>
      <c r="AH16" s="225"/>
    </row>
    <row r="17" spans="1:34" x14ac:dyDescent="0.45">
      <c r="A17" s="70">
        <v>42247</v>
      </c>
      <c r="B17" s="75">
        <v>164.6</v>
      </c>
      <c r="C17" s="76">
        <v>58.307499999999997</v>
      </c>
      <c r="D17" s="73">
        <f t="shared" si="8"/>
        <v>6.6338429644985611E-2</v>
      </c>
      <c r="E17" s="73">
        <f t="shared" si="9"/>
        <v>2.2113732777057079E-2</v>
      </c>
      <c r="F17" s="73">
        <f t="shared" si="10"/>
        <v>6.7249152526615313E-2</v>
      </c>
      <c r="G17" s="73">
        <f t="shared" si="11"/>
        <v>1.9714328972085027E-2</v>
      </c>
      <c r="H17" s="74">
        <f t="shared" si="12"/>
        <v>1.3257719160036173E-3</v>
      </c>
      <c r="I17" s="74">
        <f t="shared" si="13"/>
        <v>4.5224485155479707E-3</v>
      </c>
      <c r="J17" s="45">
        <f t="shared" si="0"/>
        <v>4.3443259748948485E-2</v>
      </c>
      <c r="K17" s="45">
        <f t="shared" si="1"/>
        <v>-2.1329526971891406E-2</v>
      </c>
      <c r="L17" s="45">
        <f t="shared" si="2"/>
        <v>4.5494872084464298E-4</v>
      </c>
      <c r="M17" s="45">
        <f t="shared" si="3"/>
        <v>4.7945709983571172E-4</v>
      </c>
      <c r="N17" s="45">
        <f t="shared" si="4"/>
        <v>8.6407062398061243E-2</v>
      </c>
      <c r="Q17" s="47" t="s">
        <v>106</v>
      </c>
      <c r="R17" s="126">
        <f>R4/R5</f>
        <v>12.468474685616652</v>
      </c>
      <c r="V17" s="45">
        <f t="shared" si="5"/>
        <v>4.5494872084464309E-4</v>
      </c>
      <c r="W17" s="45">
        <f t="shared" si="6"/>
        <v>-9.7038410120833102E-6</v>
      </c>
      <c r="X17" s="45">
        <f t="shared" si="7"/>
        <v>2.0697833859817699E-7</v>
      </c>
      <c r="AF17" s="226"/>
      <c r="AG17" s="228" t="s">
        <v>185</v>
      </c>
      <c r="AH17" s="225"/>
    </row>
    <row r="18" spans="1:34" ht="19" thickBot="1" x14ac:dyDescent="0.5">
      <c r="A18" s="70">
        <v>42240</v>
      </c>
      <c r="B18" s="75">
        <v>154.36000000000001</v>
      </c>
      <c r="C18" s="76">
        <v>57.045999999999999</v>
      </c>
      <c r="D18" s="73">
        <f t="shared" si="8"/>
        <v>-0.14129951045838884</v>
      </c>
      <c r="E18" s="73">
        <f t="shared" si="9"/>
        <v>-0.10332382889495971</v>
      </c>
      <c r="F18" s="73">
        <f t="shared" si="10"/>
        <v>-0.14038878757675913</v>
      </c>
      <c r="G18" s="73">
        <f t="shared" si="11"/>
        <v>-0.10572323269993177</v>
      </c>
      <c r="H18" s="74">
        <f t="shared" si="12"/>
        <v>1.4842356457438996E-2</v>
      </c>
      <c r="I18" s="74">
        <f t="shared" si="13"/>
        <v>1.9709011677272396E-2</v>
      </c>
      <c r="J18" s="45">
        <f t="shared" si="0"/>
        <v>-8.328341831192429E-2</v>
      </c>
      <c r="K18" s="45">
        <f t="shared" si="1"/>
        <v>-2.004041058303542E-2</v>
      </c>
      <c r="L18" s="45">
        <f t="shared" si="2"/>
        <v>4.0161805633663806E-4</v>
      </c>
      <c r="M18" s="45">
        <f t="shared" si="3"/>
        <v>-0.12624722096103705</v>
      </c>
      <c r="N18" s="45">
        <f t="shared" si="4"/>
        <v>-4.031961566281151E-2</v>
      </c>
      <c r="Q18" s="53" t="s">
        <v>107</v>
      </c>
      <c r="R18" s="112">
        <f>TINV(0.05,154)</f>
        <v>1.9754880582343397</v>
      </c>
      <c r="S18" s="78"/>
      <c r="V18" s="45">
        <f t="shared" si="5"/>
        <v>4.0161805633663822E-4</v>
      </c>
      <c r="W18" s="45">
        <f t="shared" si="6"/>
        <v>-8.0485907465468813E-6</v>
      </c>
      <c r="X18" s="45">
        <f t="shared" si="7"/>
        <v>1.6129706317561911E-7</v>
      </c>
      <c r="AF18" s="226"/>
      <c r="AG18" s="228" t="s">
        <v>186</v>
      </c>
      <c r="AH18" s="225"/>
    </row>
    <row r="19" spans="1:34" ht="19" thickBot="1" x14ac:dyDescent="0.5">
      <c r="A19" s="70">
        <v>42233</v>
      </c>
      <c r="B19" s="75">
        <v>179.76</v>
      </c>
      <c r="C19" s="76">
        <v>63.619399999999999</v>
      </c>
      <c r="D19" s="73">
        <f t="shared" si="8"/>
        <v>-5.3795136330140013E-2</v>
      </c>
      <c r="E19" s="73">
        <f t="shared" si="9"/>
        <v>-1.8871707244101654E-2</v>
      </c>
      <c r="F19" s="73">
        <f t="shared" si="10"/>
        <v>-5.2884413448510303E-2</v>
      </c>
      <c r="G19" s="73">
        <f t="shared" si="11"/>
        <v>-2.1271111049073706E-2</v>
      </c>
      <c r="H19" s="74">
        <f t="shared" si="12"/>
        <v>1.1249102312283895E-3</v>
      </c>
      <c r="I19" s="74">
        <f t="shared" si="13"/>
        <v>2.7967611857929774E-3</v>
      </c>
      <c r="J19" s="45">
        <f t="shared" si="0"/>
        <v>-2.9877289145222263E-2</v>
      </c>
      <c r="K19" s="45">
        <f t="shared" si="1"/>
        <v>1.1005581901120609E-2</v>
      </c>
      <c r="L19" s="45">
        <f t="shared" si="2"/>
        <v>1.2112283298227351E-4</v>
      </c>
      <c r="M19" s="45">
        <f t="shared" si="3"/>
        <v>-7.2841091794335025E-2</v>
      </c>
      <c r="N19" s="45">
        <f t="shared" si="4"/>
        <v>1.3086513503890503E-2</v>
      </c>
      <c r="Q19" s="173" t="s">
        <v>170</v>
      </c>
      <c r="R19" s="174">
        <f>TestSignificativité(D2:D157,E2:E157,S4,R4)</f>
        <v>12.468474685616648</v>
      </c>
      <c r="S19" s="78"/>
      <c r="V19" s="45">
        <f t="shared" si="5"/>
        <v>1.2112283298227349E-4</v>
      </c>
      <c r="W19" s="45">
        <f t="shared" si="6"/>
        <v>1.3330272584821633E-6</v>
      </c>
      <c r="X19" s="45">
        <f t="shared" si="7"/>
        <v>1.4670740669651717E-8</v>
      </c>
      <c r="AF19" s="226"/>
      <c r="AG19" s="228" t="s">
        <v>187</v>
      </c>
      <c r="AH19" s="225"/>
    </row>
    <row r="20" spans="1:34" ht="19" thickBot="1" x14ac:dyDescent="0.5">
      <c r="A20" s="70">
        <v>42226</v>
      </c>
      <c r="B20" s="75">
        <v>189.98</v>
      </c>
      <c r="C20" s="76">
        <v>64.843100000000007</v>
      </c>
      <c r="D20" s="73">
        <f t="shared" si="8"/>
        <v>3.4805817310310946E-2</v>
      </c>
      <c r="E20" s="73">
        <f t="shared" si="9"/>
        <v>-5.8170110008047803E-3</v>
      </c>
      <c r="F20" s="73">
        <f t="shared" si="10"/>
        <v>3.5716540191940656E-2</v>
      </c>
      <c r="G20" s="73">
        <f t="shared" si="11"/>
        <v>-8.2164148057768324E-3</v>
      </c>
      <c r="H20" s="74">
        <f t="shared" si="12"/>
        <v>-2.9346190964418454E-4</v>
      </c>
      <c r="I20" s="74">
        <f t="shared" si="13"/>
        <v>1.2756712432825123E-3</v>
      </c>
      <c r="J20" s="45">
        <f t="shared" si="0"/>
        <v>2.4198110188298996E-2</v>
      </c>
      <c r="K20" s="45">
        <f t="shared" si="1"/>
        <v>-3.0015121189103777E-2</v>
      </c>
      <c r="L20" s="45">
        <f t="shared" si="2"/>
        <v>9.009074999965865E-4</v>
      </c>
      <c r="M20" s="45">
        <f t="shared" si="3"/>
        <v>-1.8765692460813773E-2</v>
      </c>
      <c r="N20" s="45">
        <f t="shared" si="4"/>
        <v>6.7161912837411755E-2</v>
      </c>
      <c r="Q20" s="57"/>
      <c r="R20" s="78"/>
      <c r="S20" s="78"/>
      <c r="V20" s="45">
        <f t="shared" si="5"/>
        <v>9.0090749999658672E-4</v>
      </c>
      <c r="W20" s="45">
        <f t="shared" si="6"/>
        <v>-2.7040847792570063E-5</v>
      </c>
      <c r="X20" s="45">
        <f t="shared" si="7"/>
        <v>8.1163432355009992E-7</v>
      </c>
      <c r="AF20" s="226"/>
      <c r="AG20" s="228" t="s">
        <v>188</v>
      </c>
      <c r="AH20" s="225"/>
    </row>
    <row r="21" spans="1:34" ht="19" thickBot="1" x14ac:dyDescent="0.5">
      <c r="A21" s="70">
        <v>42219</v>
      </c>
      <c r="B21" s="75">
        <v>183.59</v>
      </c>
      <c r="C21" s="76">
        <v>65.222499999999997</v>
      </c>
      <c r="D21" s="73">
        <f t="shared" si="8"/>
        <v>4.2651067696501538E-2</v>
      </c>
      <c r="E21" s="73">
        <f t="shared" si="9"/>
        <v>2.6574705551821686E-2</v>
      </c>
      <c r="F21" s="73">
        <f t="shared" si="10"/>
        <v>4.3561790578131247E-2</v>
      </c>
      <c r="G21" s="73">
        <f t="shared" si="11"/>
        <v>2.4175301746849634E-2</v>
      </c>
      <c r="H21" s="74">
        <f t="shared" si="12"/>
        <v>1.0531194318593943E-3</v>
      </c>
      <c r="I21" s="74">
        <f t="shared" si="13"/>
        <v>1.8976295983729643E-3</v>
      </c>
      <c r="J21" s="45">
        <f t="shared" si="0"/>
        <v>2.8986264605082079E-2</v>
      </c>
      <c r="K21" s="45">
        <f t="shared" si="1"/>
        <v>-2.4115590532603932E-3</v>
      </c>
      <c r="L21" s="45">
        <f t="shared" si="2"/>
        <v>5.8156170673621642E-6</v>
      </c>
      <c r="M21" s="45">
        <f t="shared" si="3"/>
        <v>-1.3977538044030693E-2</v>
      </c>
      <c r="N21" s="45">
        <f t="shared" si="4"/>
        <v>7.1950067254194838E-2</v>
      </c>
      <c r="Q21" s="58" t="s">
        <v>108</v>
      </c>
      <c r="R21" s="127">
        <f>R18*S6</f>
        <v>4.2963802649112766E-2</v>
      </c>
      <c r="S21" s="78"/>
      <c r="V21" s="45">
        <f t="shared" si="5"/>
        <v>5.8156170673621744E-6</v>
      </c>
      <c r="W21" s="45">
        <f t="shared" si="6"/>
        <v>-1.4024703989092922E-8</v>
      </c>
      <c r="X21" s="45">
        <f t="shared" si="7"/>
        <v>3.3821401874194218E-11</v>
      </c>
      <c r="AF21" s="226"/>
      <c r="AG21" s="228" t="s">
        <v>189</v>
      </c>
      <c r="AH21" s="225"/>
    </row>
    <row r="22" spans="1:34" x14ac:dyDescent="0.45">
      <c r="A22" s="70">
        <v>42212</v>
      </c>
      <c r="B22" s="75">
        <v>176.08</v>
      </c>
      <c r="C22" s="76">
        <v>63.534100000000002</v>
      </c>
      <c r="D22" s="73">
        <f t="shared" si="8"/>
        <v>-7.1063044051701385E-2</v>
      </c>
      <c r="E22" s="73">
        <f t="shared" si="9"/>
        <v>-5.3687446565760896E-2</v>
      </c>
      <c r="F22" s="73">
        <f t="shared" si="10"/>
        <v>-7.0152321170071683E-2</v>
      </c>
      <c r="G22" s="73">
        <f t="shared" si="11"/>
        <v>-5.6086850370732952E-2</v>
      </c>
      <c r="H22" s="74">
        <f t="shared" si="12"/>
        <v>3.9346227406254122E-3</v>
      </c>
      <c r="I22" s="74">
        <f t="shared" si="13"/>
        <v>4.9213481655488878E-3</v>
      </c>
      <c r="J22" s="45">
        <f t="shared" si="0"/>
        <v>-4.0416329272116705E-2</v>
      </c>
      <c r="K22" s="45">
        <f t="shared" si="1"/>
        <v>-1.3271117293644191E-2</v>
      </c>
      <c r="L22" s="45">
        <f t="shared" si="2"/>
        <v>1.7612255422166191E-4</v>
      </c>
      <c r="M22" s="45">
        <f t="shared" si="3"/>
        <v>-8.3380131921229464E-2</v>
      </c>
      <c r="N22" s="45">
        <f t="shared" si="4"/>
        <v>2.5474733769960678E-3</v>
      </c>
      <c r="V22" s="45">
        <f t="shared" si="5"/>
        <v>1.7612255422166196E-4</v>
      </c>
      <c r="W22" s="45">
        <f t="shared" si="6"/>
        <v>-2.3373430751318853E-6</v>
      </c>
      <c r="X22" s="45">
        <f t="shared" si="7"/>
        <v>3.1019154105562259E-8</v>
      </c>
      <c r="AF22" s="226"/>
      <c r="AH22" s="225"/>
    </row>
    <row r="23" spans="1:34" x14ac:dyDescent="0.45">
      <c r="A23" s="70">
        <v>42205</v>
      </c>
      <c r="B23" s="75">
        <v>189.55</v>
      </c>
      <c r="C23" s="76">
        <v>67.138599999999997</v>
      </c>
      <c r="D23" s="73">
        <f t="shared" si="8"/>
        <v>1.5809217577706414E-2</v>
      </c>
      <c r="E23" s="73">
        <f t="shared" si="9"/>
        <v>1.2879253042548205E-2</v>
      </c>
      <c r="F23" s="73">
        <f t="shared" si="10"/>
        <v>1.671994045933612E-2</v>
      </c>
      <c r="G23" s="73">
        <f t="shared" si="11"/>
        <v>1.0479849237576153E-2</v>
      </c>
      <c r="H23" s="74">
        <f t="shared" si="12"/>
        <v>1.7522245527509231E-4</v>
      </c>
      <c r="I23" s="74">
        <f t="shared" si="13"/>
        <v>2.7955640896374495E-4</v>
      </c>
      <c r="J23" s="45">
        <f t="shared" si="0"/>
        <v>1.2604005674612808E-2</v>
      </c>
      <c r="K23" s="45">
        <f t="shared" si="1"/>
        <v>2.7524736793539673E-4</v>
      </c>
      <c r="L23" s="45">
        <f t="shared" si="2"/>
        <v>7.5761113555363662E-8</v>
      </c>
      <c r="M23" s="45">
        <f t="shared" si="3"/>
        <v>-3.0359796974499961E-2</v>
      </c>
      <c r="N23" s="45">
        <f t="shared" si="4"/>
        <v>5.556780832372557E-2</v>
      </c>
      <c r="V23" s="45">
        <f t="shared" si="5"/>
        <v>7.5761113555362471E-8</v>
      </c>
      <c r="W23" s="45">
        <f t="shared" si="6"/>
        <v>2.0853047097968062E-11</v>
      </c>
      <c r="X23" s="45">
        <f t="shared" si="7"/>
        <v>5.7397463271485275E-15</v>
      </c>
      <c r="AF23" s="226"/>
      <c r="AG23" s="230" t="s">
        <v>190</v>
      </c>
      <c r="AH23" s="225"/>
    </row>
    <row r="24" spans="1:34" ht="19" thickBot="1" x14ac:dyDescent="0.5">
      <c r="A24" s="70">
        <v>42198</v>
      </c>
      <c r="B24" s="75">
        <v>186.6</v>
      </c>
      <c r="C24" s="76">
        <v>66.284899999999993</v>
      </c>
      <c r="D24" s="73">
        <f t="shared" si="8"/>
        <v>3.9728088259876275E-2</v>
      </c>
      <c r="E24" s="73">
        <f t="shared" si="9"/>
        <v>4.2362912990831912E-2</v>
      </c>
      <c r="F24" s="73">
        <f t="shared" si="10"/>
        <v>4.0638811141505984E-2</v>
      </c>
      <c r="G24" s="73">
        <f t="shared" si="11"/>
        <v>3.9963509185859857E-2</v>
      </c>
      <c r="H24" s="74">
        <f t="shared" si="12"/>
        <v>1.6240695023559983E-3</v>
      </c>
      <c r="I24" s="74">
        <f t="shared" si="13"/>
        <v>1.651512970994991E-3</v>
      </c>
      <c r="J24" s="45">
        <f t="shared" si="0"/>
        <v>2.7202296444642112E-2</v>
      </c>
      <c r="K24" s="45">
        <f t="shared" si="1"/>
        <v>1.51606165461898E-2</v>
      </c>
      <c r="L24" s="45">
        <f t="shared" si="2"/>
        <v>2.2984429406060393E-4</v>
      </c>
      <c r="M24" s="45">
        <f t="shared" si="3"/>
        <v>-1.5761506204470661E-2</v>
      </c>
      <c r="N24" s="45">
        <f t="shared" si="4"/>
        <v>7.0166099093754875E-2</v>
      </c>
      <c r="V24" s="45">
        <f t="shared" si="5"/>
        <v>2.298442940606039E-4</v>
      </c>
      <c r="W24" s="45">
        <f t="shared" si="6"/>
        <v>3.4845812075825052E-6</v>
      </c>
      <c r="X24" s="45">
        <f t="shared" si="7"/>
        <v>5.282839951221736E-8</v>
      </c>
      <c r="AF24" s="226"/>
      <c r="AG24" s="228" t="s">
        <v>191</v>
      </c>
      <c r="AH24" s="225"/>
    </row>
    <row r="25" spans="1:34" ht="19" thickBot="1" x14ac:dyDescent="0.5">
      <c r="A25" s="70">
        <v>42191</v>
      </c>
      <c r="B25" s="75">
        <v>179.47</v>
      </c>
      <c r="C25" s="76">
        <v>63.591000000000001</v>
      </c>
      <c r="D25" s="73">
        <f t="shared" si="8"/>
        <v>-5.691014188124021E-2</v>
      </c>
      <c r="E25" s="73">
        <f t="shared" si="9"/>
        <v>-3.372708955700135E-2</v>
      </c>
      <c r="F25" s="73">
        <f t="shared" si="10"/>
        <v>-5.5999418999610501E-2</v>
      </c>
      <c r="G25" s="73">
        <f t="shared" si="11"/>
        <v>-3.6126493361973405E-2</v>
      </c>
      <c r="H25" s="74">
        <f t="shared" si="12"/>
        <v>2.0230626387637961E-3</v>
      </c>
      <c r="I25" s="74">
        <f t="shared" si="13"/>
        <v>3.1359349282939373E-3</v>
      </c>
      <c r="J25" s="45">
        <f t="shared" si="0"/>
        <v>-3.1778455692316576E-2</v>
      </c>
      <c r="K25" s="45">
        <f t="shared" si="1"/>
        <v>-1.9486338646847734E-3</v>
      </c>
      <c r="L25" s="45">
        <f t="shared" si="2"/>
        <v>3.7971739385963158E-6</v>
      </c>
      <c r="M25" s="45">
        <f t="shared" si="3"/>
        <v>-7.4742258341429335E-2</v>
      </c>
      <c r="N25" s="45">
        <f t="shared" si="4"/>
        <v>1.1185346956796197E-2</v>
      </c>
      <c r="Q25" s="111" t="s">
        <v>160</v>
      </c>
      <c r="R25" s="146" t="s">
        <v>127</v>
      </c>
      <c r="S25" s="147" t="s">
        <v>128</v>
      </c>
      <c r="V25" s="45">
        <f t="shared" si="5"/>
        <v>3.7971739385963243E-6</v>
      </c>
      <c r="W25" s="45">
        <f t="shared" si="6"/>
        <v>-7.399301726847266E-9</v>
      </c>
      <c r="X25" s="45">
        <f t="shared" si="7"/>
        <v>1.4418529919955121E-11</v>
      </c>
      <c r="AF25" s="226"/>
      <c r="AG25" s="228" t="s">
        <v>186</v>
      </c>
      <c r="AH25" s="225"/>
    </row>
    <row r="26" spans="1:34" x14ac:dyDescent="0.45">
      <c r="A26" s="70">
        <v>42184</v>
      </c>
      <c r="B26" s="75">
        <v>190.3</v>
      </c>
      <c r="C26" s="76">
        <v>65.810599999999994</v>
      </c>
      <c r="D26" s="73">
        <f t="shared" si="8"/>
        <v>-2.5202335826247247E-2</v>
      </c>
      <c r="E26" s="73">
        <f t="shared" si="9"/>
        <v>-2.6519376244390075E-2</v>
      </c>
      <c r="F26" s="73">
        <f t="shared" si="10"/>
        <v>-2.4291612944617541E-2</v>
      </c>
      <c r="G26" s="73">
        <f t="shared" si="11"/>
        <v>-2.8918780049362127E-2</v>
      </c>
      <c r="H26" s="74">
        <f t="shared" si="12"/>
        <v>7.0248381178963253E-4</v>
      </c>
      <c r="I26" s="74">
        <f t="shared" si="13"/>
        <v>5.9008245945111053E-4</v>
      </c>
      <c r="J26" s="45">
        <f t="shared" si="0"/>
        <v>-1.2426380980213494E-2</v>
      </c>
      <c r="K26" s="45">
        <f t="shared" si="1"/>
        <v>-1.409299526417658E-2</v>
      </c>
      <c r="L26" s="45">
        <f t="shared" si="2"/>
        <v>1.9861251551610352E-4</v>
      </c>
      <c r="M26" s="45">
        <f t="shared" si="3"/>
        <v>-5.5390183629326253E-2</v>
      </c>
      <c r="N26" s="45">
        <f t="shared" si="4"/>
        <v>3.0537421668899275E-2</v>
      </c>
      <c r="Q26" s="148" t="s">
        <v>129</v>
      </c>
      <c r="R26" s="169">
        <f>R27+R28</f>
        <v>0.14637440572198837</v>
      </c>
      <c r="S26" s="92">
        <f>S28+S27</f>
        <v>155</v>
      </c>
      <c r="V26" s="45">
        <f t="shared" si="5"/>
        <v>1.9861251551610358E-4</v>
      </c>
      <c r="W26" s="45">
        <f t="shared" si="6"/>
        <v>-2.7990452405746458E-6</v>
      </c>
      <c r="X26" s="45">
        <f t="shared" si="7"/>
        <v>3.9446931319634484E-8</v>
      </c>
      <c r="AF26" s="226"/>
      <c r="AG26" s="228" t="s">
        <v>192</v>
      </c>
      <c r="AH26" s="225"/>
    </row>
    <row r="27" spans="1:34" x14ac:dyDescent="0.45">
      <c r="A27" s="70">
        <v>42177</v>
      </c>
      <c r="B27" s="75">
        <v>195.22</v>
      </c>
      <c r="C27" s="76">
        <v>67.603399999999993</v>
      </c>
      <c r="D27" s="73">
        <f t="shared" si="8"/>
        <v>1.7565806619755042E-2</v>
      </c>
      <c r="E27" s="73">
        <f t="shared" si="9"/>
        <v>6.3732632605856473E-2</v>
      </c>
      <c r="F27" s="73">
        <f t="shared" si="10"/>
        <v>1.8476529501384748E-2</v>
      </c>
      <c r="G27" s="73">
        <f t="shared" si="11"/>
        <v>6.1333228800884418E-2</v>
      </c>
      <c r="H27" s="74">
        <f t="shared" si="12"/>
        <v>1.1332252113547216E-3</v>
      </c>
      <c r="I27" s="74">
        <f t="shared" si="13"/>
        <v>3.4138214241554094E-4</v>
      </c>
      <c r="J27" s="45">
        <f t="shared" si="0"/>
        <v>1.36760963238753E-2</v>
      </c>
      <c r="K27" s="45">
        <f t="shared" si="1"/>
        <v>5.0056536281981173E-2</v>
      </c>
      <c r="L27" s="45">
        <f t="shared" si="2"/>
        <v>2.5056568245492975E-3</v>
      </c>
      <c r="M27" s="45">
        <f t="shared" si="3"/>
        <v>-2.9287706325237469E-2</v>
      </c>
      <c r="N27" s="45">
        <f t="shared" si="4"/>
        <v>5.6639898972988059E-2</v>
      </c>
      <c r="Q27" s="149" t="s">
        <v>130</v>
      </c>
      <c r="R27" s="170">
        <f>R8</f>
        <v>7.3533165873772982E-2</v>
      </c>
      <c r="S27" s="122">
        <v>1</v>
      </c>
      <c r="V27" s="45">
        <f t="shared" si="5"/>
        <v>2.5056568245492975E-3</v>
      </c>
      <c r="W27" s="45">
        <f t="shared" si="6"/>
        <v>1.2542450174824564E-4</v>
      </c>
      <c r="X27" s="45">
        <f t="shared" si="7"/>
        <v>6.2783161224104691E-6</v>
      </c>
      <c r="AF27" s="226"/>
      <c r="AG27" s="228" t="s">
        <v>188</v>
      </c>
      <c r="AH27" s="225"/>
    </row>
    <row r="28" spans="1:34" x14ac:dyDescent="0.45">
      <c r="A28" s="70">
        <v>42170</v>
      </c>
      <c r="B28" s="75">
        <v>191.85</v>
      </c>
      <c r="C28" s="76">
        <v>63.552999999999997</v>
      </c>
      <c r="D28" s="73">
        <f t="shared" si="8"/>
        <v>-1.1744707154999234E-2</v>
      </c>
      <c r="E28" s="73">
        <f t="shared" si="9"/>
        <v>7.8211475456629181E-3</v>
      </c>
      <c r="F28" s="73">
        <f t="shared" si="10"/>
        <v>-1.0833984273369526E-2</v>
      </c>
      <c r="G28" s="73">
        <f t="shared" si="11"/>
        <v>5.421743740690866E-3</v>
      </c>
      <c r="H28" s="74">
        <f t="shared" si="12"/>
        <v>-5.8739086420884508E-5</v>
      </c>
      <c r="I28" s="74">
        <f t="shared" si="13"/>
        <v>1.1737521523561822E-4</v>
      </c>
      <c r="J28" s="45">
        <f t="shared" si="0"/>
        <v>-4.2128503738370834E-3</v>
      </c>
      <c r="K28" s="45">
        <f t="shared" si="1"/>
        <v>1.2033997919500002E-2</v>
      </c>
      <c r="L28" s="45">
        <f t="shared" si="2"/>
        <v>1.4481710592653037E-4</v>
      </c>
      <c r="M28" s="45">
        <f t="shared" si="3"/>
        <v>-4.7176653022949849E-2</v>
      </c>
      <c r="N28" s="45">
        <f t="shared" si="4"/>
        <v>3.8750952275275682E-2</v>
      </c>
      <c r="Q28" s="149" t="s">
        <v>131</v>
      </c>
      <c r="R28" s="170">
        <f>S8</f>
        <v>7.2841239848215389E-2</v>
      </c>
      <c r="S28" s="122">
        <f>S7</f>
        <v>154</v>
      </c>
      <c r="V28" s="45">
        <f t="shared" si="5"/>
        <v>1.4481710592653032E-4</v>
      </c>
      <c r="W28" s="45">
        <f t="shared" si="6"/>
        <v>1.7427287514278769E-6</v>
      </c>
      <c r="X28" s="45">
        <f t="shared" si="7"/>
        <v>2.0971994168935903E-8</v>
      </c>
      <c r="AF28" s="226"/>
      <c r="AG28" s="228" t="s">
        <v>193</v>
      </c>
      <c r="AH28" s="225"/>
    </row>
    <row r="29" spans="1:34" ht="19" thickBot="1" x14ac:dyDescent="0.5">
      <c r="A29" s="70">
        <v>42163</v>
      </c>
      <c r="B29" s="75">
        <v>194.13</v>
      </c>
      <c r="C29" s="76">
        <v>63.059800000000003</v>
      </c>
      <c r="D29" s="73">
        <f t="shared" si="8"/>
        <v>-1.5617869276405924E-2</v>
      </c>
      <c r="E29" s="73">
        <f t="shared" si="9"/>
        <v>-2.5505985909507464E-2</v>
      </c>
      <c r="F29" s="73">
        <f t="shared" si="10"/>
        <v>-1.4707146394776216E-2</v>
      </c>
      <c r="G29" s="73">
        <f t="shared" si="11"/>
        <v>-2.7905389714479516E-2</v>
      </c>
      <c r="H29" s="74">
        <f t="shared" si="12"/>
        <v>4.1040865173413272E-4</v>
      </c>
      <c r="I29" s="74">
        <f t="shared" si="13"/>
        <v>2.1630015507737905E-4</v>
      </c>
      <c r="J29" s="45">
        <f t="shared" si="0"/>
        <v>-6.5767390205492731E-3</v>
      </c>
      <c r="K29" s="45">
        <f t="shared" si="1"/>
        <v>-1.8929246888958192E-2</v>
      </c>
      <c r="L29" s="45">
        <f t="shared" si="2"/>
        <v>3.5831638778313337E-4</v>
      </c>
      <c r="M29" s="45">
        <f t="shared" si="3"/>
        <v>-4.9540541669662035E-2</v>
      </c>
      <c r="N29" s="45">
        <f t="shared" si="4"/>
        <v>3.6387063628563497E-2</v>
      </c>
      <c r="Q29" s="150" t="s">
        <v>132</v>
      </c>
      <c r="R29" s="171">
        <f>R27/R26</f>
        <v>0.50236354853891529</v>
      </c>
      <c r="S29" s="113"/>
      <c r="V29" s="45">
        <f t="shared" si="5"/>
        <v>3.5831638778313353E-4</v>
      </c>
      <c r="W29" s="45">
        <f t="shared" si="6"/>
        <v>-6.7826593687066189E-6</v>
      </c>
      <c r="X29" s="45">
        <f t="shared" si="7"/>
        <v>1.2839063375395291E-7</v>
      </c>
      <c r="AF29" s="226"/>
      <c r="AH29" s="225"/>
    </row>
    <row r="30" spans="1:34" x14ac:dyDescent="0.45">
      <c r="A30" s="70">
        <v>42156</v>
      </c>
      <c r="B30" s="75">
        <v>197.21</v>
      </c>
      <c r="C30" s="76">
        <v>64.710300000000004</v>
      </c>
      <c r="D30" s="73">
        <f t="shared" si="8"/>
        <v>-3.1432640832965007E-2</v>
      </c>
      <c r="E30" s="73">
        <f t="shared" si="9"/>
        <v>-8.7853110833877078E-4</v>
      </c>
      <c r="F30" s="73">
        <f t="shared" si="10"/>
        <v>-3.0521917951335301E-2</v>
      </c>
      <c r="G30" s="73">
        <f t="shared" si="11"/>
        <v>-3.2779349133108234E-3</v>
      </c>
      <c r="H30" s="74">
        <f t="shared" si="12"/>
        <v>1.0004886047389034E-4</v>
      </c>
      <c r="I30" s="74">
        <f t="shared" si="13"/>
        <v>9.3158747542804415E-4</v>
      </c>
      <c r="J30" s="45">
        <f t="shared" si="0"/>
        <v>-1.6228893451750645E-2</v>
      </c>
      <c r="K30" s="45">
        <f t="shared" si="1"/>
        <v>1.5350362343411875E-2</v>
      </c>
      <c r="L30" s="45">
        <f t="shared" si="2"/>
        <v>2.3563362407403731E-4</v>
      </c>
      <c r="M30" s="45">
        <f t="shared" si="3"/>
        <v>-5.9192696100863404E-2</v>
      </c>
      <c r="N30" s="45">
        <f t="shared" si="4"/>
        <v>2.6734909197362124E-2</v>
      </c>
      <c r="V30" s="45">
        <f t="shared" si="5"/>
        <v>2.3563362407403725E-4</v>
      </c>
      <c r="W30" s="45">
        <f t="shared" si="6"/>
        <v>3.6170615098277707E-6</v>
      </c>
      <c r="X30" s="45">
        <f t="shared" si="7"/>
        <v>5.5523204794264706E-8</v>
      </c>
      <c r="AF30" s="226"/>
      <c r="AG30" s="230" t="s">
        <v>194</v>
      </c>
      <c r="AH30" s="225"/>
    </row>
    <row r="31" spans="1:34" x14ac:dyDescent="0.45">
      <c r="A31" s="70">
        <v>42149</v>
      </c>
      <c r="B31" s="75">
        <v>203.61</v>
      </c>
      <c r="C31" s="76">
        <v>64.767200000000003</v>
      </c>
      <c r="D31" s="73">
        <f t="shared" si="8"/>
        <v>1.703296703296716E-2</v>
      </c>
      <c r="E31" s="73">
        <f t="shared" si="9"/>
        <v>4.5615923540205175E-3</v>
      </c>
      <c r="F31" s="73">
        <f t="shared" si="10"/>
        <v>1.7943689914596866E-2</v>
      </c>
      <c r="G31" s="73">
        <f t="shared" si="11"/>
        <v>2.1621885490484649E-3</v>
      </c>
      <c r="H31" s="74">
        <f t="shared" si="12"/>
        <v>3.8797640861017772E-5</v>
      </c>
      <c r="I31" s="74">
        <f t="shared" si="13"/>
        <v>3.219760077512053E-4</v>
      </c>
      <c r="J31" s="45">
        <f t="shared" si="0"/>
        <v>1.3350890868940916E-2</v>
      </c>
      <c r="K31" s="45">
        <f t="shared" si="1"/>
        <v>-8.7892985149203989E-3</v>
      </c>
      <c r="L31" s="45">
        <f t="shared" si="2"/>
        <v>7.7251768384381929E-5</v>
      </c>
      <c r="M31" s="45">
        <f t="shared" si="3"/>
        <v>-2.9612911780171853E-2</v>
      </c>
      <c r="N31" s="45">
        <f t="shared" si="4"/>
        <v>5.6314693518053682E-2</v>
      </c>
      <c r="V31" s="45">
        <f t="shared" si="5"/>
        <v>7.7251768384381956E-5</v>
      </c>
      <c r="W31" s="45">
        <f t="shared" si="6"/>
        <v>-6.789888531358231E-7</v>
      </c>
      <c r="X31" s="45">
        <f t="shared" si="7"/>
        <v>5.9678357185141953E-9</v>
      </c>
      <c r="AF31" s="226"/>
      <c r="AG31" s="228" t="s">
        <v>195</v>
      </c>
      <c r="AH31" s="225"/>
    </row>
    <row r="32" spans="1:34" x14ac:dyDescent="0.45">
      <c r="A32" s="70">
        <v>42142</v>
      </c>
      <c r="B32" s="75">
        <v>200.2</v>
      </c>
      <c r="C32" s="76">
        <v>64.473100000000002</v>
      </c>
      <c r="D32" s="73">
        <f t="shared" si="8"/>
        <v>2.0179372197309312E-2</v>
      </c>
      <c r="E32" s="73">
        <f t="shared" si="9"/>
        <v>1.7057411210913694E-2</v>
      </c>
      <c r="F32" s="73">
        <f t="shared" si="10"/>
        <v>2.1090095078939018E-2</v>
      </c>
      <c r="G32" s="73">
        <f t="shared" si="11"/>
        <v>1.4658007405941642E-2</v>
      </c>
      <c r="H32" s="74">
        <f t="shared" si="12"/>
        <v>3.0913876985910152E-4</v>
      </c>
      <c r="I32" s="74">
        <f t="shared" si="13"/>
        <v>4.4479211043868777E-4</v>
      </c>
      <c r="J32" s="45">
        <f t="shared" si="0"/>
        <v>1.5271221392891127E-2</v>
      </c>
      <c r="K32" s="45">
        <f t="shared" si="1"/>
        <v>1.7861898180225669E-3</v>
      </c>
      <c r="L32" s="45">
        <f t="shared" si="2"/>
        <v>3.1904740660074907E-6</v>
      </c>
      <c r="M32" s="45">
        <f t="shared" si="3"/>
        <v>-2.7692581256221642E-2</v>
      </c>
      <c r="N32" s="45">
        <f t="shared" si="4"/>
        <v>5.823502404200389E-2</v>
      </c>
      <c r="V32" s="45">
        <f t="shared" si="5"/>
        <v>3.1904740660074826E-6</v>
      </c>
      <c r="W32" s="45">
        <f t="shared" si="6"/>
        <v>5.6987922913676178E-9</v>
      </c>
      <c r="X32" s="45">
        <f t="shared" si="7"/>
        <v>1.0179124765866319E-11</v>
      </c>
      <c r="AF32" s="226"/>
      <c r="AH32" s="225"/>
    </row>
    <row r="33" spans="1:34" x14ac:dyDescent="0.45">
      <c r="A33" s="70">
        <v>42135</v>
      </c>
      <c r="B33" s="75">
        <v>196.24</v>
      </c>
      <c r="C33" s="76">
        <v>63.391800000000003</v>
      </c>
      <c r="D33" s="73">
        <f t="shared" si="8"/>
        <v>-2.343866633490908E-2</v>
      </c>
      <c r="E33" s="73">
        <f t="shared" si="9"/>
        <v>3.3180129082730325E-2</v>
      </c>
      <c r="F33" s="73">
        <f t="shared" si="10"/>
        <v>-2.2527943453279374E-2</v>
      </c>
      <c r="G33" s="73">
        <f t="shared" si="11"/>
        <v>3.0780725277758273E-2</v>
      </c>
      <c r="H33" s="74">
        <f t="shared" si="12"/>
        <v>-6.9342643850826542E-4</v>
      </c>
      <c r="I33" s="74">
        <f t="shared" si="13"/>
        <v>5.0750823623415306E-4</v>
      </c>
      <c r="J33" s="45">
        <f t="shared" si="0"/>
        <v>-1.1349968953956052E-2</v>
      </c>
      <c r="K33" s="45">
        <f t="shared" si="1"/>
        <v>4.453009803668638E-2</v>
      </c>
      <c r="L33" s="45">
        <f t="shared" si="2"/>
        <v>1.9829296311569002E-3</v>
      </c>
      <c r="M33" s="45">
        <f t="shared" si="3"/>
        <v>-5.4313771603068814E-2</v>
      </c>
      <c r="N33" s="45">
        <f t="shared" si="4"/>
        <v>3.1613833695156718E-2</v>
      </c>
      <c r="V33" s="45">
        <f t="shared" si="5"/>
        <v>1.9829296311569002E-3</v>
      </c>
      <c r="W33" s="45">
        <f t="shared" si="6"/>
        <v>8.8300050875267125E-5</v>
      </c>
      <c r="X33" s="45">
        <f t="shared" si="7"/>
        <v>3.9320099221200407E-6</v>
      </c>
      <c r="AF33" s="226"/>
      <c r="AG33" s="230" t="s">
        <v>196</v>
      </c>
      <c r="AH33" s="225"/>
    </row>
    <row r="34" spans="1:34" x14ac:dyDescent="0.45">
      <c r="A34" s="70">
        <v>42128</v>
      </c>
      <c r="B34" s="75">
        <v>200.95</v>
      </c>
      <c r="C34" s="76">
        <v>61.356000000000002</v>
      </c>
      <c r="D34" s="73">
        <f t="shared" si="8"/>
        <v>-6.5000930578820018E-2</v>
      </c>
      <c r="E34" s="73">
        <f t="shared" si="9"/>
        <v>-9.6307817388076866E-2</v>
      </c>
      <c r="F34" s="73">
        <f t="shared" si="10"/>
        <v>-6.4090207697190316E-2</v>
      </c>
      <c r="G34" s="73">
        <f t="shared" si="11"/>
        <v>-9.8707221193048922E-2</v>
      </c>
      <c r="H34" s="74">
        <f t="shared" si="12"/>
        <v>6.326166307475011E-3</v>
      </c>
      <c r="I34" s="74">
        <f t="shared" si="13"/>
        <v>4.1075547226689926E-3</v>
      </c>
      <c r="J34" s="45">
        <f t="shared" ref="J34:J65" si="14">$S$4+$R$11*D34</f>
        <v>-3.6716468340805962E-2</v>
      </c>
      <c r="K34" s="45">
        <f t="shared" ref="K34:K65" si="15">E34-J34</f>
        <v>-5.9591349047270904E-2</v>
      </c>
      <c r="L34" s="45">
        <f t="shared" ref="L34:L65" si="16">K34^2</f>
        <v>3.5511288812736749E-3</v>
      </c>
      <c r="M34" s="45">
        <f t="shared" ref="M34:M65" si="17">$S$4+($R$4*D34)-$R$21</f>
        <v>-7.9680270989918714E-2</v>
      </c>
      <c r="N34" s="45">
        <f t="shared" ref="N34:N65" si="18">$S$4+($R$4*D34)+$R$21</f>
        <v>6.2473343083068178E-3</v>
      </c>
      <c r="V34" s="45">
        <f t="shared" ref="V34:V65" si="19">(K34-AVERAGE($K$2:$K$157))^2</f>
        <v>3.5511288812736749E-3</v>
      </c>
      <c r="W34" s="45">
        <f t="shared" ref="W34:W65" si="20">(K34-AVERAGE($K$2:$K$157))^3</f>
        <v>-2.1161656067582421E-4</v>
      </c>
      <c r="X34" s="45">
        <f t="shared" ref="X34:X65" si="21">(K34-AVERAGE($K$2:$K$157))^4</f>
        <v>1.2610516331416021E-5</v>
      </c>
      <c r="AF34" s="226"/>
      <c r="AG34" s="228" t="s">
        <v>197</v>
      </c>
      <c r="AH34" s="225"/>
    </row>
    <row r="35" spans="1:34" x14ac:dyDescent="0.45">
      <c r="A35" s="70">
        <v>42121</v>
      </c>
      <c r="B35" s="75">
        <v>214.92</v>
      </c>
      <c r="C35" s="76">
        <v>67.894800000000004</v>
      </c>
      <c r="D35" s="73">
        <f t="shared" si="8"/>
        <v>1.8385140257771018E-2</v>
      </c>
      <c r="E35" s="73">
        <f t="shared" si="9"/>
        <v>2.2281111194760176E-2</v>
      </c>
      <c r="F35" s="73">
        <f t="shared" si="10"/>
        <v>1.9295863139400724E-2</v>
      </c>
      <c r="G35" s="73">
        <f t="shared" si="11"/>
        <v>1.9881707389788124E-2</v>
      </c>
      <c r="H35" s="74">
        <f t="shared" si="12"/>
        <v>3.8363470477096364E-4</v>
      </c>
      <c r="I35" s="74">
        <f t="shared" si="13"/>
        <v>3.7233033429448357E-4</v>
      </c>
      <c r="J35" s="45">
        <f t="shared" si="14"/>
        <v>1.4176156332742662E-2</v>
      </c>
      <c r="K35" s="45">
        <f t="shared" si="15"/>
        <v>8.1049548620175139E-3</v>
      </c>
      <c r="L35" s="45">
        <f t="shared" si="16"/>
        <v>6.5690293315341338E-5</v>
      </c>
      <c r="M35" s="45">
        <f t="shared" si="17"/>
        <v>-2.8787646316370107E-2</v>
      </c>
      <c r="N35" s="45">
        <f t="shared" si="18"/>
        <v>5.7139958981855421E-2</v>
      </c>
      <c r="V35" s="45">
        <f t="shared" si="19"/>
        <v>6.5690293315341311E-5</v>
      </c>
      <c r="W35" s="45">
        <f t="shared" si="20"/>
        <v>5.3241686219353204E-7</v>
      </c>
      <c r="X35" s="45">
        <f t="shared" si="21"/>
        <v>4.3152146358555753E-9</v>
      </c>
      <c r="AF35" s="226"/>
      <c r="AG35" s="228" t="s">
        <v>186</v>
      </c>
      <c r="AH35" s="225"/>
    </row>
    <row r="36" spans="1:34" x14ac:dyDescent="0.45">
      <c r="A36" s="70">
        <v>42114</v>
      </c>
      <c r="B36" s="75">
        <v>211.04</v>
      </c>
      <c r="C36" s="76">
        <v>66.415000000000006</v>
      </c>
      <c r="D36" s="73">
        <f t="shared" si="8"/>
        <v>1.0292498444157239E-2</v>
      </c>
      <c r="E36" s="73">
        <f t="shared" si="9"/>
        <v>-8.4235105823897496E-3</v>
      </c>
      <c r="F36" s="73">
        <f t="shared" si="10"/>
        <v>1.1203221325786947E-2</v>
      </c>
      <c r="G36" s="73">
        <f t="shared" si="11"/>
        <v>-1.0822914387361802E-2</v>
      </c>
      <c r="H36" s="74">
        <f t="shared" si="12"/>
        <v>-1.2125150527165811E-4</v>
      </c>
      <c r="I36" s="74">
        <f t="shared" si="13"/>
        <v>1.2551216807456743E-4</v>
      </c>
      <c r="J36" s="45">
        <f t="shared" si="14"/>
        <v>9.2370126807433707E-3</v>
      </c>
      <c r="K36" s="45">
        <f t="shared" si="15"/>
        <v>-1.766052326313312E-2</v>
      </c>
      <c r="L36" s="45">
        <f t="shared" si="16"/>
        <v>3.118940819276661E-4</v>
      </c>
      <c r="M36" s="45">
        <f t="shared" si="17"/>
        <v>-3.3726789968369392E-2</v>
      </c>
      <c r="N36" s="45">
        <f t="shared" si="18"/>
        <v>5.220081532985614E-2</v>
      </c>
      <c r="V36" s="45">
        <f t="shared" si="19"/>
        <v>3.1189408192766626E-4</v>
      </c>
      <c r="W36" s="45">
        <f t="shared" si="20"/>
        <v>-5.5082126895170982E-6</v>
      </c>
      <c r="X36" s="45">
        <f t="shared" si="21"/>
        <v>9.7277918341501793E-8</v>
      </c>
      <c r="AF36" s="226"/>
      <c r="AG36" s="228" t="s">
        <v>198</v>
      </c>
      <c r="AH36" s="225"/>
    </row>
    <row r="37" spans="1:34" x14ac:dyDescent="0.45">
      <c r="A37" s="70">
        <v>42107</v>
      </c>
      <c r="B37" s="75">
        <v>208.89</v>
      </c>
      <c r="C37" s="76">
        <v>66.979200000000006</v>
      </c>
      <c r="D37" s="73">
        <f t="shared" si="8"/>
        <v>1.6793224299065365E-2</v>
      </c>
      <c r="E37" s="73">
        <f t="shared" si="9"/>
        <v>1.9138362846804893E-2</v>
      </c>
      <c r="F37" s="73">
        <f t="shared" si="10"/>
        <v>1.7703947180695071E-2</v>
      </c>
      <c r="G37" s="73">
        <f t="shared" si="11"/>
        <v>1.673895904183284E-2</v>
      </c>
      <c r="H37" s="74">
        <f t="shared" si="12"/>
        <v>2.9634564673642678E-4</v>
      </c>
      <c r="I37" s="74">
        <f t="shared" si="13"/>
        <v>3.1342974577684094E-4</v>
      </c>
      <c r="J37" s="45">
        <f t="shared" si="14"/>
        <v>1.3204569824523501E-2</v>
      </c>
      <c r="K37" s="45">
        <f t="shared" si="15"/>
        <v>5.9337930222813917E-3</v>
      </c>
      <c r="L37" s="45">
        <f t="shared" si="16"/>
        <v>3.5209899631275333E-5</v>
      </c>
      <c r="M37" s="45">
        <f t="shared" si="17"/>
        <v>-2.9759232824589265E-2</v>
      </c>
      <c r="N37" s="45">
        <f t="shared" si="18"/>
        <v>5.6168372473636263E-2</v>
      </c>
      <c r="V37" s="45">
        <f t="shared" si="19"/>
        <v>3.5209899631275299E-5</v>
      </c>
      <c r="W37" s="45">
        <f t="shared" si="20"/>
        <v>2.0892825674728942E-7</v>
      </c>
      <c r="X37" s="45">
        <f t="shared" si="21"/>
        <v>1.2397370320444804E-9</v>
      </c>
      <c r="AF37" s="226"/>
      <c r="AG37" s="228" t="s">
        <v>188</v>
      </c>
      <c r="AH37" s="225"/>
    </row>
    <row r="38" spans="1:34" x14ac:dyDescent="0.45">
      <c r="A38" s="70">
        <v>42101</v>
      </c>
      <c r="B38" s="75">
        <v>205.44</v>
      </c>
      <c r="C38" s="76">
        <v>65.721400000000003</v>
      </c>
      <c r="D38" s="73">
        <f t="shared" si="8"/>
        <v>2.2242125690401546E-2</v>
      </c>
      <c r="E38" s="73">
        <f t="shared" si="9"/>
        <v>4.0106224045376365E-2</v>
      </c>
      <c r="F38" s="73">
        <f t="shared" si="10"/>
        <v>2.3152848572031252E-2</v>
      </c>
      <c r="G38" s="73">
        <f t="shared" si="11"/>
        <v>3.770682024040431E-2</v>
      </c>
      <c r="H38" s="74">
        <f t="shared" si="12"/>
        <v>8.7302029915888404E-4</v>
      </c>
      <c r="I38" s="74">
        <f t="shared" si="13"/>
        <v>5.3605439699940958E-4</v>
      </c>
      <c r="J38" s="45">
        <f t="shared" si="14"/>
        <v>1.6530171937805496E-2</v>
      </c>
      <c r="K38" s="45">
        <f t="shared" si="15"/>
        <v>2.3576052107570869E-2</v>
      </c>
      <c r="L38" s="45">
        <f t="shared" si="16"/>
        <v>5.558302329788968E-4</v>
      </c>
      <c r="M38" s="45">
        <f t="shared" si="17"/>
        <v>-2.6433630711307273E-2</v>
      </c>
      <c r="N38" s="45">
        <f t="shared" si="18"/>
        <v>5.9493974586918255E-2</v>
      </c>
      <c r="V38" s="45">
        <f t="shared" si="19"/>
        <v>5.558302329788967E-4</v>
      </c>
      <c r="W38" s="45">
        <f t="shared" si="20"/>
        <v>1.3104282535673722E-5</v>
      </c>
      <c r="X38" s="45">
        <f t="shared" si="21"/>
        <v>3.0894724789337459E-7</v>
      </c>
      <c r="AF38" s="226"/>
      <c r="AG38" s="228" t="s">
        <v>199</v>
      </c>
      <c r="AH38" s="225"/>
    </row>
    <row r="39" spans="1:34" x14ac:dyDescent="0.45">
      <c r="A39" s="70">
        <v>42093</v>
      </c>
      <c r="B39" s="75">
        <v>200.97</v>
      </c>
      <c r="C39" s="76">
        <v>63.187199999999997</v>
      </c>
      <c r="D39" s="73">
        <f t="shared" si="8"/>
        <v>-1.4804647286631747E-2</v>
      </c>
      <c r="E39" s="73">
        <f t="shared" si="9"/>
        <v>-1.2860410183345316E-2</v>
      </c>
      <c r="F39" s="73">
        <f t="shared" si="10"/>
        <v>-1.3893924405002039E-2</v>
      </c>
      <c r="G39" s="73">
        <f t="shared" si="11"/>
        <v>-1.5259813988317368E-2</v>
      </c>
      <c r="H39" s="74">
        <f t="shared" si="12"/>
        <v>2.1201870198807418E-4</v>
      </c>
      <c r="I39" s="74">
        <f t="shared" si="13"/>
        <v>1.9304113537191127E-4</v>
      </c>
      <c r="J39" s="45">
        <f t="shared" si="14"/>
        <v>-6.0804091049335299E-3</v>
      </c>
      <c r="K39" s="45">
        <f t="shared" si="15"/>
        <v>-6.7800010784117857E-3</v>
      </c>
      <c r="L39" s="45">
        <f t="shared" si="16"/>
        <v>4.5968414623264979E-5</v>
      </c>
      <c r="M39" s="45">
        <f t="shared" si="17"/>
        <v>-4.9044211754046295E-2</v>
      </c>
      <c r="N39" s="45">
        <f t="shared" si="18"/>
        <v>3.6883393544179237E-2</v>
      </c>
      <c r="V39" s="45">
        <f t="shared" si="19"/>
        <v>4.5968414623265013E-5</v>
      </c>
      <c r="W39" s="45">
        <f t="shared" si="20"/>
        <v>-3.1166590071861702E-7</v>
      </c>
      <c r="X39" s="45">
        <f t="shared" si="21"/>
        <v>2.1130951429764046E-9</v>
      </c>
      <c r="AF39" s="226"/>
      <c r="AH39" s="225"/>
    </row>
    <row r="40" spans="1:34" x14ac:dyDescent="0.45">
      <c r="A40" s="70">
        <v>42086</v>
      </c>
      <c r="B40" s="75">
        <v>203.99</v>
      </c>
      <c r="C40" s="76">
        <v>64.010400000000004</v>
      </c>
      <c r="D40" s="73">
        <f t="shared" si="8"/>
        <v>1.2761988906887516E-3</v>
      </c>
      <c r="E40" s="73">
        <f t="shared" si="9"/>
        <v>8.4522929897170931E-3</v>
      </c>
      <c r="F40" s="73">
        <f t="shared" si="10"/>
        <v>2.1869217723184588E-3</v>
      </c>
      <c r="G40" s="73">
        <f t="shared" si="11"/>
        <v>6.052889184745041E-3</v>
      </c>
      <c r="H40" s="74">
        <f t="shared" si="12"/>
        <v>1.3237195143549857E-5</v>
      </c>
      <c r="I40" s="74">
        <f t="shared" si="13"/>
        <v>4.782626838240509E-6</v>
      </c>
      <c r="J40" s="45">
        <f t="shared" si="14"/>
        <v>3.7341373861611996E-3</v>
      </c>
      <c r="K40" s="45">
        <f t="shared" si="15"/>
        <v>4.7181556035558935E-3</v>
      </c>
      <c r="L40" s="45">
        <f t="shared" si="16"/>
        <v>2.2260992299365879E-5</v>
      </c>
      <c r="M40" s="45">
        <f t="shared" si="17"/>
        <v>-3.9229665262951567E-2</v>
      </c>
      <c r="N40" s="45">
        <f t="shared" si="18"/>
        <v>4.6697940035273965E-2</v>
      </c>
      <c r="V40" s="45">
        <f t="shared" si="19"/>
        <v>2.2260992299365852E-5</v>
      </c>
      <c r="W40" s="45">
        <f t="shared" si="20"/>
        <v>1.0503082555796753E-7</v>
      </c>
      <c r="X40" s="45">
        <f t="shared" si="21"/>
        <v>4.955517781524258E-10</v>
      </c>
      <c r="AF40" s="226"/>
      <c r="AG40" s="230" t="s">
        <v>200</v>
      </c>
      <c r="AH40" s="225"/>
    </row>
    <row r="41" spans="1:34" x14ac:dyDescent="0.45">
      <c r="A41" s="70">
        <v>42079</v>
      </c>
      <c r="B41" s="75">
        <v>203.73</v>
      </c>
      <c r="C41" s="76">
        <v>63.4739</v>
      </c>
      <c r="D41" s="73">
        <f t="shared" si="8"/>
        <v>-1.9106407995297609E-3</v>
      </c>
      <c r="E41" s="73">
        <f t="shared" si="9"/>
        <v>2.1431525487551936E-2</v>
      </c>
      <c r="F41" s="73">
        <f t="shared" si="10"/>
        <v>-9.9991791790005361E-4</v>
      </c>
      <c r="G41" s="73">
        <f t="shared" si="11"/>
        <v>1.9032121682579884E-2</v>
      </c>
      <c r="H41" s="74">
        <f t="shared" si="12"/>
        <v>-1.9030559486065742E-5</v>
      </c>
      <c r="I41" s="74">
        <f t="shared" si="13"/>
        <v>9.9983584253757829E-7</v>
      </c>
      <c r="J41" s="45">
        <f t="shared" si="14"/>
        <v>1.7891286500271927E-3</v>
      </c>
      <c r="K41" s="45">
        <f t="shared" si="15"/>
        <v>1.9642396837524743E-2</v>
      </c>
      <c r="L41" s="45">
        <f t="shared" si="16"/>
        <v>3.8582375352280203E-4</v>
      </c>
      <c r="M41" s="45">
        <f t="shared" si="17"/>
        <v>-4.1174673999085573E-2</v>
      </c>
      <c r="N41" s="45">
        <f t="shared" si="18"/>
        <v>4.4752931299139959E-2</v>
      </c>
      <c r="V41" s="45">
        <f t="shared" si="19"/>
        <v>3.8582375352280192E-4</v>
      </c>
      <c r="W41" s="45">
        <f t="shared" si="20"/>
        <v>7.5785032760382088E-6</v>
      </c>
      <c r="X41" s="45">
        <f t="shared" si="21"/>
        <v>1.488599687824238E-7</v>
      </c>
      <c r="AF41" s="226"/>
      <c r="AG41" s="228" t="s">
        <v>201</v>
      </c>
      <c r="AH41" s="225"/>
    </row>
    <row r="42" spans="1:34" x14ac:dyDescent="0.45">
      <c r="A42" s="70">
        <v>42072</v>
      </c>
      <c r="B42" s="75">
        <v>204.12</v>
      </c>
      <c r="C42" s="76">
        <v>62.142099999999999</v>
      </c>
      <c r="D42" s="73">
        <f t="shared" si="8"/>
        <v>5.0270131206586112E-2</v>
      </c>
      <c r="E42" s="73">
        <f t="shared" si="9"/>
        <v>7.9510931536579017E-3</v>
      </c>
      <c r="F42" s="73">
        <f t="shared" si="10"/>
        <v>5.1180854088215821E-2</v>
      </c>
      <c r="G42" s="73">
        <f t="shared" si="11"/>
        <v>5.5516893486858496E-3</v>
      </c>
      <c r="H42" s="74">
        <f t="shared" si="12"/>
        <v>2.8414020249819237E-4</v>
      </c>
      <c r="I42" s="74">
        <f t="shared" si="13"/>
        <v>2.619479825199238E-3</v>
      </c>
      <c r="J42" s="45">
        <f t="shared" si="14"/>
        <v>3.363637145976927E-2</v>
      </c>
      <c r="K42" s="45">
        <f t="shared" si="15"/>
        <v>-2.5685278306111368E-2</v>
      </c>
      <c r="L42" s="45">
        <f t="shared" si="16"/>
        <v>6.5973352166239527E-4</v>
      </c>
      <c r="M42" s="45">
        <f t="shared" si="17"/>
        <v>-9.3274311893434964E-3</v>
      </c>
      <c r="N42" s="45">
        <f t="shared" si="18"/>
        <v>7.6600174108882035E-2</v>
      </c>
      <c r="V42" s="45">
        <f t="shared" si="19"/>
        <v>6.5973352166239548E-4</v>
      </c>
      <c r="W42" s="45">
        <f t="shared" si="20"/>
        <v>-1.6945439111769584E-5</v>
      </c>
      <c r="X42" s="45">
        <f t="shared" si="21"/>
        <v>4.3524831960506647E-7</v>
      </c>
      <c r="AF42" s="226"/>
      <c r="AH42" s="225"/>
    </row>
    <row r="43" spans="1:34" x14ac:dyDescent="0.45">
      <c r="A43" s="70">
        <v>42065</v>
      </c>
      <c r="B43" s="75">
        <v>194.35</v>
      </c>
      <c r="C43" s="76">
        <v>61.651899999999998</v>
      </c>
      <c r="D43" s="73">
        <f t="shared" si="8"/>
        <v>5.8482558741330889E-3</v>
      </c>
      <c r="E43" s="73">
        <f t="shared" si="9"/>
        <v>-6.1130626411591022E-3</v>
      </c>
      <c r="F43" s="73">
        <f t="shared" si="10"/>
        <v>6.7589787557627967E-3</v>
      </c>
      <c r="G43" s="73">
        <f t="shared" si="11"/>
        <v>-8.5124664461311544E-3</v>
      </c>
      <c r="H43" s="74">
        <f t="shared" si="12"/>
        <v>-5.7535579868544102E-5</v>
      </c>
      <c r="I43" s="74">
        <f t="shared" si="13"/>
        <v>4.5683793820852804E-5</v>
      </c>
      <c r="J43" s="45">
        <f t="shared" si="14"/>
        <v>6.5245792154745479E-3</v>
      </c>
      <c r="K43" s="45">
        <f t="shared" si="15"/>
        <v>-1.2637641856633651E-2</v>
      </c>
      <c r="L43" s="45">
        <f t="shared" si="16"/>
        <v>1.5970999169653884E-4</v>
      </c>
      <c r="M43" s="45">
        <f t="shared" si="17"/>
        <v>-3.6439223433638215E-2</v>
      </c>
      <c r="N43" s="45">
        <f t="shared" si="18"/>
        <v>4.9488381864587316E-2</v>
      </c>
      <c r="V43" s="45">
        <f t="shared" si="19"/>
        <v>1.5970999169653886E-4</v>
      </c>
      <c r="W43" s="45">
        <f t="shared" si="20"/>
        <v>-2.0183576759867929E-6</v>
      </c>
      <c r="X43" s="45">
        <f t="shared" si="21"/>
        <v>2.5507281447708514E-8</v>
      </c>
      <c r="AF43" s="226"/>
      <c r="AG43" s="230" t="s">
        <v>202</v>
      </c>
      <c r="AH43" s="225"/>
    </row>
    <row r="44" spans="1:34" x14ac:dyDescent="0.45">
      <c r="A44" s="70">
        <v>42058</v>
      </c>
      <c r="B44" s="75">
        <v>193.22</v>
      </c>
      <c r="C44" s="76">
        <v>62.031100000000002</v>
      </c>
      <c r="D44" s="73">
        <f t="shared" si="8"/>
        <v>-1.5188583078491285E-2</v>
      </c>
      <c r="E44" s="73">
        <f t="shared" si="9"/>
        <v>5.0942451556871817E-3</v>
      </c>
      <c r="F44" s="73">
        <f t="shared" si="10"/>
        <v>-1.4277860196861577E-2</v>
      </c>
      <c r="G44" s="73">
        <f t="shared" si="11"/>
        <v>2.6948413507151292E-3</v>
      </c>
      <c r="H44" s="74">
        <f t="shared" si="12"/>
        <v>-3.847656805823223E-5</v>
      </c>
      <c r="I44" s="74">
        <f t="shared" si="13"/>
        <v>2.0385729180112411E-4</v>
      </c>
      <c r="J44" s="45">
        <f t="shared" si="14"/>
        <v>-6.314734813745739E-3</v>
      </c>
      <c r="K44" s="45">
        <f t="shared" si="15"/>
        <v>1.1408979969432921E-2</v>
      </c>
      <c r="L44" s="45">
        <f t="shared" si="16"/>
        <v>1.3016482394292162E-4</v>
      </c>
      <c r="M44" s="45">
        <f t="shared" si="17"/>
        <v>-4.9278537462858506E-2</v>
      </c>
      <c r="N44" s="45">
        <f t="shared" si="18"/>
        <v>3.6649067835367026E-2</v>
      </c>
      <c r="V44" s="45">
        <f t="shared" si="19"/>
        <v>1.3016482394292156E-4</v>
      </c>
      <c r="W44" s="45">
        <f t="shared" si="20"/>
        <v>1.4850478690895545E-6</v>
      </c>
      <c r="X44" s="45">
        <f t="shared" si="21"/>
        <v>1.6942881392091766E-8</v>
      </c>
      <c r="AF44" s="226"/>
      <c r="AG44" s="228" t="s">
        <v>203</v>
      </c>
      <c r="AH44" s="225"/>
    </row>
    <row r="45" spans="1:34" x14ac:dyDescent="0.45">
      <c r="A45" s="70">
        <v>42051</v>
      </c>
      <c r="B45" s="75">
        <v>196.2</v>
      </c>
      <c r="C45" s="76">
        <v>61.716700000000003</v>
      </c>
      <c r="D45" s="73">
        <f t="shared" si="8"/>
        <v>4.8637092463923004E-2</v>
      </c>
      <c r="E45" s="73">
        <f t="shared" si="9"/>
        <v>3.2972532374173066E-2</v>
      </c>
      <c r="F45" s="73">
        <f t="shared" si="10"/>
        <v>4.9547815345552713E-2</v>
      </c>
      <c r="G45" s="73">
        <f t="shared" si="11"/>
        <v>3.0573128569201014E-2</v>
      </c>
      <c r="H45" s="74">
        <f t="shared" si="12"/>
        <v>1.5148317288826141E-3</v>
      </c>
      <c r="I45" s="74">
        <f t="shared" si="13"/>
        <v>2.4549860055169889E-3</v>
      </c>
      <c r="J45" s="45">
        <f t="shared" si="14"/>
        <v>3.2639686678079718E-2</v>
      </c>
      <c r="K45" s="45">
        <f t="shared" si="15"/>
        <v>3.3284569609334791E-4</v>
      </c>
      <c r="L45" s="45">
        <f t="shared" si="16"/>
        <v>1.1078625740786532E-7</v>
      </c>
      <c r="M45" s="45">
        <f t="shared" si="17"/>
        <v>-1.0324115971033054E-2</v>
      </c>
      <c r="N45" s="45">
        <f t="shared" si="18"/>
        <v>7.5603489327192477E-2</v>
      </c>
      <c r="V45" s="45">
        <f t="shared" si="19"/>
        <v>1.1078625740786388E-7</v>
      </c>
      <c r="W45" s="45">
        <f t="shared" si="20"/>
        <v>3.6874728964497034E-11</v>
      </c>
      <c r="X45" s="45">
        <f t="shared" si="21"/>
        <v>1.2273594830441474E-14</v>
      </c>
      <c r="AF45" s="226"/>
      <c r="AH45" s="225"/>
    </row>
    <row r="46" spans="1:34" x14ac:dyDescent="0.45">
      <c r="A46" s="70">
        <v>42044</v>
      </c>
      <c r="B46" s="75">
        <v>187.1</v>
      </c>
      <c r="C46" s="76">
        <v>59.746699999999997</v>
      </c>
      <c r="D46" s="73">
        <f t="shared" si="8"/>
        <v>3.8636615965360326E-2</v>
      </c>
      <c r="E46" s="73">
        <f t="shared" si="9"/>
        <v>-4.6340908482566024E-4</v>
      </c>
      <c r="F46" s="73">
        <f t="shared" si="10"/>
        <v>3.9547338846990035E-2</v>
      </c>
      <c r="G46" s="73">
        <f t="shared" si="11"/>
        <v>-2.8628128897977127E-3</v>
      </c>
      <c r="H46" s="74">
        <f t="shared" si="12"/>
        <v>-1.1321663140836088E-4</v>
      </c>
      <c r="I46" s="74">
        <f t="shared" si="13"/>
        <v>1.5639920098786471E-3</v>
      </c>
      <c r="J46" s="45">
        <f t="shared" si="14"/>
        <v>2.6536143341742795E-2</v>
      </c>
      <c r="K46" s="45">
        <f t="shared" si="15"/>
        <v>-2.6999552426568457E-2</v>
      </c>
      <c r="L46" s="45">
        <f t="shared" si="16"/>
        <v>7.2897583123501862E-4</v>
      </c>
      <c r="M46" s="45">
        <f t="shared" si="17"/>
        <v>-1.6427659307369974E-2</v>
      </c>
      <c r="N46" s="45">
        <f t="shared" si="18"/>
        <v>6.9499945990855558E-2</v>
      </c>
      <c r="V46" s="45">
        <f t="shared" si="19"/>
        <v>7.2897583123501884E-4</v>
      </c>
      <c r="W46" s="45">
        <f t="shared" si="20"/>
        <v>-1.9682021173131213E-5</v>
      </c>
      <c r="X46" s="45">
        <f t="shared" si="21"/>
        <v>5.3140576252478662E-7</v>
      </c>
      <c r="AF46" s="226"/>
      <c r="AH46" s="225"/>
    </row>
    <row r="47" spans="1:34" x14ac:dyDescent="0.45">
      <c r="A47" s="70">
        <v>42037</v>
      </c>
      <c r="B47" s="75">
        <v>180.14</v>
      </c>
      <c r="C47" s="76">
        <v>59.7744</v>
      </c>
      <c r="D47" s="73">
        <f t="shared" si="8"/>
        <v>-9.4578247003190754E-3</v>
      </c>
      <c r="E47" s="73">
        <f t="shared" si="9"/>
        <v>2.1009695205689984E-2</v>
      </c>
      <c r="F47" s="73">
        <f t="shared" si="10"/>
        <v>-8.5471018186893677E-3</v>
      </c>
      <c r="G47" s="73">
        <f t="shared" si="11"/>
        <v>1.8610291400717932E-2</v>
      </c>
      <c r="H47" s="74">
        <f t="shared" si="12"/>
        <v>-1.5906405547741533E-4</v>
      </c>
      <c r="I47" s="74">
        <f t="shared" si="13"/>
        <v>7.3052949499043102E-5</v>
      </c>
      <c r="J47" s="45">
        <f t="shared" si="14"/>
        <v>-2.817108264023112E-3</v>
      </c>
      <c r="K47" s="45">
        <f t="shared" si="15"/>
        <v>2.3826803469713095E-2</v>
      </c>
      <c r="L47" s="45">
        <f t="shared" si="16"/>
        <v>5.6771656358433199E-4</v>
      </c>
      <c r="M47" s="45">
        <f t="shared" si="17"/>
        <v>-4.5780910913135874E-2</v>
      </c>
      <c r="N47" s="45">
        <f t="shared" si="18"/>
        <v>4.0146694385089658E-2</v>
      </c>
      <c r="V47" s="45">
        <f t="shared" si="19"/>
        <v>5.6771656358433188E-4</v>
      </c>
      <c r="W47" s="45">
        <f t="shared" si="20"/>
        <v>1.3526870987024753E-5</v>
      </c>
      <c r="X47" s="45">
        <f t="shared" si="21"/>
        <v>3.2230209656800277E-7</v>
      </c>
      <c r="AF47" s="226"/>
      <c r="AG47" s="228" t="s">
        <v>204</v>
      </c>
      <c r="AH47" s="225"/>
    </row>
    <row r="48" spans="1:34" ht="19" thickBot="1" x14ac:dyDescent="0.5">
      <c r="A48" s="70">
        <v>42030</v>
      </c>
      <c r="B48" s="75">
        <v>181.86</v>
      </c>
      <c r="C48" s="76">
        <v>58.544400000000003</v>
      </c>
      <c r="D48" s="73">
        <f t="shared" si="8"/>
        <v>6.1770200840728706E-2</v>
      </c>
      <c r="E48" s="73">
        <f t="shared" si="9"/>
        <v>6.1190604800556936E-2</v>
      </c>
      <c r="F48" s="73">
        <f t="shared" si="10"/>
        <v>6.2680923722358409E-2</v>
      </c>
      <c r="G48" s="73">
        <f t="shared" si="11"/>
        <v>5.879120099558488E-2</v>
      </c>
      <c r="H48" s="74">
        <f t="shared" si="12"/>
        <v>3.6850867851500975E-3</v>
      </c>
      <c r="I48" s="74">
        <f t="shared" si="13"/>
        <v>3.9288981986881129E-3</v>
      </c>
      <c r="J48" s="45">
        <f t="shared" si="14"/>
        <v>4.0655154354061349E-2</v>
      </c>
      <c r="K48" s="45">
        <f t="shared" si="15"/>
        <v>2.0535450446495587E-2</v>
      </c>
      <c r="L48" s="45">
        <f t="shared" si="16"/>
        <v>4.217047250404758E-4</v>
      </c>
      <c r="M48" s="45">
        <f t="shared" si="17"/>
        <v>-2.3086482950514242E-3</v>
      </c>
      <c r="N48" s="45">
        <f t="shared" si="18"/>
        <v>8.3618957003174108E-2</v>
      </c>
      <c r="V48" s="45">
        <f t="shared" si="19"/>
        <v>4.217047250404757E-4</v>
      </c>
      <c r="W48" s="45">
        <f t="shared" si="20"/>
        <v>8.6598964841217341E-6</v>
      </c>
      <c r="X48" s="45">
        <f t="shared" si="21"/>
        <v>1.778348751214632E-7</v>
      </c>
      <c r="AF48" s="226"/>
      <c r="AH48" s="225"/>
    </row>
    <row r="49" spans="1:34" ht="21.5" thickBot="1" x14ac:dyDescent="0.55000000000000004">
      <c r="A49" s="70">
        <v>42023</v>
      </c>
      <c r="B49" s="75">
        <v>171.28</v>
      </c>
      <c r="C49" s="76">
        <v>55.168599999999998</v>
      </c>
      <c r="D49" s="73">
        <f t="shared" si="8"/>
        <v>1.6076407427181635E-2</v>
      </c>
      <c r="E49" s="73">
        <f t="shared" si="9"/>
        <v>1.290536980154482E-2</v>
      </c>
      <c r="F49" s="73">
        <f t="shared" si="10"/>
        <v>1.6987130308811341E-2</v>
      </c>
      <c r="G49" s="73">
        <f t="shared" si="11"/>
        <v>1.0505965996572768E-2</v>
      </c>
      <c r="H49" s="74">
        <f t="shared" si="12"/>
        <v>1.784662134037226E-4</v>
      </c>
      <c r="I49" s="74">
        <f t="shared" si="13"/>
        <v>2.8856259612853685E-4</v>
      </c>
      <c r="J49" s="45">
        <f t="shared" si="14"/>
        <v>1.2767078386751646E-2</v>
      </c>
      <c r="K49" s="45">
        <f t="shared" si="15"/>
        <v>1.3829141479317422E-4</v>
      </c>
      <c r="L49" s="45">
        <f t="shared" si="16"/>
        <v>1.9124515405497765E-8</v>
      </c>
      <c r="M49" s="45">
        <f t="shared" si="17"/>
        <v>-3.019672426236112E-2</v>
      </c>
      <c r="N49" s="45">
        <f t="shared" si="18"/>
        <v>5.5730881035864412E-2</v>
      </c>
      <c r="V49" s="45">
        <f t="shared" si="19"/>
        <v>1.912451540549716E-8</v>
      </c>
      <c r="W49" s="45">
        <f t="shared" si="20"/>
        <v>2.6447562926600161E-12</v>
      </c>
      <c r="X49" s="45">
        <f t="shared" si="21"/>
        <v>3.6574708949509821E-16</v>
      </c>
      <c r="AF49" s="226"/>
      <c r="AG49" s="231" t="s">
        <v>259</v>
      </c>
      <c r="AH49" s="225"/>
    </row>
    <row r="50" spans="1:34" x14ac:dyDescent="0.45">
      <c r="A50" s="70">
        <v>42016</v>
      </c>
      <c r="B50" s="75">
        <v>168.57</v>
      </c>
      <c r="C50" s="76">
        <v>54.465699999999998</v>
      </c>
      <c r="D50" s="73">
        <f t="shared" si="8"/>
        <v>-2.4853541629683172E-3</v>
      </c>
      <c r="E50" s="73">
        <f t="shared" si="9"/>
        <v>-2.1761112697634481E-2</v>
      </c>
      <c r="F50" s="73">
        <f t="shared" si="10"/>
        <v>-1.5746312813386099E-3</v>
      </c>
      <c r="G50" s="73">
        <f t="shared" si="11"/>
        <v>-2.4160516502606533E-2</v>
      </c>
      <c r="H50" s="74">
        <f t="shared" si="12"/>
        <v>3.8043905058301952E-5</v>
      </c>
      <c r="I50" s="74">
        <f t="shared" si="13"/>
        <v>2.4794636721700724E-6</v>
      </c>
      <c r="J50" s="45">
        <f t="shared" si="14"/>
        <v>1.4383665718178853E-3</v>
      </c>
      <c r="K50" s="45">
        <f t="shared" si="15"/>
        <v>-2.3199479269452365E-2</v>
      </c>
      <c r="L50" s="45">
        <f t="shared" si="16"/>
        <v>5.3821583837375007E-4</v>
      </c>
      <c r="M50" s="45">
        <f t="shared" si="17"/>
        <v>-4.1525436077294878E-2</v>
      </c>
      <c r="N50" s="45">
        <f t="shared" si="18"/>
        <v>4.4402169220930654E-2</v>
      </c>
      <c r="V50" s="45">
        <f t="shared" si="19"/>
        <v>5.3821583837375018E-4</v>
      </c>
      <c r="W50" s="45">
        <f t="shared" si="20"/>
        <v>-1.2486327184842743E-5</v>
      </c>
      <c r="X50" s="45">
        <f t="shared" si="21"/>
        <v>2.8967628867635879E-7</v>
      </c>
      <c r="AF50" s="226"/>
      <c r="AH50" s="225"/>
    </row>
    <row r="51" spans="1:34" x14ac:dyDescent="0.45">
      <c r="A51" s="70">
        <v>42009</v>
      </c>
      <c r="B51" s="75">
        <v>168.99</v>
      </c>
      <c r="C51" s="76">
        <v>55.677300000000002</v>
      </c>
      <c r="D51" s="73">
        <f t="shared" si="8"/>
        <v>-4.2495325514193438E-2</v>
      </c>
      <c r="E51" s="73">
        <f t="shared" si="9"/>
        <v>-2.6520217994513356E-2</v>
      </c>
      <c r="F51" s="73">
        <f t="shared" si="10"/>
        <v>-4.1584602632563729E-2</v>
      </c>
      <c r="G51" s="73">
        <f t="shared" si="11"/>
        <v>-2.8919621799485408E-2</v>
      </c>
      <c r="H51" s="74">
        <f t="shared" si="12"/>
        <v>1.2026109808156284E-3</v>
      </c>
      <c r="I51" s="74">
        <f t="shared" si="13"/>
        <v>1.7292791761082261E-3</v>
      </c>
      <c r="J51" s="45">
        <f t="shared" si="14"/>
        <v>-2.2980729264555459E-2</v>
      </c>
      <c r="K51" s="45">
        <f t="shared" si="15"/>
        <v>-3.5394887299578966E-3</v>
      </c>
      <c r="L51" s="45">
        <f t="shared" si="16"/>
        <v>1.2527980469498963E-5</v>
      </c>
      <c r="M51" s="45">
        <f t="shared" si="17"/>
        <v>-6.5944531913668225E-2</v>
      </c>
      <c r="N51" s="45">
        <f t="shared" si="18"/>
        <v>1.9983073384557314E-2</v>
      </c>
      <c r="V51" s="45">
        <f t="shared" si="19"/>
        <v>1.252798046949898E-5</v>
      </c>
      <c r="W51" s="45">
        <f t="shared" si="20"/>
        <v>-4.4342645680924305E-8</v>
      </c>
      <c r="X51" s="45">
        <f t="shared" si="21"/>
        <v>1.5695029464414789E-10</v>
      </c>
      <c r="AF51" s="226"/>
      <c r="AG51" s="230" t="s">
        <v>205</v>
      </c>
      <c r="AH51" s="225"/>
    </row>
    <row r="52" spans="1:34" x14ac:dyDescent="0.45">
      <c r="A52" s="70">
        <v>42002</v>
      </c>
      <c r="B52" s="75">
        <v>176.49</v>
      </c>
      <c r="C52" s="76">
        <v>57.194099999999999</v>
      </c>
      <c r="D52" s="73">
        <f t="shared" si="8"/>
        <v>1.6823183729907334E-2</v>
      </c>
      <c r="E52" s="73">
        <f t="shared" si="9"/>
        <v>1.962081168049774E-2</v>
      </c>
      <c r="F52" s="73">
        <f t="shared" si="10"/>
        <v>1.773390661153704E-2</v>
      </c>
      <c r="G52" s="73">
        <f t="shared" si="11"/>
        <v>1.7221407875525688E-2</v>
      </c>
      <c r="H52" s="74">
        <f t="shared" si="12"/>
        <v>3.0540283898376107E-4</v>
      </c>
      <c r="I52" s="74">
        <f t="shared" si="13"/>
        <v>3.1449144370671717E-4</v>
      </c>
      <c r="J52" s="45">
        <f t="shared" si="14"/>
        <v>1.3222854821693608E-2</v>
      </c>
      <c r="K52" s="45">
        <f t="shared" si="15"/>
        <v>6.3979568588041318E-3</v>
      </c>
      <c r="L52" s="45">
        <f t="shared" si="16"/>
        <v>4.0933851967118831E-5</v>
      </c>
      <c r="M52" s="45">
        <f t="shared" si="17"/>
        <v>-2.9740947827419158E-2</v>
      </c>
      <c r="N52" s="45">
        <f t="shared" si="18"/>
        <v>5.6186657470806374E-2</v>
      </c>
      <c r="V52" s="45">
        <f t="shared" si="19"/>
        <v>4.0933851967118798E-5</v>
      </c>
      <c r="W52" s="45">
        <f t="shared" si="20"/>
        <v>2.6189301895030062E-7</v>
      </c>
      <c r="X52" s="45">
        <f t="shared" si="21"/>
        <v>1.6755802368659954E-9</v>
      </c>
      <c r="AF52" s="226"/>
      <c r="AG52" s="228" t="s">
        <v>206</v>
      </c>
      <c r="AH52" s="225"/>
    </row>
    <row r="53" spans="1:34" x14ac:dyDescent="0.45">
      <c r="A53" s="70">
        <v>41995</v>
      </c>
      <c r="B53" s="75">
        <v>173.57</v>
      </c>
      <c r="C53" s="76">
        <v>56.093499999999999</v>
      </c>
      <c r="D53" s="73">
        <f t="shared" si="8"/>
        <v>7.1419753086419707E-2</v>
      </c>
      <c r="E53" s="73">
        <f t="shared" si="9"/>
        <v>7.3452976928611829E-2</v>
      </c>
      <c r="F53" s="73">
        <f t="shared" si="10"/>
        <v>7.233047596804941E-2</v>
      </c>
      <c r="G53" s="73">
        <f t="shared" si="11"/>
        <v>7.1053573123639774E-2</v>
      </c>
      <c r="H53" s="74">
        <f t="shared" si="12"/>
        <v>5.1393387632634683E-3</v>
      </c>
      <c r="I53" s="74">
        <f t="shared" si="13"/>
        <v>5.2316977537645729E-3</v>
      </c>
      <c r="J53" s="45">
        <f t="shared" si="14"/>
        <v>4.6544519757428598E-2</v>
      </c>
      <c r="K53" s="45">
        <f t="shared" si="15"/>
        <v>2.6908457171183231E-2</v>
      </c>
      <c r="L53" s="45">
        <f t="shared" si="16"/>
        <v>7.2406506733340228E-4</v>
      </c>
      <c r="M53" s="45">
        <f t="shared" si="17"/>
        <v>3.5807171083158257E-3</v>
      </c>
      <c r="N53" s="45">
        <f t="shared" si="18"/>
        <v>8.9508322406541357E-2</v>
      </c>
      <c r="V53" s="45">
        <f t="shared" si="19"/>
        <v>7.2406506733340207E-4</v>
      </c>
      <c r="W53" s="45">
        <f t="shared" si="20"/>
        <v>1.948347385349075E-5</v>
      </c>
      <c r="X53" s="45">
        <f t="shared" si="21"/>
        <v>5.2427022173252402E-7</v>
      </c>
      <c r="AF53" s="226"/>
      <c r="AG53" s="228" t="s">
        <v>207</v>
      </c>
      <c r="AH53" s="225"/>
    </row>
    <row r="54" spans="1:34" x14ac:dyDescent="0.45">
      <c r="A54" s="70">
        <v>41988</v>
      </c>
      <c r="B54" s="75">
        <v>162</v>
      </c>
      <c r="C54" s="76">
        <v>52.255200000000002</v>
      </c>
      <c r="D54" s="73">
        <f t="shared" si="8"/>
        <v>-9.4567404426559296E-2</v>
      </c>
      <c r="E54" s="73">
        <f t="shared" si="9"/>
        <v>-7.5741013912914212E-2</v>
      </c>
      <c r="F54" s="73">
        <f t="shared" si="10"/>
        <v>-9.3656681544929593E-2</v>
      </c>
      <c r="G54" s="73">
        <f t="shared" si="11"/>
        <v>-7.8140417717886268E-2</v>
      </c>
      <c r="H54" s="74">
        <f t="shared" si="12"/>
        <v>7.3183722179918486E-3</v>
      </c>
      <c r="I54" s="74">
        <f t="shared" si="13"/>
        <v>8.771573998008356E-3</v>
      </c>
      <c r="J54" s="45">
        <f t="shared" si="14"/>
        <v>-5.4761633934493993E-2</v>
      </c>
      <c r="K54" s="45">
        <f t="shared" si="15"/>
        <v>-2.0979379978420219E-2</v>
      </c>
      <c r="L54" s="45">
        <f t="shared" si="16"/>
        <v>4.4013438427893914E-4</v>
      </c>
      <c r="M54" s="45">
        <f t="shared" si="17"/>
        <v>-9.7725436583606745E-2</v>
      </c>
      <c r="N54" s="45">
        <f t="shared" si="18"/>
        <v>-1.179783128538122E-2</v>
      </c>
      <c r="V54" s="45">
        <f t="shared" si="19"/>
        <v>4.401343842789393E-4</v>
      </c>
      <c r="W54" s="45">
        <f t="shared" si="20"/>
        <v>-9.2337464893558908E-6</v>
      </c>
      <c r="X54" s="45">
        <f t="shared" si="21"/>
        <v>1.9371827622460101E-7</v>
      </c>
      <c r="AF54" s="226"/>
      <c r="AG54" s="228" t="s">
        <v>208</v>
      </c>
      <c r="AH54" s="225"/>
    </row>
    <row r="55" spans="1:34" x14ac:dyDescent="0.45">
      <c r="A55" s="70">
        <v>41981</v>
      </c>
      <c r="B55" s="75">
        <v>178.92</v>
      </c>
      <c r="C55" s="76">
        <v>56.537399999999998</v>
      </c>
      <c r="D55" s="73">
        <f t="shared" si="8"/>
        <v>3.8150807899460185E-3</v>
      </c>
      <c r="E55" s="73">
        <f t="shared" si="9"/>
        <v>5.5938060825748105E-3</v>
      </c>
      <c r="F55" s="73">
        <f t="shared" si="10"/>
        <v>4.7258036715757262E-3</v>
      </c>
      <c r="G55" s="73">
        <f t="shared" si="11"/>
        <v>3.1944022776027579E-3</v>
      </c>
      <c r="H55" s="74">
        <f t="shared" si="12"/>
        <v>1.5096118011984976E-5</v>
      </c>
      <c r="I55" s="74">
        <f t="shared" si="13"/>
        <v>2.2333220342278614E-5</v>
      </c>
      <c r="J55" s="45">
        <f t="shared" si="14"/>
        <v>5.2836811204207941E-3</v>
      </c>
      <c r="K55" s="45">
        <f t="shared" si="15"/>
        <v>3.1012496215401635E-4</v>
      </c>
      <c r="L55" s="45">
        <f t="shared" si="16"/>
        <v>9.6177492151030077E-8</v>
      </c>
      <c r="M55" s="45">
        <f t="shared" si="17"/>
        <v>-3.7680121528691976E-2</v>
      </c>
      <c r="N55" s="45">
        <f t="shared" si="18"/>
        <v>4.8247483769533556E-2</v>
      </c>
      <c r="V55" s="45">
        <f t="shared" si="19"/>
        <v>9.6177492151028727E-8</v>
      </c>
      <c r="W55" s="45">
        <f t="shared" si="20"/>
        <v>2.9827041113405777E-11</v>
      </c>
      <c r="X55" s="45">
        <f t="shared" si="21"/>
        <v>9.2501099964611928E-15</v>
      </c>
      <c r="AF55" s="226"/>
      <c r="AG55" s="228" t="s">
        <v>209</v>
      </c>
      <c r="AH55" s="225"/>
    </row>
    <row r="56" spans="1:34" x14ac:dyDescent="0.45">
      <c r="A56" s="70">
        <v>41974</v>
      </c>
      <c r="B56" s="75">
        <v>178.24</v>
      </c>
      <c r="C56" s="76">
        <v>56.222900000000003</v>
      </c>
      <c r="D56" s="73">
        <f t="shared" si="8"/>
        <v>-2.765806557198185E-2</v>
      </c>
      <c r="E56" s="73">
        <f t="shared" si="9"/>
        <v>1.689492266064738E-2</v>
      </c>
      <c r="F56" s="73">
        <f t="shared" si="10"/>
        <v>-2.6747342690352144E-2</v>
      </c>
      <c r="G56" s="73">
        <f t="shared" si="11"/>
        <v>1.4495518855675328E-2</v>
      </c>
      <c r="H56" s="74">
        <f t="shared" si="12"/>
        <v>-3.8771661030720915E-4</v>
      </c>
      <c r="I56" s="74">
        <f t="shared" si="13"/>
        <v>7.1542034099513429E-4</v>
      </c>
      <c r="J56" s="45">
        <f t="shared" si="14"/>
        <v>-1.3925174855443045E-2</v>
      </c>
      <c r="K56" s="45">
        <f t="shared" si="15"/>
        <v>3.0820097516090425E-2</v>
      </c>
      <c r="L56" s="45">
        <f t="shared" si="16"/>
        <v>9.498784109013232E-4</v>
      </c>
      <c r="M56" s="45">
        <f t="shared" si="17"/>
        <v>-5.6888977504555807E-2</v>
      </c>
      <c r="N56" s="45">
        <f t="shared" si="18"/>
        <v>2.9038627793669725E-2</v>
      </c>
      <c r="V56" s="45">
        <f t="shared" si="19"/>
        <v>9.4987841090132298E-4</v>
      </c>
      <c r="W56" s="45">
        <f t="shared" si="20"/>
        <v>2.9275345252407782E-5</v>
      </c>
      <c r="X56" s="45">
        <f t="shared" si="21"/>
        <v>9.0226899549642261E-7</v>
      </c>
      <c r="AF56" s="226"/>
      <c r="AG56" s="228" t="s">
        <v>210</v>
      </c>
      <c r="AH56" s="225"/>
    </row>
    <row r="57" spans="1:34" x14ac:dyDescent="0.45">
      <c r="A57" s="70">
        <v>41967</v>
      </c>
      <c r="B57" s="75">
        <v>183.31</v>
      </c>
      <c r="C57" s="76">
        <v>55.288800000000002</v>
      </c>
      <c r="D57" s="73">
        <f t="shared" si="8"/>
        <v>3.7819170016418539E-2</v>
      </c>
      <c r="E57" s="73">
        <f t="shared" si="9"/>
        <v>1.1848159088164004E-2</v>
      </c>
      <c r="F57" s="73">
        <f t="shared" si="10"/>
        <v>3.8729892898048249E-2</v>
      </c>
      <c r="G57" s="73">
        <f t="shared" si="11"/>
        <v>9.4487552831919522E-3</v>
      </c>
      <c r="H57" s="74">
        <f t="shared" si="12"/>
        <v>3.6594928013789185E-4</v>
      </c>
      <c r="I57" s="74">
        <f t="shared" si="13"/>
        <v>1.5000046038942882E-3</v>
      </c>
      <c r="J57" s="45">
        <f t="shared" si="14"/>
        <v>2.6037235437184815E-2</v>
      </c>
      <c r="K57" s="45">
        <f t="shared" si="15"/>
        <v>-1.4189076349020811E-2</v>
      </c>
      <c r="L57" s="45">
        <f t="shared" si="16"/>
        <v>2.0132988763834175E-4</v>
      </c>
      <c r="M57" s="45">
        <f t="shared" si="17"/>
        <v>-1.6926567211927954E-2</v>
      </c>
      <c r="N57" s="45">
        <f t="shared" si="18"/>
        <v>6.9001038086297581E-2</v>
      </c>
      <c r="V57" s="45">
        <f t="shared" si="19"/>
        <v>2.013298876383418E-4</v>
      </c>
      <c r="W57" s="45">
        <f t="shared" si="20"/>
        <v>-2.8566851470402134E-6</v>
      </c>
      <c r="X57" s="45">
        <f t="shared" si="21"/>
        <v>4.0533723656467334E-8</v>
      </c>
      <c r="AF57" s="226"/>
      <c r="AG57" s="228" t="s">
        <v>211</v>
      </c>
      <c r="AH57" s="225"/>
    </row>
    <row r="58" spans="1:34" x14ac:dyDescent="0.45">
      <c r="A58" s="70">
        <v>41960</v>
      </c>
      <c r="B58" s="75">
        <v>176.63</v>
      </c>
      <c r="C58" s="76">
        <v>54.641399999999997</v>
      </c>
      <c r="D58" s="73">
        <f t="shared" si="8"/>
        <v>2.2128915115750473E-3</v>
      </c>
      <c r="E58" s="73">
        <f t="shared" si="9"/>
        <v>-1.0551552673561048E-2</v>
      </c>
      <c r="F58" s="73">
        <f t="shared" si="10"/>
        <v>3.1236143932047546E-3</v>
      </c>
      <c r="G58" s="73">
        <f t="shared" si="11"/>
        <v>-1.29509564785331E-2</v>
      </c>
      <c r="H58" s="74">
        <f t="shared" si="12"/>
        <v>-4.0453794062114355E-5</v>
      </c>
      <c r="I58" s="74">
        <f t="shared" si="13"/>
        <v>9.7569668774359077E-6</v>
      </c>
      <c r="J58" s="45">
        <f t="shared" si="14"/>
        <v>4.3058245457908654E-3</v>
      </c>
      <c r="K58" s="45">
        <f t="shared" si="15"/>
        <v>-1.4857377219351913E-2</v>
      </c>
      <c r="L58" s="45">
        <f t="shared" si="16"/>
        <v>2.207416578381172E-4</v>
      </c>
      <c r="M58" s="45">
        <f t="shared" si="17"/>
        <v>-3.8657978103321902E-2</v>
      </c>
      <c r="N58" s="45">
        <f t="shared" si="18"/>
        <v>4.726962719490363E-2</v>
      </c>
      <c r="V58" s="45">
        <f t="shared" si="19"/>
        <v>2.2074165783811722E-4</v>
      </c>
      <c r="W58" s="45">
        <f t="shared" si="20"/>
        <v>-3.2796420785260179E-6</v>
      </c>
      <c r="X58" s="45">
        <f t="shared" si="21"/>
        <v>4.8726879505120417E-8</v>
      </c>
      <c r="AF58" s="226"/>
      <c r="AG58" s="228" t="s">
        <v>212</v>
      </c>
      <c r="AH58" s="225"/>
    </row>
    <row r="59" spans="1:34" x14ac:dyDescent="0.45">
      <c r="A59" s="70">
        <v>41953</v>
      </c>
      <c r="B59" s="75">
        <v>176.24</v>
      </c>
      <c r="C59" s="76">
        <v>55.2241</v>
      </c>
      <c r="D59" s="73">
        <f t="shared" si="8"/>
        <v>-3.2498902064119387E-2</v>
      </c>
      <c r="E59" s="73">
        <f t="shared" si="9"/>
        <v>5.0862777634002619E-2</v>
      </c>
      <c r="F59" s="73">
        <f t="shared" si="10"/>
        <v>-3.1588179182489677E-2</v>
      </c>
      <c r="G59" s="73">
        <f t="shared" si="11"/>
        <v>4.8463373829030564E-2</v>
      </c>
      <c r="H59" s="74">
        <f t="shared" si="12"/>
        <v>-1.5308697362993982E-3</v>
      </c>
      <c r="I59" s="74">
        <f t="shared" si="13"/>
        <v>9.9781306406507416E-4</v>
      </c>
      <c r="J59" s="45">
        <f t="shared" si="14"/>
        <v>-1.6879659606057602E-2</v>
      </c>
      <c r="K59" s="45">
        <f t="shared" si="15"/>
        <v>6.7742437240060224E-2</v>
      </c>
      <c r="L59" s="45">
        <f t="shared" si="16"/>
        <v>4.5890378032234979E-3</v>
      </c>
      <c r="M59" s="45">
        <f t="shared" si="17"/>
        <v>-5.9843462255170364E-2</v>
      </c>
      <c r="N59" s="45">
        <f t="shared" si="18"/>
        <v>2.6084143043055168E-2</v>
      </c>
      <c r="V59" s="45">
        <f t="shared" si="19"/>
        <v>4.5890378032234979E-3</v>
      </c>
      <c r="W59" s="45">
        <f t="shared" si="20"/>
        <v>3.1087260537713163E-4</v>
      </c>
      <c r="X59" s="45">
        <f t="shared" si="21"/>
        <v>2.1059267959414348E-5</v>
      </c>
      <c r="AF59" s="226"/>
      <c r="AG59" s="228" t="s">
        <v>213</v>
      </c>
      <c r="AH59" s="225"/>
    </row>
    <row r="60" spans="1:34" x14ac:dyDescent="0.45">
      <c r="A60" s="70">
        <v>41946</v>
      </c>
      <c r="B60" s="75">
        <v>182.16</v>
      </c>
      <c r="C60" s="76">
        <v>52.551200000000001</v>
      </c>
      <c r="D60" s="73">
        <f t="shared" si="8"/>
        <v>6.3087248322147668E-2</v>
      </c>
      <c r="E60" s="73">
        <f t="shared" si="9"/>
        <v>2.544729360295506E-2</v>
      </c>
      <c r="F60" s="73">
        <f t="shared" si="10"/>
        <v>6.3997971203777371E-2</v>
      </c>
      <c r="G60" s="73">
        <f t="shared" si="11"/>
        <v>2.3047889797983008E-2</v>
      </c>
      <c r="H60" s="74">
        <f t="shared" si="12"/>
        <v>1.4750181875991509E-3</v>
      </c>
      <c r="I60" s="74">
        <f t="shared" si="13"/>
        <v>4.0957403181995176E-3</v>
      </c>
      <c r="J60" s="45">
        <f t="shared" si="14"/>
        <v>4.1458981689689749E-2</v>
      </c>
      <c r="K60" s="45">
        <f t="shared" si="15"/>
        <v>-1.6011688086734688E-2</v>
      </c>
      <c r="L60" s="45">
        <f t="shared" si="16"/>
        <v>2.5637415538688155E-4</v>
      </c>
      <c r="M60" s="45">
        <f t="shared" si="17"/>
        <v>-1.5048209594230241E-3</v>
      </c>
      <c r="N60" s="45">
        <f t="shared" si="18"/>
        <v>8.4422784338802515E-2</v>
      </c>
      <c r="V60" s="45">
        <f t="shared" si="19"/>
        <v>2.5637415538688166E-4</v>
      </c>
      <c r="W60" s="45">
        <f t="shared" si="20"/>
        <v>-4.1049830095548017E-6</v>
      </c>
      <c r="X60" s="45">
        <f t="shared" si="21"/>
        <v>6.5727707550336947E-8</v>
      </c>
      <c r="AF60" s="226"/>
      <c r="AG60" s="228" t="s">
        <v>214</v>
      </c>
      <c r="AH60" s="225"/>
    </row>
    <row r="61" spans="1:34" x14ac:dyDescent="0.45">
      <c r="A61" s="70">
        <v>41939</v>
      </c>
      <c r="B61" s="75">
        <v>171.35</v>
      </c>
      <c r="C61" s="76">
        <v>51.247100000000003</v>
      </c>
      <c r="D61" s="73">
        <f t="shared" si="8"/>
        <v>2.0244120273891074E-2</v>
      </c>
      <c r="E61" s="73">
        <f t="shared" si="9"/>
        <v>3.8222947950178783E-2</v>
      </c>
      <c r="F61" s="73">
        <f t="shared" si="10"/>
        <v>2.115484315552078E-2</v>
      </c>
      <c r="G61" s="73">
        <f t="shared" si="11"/>
        <v>3.5823544145206727E-2</v>
      </c>
      <c r="H61" s="74">
        <f t="shared" si="12"/>
        <v>7.5784145766672308E-4</v>
      </c>
      <c r="I61" s="74">
        <f t="shared" si="13"/>
        <v>4.475273889346844E-4</v>
      </c>
      <c r="J61" s="45">
        <f t="shared" si="14"/>
        <v>1.5310738779029481E-2</v>
      </c>
      <c r="K61" s="45">
        <f t="shared" si="15"/>
        <v>2.2912209171149302E-2</v>
      </c>
      <c r="L61" s="45">
        <f t="shared" si="16"/>
        <v>5.249693291024982E-4</v>
      </c>
      <c r="M61" s="45">
        <f t="shared" si="17"/>
        <v>-2.7653063870083289E-2</v>
      </c>
      <c r="N61" s="45">
        <f t="shared" si="18"/>
        <v>5.8274541428142243E-2</v>
      </c>
      <c r="V61" s="45">
        <f t="shared" si="19"/>
        <v>5.249693291024981E-4</v>
      </c>
      <c r="W61" s="45">
        <f t="shared" si="20"/>
        <v>1.2028207076834352E-5</v>
      </c>
      <c r="X61" s="45">
        <f t="shared" si="21"/>
        <v>2.7559279649832698E-7</v>
      </c>
      <c r="AF61" s="226"/>
      <c r="AG61" s="228" t="s">
        <v>215</v>
      </c>
      <c r="AH61" s="225"/>
    </row>
    <row r="62" spans="1:34" x14ac:dyDescent="0.45">
      <c r="A62" s="70">
        <v>41932</v>
      </c>
      <c r="B62" s="75">
        <v>167.95</v>
      </c>
      <c r="C62" s="76">
        <v>49.360399999999998</v>
      </c>
      <c r="D62" s="73">
        <f t="shared" si="8"/>
        <v>-2.2807936230872263E-2</v>
      </c>
      <c r="E62" s="73">
        <f t="shared" si="9"/>
        <v>-8.5446050881979058E-3</v>
      </c>
      <c r="F62" s="73">
        <f t="shared" si="10"/>
        <v>-2.1897213349242557E-2</v>
      </c>
      <c r="G62" s="73">
        <f t="shared" si="11"/>
        <v>-1.0944008893169958E-2</v>
      </c>
      <c r="H62" s="74">
        <f t="shared" si="12"/>
        <v>2.3964329762975046E-4</v>
      </c>
      <c r="I62" s="74">
        <f t="shared" si="13"/>
        <v>4.7948795246224645E-4</v>
      </c>
      <c r="J62" s="45">
        <f t="shared" si="14"/>
        <v>-1.0965018444440398E-2</v>
      </c>
      <c r="K62" s="45">
        <f t="shared" si="15"/>
        <v>2.4204133562424918E-3</v>
      </c>
      <c r="L62" s="45">
        <f t="shared" si="16"/>
        <v>5.8584008150770434E-6</v>
      </c>
      <c r="M62" s="45">
        <f t="shared" si="17"/>
        <v>-5.392882109355316E-2</v>
      </c>
      <c r="N62" s="45">
        <f t="shared" si="18"/>
        <v>3.1998784204672372E-2</v>
      </c>
      <c r="V62" s="45">
        <f t="shared" si="19"/>
        <v>5.8584008150770332E-6</v>
      </c>
      <c r="W62" s="45">
        <f t="shared" si="20"/>
        <v>1.4179751579034339E-8</v>
      </c>
      <c r="X62" s="45">
        <f t="shared" si="21"/>
        <v>3.4320860110095248E-11</v>
      </c>
      <c r="AF62" s="226"/>
      <c r="AH62" s="225"/>
    </row>
    <row r="63" spans="1:34" x14ac:dyDescent="0.45">
      <c r="A63" s="70">
        <v>41925</v>
      </c>
      <c r="B63" s="75">
        <v>171.87</v>
      </c>
      <c r="C63" s="76">
        <v>49.785800000000002</v>
      </c>
      <c r="D63" s="73">
        <f t="shared" si="8"/>
        <v>-4.6438082556591237E-2</v>
      </c>
      <c r="E63" s="73">
        <f t="shared" si="9"/>
        <v>-4.8940068045014419E-2</v>
      </c>
      <c r="F63" s="73">
        <f t="shared" si="10"/>
        <v>-4.5527359674961528E-2</v>
      </c>
      <c r="G63" s="73">
        <f t="shared" si="11"/>
        <v>-5.1339471849986475E-2</v>
      </c>
      <c r="H63" s="74">
        <f t="shared" si="12"/>
        <v>2.3373506004368966E-3</v>
      </c>
      <c r="I63" s="74">
        <f t="shared" si="13"/>
        <v>2.0727404789733128E-3</v>
      </c>
      <c r="J63" s="45">
        <f t="shared" si="14"/>
        <v>-2.53870934489402E-2</v>
      </c>
      <c r="K63" s="45">
        <f t="shared" si="15"/>
        <v>-2.3552974596074219E-2</v>
      </c>
      <c r="L63" s="45">
        <f t="shared" si="16"/>
        <v>5.5474261232331748E-4</v>
      </c>
      <c r="M63" s="45">
        <f t="shared" si="17"/>
        <v>-6.8350896098052963E-2</v>
      </c>
      <c r="N63" s="45">
        <f t="shared" si="18"/>
        <v>1.7576709200172569E-2</v>
      </c>
      <c r="V63" s="45">
        <f t="shared" si="19"/>
        <v>5.547426123233177E-4</v>
      </c>
      <c r="W63" s="45">
        <f t="shared" si="20"/>
        <v>-1.3065838655410952E-5</v>
      </c>
      <c r="X63" s="45">
        <f t="shared" si="21"/>
        <v>3.0773936592729874E-7</v>
      </c>
      <c r="AF63" s="226"/>
      <c r="AG63" s="230" t="s">
        <v>216</v>
      </c>
      <c r="AH63" s="225"/>
    </row>
    <row r="64" spans="1:34" x14ac:dyDescent="0.45">
      <c r="A64" s="70">
        <v>41918</v>
      </c>
      <c r="B64" s="75">
        <v>180.24</v>
      </c>
      <c r="C64" s="76">
        <v>52.347700000000003</v>
      </c>
      <c r="D64" s="73">
        <f t="shared" si="8"/>
        <v>-3.7282341630167665E-2</v>
      </c>
      <c r="E64" s="73">
        <f t="shared" si="9"/>
        <v>-1.9233975902259982E-2</v>
      </c>
      <c r="F64" s="73">
        <f t="shared" si="10"/>
        <v>-3.6371618748537955E-2</v>
      </c>
      <c r="G64" s="73">
        <f t="shared" si="11"/>
        <v>-2.1633379707232035E-2</v>
      </c>
      <c r="H64" s="74">
        <f t="shared" si="12"/>
        <v>7.8684103895380116E-4</v>
      </c>
      <c r="I64" s="74">
        <f t="shared" si="13"/>
        <v>1.3228946503889977E-3</v>
      </c>
      <c r="J64" s="45">
        <f t="shared" si="14"/>
        <v>-1.9799113563308594E-2</v>
      </c>
      <c r="K64" s="45">
        <f t="shared" si="15"/>
        <v>5.6513766104861196E-4</v>
      </c>
      <c r="L64" s="45">
        <f t="shared" si="16"/>
        <v>3.1938057593549581E-7</v>
      </c>
      <c r="M64" s="45">
        <f t="shared" si="17"/>
        <v>-6.276291621242136E-2</v>
      </c>
      <c r="N64" s="45">
        <f t="shared" si="18"/>
        <v>2.3164689085804178E-2</v>
      </c>
      <c r="V64" s="45">
        <f t="shared" si="19"/>
        <v>3.1938057593549338E-7</v>
      </c>
      <c r="W64" s="45">
        <f t="shared" si="20"/>
        <v>1.8049399166854265E-10</v>
      </c>
      <c r="X64" s="45">
        <f t="shared" si="21"/>
        <v>1.0200395228488745E-13</v>
      </c>
      <c r="AF64" s="226"/>
      <c r="AG64" s="228" t="s">
        <v>178</v>
      </c>
      <c r="AH64" s="225"/>
    </row>
    <row r="65" spans="1:34" x14ac:dyDescent="0.45">
      <c r="A65" s="70">
        <v>41911</v>
      </c>
      <c r="B65" s="75">
        <v>187.22</v>
      </c>
      <c r="C65" s="76">
        <v>53.374299999999998</v>
      </c>
      <c r="D65" s="73">
        <f t="shared" si="8"/>
        <v>-2.9193673839771821E-2</v>
      </c>
      <c r="E65" s="73">
        <f t="shared" si="9"/>
        <v>-1.6531697115429001E-2</v>
      </c>
      <c r="F65" s="73">
        <f t="shared" si="10"/>
        <v>-2.8282950958142115E-2</v>
      </c>
      <c r="G65" s="73">
        <f t="shared" si="11"/>
        <v>-1.8931100920401053E-2</v>
      </c>
      <c r="H65" s="74">
        <f t="shared" si="12"/>
        <v>5.3542739891534205E-4</v>
      </c>
      <c r="I65" s="74">
        <f t="shared" si="13"/>
        <v>7.9992531490067199E-4</v>
      </c>
      <c r="J65" s="45">
        <f t="shared" si="14"/>
        <v>-1.4862395358030141E-2</v>
      </c>
      <c r="K65" s="45">
        <f t="shared" si="15"/>
        <v>-1.6693017573988604E-3</v>
      </c>
      <c r="L65" s="45">
        <f t="shared" si="16"/>
        <v>2.7865683572549239E-6</v>
      </c>
      <c r="M65" s="45">
        <f t="shared" si="17"/>
        <v>-5.7826198007142907E-2</v>
      </c>
      <c r="N65" s="45">
        <f t="shared" si="18"/>
        <v>2.8101407291082629E-2</v>
      </c>
      <c r="V65" s="45">
        <f t="shared" si="19"/>
        <v>2.7865683572549311E-6</v>
      </c>
      <c r="W65" s="45">
        <f t="shared" si="20"/>
        <v>-4.6516234558777179E-9</v>
      </c>
      <c r="X65" s="45">
        <f t="shared" si="21"/>
        <v>7.7649632096544449E-12</v>
      </c>
      <c r="AF65" s="226"/>
      <c r="AG65" s="228" t="s">
        <v>217</v>
      </c>
      <c r="AH65" s="225"/>
    </row>
    <row r="66" spans="1:34" x14ac:dyDescent="0.45">
      <c r="A66" s="70">
        <v>41904</v>
      </c>
      <c r="B66" s="75">
        <v>192.85</v>
      </c>
      <c r="C66" s="76">
        <v>54.271500000000003</v>
      </c>
      <c r="D66" s="73">
        <f t="shared" si="8"/>
        <v>1.2176560121765566E-2</v>
      </c>
      <c r="E66" s="73">
        <f t="shared" si="9"/>
        <v>-1.195380870629054E-2</v>
      </c>
      <c r="F66" s="73">
        <f t="shared" si="10"/>
        <v>1.3087283003395274E-2</v>
      </c>
      <c r="G66" s="73">
        <f t="shared" si="11"/>
        <v>-1.4353212511262592E-2</v>
      </c>
      <c r="H66" s="74">
        <f t="shared" si="12"/>
        <v>-1.8784455414276732E-4</v>
      </c>
      <c r="I66" s="74">
        <f t="shared" si="13"/>
        <v>1.712769764109588E-4</v>
      </c>
      <c r="J66" s="45">
        <f t="shared" ref="J66:J97" si="22">$S$4+$R$11*D66</f>
        <v>1.0386903098391654E-2</v>
      </c>
      <c r="K66" s="45">
        <f t="shared" ref="K66:K97" si="23">E66-J66</f>
        <v>-2.2340711804682195E-2</v>
      </c>
      <c r="L66" s="45">
        <f t="shared" ref="L66:L97" si="24">K66^2</f>
        <v>4.9910740393986641E-4</v>
      </c>
      <c r="M66" s="45">
        <f t="shared" ref="M66:M97" si="25">$S$4+($R$4*D66)-$R$21</f>
        <v>-3.2576899550721114E-2</v>
      </c>
      <c r="N66" s="45">
        <f t="shared" ref="N66:N97" si="26">$S$4+($R$4*D66)+$R$21</f>
        <v>5.3350705747504418E-2</v>
      </c>
      <c r="V66" s="45">
        <f t="shared" ref="V66:V97" si="27">(K66-AVERAGE($K$2:$K$157))^2</f>
        <v>4.9910740393986652E-4</v>
      </c>
      <c r="W66" s="45">
        <f t="shared" ref="W66:W97" si="28">(K66-AVERAGE($K$2:$K$157))^3</f>
        <v>-1.1150414671003662E-5</v>
      </c>
      <c r="X66" s="45">
        <f t="shared" ref="X66:X97" si="29">(K66-AVERAGE($K$2:$K$157))^4</f>
        <v>2.4910820066759306E-7</v>
      </c>
      <c r="AF66" s="226"/>
      <c r="AG66" s="228" t="s">
        <v>180</v>
      </c>
      <c r="AH66" s="225"/>
    </row>
    <row r="67" spans="1:34" x14ac:dyDescent="0.45">
      <c r="A67" s="70">
        <v>41897</v>
      </c>
      <c r="B67" s="75">
        <v>190.53</v>
      </c>
      <c r="C67" s="76">
        <v>54.928100000000001</v>
      </c>
      <c r="D67" s="73">
        <f t="shared" ref="D67:D130" si="30">(B67-B68)/B68</f>
        <v>-1.7734701242460162E-2</v>
      </c>
      <c r="E67" s="73">
        <f t="shared" ref="E67:E130" si="31">(C67-C68)/C68</f>
        <v>-2.1581875214865723E-2</v>
      </c>
      <c r="F67" s="73">
        <f t="shared" ref="F67:F130" si="32">D67-AVERAGE($D$2:$D$157)</f>
        <v>-1.6823978360830456E-2</v>
      </c>
      <c r="G67" s="73">
        <f t="shared" ref="G67:G130" si="33">E67-AVERAGE($E$2:$E$157)</f>
        <v>-2.3981279019837775E-2</v>
      </c>
      <c r="H67" s="74">
        <f t="shared" ref="H67:H130" si="34">F67*G67</f>
        <v>4.0346051929478812E-4</v>
      </c>
      <c r="I67" s="74">
        <f t="shared" ref="I67:I130" si="35">F67^2</f>
        <v>2.8304624788569143E-4</v>
      </c>
      <c r="J67" s="45">
        <f t="shared" si="22"/>
        <v>-7.8686950230869822E-3</v>
      </c>
      <c r="K67" s="45">
        <f t="shared" si="23"/>
        <v>-1.3713180191778741E-2</v>
      </c>
      <c r="L67" s="45">
        <f t="shared" si="24"/>
        <v>1.8805131097219283E-4</v>
      </c>
      <c r="M67" s="45">
        <f t="shared" si="25"/>
        <v>-5.0832497672199745E-2</v>
      </c>
      <c r="N67" s="45">
        <f t="shared" si="26"/>
        <v>3.5095107626025787E-2</v>
      </c>
      <c r="V67" s="45">
        <f t="shared" si="27"/>
        <v>1.8805131097219285E-4</v>
      </c>
      <c r="W67" s="45">
        <f t="shared" si="28"/>
        <v>-2.5787815126618995E-6</v>
      </c>
      <c r="X67" s="45">
        <f t="shared" si="29"/>
        <v>3.5363295558360382E-8</v>
      </c>
      <c r="AF67" s="226"/>
      <c r="AG67" s="228" t="s">
        <v>181</v>
      </c>
      <c r="AH67" s="225"/>
    </row>
    <row r="68" spans="1:34" x14ac:dyDescent="0.45">
      <c r="A68" s="70">
        <v>41890</v>
      </c>
      <c r="B68" s="75">
        <v>193.97</v>
      </c>
      <c r="C68" s="76">
        <v>56.139699999999998</v>
      </c>
      <c r="D68" s="73">
        <f t="shared" si="30"/>
        <v>3.1316461080391246E-2</v>
      </c>
      <c r="E68" s="73">
        <f t="shared" si="31"/>
        <v>-1.6449649844751074E-3</v>
      </c>
      <c r="F68" s="73">
        <f t="shared" si="32"/>
        <v>3.2227183962020955E-2</v>
      </c>
      <c r="G68" s="73">
        <f t="shared" si="33"/>
        <v>-4.04436878944716E-3</v>
      </c>
      <c r="H68" s="74">
        <f t="shared" si="34"/>
        <v>-1.3033861698776963E-4</v>
      </c>
      <c r="I68" s="74">
        <f t="shared" si="35"/>
        <v>1.0385913861219408E-3</v>
      </c>
      <c r="J68" s="45">
        <f t="shared" si="22"/>
        <v>2.2068467968921441E-2</v>
      </c>
      <c r="K68" s="45">
        <f t="shared" si="23"/>
        <v>-2.3713432953396549E-2</v>
      </c>
      <c r="L68" s="45">
        <f t="shared" si="24"/>
        <v>5.6232690243523335E-4</v>
      </c>
      <c r="M68" s="45">
        <f t="shared" si="25"/>
        <v>-2.0895334680191328E-2</v>
      </c>
      <c r="N68" s="45">
        <f t="shared" si="26"/>
        <v>6.503227061803421E-2</v>
      </c>
      <c r="V68" s="45">
        <f t="shared" si="27"/>
        <v>5.6232690243523357E-4</v>
      </c>
      <c r="W68" s="45">
        <f t="shared" si="28"/>
        <v>-1.3334701298789075E-5</v>
      </c>
      <c r="X68" s="45">
        <f t="shared" si="29"/>
        <v>3.1621154520240471E-7</v>
      </c>
      <c r="AF68" s="226"/>
      <c r="AG68" s="228" t="s">
        <v>182</v>
      </c>
      <c r="AH68" s="225"/>
    </row>
    <row r="69" spans="1:34" x14ac:dyDescent="0.45">
      <c r="A69" s="70">
        <v>41883</v>
      </c>
      <c r="B69" s="75">
        <v>188.08</v>
      </c>
      <c r="C69" s="76">
        <v>56.232199999999999</v>
      </c>
      <c r="D69" s="73">
        <f t="shared" si="30"/>
        <v>1.7473627265350383E-2</v>
      </c>
      <c r="E69" s="73">
        <f t="shared" si="31"/>
        <v>-1.1220267872685768E-2</v>
      </c>
      <c r="F69" s="73">
        <f t="shared" si="32"/>
        <v>1.8384350146980089E-2</v>
      </c>
      <c r="G69" s="73">
        <f t="shared" si="33"/>
        <v>-1.361967167765782E-2</v>
      </c>
      <c r="H69" s="74">
        <f t="shared" si="34"/>
        <v>-2.5038881300896911E-4</v>
      </c>
      <c r="I69" s="74">
        <f t="shared" si="35"/>
        <v>3.379843303267668E-4</v>
      </c>
      <c r="J69" s="45">
        <f t="shared" si="22"/>
        <v>1.3619836936194597E-2</v>
      </c>
      <c r="K69" s="45">
        <f t="shared" si="23"/>
        <v>-2.4840104808880367E-2</v>
      </c>
      <c r="L69" s="45">
        <f t="shared" si="24"/>
        <v>6.1703080691616157E-4</v>
      </c>
      <c r="M69" s="45">
        <f t="shared" si="25"/>
        <v>-2.9343965712918172E-2</v>
      </c>
      <c r="N69" s="45">
        <f t="shared" si="26"/>
        <v>5.6583639585307363E-2</v>
      </c>
      <c r="V69" s="45">
        <f t="shared" si="27"/>
        <v>6.1703080691616168E-4</v>
      </c>
      <c r="W69" s="45">
        <f t="shared" si="28"/>
        <v>-1.5327109914105484E-5</v>
      </c>
      <c r="X69" s="45">
        <f t="shared" si="29"/>
        <v>3.8072701668360961E-7</v>
      </c>
      <c r="AF69" s="226"/>
      <c r="AH69" s="225"/>
    </row>
    <row r="70" spans="1:34" x14ac:dyDescent="0.45">
      <c r="A70" s="70">
        <v>41876</v>
      </c>
      <c r="B70" s="75">
        <v>184.85</v>
      </c>
      <c r="C70" s="76">
        <v>56.8703</v>
      </c>
      <c r="D70" s="73">
        <f t="shared" si="30"/>
        <v>1.9018743109150985E-2</v>
      </c>
      <c r="E70" s="73">
        <f t="shared" si="31"/>
        <v>1.5020873231040514E-2</v>
      </c>
      <c r="F70" s="73">
        <f t="shared" si="32"/>
        <v>1.9929465990780691E-2</v>
      </c>
      <c r="G70" s="73">
        <f t="shared" si="33"/>
        <v>1.2621469426068462E-2</v>
      </c>
      <c r="H70" s="74">
        <f t="shared" si="34"/>
        <v>2.5153914568050971E-4</v>
      </c>
      <c r="I70" s="74">
        <f t="shared" si="35"/>
        <v>3.9718361467768419E-4</v>
      </c>
      <c r="J70" s="45">
        <f t="shared" si="22"/>
        <v>1.4562860152503659E-2</v>
      </c>
      <c r="K70" s="45">
        <f t="shared" si="23"/>
        <v>4.5801307853685427E-4</v>
      </c>
      <c r="L70" s="45">
        <f t="shared" si="24"/>
        <v>2.0977598011080665E-7</v>
      </c>
      <c r="M70" s="45">
        <f t="shared" si="25"/>
        <v>-2.840094249660911E-2</v>
      </c>
      <c r="N70" s="45">
        <f t="shared" si="26"/>
        <v>5.7526662801616418E-2</v>
      </c>
      <c r="V70" s="45">
        <f t="shared" si="27"/>
        <v>2.0977598011080466E-7</v>
      </c>
      <c r="W70" s="45">
        <f t="shared" si="28"/>
        <v>9.6080142453635099E-11</v>
      </c>
      <c r="X70" s="45">
        <f t="shared" si="29"/>
        <v>4.4005961831448711E-14</v>
      </c>
      <c r="AF70" s="226"/>
      <c r="AG70" s="230" t="s">
        <v>218</v>
      </c>
      <c r="AH70" s="225"/>
    </row>
    <row r="71" spans="1:34" x14ac:dyDescent="0.45">
      <c r="A71" s="70">
        <v>41869</v>
      </c>
      <c r="B71" s="75">
        <v>181.4</v>
      </c>
      <c r="C71" s="76">
        <v>56.028700000000001</v>
      </c>
      <c r="D71" s="73">
        <f t="shared" si="30"/>
        <v>2.019009054608854E-2</v>
      </c>
      <c r="E71" s="73">
        <f t="shared" si="31"/>
        <v>1.2027932113260179E-2</v>
      </c>
      <c r="F71" s="73">
        <f t="shared" si="32"/>
        <v>2.1100813427718246E-2</v>
      </c>
      <c r="G71" s="73">
        <f t="shared" si="33"/>
        <v>9.6285283082881267E-3</v>
      </c>
      <c r="H71" s="74">
        <f t="shared" si="34"/>
        <v>2.0316977941669135E-4</v>
      </c>
      <c r="I71" s="74">
        <f t="shared" si="35"/>
        <v>4.4524432731137464E-4</v>
      </c>
      <c r="J71" s="45">
        <f t="shared" si="22"/>
        <v>1.5277763071807865E-2</v>
      </c>
      <c r="K71" s="45">
        <f t="shared" si="23"/>
        <v>-3.2498309585476861E-3</v>
      </c>
      <c r="L71" s="45">
        <f t="shared" si="24"/>
        <v>1.0561401259134973E-5</v>
      </c>
      <c r="M71" s="45">
        <f t="shared" si="25"/>
        <v>-2.7686039577304904E-2</v>
      </c>
      <c r="N71" s="45">
        <f t="shared" si="26"/>
        <v>5.8241565720920624E-2</v>
      </c>
      <c r="V71" s="45">
        <f t="shared" si="27"/>
        <v>1.0561401259134986E-5</v>
      </c>
      <c r="W71" s="45">
        <f t="shared" si="28"/>
        <v>-3.4322768777581415E-8</v>
      </c>
      <c r="X71" s="45">
        <f t="shared" si="29"/>
        <v>1.1154319655645808E-10</v>
      </c>
      <c r="AF71" s="226"/>
      <c r="AH71" s="225"/>
    </row>
    <row r="72" spans="1:34" x14ac:dyDescent="0.45">
      <c r="A72" s="70">
        <v>41862</v>
      </c>
      <c r="B72" s="75">
        <v>177.81</v>
      </c>
      <c r="C72" s="76">
        <v>55.3628</v>
      </c>
      <c r="D72" s="73">
        <f t="shared" si="30"/>
        <v>-4.9347733105218082E-2</v>
      </c>
      <c r="E72" s="73">
        <f t="shared" si="31"/>
        <v>4.3765813119563152E-2</v>
      </c>
      <c r="F72" s="73">
        <f t="shared" si="32"/>
        <v>-4.8437010223588373E-2</v>
      </c>
      <c r="G72" s="73">
        <f t="shared" si="33"/>
        <v>4.1366409314591096E-2</v>
      </c>
      <c r="H72" s="74">
        <f t="shared" si="34"/>
        <v>-2.00366519088399E-3</v>
      </c>
      <c r="I72" s="74">
        <f t="shared" si="35"/>
        <v>2.3461439594000045E-3</v>
      </c>
      <c r="J72" s="45">
        <f t="shared" si="22"/>
        <v>-2.7162926652457346E-2</v>
      </c>
      <c r="K72" s="45">
        <f t="shared" si="23"/>
        <v>7.0928739772020494E-2</v>
      </c>
      <c r="L72" s="45">
        <f t="shared" si="24"/>
        <v>5.0308861256470015E-3</v>
      </c>
      <c r="M72" s="45">
        <f t="shared" si="25"/>
        <v>-7.0126729301570101E-2</v>
      </c>
      <c r="N72" s="45">
        <f t="shared" si="26"/>
        <v>1.5800875996655427E-2</v>
      </c>
      <c r="V72" s="45">
        <f t="shared" si="27"/>
        <v>5.0308861256470015E-3</v>
      </c>
      <c r="W72" s="45">
        <f t="shared" si="28"/>
        <v>3.5683441282868459E-4</v>
      </c>
      <c r="X72" s="45">
        <f t="shared" si="29"/>
        <v>2.5309815209227496E-5</v>
      </c>
      <c r="AF72" s="226"/>
      <c r="AG72" s="228" t="s">
        <v>219</v>
      </c>
      <c r="AH72" s="225"/>
    </row>
    <row r="73" spans="1:34" x14ac:dyDescent="0.45">
      <c r="A73" s="70">
        <v>41855</v>
      </c>
      <c r="B73" s="75">
        <v>187.04</v>
      </c>
      <c r="C73" s="76">
        <v>53.041400000000003</v>
      </c>
      <c r="D73" s="73">
        <f t="shared" si="30"/>
        <v>-2.9623865110246474E-2</v>
      </c>
      <c r="E73" s="73">
        <f t="shared" si="31"/>
        <v>1.9229461499521026E-3</v>
      </c>
      <c r="F73" s="73">
        <f t="shared" si="32"/>
        <v>-2.8713142228616768E-2</v>
      </c>
      <c r="G73" s="73">
        <f t="shared" si="33"/>
        <v>-4.7645765501994996E-4</v>
      </c>
      <c r="H73" s="74">
        <f t="shared" si="34"/>
        <v>1.3680596414501046E-5</v>
      </c>
      <c r="I73" s="74">
        <f t="shared" si="35"/>
        <v>8.2444453664077557E-4</v>
      </c>
      <c r="J73" s="45">
        <f t="shared" si="22"/>
        <v>-1.5124951953471695E-2</v>
      </c>
      <c r="K73" s="45">
        <f t="shared" si="23"/>
        <v>1.7047898103423796E-2</v>
      </c>
      <c r="L73" s="45">
        <f t="shared" si="24"/>
        <v>2.9063082974472069E-4</v>
      </c>
      <c r="M73" s="45">
        <f t="shared" si="25"/>
        <v>-5.8088754602584461E-2</v>
      </c>
      <c r="N73" s="45">
        <f t="shared" si="26"/>
        <v>2.7838850695641074E-2</v>
      </c>
      <c r="V73" s="45">
        <f t="shared" si="27"/>
        <v>2.9063082974472052E-4</v>
      </c>
      <c r="W73" s="45">
        <f t="shared" si="28"/>
        <v>4.9546447712015039E-6</v>
      </c>
      <c r="X73" s="45">
        <f t="shared" si="29"/>
        <v>8.446627919810473E-8</v>
      </c>
      <c r="AF73" s="226"/>
      <c r="AG73" s="228" t="s">
        <v>220</v>
      </c>
      <c r="AH73" s="225"/>
    </row>
    <row r="74" spans="1:34" x14ac:dyDescent="0.45">
      <c r="A74" s="70">
        <v>41848</v>
      </c>
      <c r="B74" s="75">
        <v>192.75</v>
      </c>
      <c r="C74" s="76">
        <v>52.939599999999999</v>
      </c>
      <c r="D74" s="73">
        <f t="shared" si="30"/>
        <v>-4.596157818632444E-3</v>
      </c>
      <c r="E74" s="73">
        <f t="shared" si="31"/>
        <v>-4.1688841582402061E-2</v>
      </c>
      <c r="F74" s="73">
        <f t="shared" si="32"/>
        <v>-3.6854349370027367E-3</v>
      </c>
      <c r="G74" s="73">
        <f t="shared" si="33"/>
        <v>-4.4088245387374117E-2</v>
      </c>
      <c r="H74" s="74">
        <f t="shared" si="34"/>
        <v>1.6248435986177833E-4</v>
      </c>
      <c r="I74" s="74">
        <f t="shared" si="35"/>
        <v>1.3582430674880366E-5</v>
      </c>
      <c r="J74" s="45">
        <f t="shared" si="22"/>
        <v>1.5008979933648714E-4</v>
      </c>
      <c r="K74" s="45">
        <f t="shared" si="23"/>
        <v>-4.1838931381738546E-2</v>
      </c>
      <c r="L74" s="45">
        <f t="shared" si="24"/>
        <v>1.7504961791658265E-3</v>
      </c>
      <c r="M74" s="45">
        <f t="shared" si="25"/>
        <v>-4.2813712849776281E-2</v>
      </c>
      <c r="N74" s="45">
        <f t="shared" si="26"/>
        <v>4.3113892448449251E-2</v>
      </c>
      <c r="V74" s="45">
        <f t="shared" si="27"/>
        <v>1.7504961791658265E-3</v>
      </c>
      <c r="W74" s="45">
        <f t="shared" si="28"/>
        <v>-7.3238889524114515E-5</v>
      </c>
      <c r="X74" s="45">
        <f t="shared" si="29"/>
        <v>3.0642368732741575E-6</v>
      </c>
      <c r="AF74" s="226"/>
      <c r="AG74" s="228" t="s">
        <v>221</v>
      </c>
      <c r="AH74" s="225"/>
    </row>
    <row r="75" spans="1:34" x14ac:dyDescent="0.45">
      <c r="A75" s="70">
        <v>41841</v>
      </c>
      <c r="B75" s="75">
        <v>193.64</v>
      </c>
      <c r="C75" s="76">
        <v>55.242600000000003</v>
      </c>
      <c r="D75" s="73">
        <f t="shared" si="30"/>
        <v>5.1668905652575345E-4</v>
      </c>
      <c r="E75" s="73">
        <f t="shared" si="31"/>
        <v>-3.7389154235270915E-2</v>
      </c>
      <c r="F75" s="73">
        <f t="shared" si="32"/>
        <v>1.4274119381554608E-3</v>
      </c>
      <c r="G75" s="73">
        <f t="shared" si="33"/>
        <v>-3.978855804024297E-2</v>
      </c>
      <c r="H75" s="74">
        <f t="shared" si="34"/>
        <v>-5.6794662748634264E-5</v>
      </c>
      <c r="I75" s="74">
        <f t="shared" si="35"/>
        <v>2.0375048411887292E-6</v>
      </c>
      <c r="J75" s="45">
        <f t="shared" si="22"/>
        <v>3.2705893554394435E-3</v>
      </c>
      <c r="K75" s="45">
        <f t="shared" si="23"/>
        <v>-4.0659743590710361E-2</v>
      </c>
      <c r="L75" s="45">
        <f t="shared" si="24"/>
        <v>1.6532147488623123E-3</v>
      </c>
      <c r="M75" s="45">
        <f t="shared" si="25"/>
        <v>-3.969321329367332E-2</v>
      </c>
      <c r="N75" s="45">
        <f t="shared" si="26"/>
        <v>4.6234392004552212E-2</v>
      </c>
      <c r="V75" s="45">
        <f t="shared" si="27"/>
        <v>1.6532147488623123E-3</v>
      </c>
      <c r="W75" s="45">
        <f t="shared" si="28"/>
        <v>-6.721928778912224E-5</v>
      </c>
      <c r="X75" s="45">
        <f t="shared" si="29"/>
        <v>2.7331190058558785E-6</v>
      </c>
      <c r="AF75" s="226"/>
      <c r="AG75" s="228" t="s">
        <v>222</v>
      </c>
      <c r="AH75" s="225"/>
    </row>
    <row r="76" spans="1:34" x14ac:dyDescent="0.45">
      <c r="A76" s="70">
        <v>41834</v>
      </c>
      <c r="B76" s="75">
        <v>193.54</v>
      </c>
      <c r="C76" s="76">
        <v>57.388300000000001</v>
      </c>
      <c r="D76" s="73">
        <f t="shared" si="30"/>
        <v>-1.8261134219336485E-2</v>
      </c>
      <c r="E76" s="73">
        <f t="shared" si="31"/>
        <v>-1.9747405388047399E-2</v>
      </c>
      <c r="F76" s="73">
        <f t="shared" si="32"/>
        <v>-1.7350411337706779E-2</v>
      </c>
      <c r="G76" s="73">
        <f t="shared" si="33"/>
        <v>-2.2146809193019451E-2</v>
      </c>
      <c r="H76" s="74">
        <f t="shared" si="34"/>
        <v>3.8425624931659339E-4</v>
      </c>
      <c r="I76" s="74">
        <f t="shared" si="35"/>
        <v>3.0103677358762394E-4</v>
      </c>
      <c r="J76" s="45">
        <f t="shared" si="22"/>
        <v>-8.189990362214402E-3</v>
      </c>
      <c r="K76" s="45">
        <f t="shared" si="23"/>
        <v>-1.1557415025832997E-2</v>
      </c>
      <c r="L76" s="45">
        <f t="shared" si="24"/>
        <v>1.3357384207935034E-4</v>
      </c>
      <c r="M76" s="45">
        <f t="shared" si="25"/>
        <v>-5.1153793011327164E-2</v>
      </c>
      <c r="N76" s="45">
        <f t="shared" si="26"/>
        <v>3.4773812286898367E-2</v>
      </c>
      <c r="V76" s="45">
        <f t="shared" si="27"/>
        <v>1.3357384207935037E-4</v>
      </c>
      <c r="W76" s="45">
        <f t="shared" si="28"/>
        <v>-1.543768329506128E-6</v>
      </c>
      <c r="X76" s="45">
        <f t="shared" si="29"/>
        <v>1.7841971287839232E-8</v>
      </c>
      <c r="AF76" s="226"/>
      <c r="AG76" s="228" t="s">
        <v>223</v>
      </c>
      <c r="AH76" s="225"/>
    </row>
    <row r="77" spans="1:34" x14ac:dyDescent="0.45">
      <c r="A77" s="70">
        <v>41827</v>
      </c>
      <c r="B77" s="75">
        <v>197.14</v>
      </c>
      <c r="C77" s="76">
        <v>58.544400000000003</v>
      </c>
      <c r="D77" s="73">
        <f t="shared" si="30"/>
        <v>1.5034496962207742E-2</v>
      </c>
      <c r="E77" s="73">
        <f t="shared" si="31"/>
        <v>2.8599740673195526E-2</v>
      </c>
      <c r="F77" s="73">
        <f t="shared" si="32"/>
        <v>1.5945219843837448E-2</v>
      </c>
      <c r="G77" s="73">
        <f t="shared" si="33"/>
        <v>2.6200336868223473E-2</v>
      </c>
      <c r="H77" s="74">
        <f t="shared" si="34"/>
        <v>4.1777013134642281E-4</v>
      </c>
      <c r="I77" s="74">
        <f t="shared" si="35"/>
        <v>2.5425003586830754E-4</v>
      </c>
      <c r="J77" s="45">
        <f t="shared" si="22"/>
        <v>1.2131174119943449E-2</v>
      </c>
      <c r="K77" s="45">
        <f t="shared" si="23"/>
        <v>1.6468566553252077E-2</v>
      </c>
      <c r="L77" s="45">
        <f t="shared" si="24"/>
        <v>2.7121368431889297E-4</v>
      </c>
      <c r="M77" s="45">
        <f t="shared" si="25"/>
        <v>-3.0832628529169317E-2</v>
      </c>
      <c r="N77" s="45">
        <f t="shared" si="26"/>
        <v>5.5094976769056211E-2</v>
      </c>
      <c r="V77" s="45">
        <f t="shared" si="27"/>
        <v>2.7121368431889286E-4</v>
      </c>
      <c r="W77" s="45">
        <f t="shared" si="28"/>
        <v>4.4665006103583854E-6</v>
      </c>
      <c r="X77" s="45">
        <f t="shared" si="29"/>
        <v>7.3556862561828064E-8</v>
      </c>
      <c r="AF77" s="226"/>
      <c r="AG77" s="230" t="s">
        <v>224</v>
      </c>
      <c r="AH77" s="225"/>
    </row>
    <row r="78" spans="1:34" x14ac:dyDescent="0.45">
      <c r="A78" s="70">
        <v>41820</v>
      </c>
      <c r="B78" s="75">
        <v>194.22</v>
      </c>
      <c r="C78" s="76">
        <v>56.916600000000003</v>
      </c>
      <c r="D78" s="73">
        <f t="shared" si="30"/>
        <v>-2.4706236818318711E-2</v>
      </c>
      <c r="E78" s="73">
        <f t="shared" si="31"/>
        <v>-2.5031732898922271E-2</v>
      </c>
      <c r="F78" s="73">
        <f t="shared" si="32"/>
        <v>-2.3795513936689005E-2</v>
      </c>
      <c r="G78" s="73">
        <f t="shared" si="33"/>
        <v>-2.7431136703894323E-2</v>
      </c>
      <c r="H78" s="74">
        <f t="shared" si="34"/>
        <v>6.5273799573673864E-4</v>
      </c>
      <c r="I78" s="74">
        <f t="shared" si="35"/>
        <v>5.6622648351116066E-4</v>
      </c>
      <c r="J78" s="45">
        <f t="shared" si="22"/>
        <v>-1.2123599228319897E-2</v>
      </c>
      <c r="K78" s="45">
        <f t="shared" si="23"/>
        <v>-1.2908133670602374E-2</v>
      </c>
      <c r="L78" s="45">
        <f t="shared" si="24"/>
        <v>1.6661991485813872E-4</v>
      </c>
      <c r="M78" s="45">
        <f t="shared" si="25"/>
        <v>-5.5087401877432662E-2</v>
      </c>
      <c r="N78" s="45">
        <f t="shared" si="26"/>
        <v>3.0840203420792873E-2</v>
      </c>
      <c r="V78" s="45">
        <f t="shared" si="27"/>
        <v>1.6661991485813877E-4</v>
      </c>
      <c r="W78" s="45">
        <f t="shared" si="28"/>
        <v>-2.1507521331732421E-6</v>
      </c>
      <c r="X78" s="45">
        <f t="shared" si="29"/>
        <v>2.7762196027333413E-8</v>
      </c>
      <c r="AF78" s="226"/>
      <c r="AG78" s="228" t="s">
        <v>225</v>
      </c>
      <c r="AH78" s="225"/>
    </row>
    <row r="79" spans="1:34" x14ac:dyDescent="0.45">
      <c r="A79" s="70">
        <v>41813</v>
      </c>
      <c r="B79" s="75">
        <v>199.14</v>
      </c>
      <c r="C79" s="76">
        <v>58.377899999999997</v>
      </c>
      <c r="D79" s="73">
        <f t="shared" si="30"/>
        <v>1.6227801592161556E-2</v>
      </c>
      <c r="E79" s="73">
        <f t="shared" si="31"/>
        <v>5.2554814913031295E-3</v>
      </c>
      <c r="F79" s="73">
        <f t="shared" si="32"/>
        <v>1.7138524473791262E-2</v>
      </c>
      <c r="G79" s="73">
        <f t="shared" si="33"/>
        <v>2.8560776863310769E-3</v>
      </c>
      <c r="H79" s="74">
        <f t="shared" si="34"/>
        <v>4.8948957326234283E-5</v>
      </c>
      <c r="I79" s="74">
        <f t="shared" si="35"/>
        <v>2.9372902113874208E-4</v>
      </c>
      <c r="J79" s="45">
        <f t="shared" si="22"/>
        <v>1.2859478068602437E-2</v>
      </c>
      <c r="K79" s="45">
        <f t="shared" si="23"/>
        <v>-7.6039965772993073E-3</v>
      </c>
      <c r="L79" s="45">
        <f t="shared" si="24"/>
        <v>5.7820763947579579E-5</v>
      </c>
      <c r="M79" s="45">
        <f t="shared" si="25"/>
        <v>-3.0104324580510329E-2</v>
      </c>
      <c r="N79" s="45">
        <f t="shared" si="26"/>
        <v>5.5823280717715203E-2</v>
      </c>
      <c r="V79" s="45">
        <f t="shared" si="27"/>
        <v>5.782076394757962E-5</v>
      </c>
      <c r="W79" s="45">
        <f t="shared" si="28"/>
        <v>-4.3966889115422677E-7</v>
      </c>
      <c r="X79" s="45">
        <f t="shared" si="29"/>
        <v>3.3432407434817233E-9</v>
      </c>
      <c r="AF79" s="226"/>
      <c r="AG79" s="228" t="s">
        <v>226</v>
      </c>
      <c r="AH79" s="225"/>
    </row>
    <row r="80" spans="1:34" x14ac:dyDescent="0.45">
      <c r="A80" s="70">
        <v>41806</v>
      </c>
      <c r="B80" s="75">
        <v>195.96</v>
      </c>
      <c r="C80" s="76">
        <v>58.072699999999998</v>
      </c>
      <c r="D80" s="73">
        <f t="shared" si="30"/>
        <v>-3.2344081773739486E-2</v>
      </c>
      <c r="E80" s="73">
        <f t="shared" si="31"/>
        <v>-3.191514189693808E-2</v>
      </c>
      <c r="F80" s="73">
        <f t="shared" si="32"/>
        <v>-3.1433358892109776E-2</v>
      </c>
      <c r="G80" s="73">
        <f t="shared" si="33"/>
        <v>-3.4314545701910136E-2</v>
      </c>
      <c r="H80" s="74">
        <f t="shared" si="34"/>
        <v>1.0786214302678442E-3</v>
      </c>
      <c r="I80" s="74">
        <f t="shared" si="35"/>
        <v>9.8805605124017678E-4</v>
      </c>
      <c r="J80" s="45">
        <f t="shared" si="22"/>
        <v>-1.6785168873359634E-2</v>
      </c>
      <c r="K80" s="45">
        <f t="shared" si="23"/>
        <v>-1.5129973023578446E-2</v>
      </c>
      <c r="L80" s="45">
        <f t="shared" si="24"/>
        <v>2.2891608369421152E-4</v>
      </c>
      <c r="M80" s="45">
        <f t="shared" si="25"/>
        <v>-5.9748971522472397E-2</v>
      </c>
      <c r="N80" s="45">
        <f t="shared" si="26"/>
        <v>2.6178633775753135E-2</v>
      </c>
      <c r="V80" s="45">
        <f t="shared" si="27"/>
        <v>2.2891608369421157E-4</v>
      </c>
      <c r="W80" s="45">
        <f t="shared" si="28"/>
        <v>-3.4634941709566473E-6</v>
      </c>
      <c r="X80" s="45">
        <f t="shared" si="29"/>
        <v>5.2402573373895274E-8</v>
      </c>
      <c r="AF80" s="226"/>
      <c r="AH80" s="225"/>
    </row>
    <row r="81" spans="1:34" x14ac:dyDescent="0.45">
      <c r="A81" s="70">
        <v>41799</v>
      </c>
      <c r="B81" s="75">
        <v>202.51</v>
      </c>
      <c r="C81" s="76">
        <v>59.987200000000001</v>
      </c>
      <c r="D81" s="73">
        <f t="shared" si="30"/>
        <v>2.5159461374911405E-2</v>
      </c>
      <c r="E81" s="73">
        <f t="shared" si="31"/>
        <v>3.0341442133124483E-2</v>
      </c>
      <c r="F81" s="73">
        <f t="shared" si="32"/>
        <v>2.6070184256541111E-2</v>
      </c>
      <c r="G81" s="73">
        <f t="shared" si="33"/>
        <v>2.7942038328152431E-2</v>
      </c>
      <c r="H81" s="74">
        <f t="shared" si="34"/>
        <v>7.2845408771826778E-4</v>
      </c>
      <c r="I81" s="74">
        <f t="shared" si="35"/>
        <v>6.7965450717000404E-4</v>
      </c>
      <c r="J81" s="45">
        <f t="shared" si="22"/>
        <v>1.8310695573814963E-2</v>
      </c>
      <c r="K81" s="45">
        <f t="shared" si="23"/>
        <v>1.2030746559309521E-2</v>
      </c>
      <c r="L81" s="45">
        <f t="shared" si="24"/>
        <v>1.4473886277433786E-4</v>
      </c>
      <c r="M81" s="45">
        <f t="shared" si="25"/>
        <v>-2.4653107075297803E-2</v>
      </c>
      <c r="N81" s="45">
        <f t="shared" si="26"/>
        <v>6.1274498222927729E-2</v>
      </c>
      <c r="V81" s="45">
        <f t="shared" si="27"/>
        <v>1.4473886277433784E-4</v>
      </c>
      <c r="W81" s="45">
        <f t="shared" si="28"/>
        <v>1.7413165753207375E-6</v>
      </c>
      <c r="X81" s="45">
        <f t="shared" si="29"/>
        <v>2.0949338397208599E-8</v>
      </c>
      <c r="AF81" s="226"/>
      <c r="AG81" s="228" t="s">
        <v>227</v>
      </c>
      <c r="AH81" s="225"/>
    </row>
    <row r="82" spans="1:34" x14ac:dyDescent="0.45">
      <c r="A82" s="70">
        <v>41792</v>
      </c>
      <c r="B82" s="75">
        <v>197.54</v>
      </c>
      <c r="C82" s="76">
        <v>58.220700000000001</v>
      </c>
      <c r="D82" s="73">
        <f t="shared" si="30"/>
        <v>-6.8875370770700543E-3</v>
      </c>
      <c r="E82" s="73">
        <f t="shared" si="31"/>
        <v>-5.6853891135643609E-3</v>
      </c>
      <c r="F82" s="73">
        <f t="shared" si="32"/>
        <v>-5.9768141954403466E-3</v>
      </c>
      <c r="G82" s="73">
        <f t="shared" si="33"/>
        <v>-8.084792918536414E-3</v>
      </c>
      <c r="H82" s="74">
        <f t="shared" si="34"/>
        <v>4.8321305082704027E-5</v>
      </c>
      <c r="I82" s="74">
        <f t="shared" si="35"/>
        <v>3.5722307926817238E-5</v>
      </c>
      <c r="J82" s="45">
        <f t="shared" si="22"/>
        <v>-1.2483968233627015E-3</v>
      </c>
      <c r="K82" s="45">
        <f t="shared" si="23"/>
        <v>-4.4369922902016594E-3</v>
      </c>
      <c r="L82" s="45">
        <f t="shared" si="24"/>
        <v>1.9686900583308968E-5</v>
      </c>
      <c r="M82" s="45">
        <f t="shared" si="25"/>
        <v>-4.4212199472475469E-2</v>
      </c>
      <c r="N82" s="45">
        <f t="shared" si="26"/>
        <v>4.1715405825750063E-2</v>
      </c>
      <c r="V82" s="45">
        <f t="shared" si="27"/>
        <v>1.9686900583308991E-5</v>
      </c>
      <c r="W82" s="45">
        <f t="shared" si="28"/>
        <v>-8.7350626106108604E-8</v>
      </c>
      <c r="X82" s="45">
        <f t="shared" si="29"/>
        <v>3.8757405457709192E-10</v>
      </c>
      <c r="AF82" s="226"/>
      <c r="AG82" s="228" t="s">
        <v>228</v>
      </c>
      <c r="AH82" s="226"/>
    </row>
    <row r="83" spans="1:34" x14ac:dyDescent="0.45">
      <c r="A83" s="70">
        <v>41785</v>
      </c>
      <c r="B83" s="75">
        <v>198.91</v>
      </c>
      <c r="C83" s="76">
        <v>58.553600000000003</v>
      </c>
      <c r="D83" s="73">
        <f t="shared" si="30"/>
        <v>2.1990443405435961E-2</v>
      </c>
      <c r="E83" s="73">
        <f t="shared" si="31"/>
        <v>4.0427588559731713E-2</v>
      </c>
      <c r="F83" s="73">
        <f t="shared" si="32"/>
        <v>2.2901166287065667E-2</v>
      </c>
      <c r="G83" s="73">
        <f t="shared" si="33"/>
        <v>3.8028184754759657E-2</v>
      </c>
      <c r="H83" s="74">
        <f t="shared" si="34"/>
        <v>8.7088978266400643E-4</v>
      </c>
      <c r="I83" s="74">
        <f t="shared" si="35"/>
        <v>5.2446341730783312E-4</v>
      </c>
      <c r="J83" s="45">
        <f t="shared" si="22"/>
        <v>1.6376563883879612E-2</v>
      </c>
      <c r="K83" s="45">
        <f t="shared" si="23"/>
        <v>2.4051024675852101E-2</v>
      </c>
      <c r="L83" s="45">
        <f t="shared" si="24"/>
        <v>5.7845178795844665E-4</v>
      </c>
      <c r="M83" s="45">
        <f t="shared" si="25"/>
        <v>-2.6587238765233157E-2</v>
      </c>
      <c r="N83" s="45">
        <f t="shared" si="26"/>
        <v>5.9340366532992378E-2</v>
      </c>
      <c r="V83" s="45">
        <f t="shared" si="27"/>
        <v>5.7845178795844644E-4</v>
      </c>
      <c r="W83" s="45">
        <f t="shared" si="28"/>
        <v>1.391235822597936E-5</v>
      </c>
      <c r="X83" s="45">
        <f t="shared" si="29"/>
        <v>3.3460647099232346E-7</v>
      </c>
      <c r="AF83" s="226"/>
      <c r="AG83" s="228" t="s">
        <v>229</v>
      </c>
      <c r="AH83" s="226"/>
    </row>
    <row r="84" spans="1:34" x14ac:dyDescent="0.45">
      <c r="A84" s="70">
        <v>41778</v>
      </c>
      <c r="B84" s="75">
        <v>194.63</v>
      </c>
      <c r="C84" s="76">
        <v>56.278399999999998</v>
      </c>
      <c r="D84" s="73">
        <f t="shared" si="30"/>
        <v>-1.9150330091216104E-2</v>
      </c>
      <c r="E84" s="73">
        <f t="shared" si="31"/>
        <v>-2.0287655064602363E-2</v>
      </c>
      <c r="F84" s="73">
        <f t="shared" si="32"/>
        <v>-1.8239607209586398E-2</v>
      </c>
      <c r="G84" s="73">
        <f t="shared" si="33"/>
        <v>-2.2687058869574415E-2</v>
      </c>
      <c r="H84" s="74">
        <f t="shared" si="34"/>
        <v>4.1380304252180056E-4</v>
      </c>
      <c r="I84" s="74">
        <f t="shared" si="35"/>
        <v>3.3268327115999611E-4</v>
      </c>
      <c r="J84" s="45">
        <f t="shared" si="22"/>
        <v>-8.7326890565505369E-3</v>
      </c>
      <c r="K84" s="45">
        <f t="shared" si="23"/>
        <v>-1.1554966008051826E-2</v>
      </c>
      <c r="L84" s="45">
        <f t="shared" si="24"/>
        <v>1.3351723944723316E-4</v>
      </c>
      <c r="M84" s="45">
        <f t="shared" si="25"/>
        <v>-5.1696491705663303E-2</v>
      </c>
      <c r="N84" s="45">
        <f t="shared" si="26"/>
        <v>3.4231113592562229E-2</v>
      </c>
      <c r="V84" s="45">
        <f t="shared" si="27"/>
        <v>1.3351723944723319E-4</v>
      </c>
      <c r="W84" s="45">
        <f t="shared" si="28"/>
        <v>-1.5427871633016962E-6</v>
      </c>
      <c r="X84" s="45">
        <f t="shared" si="29"/>
        <v>1.7826853229609801E-8</v>
      </c>
      <c r="AF84" s="226"/>
      <c r="AG84" s="230" t="s">
        <v>230</v>
      </c>
      <c r="AH84" s="226"/>
    </row>
    <row r="85" spans="1:34" x14ac:dyDescent="0.45">
      <c r="A85" s="70">
        <v>41771</v>
      </c>
      <c r="B85" s="75">
        <v>198.43</v>
      </c>
      <c r="C85" s="76">
        <v>57.443800000000003</v>
      </c>
      <c r="D85" s="73">
        <f t="shared" si="30"/>
        <v>1.131440803221038E-2</v>
      </c>
      <c r="E85" s="73">
        <f t="shared" si="31"/>
        <v>4.4483767970988327E-3</v>
      </c>
      <c r="F85" s="73">
        <f t="shared" si="32"/>
        <v>1.2225130913840088E-2</v>
      </c>
      <c r="G85" s="73">
        <f t="shared" si="33"/>
        <v>2.0489729921267801E-3</v>
      </c>
      <c r="H85" s="74">
        <f t="shared" si="34"/>
        <v>2.5048963067672521E-5</v>
      </c>
      <c r="I85" s="74">
        <f t="shared" si="35"/>
        <v>1.4945382586052858E-4</v>
      </c>
      <c r="J85" s="45">
        <f t="shared" si="22"/>
        <v>9.8607099073102257E-3</v>
      </c>
      <c r="K85" s="45">
        <f t="shared" si="23"/>
        <v>-5.412333110211393E-3</v>
      </c>
      <c r="L85" s="45">
        <f t="shared" si="24"/>
        <v>2.929334969589053E-5</v>
      </c>
      <c r="M85" s="45">
        <f t="shared" si="25"/>
        <v>-3.3103092741802537E-2</v>
      </c>
      <c r="N85" s="45">
        <f t="shared" si="26"/>
        <v>5.2824512556422995E-2</v>
      </c>
      <c r="V85" s="45">
        <f t="shared" si="27"/>
        <v>2.929334969589056E-5</v>
      </c>
      <c r="W85" s="45">
        <f t="shared" si="28"/>
        <v>-1.585453664680694E-7</v>
      </c>
      <c r="X85" s="45">
        <f t="shared" si="29"/>
        <v>8.5810033640573163E-10</v>
      </c>
      <c r="AF85" s="226"/>
      <c r="AH85" s="226"/>
    </row>
    <row r="86" spans="1:34" x14ac:dyDescent="0.45">
      <c r="A86" s="70">
        <v>41764</v>
      </c>
      <c r="B86" s="75">
        <v>196.21</v>
      </c>
      <c r="C86" s="76">
        <v>57.189399999999999</v>
      </c>
      <c r="D86" s="73">
        <f t="shared" si="30"/>
        <v>1.9908514398586197E-2</v>
      </c>
      <c r="E86" s="73">
        <f t="shared" si="31"/>
        <v>4.4408366311952462E-2</v>
      </c>
      <c r="F86" s="73">
        <f t="shared" si="32"/>
        <v>2.0819237280215903E-2</v>
      </c>
      <c r="G86" s="73">
        <f t="shared" si="33"/>
        <v>4.2008962506980406E-2</v>
      </c>
      <c r="H86" s="74">
        <f t="shared" si="34"/>
        <v>8.7459455832851864E-4</v>
      </c>
      <c r="I86" s="74">
        <f t="shared" si="35"/>
        <v>4.3344064092993168E-4</v>
      </c>
      <c r="J86" s="45">
        <f t="shared" si="22"/>
        <v>1.5105910038704255E-2</v>
      </c>
      <c r="K86" s="45">
        <f t="shared" si="23"/>
        <v>2.9302456273248206E-2</v>
      </c>
      <c r="L86" s="45">
        <f t="shared" si="24"/>
        <v>8.5863394364562315E-4</v>
      </c>
      <c r="M86" s="45">
        <f t="shared" si="25"/>
        <v>-2.7857892610408511E-2</v>
      </c>
      <c r="N86" s="45">
        <f t="shared" si="26"/>
        <v>5.8069712687817021E-2</v>
      </c>
      <c r="V86" s="45">
        <f t="shared" si="27"/>
        <v>8.5863394364562294E-4</v>
      </c>
      <c r="W86" s="45">
        <f t="shared" si="28"/>
        <v>2.5160083588402526E-5</v>
      </c>
      <c r="X86" s="45">
        <f t="shared" si="29"/>
        <v>7.3725224918043477E-7</v>
      </c>
      <c r="AF86" s="226"/>
      <c r="AG86" s="228" t="s">
        <v>231</v>
      </c>
      <c r="AH86" s="226"/>
    </row>
    <row r="87" spans="1:34" x14ac:dyDescent="0.45">
      <c r="A87" s="70">
        <v>41757</v>
      </c>
      <c r="B87" s="75">
        <v>192.38</v>
      </c>
      <c r="C87" s="76">
        <v>54.7577</v>
      </c>
      <c r="D87" s="73">
        <f t="shared" si="30"/>
        <v>-1.4143691708516917E-2</v>
      </c>
      <c r="E87" s="73">
        <f t="shared" si="31"/>
        <v>-2.1248871689918056E-2</v>
      </c>
      <c r="F87" s="73">
        <f t="shared" si="32"/>
        <v>-1.3232968826887209E-2</v>
      </c>
      <c r="G87" s="73">
        <f t="shared" si="33"/>
        <v>-2.3648275494890108E-2</v>
      </c>
      <c r="H87" s="74">
        <f t="shared" si="34"/>
        <v>3.1293689243352149E-4</v>
      </c>
      <c r="I87" s="74">
        <f t="shared" si="35"/>
        <v>1.7511146397336863E-4</v>
      </c>
      <c r="J87" s="45">
        <f t="shared" si="22"/>
        <v>-5.6770112253427636E-3</v>
      </c>
      <c r="K87" s="45">
        <f t="shared" si="23"/>
        <v>-1.5571860464575291E-2</v>
      </c>
      <c r="L87" s="45">
        <f t="shared" si="24"/>
        <v>2.42482838328203E-4</v>
      </c>
      <c r="M87" s="45">
        <f t="shared" si="25"/>
        <v>-4.8640813874455527E-2</v>
      </c>
      <c r="N87" s="45">
        <f t="shared" si="26"/>
        <v>3.7286791423770005E-2</v>
      </c>
      <c r="V87" s="45">
        <f t="shared" si="27"/>
        <v>2.4248283832820305E-4</v>
      </c>
      <c r="W87" s="45">
        <f t="shared" si="28"/>
        <v>-3.7759089235009476E-6</v>
      </c>
      <c r="X87" s="45">
        <f t="shared" si="29"/>
        <v>5.8797926883701458E-8</v>
      </c>
      <c r="AF87" s="226"/>
      <c r="AG87" s="228" t="s">
        <v>232</v>
      </c>
      <c r="AH87" s="226"/>
    </row>
    <row r="88" spans="1:34" x14ac:dyDescent="0.45">
      <c r="A88" s="70">
        <v>41751</v>
      </c>
      <c r="B88" s="75">
        <v>195.14</v>
      </c>
      <c r="C88" s="76">
        <v>55.9465</v>
      </c>
      <c r="D88" s="73">
        <f t="shared" si="30"/>
        <v>-1.2283754734364269E-3</v>
      </c>
      <c r="E88" s="73">
        <f t="shared" si="31"/>
        <v>1.6112717409791774E-3</v>
      </c>
      <c r="F88" s="73">
        <f t="shared" si="32"/>
        <v>-3.176525918067196E-4</v>
      </c>
      <c r="G88" s="73">
        <f t="shared" si="33"/>
        <v>-7.8813206399287522E-4</v>
      </c>
      <c r="H88" s="74">
        <f t="shared" si="34"/>
        <v>2.5035219281331619E-7</v>
      </c>
      <c r="I88" s="74">
        <f t="shared" si="35"/>
        <v>1.0090316908152642E-7</v>
      </c>
      <c r="J88" s="45">
        <f t="shared" si="22"/>
        <v>2.2055324069170982E-3</v>
      </c>
      <c r="K88" s="45">
        <f t="shared" si="23"/>
        <v>-5.9426066593792079E-4</v>
      </c>
      <c r="L88" s="45">
        <f t="shared" si="24"/>
        <v>3.5314573908098107E-7</v>
      </c>
      <c r="M88" s="45">
        <f t="shared" si="25"/>
        <v>-4.0758270242195666E-2</v>
      </c>
      <c r="N88" s="45">
        <f t="shared" si="26"/>
        <v>4.5169335056029866E-2</v>
      </c>
      <c r="V88" s="45">
        <f t="shared" si="27"/>
        <v>3.5314573908098367E-7</v>
      </c>
      <c r="W88" s="45">
        <f t="shared" si="28"/>
        <v>-2.0986062207940533E-10</v>
      </c>
      <c r="X88" s="45">
        <f t="shared" si="29"/>
        <v>1.2471191303105419E-13</v>
      </c>
      <c r="AF88" s="226"/>
      <c r="AG88" s="228" t="s">
        <v>204</v>
      </c>
      <c r="AH88" s="226"/>
    </row>
    <row r="89" spans="1:34" ht="19" thickBot="1" x14ac:dyDescent="0.5">
      <c r="A89" s="70">
        <v>41743</v>
      </c>
      <c r="B89" s="75">
        <v>195.38</v>
      </c>
      <c r="C89" s="76">
        <v>55.856499999999997</v>
      </c>
      <c r="D89" s="73">
        <f t="shared" si="30"/>
        <v>-2.1387427998998298E-2</v>
      </c>
      <c r="E89" s="73">
        <f t="shared" si="31"/>
        <v>-3.9789517475172474E-2</v>
      </c>
      <c r="F89" s="73">
        <f t="shared" si="32"/>
        <v>-2.0476705117368592E-2</v>
      </c>
      <c r="G89" s="73">
        <f t="shared" si="33"/>
        <v>-4.218892128014453E-2</v>
      </c>
      <c r="H89" s="74">
        <f t="shared" si="34"/>
        <v>8.6389010027339622E-4</v>
      </c>
      <c r="I89" s="74">
        <f t="shared" si="35"/>
        <v>4.192954524636691E-4</v>
      </c>
      <c r="J89" s="45">
        <f t="shared" si="22"/>
        <v>-1.0098046400247081E-2</v>
      </c>
      <c r="K89" s="45">
        <f t="shared" si="23"/>
        <v>-2.9691471074925393E-2</v>
      </c>
      <c r="L89" s="45">
        <f t="shared" si="24"/>
        <v>8.8158345459313128E-4</v>
      </c>
      <c r="M89" s="45">
        <f t="shared" si="25"/>
        <v>-5.3061849049359844E-2</v>
      </c>
      <c r="N89" s="45">
        <f t="shared" si="26"/>
        <v>3.2865756248865688E-2</v>
      </c>
      <c r="V89" s="45">
        <f t="shared" si="27"/>
        <v>8.815834545931315E-4</v>
      </c>
      <c r="W89" s="45">
        <f t="shared" si="28"/>
        <v>-2.617550964218477E-5</v>
      </c>
      <c r="X89" s="45">
        <f t="shared" si="29"/>
        <v>7.7718938741235998E-7</v>
      </c>
      <c r="AF89" s="226"/>
      <c r="AH89" s="226"/>
    </row>
    <row r="90" spans="1:34" ht="21.5" thickBot="1" x14ac:dyDescent="0.55000000000000004">
      <c r="A90" s="70">
        <v>41736</v>
      </c>
      <c r="B90" s="75">
        <v>199.65</v>
      </c>
      <c r="C90" s="76">
        <v>58.171100000000003</v>
      </c>
      <c r="D90" s="73">
        <f t="shared" si="30"/>
        <v>1.448170731707314E-2</v>
      </c>
      <c r="E90" s="73">
        <f t="shared" si="31"/>
        <v>6.1924723617919921E-4</v>
      </c>
      <c r="F90" s="73">
        <f t="shared" si="32"/>
        <v>1.5392430198702848E-2</v>
      </c>
      <c r="G90" s="73">
        <f t="shared" si="33"/>
        <v>-1.7801565687928533E-3</v>
      </c>
      <c r="H90" s="74">
        <f t="shared" si="34"/>
        <v>-2.7400935727906358E-5</v>
      </c>
      <c r="I90" s="74">
        <f t="shared" si="35"/>
        <v>2.3692690742193939E-4</v>
      </c>
      <c r="J90" s="45">
        <f t="shared" si="22"/>
        <v>1.1793792640626712E-2</v>
      </c>
      <c r="K90" s="45">
        <f t="shared" si="23"/>
        <v>-1.1174545404447513E-2</v>
      </c>
      <c r="L90" s="45">
        <f t="shared" si="24"/>
        <v>1.2487046499605903E-4</v>
      </c>
      <c r="M90" s="45">
        <f t="shared" si="25"/>
        <v>-3.1170010008486057E-2</v>
      </c>
      <c r="N90" s="45">
        <f t="shared" si="26"/>
        <v>5.4757595289739475E-2</v>
      </c>
      <c r="V90" s="45">
        <f t="shared" si="27"/>
        <v>1.2487046499605906E-4</v>
      </c>
      <c r="W90" s="45">
        <f t="shared" si="28"/>
        <v>-1.3953706807729359E-6</v>
      </c>
      <c r="X90" s="45">
        <f t="shared" si="29"/>
        <v>1.5592633028332013E-8</v>
      </c>
      <c r="AF90" s="226"/>
      <c r="AG90" s="231" t="s">
        <v>233</v>
      </c>
      <c r="AH90" s="226"/>
    </row>
    <row r="91" spans="1:34" x14ac:dyDescent="0.45">
      <c r="A91" s="70">
        <v>41729</v>
      </c>
      <c r="B91" s="75">
        <v>196.8</v>
      </c>
      <c r="C91" s="76">
        <v>58.135100000000001</v>
      </c>
      <c r="D91" s="73">
        <f t="shared" si="30"/>
        <v>4.1214750542299457E-2</v>
      </c>
      <c r="E91" s="73">
        <f t="shared" si="31"/>
        <v>3.7615389558003587E-2</v>
      </c>
      <c r="F91" s="73">
        <f t="shared" si="32"/>
        <v>4.2125473423929166E-2</v>
      </c>
      <c r="G91" s="73">
        <f t="shared" si="33"/>
        <v>3.5215985753031531E-2</v>
      </c>
      <c r="H91" s="74">
        <f t="shared" si="34"/>
        <v>1.483490071936798E-3</v>
      </c>
      <c r="I91" s="74">
        <f t="shared" si="35"/>
        <v>1.7745555111901624E-3</v>
      </c>
      <c r="J91" s="45">
        <f t="shared" si="22"/>
        <v>2.8109643976389383E-2</v>
      </c>
      <c r="K91" s="45">
        <f t="shared" si="23"/>
        <v>9.5057455816142042E-3</v>
      </c>
      <c r="L91" s="45">
        <f t="shared" si="24"/>
        <v>9.035919906237797E-5</v>
      </c>
      <c r="M91" s="45">
        <f t="shared" si="25"/>
        <v>-1.4854158672723387E-2</v>
      </c>
      <c r="N91" s="45">
        <f t="shared" si="26"/>
        <v>7.1073446625502149E-2</v>
      </c>
      <c r="V91" s="45">
        <f t="shared" si="27"/>
        <v>9.035919906237793E-5</v>
      </c>
      <c r="W91" s="45">
        <f t="shared" si="28"/>
        <v>8.5893155724539716E-7</v>
      </c>
      <c r="X91" s="45">
        <f t="shared" si="29"/>
        <v>8.1647848551944402E-9</v>
      </c>
      <c r="AF91" s="226"/>
      <c r="AH91" s="226"/>
    </row>
    <row r="92" spans="1:34" x14ac:dyDescent="0.45">
      <c r="A92" s="70">
        <v>41722</v>
      </c>
      <c r="B92" s="75">
        <v>189.01</v>
      </c>
      <c r="C92" s="76">
        <v>56.0276</v>
      </c>
      <c r="D92" s="73">
        <f t="shared" si="30"/>
        <v>4.3572984749454978E-3</v>
      </c>
      <c r="E92" s="73">
        <f t="shared" si="31"/>
        <v>-1.9852210543993928E-2</v>
      </c>
      <c r="F92" s="73">
        <f t="shared" si="32"/>
        <v>5.2680213565752046E-3</v>
      </c>
      <c r="G92" s="73">
        <f t="shared" si="33"/>
        <v>-2.2251614348965981E-2</v>
      </c>
      <c r="H92" s="74">
        <f t="shared" si="34"/>
        <v>-1.1722197960862806E-4</v>
      </c>
      <c r="I92" s="74">
        <f t="shared" si="35"/>
        <v>2.775204901333246E-5</v>
      </c>
      <c r="J92" s="45">
        <f t="shared" si="22"/>
        <v>5.6146102655068569E-3</v>
      </c>
      <c r="K92" s="45">
        <f t="shared" si="23"/>
        <v>-2.5466820809500787E-2</v>
      </c>
      <c r="L92" s="45">
        <f t="shared" si="24"/>
        <v>6.4855896214322233E-4</v>
      </c>
      <c r="M92" s="45">
        <f t="shared" si="25"/>
        <v>-3.7349192383605907E-2</v>
      </c>
      <c r="N92" s="45">
        <f t="shared" si="26"/>
        <v>4.8578412914619624E-2</v>
      </c>
      <c r="V92" s="45">
        <f t="shared" si="27"/>
        <v>6.4855896214322255E-4</v>
      </c>
      <c r="W92" s="45">
        <f t="shared" si="28"/>
        <v>-1.6516734873297254E-5</v>
      </c>
      <c r="X92" s="45">
        <f t="shared" si="29"/>
        <v>4.2062872737629398E-7</v>
      </c>
      <c r="AF92" s="226"/>
      <c r="AG92" s="230" t="s">
        <v>234</v>
      </c>
      <c r="AH92" s="226"/>
    </row>
    <row r="93" spans="1:34" x14ac:dyDescent="0.45">
      <c r="A93" s="70">
        <v>41715</v>
      </c>
      <c r="B93" s="75">
        <v>188.19</v>
      </c>
      <c r="C93" s="76">
        <v>57.162399999999998</v>
      </c>
      <c r="D93" s="73">
        <f t="shared" si="30"/>
        <v>-1.3885977782435577E-2</v>
      </c>
      <c r="E93" s="73">
        <f t="shared" si="31"/>
        <v>-2.1582142740995451E-2</v>
      </c>
      <c r="F93" s="73">
        <f t="shared" si="32"/>
        <v>-1.2975254900805869E-2</v>
      </c>
      <c r="G93" s="73">
        <f t="shared" si="33"/>
        <v>-2.3981546545967503E-2</v>
      </c>
      <c r="H93" s="74">
        <f t="shared" si="34"/>
        <v>3.1116667934946891E-4</v>
      </c>
      <c r="I93" s="74">
        <f t="shared" si="35"/>
        <v>1.6835723974088673E-4</v>
      </c>
      <c r="J93" s="45">
        <f t="shared" si="22"/>
        <v>-5.5197219085346026E-3</v>
      </c>
      <c r="K93" s="45">
        <f t="shared" si="23"/>
        <v>-1.6062420832460848E-2</v>
      </c>
      <c r="L93" s="45">
        <f t="shared" si="24"/>
        <v>2.5800136299907221E-4</v>
      </c>
      <c r="M93" s="45">
        <f t="shared" si="25"/>
        <v>-4.8483524557647366E-2</v>
      </c>
      <c r="N93" s="45">
        <f t="shared" si="26"/>
        <v>3.7444080740578166E-2</v>
      </c>
      <c r="V93" s="45">
        <f t="shared" si="27"/>
        <v>2.5800136299907237E-4</v>
      </c>
      <c r="W93" s="45">
        <f t="shared" si="28"/>
        <v>-4.1441264678395945E-6</v>
      </c>
      <c r="X93" s="45">
        <f t="shared" si="29"/>
        <v>6.656470330937911E-8</v>
      </c>
      <c r="AF93" s="226"/>
      <c r="AG93" s="228" t="s">
        <v>175</v>
      </c>
      <c r="AH93" s="226"/>
    </row>
    <row r="94" spans="1:34" x14ac:dyDescent="0.45">
      <c r="A94" s="70">
        <v>41708</v>
      </c>
      <c r="B94" s="75">
        <v>190.84</v>
      </c>
      <c r="C94" s="76">
        <v>58.423299999999998</v>
      </c>
      <c r="D94" s="73">
        <f t="shared" si="30"/>
        <v>-4.3823038397329062E-3</v>
      </c>
      <c r="E94" s="73">
        <f t="shared" si="31"/>
        <v>-7.1915916834476368E-3</v>
      </c>
      <c r="F94" s="73">
        <f t="shared" si="32"/>
        <v>-3.4715809581031989E-3</v>
      </c>
      <c r="G94" s="73">
        <f t="shared" si="33"/>
        <v>-9.5909954884196898E-3</v>
      </c>
      <c r="H94" s="74">
        <f t="shared" si="34"/>
        <v>3.3295917306851482E-5</v>
      </c>
      <c r="I94" s="74">
        <f t="shared" si="35"/>
        <v>1.2051874348664724E-5</v>
      </c>
      <c r="J94" s="45">
        <f t="shared" si="22"/>
        <v>2.8061028284034895E-4</v>
      </c>
      <c r="K94" s="45">
        <f t="shared" si="23"/>
        <v>-7.4722019662879858E-3</v>
      </c>
      <c r="L94" s="45">
        <f t="shared" si="24"/>
        <v>5.5833802224998039E-5</v>
      </c>
      <c r="M94" s="45">
        <f t="shared" si="25"/>
        <v>-4.2683192366272417E-2</v>
      </c>
      <c r="N94" s="45">
        <f t="shared" si="26"/>
        <v>4.3244412931953115E-2</v>
      </c>
      <c r="V94" s="45">
        <f t="shared" si="27"/>
        <v>5.5833802224998079E-5</v>
      </c>
      <c r="W94" s="45">
        <f t="shared" si="28"/>
        <v>-4.1720144677096532E-7</v>
      </c>
      <c r="X94" s="45">
        <f t="shared" si="29"/>
        <v>3.1174134709002006E-9</v>
      </c>
      <c r="AF94" s="226"/>
      <c r="AG94" s="228" t="s">
        <v>235</v>
      </c>
      <c r="AH94" s="226"/>
    </row>
    <row r="95" spans="1:34" x14ac:dyDescent="0.45">
      <c r="A95" s="70">
        <v>41701</v>
      </c>
      <c r="B95" s="75">
        <v>191.68</v>
      </c>
      <c r="C95" s="76">
        <v>58.846499999999999</v>
      </c>
      <c r="D95" s="73">
        <f t="shared" si="30"/>
        <v>-4.3226514924628118E-2</v>
      </c>
      <c r="E95" s="73">
        <f t="shared" si="31"/>
        <v>-4.6030818567242946E-4</v>
      </c>
      <c r="F95" s="73">
        <f t="shared" si="32"/>
        <v>-4.2315792042998408E-2</v>
      </c>
      <c r="G95" s="73">
        <f t="shared" si="33"/>
        <v>-2.8597119906444823E-3</v>
      </c>
      <c r="H95" s="74">
        <f t="shared" si="34"/>
        <v>1.2101097789898092E-4</v>
      </c>
      <c r="I95" s="74">
        <f t="shared" si="35"/>
        <v>1.7906262562262874E-3</v>
      </c>
      <c r="J95" s="45">
        <f t="shared" si="22"/>
        <v>-2.3426992625536321E-2</v>
      </c>
      <c r="K95" s="45">
        <f t="shared" si="23"/>
        <v>2.2966684439863893E-2</v>
      </c>
      <c r="L95" s="45">
        <f t="shared" si="24"/>
        <v>5.274685941602863E-4</v>
      </c>
      <c r="M95" s="45">
        <f t="shared" si="25"/>
        <v>-6.6390795274649084E-2</v>
      </c>
      <c r="N95" s="45">
        <f t="shared" si="26"/>
        <v>1.9536810023576448E-2</v>
      </c>
      <c r="V95" s="45">
        <f t="shared" si="27"/>
        <v>5.2746859416028609E-4</v>
      </c>
      <c r="W95" s="45">
        <f t="shared" si="28"/>
        <v>1.2114204754017924E-5</v>
      </c>
      <c r="X95" s="45">
        <f t="shared" si="29"/>
        <v>2.7822311782542857E-7</v>
      </c>
      <c r="AF95" s="226"/>
      <c r="AG95" s="228" t="s">
        <v>236</v>
      </c>
      <c r="AH95" s="226"/>
    </row>
    <row r="96" spans="1:34" x14ac:dyDescent="0.45">
      <c r="A96" s="70">
        <v>41694</v>
      </c>
      <c r="B96" s="75">
        <v>200.34</v>
      </c>
      <c r="C96" s="76">
        <v>58.873600000000003</v>
      </c>
      <c r="D96" s="73">
        <f t="shared" si="30"/>
        <v>-2.6672496720594709E-2</v>
      </c>
      <c r="E96" s="73">
        <f t="shared" si="31"/>
        <v>2.5250942121357818E-2</v>
      </c>
      <c r="F96" s="73">
        <f t="shared" si="32"/>
        <v>-2.5761773838965003E-2</v>
      </c>
      <c r="G96" s="73">
        <f t="shared" si="33"/>
        <v>2.2851538316385766E-2</v>
      </c>
      <c r="H96" s="74">
        <f t="shared" si="34"/>
        <v>-5.8869616197917323E-4</v>
      </c>
      <c r="I96" s="74">
        <f t="shared" si="35"/>
        <v>6.6366899132998161E-4</v>
      </c>
      <c r="J96" s="45">
        <f t="shared" si="22"/>
        <v>-1.3323657298129673E-2</v>
      </c>
      <c r="K96" s="45">
        <f t="shared" si="23"/>
        <v>3.8574599419487487E-2</v>
      </c>
      <c r="L96" s="45">
        <f t="shared" si="24"/>
        <v>1.4879997203739244E-3</v>
      </c>
      <c r="M96" s="45">
        <f t="shared" si="25"/>
        <v>-5.6287459947242435E-2</v>
      </c>
      <c r="N96" s="45">
        <f t="shared" si="26"/>
        <v>2.9640145350983096E-2</v>
      </c>
      <c r="V96" s="45">
        <f t="shared" si="27"/>
        <v>1.4879997203739244E-3</v>
      </c>
      <c r="W96" s="45">
        <f t="shared" si="28"/>
        <v>5.7398993149733529E-5</v>
      </c>
      <c r="X96" s="45">
        <f t="shared" si="29"/>
        <v>2.214143167832877E-6</v>
      </c>
      <c r="AF96" s="226"/>
      <c r="AG96" s="228" t="s">
        <v>237</v>
      </c>
      <c r="AH96" s="226"/>
    </row>
    <row r="97" spans="1:34" x14ac:dyDescent="0.45">
      <c r="A97" s="70">
        <v>41687</v>
      </c>
      <c r="B97" s="75">
        <v>205.83</v>
      </c>
      <c r="C97" s="76">
        <v>57.4236</v>
      </c>
      <c r="D97" s="73">
        <f t="shared" si="30"/>
        <v>3.0283311642807145E-2</v>
      </c>
      <c r="E97" s="73">
        <f t="shared" si="31"/>
        <v>3.5906279991052316E-2</v>
      </c>
      <c r="F97" s="73">
        <f t="shared" si="32"/>
        <v>3.1194034524436851E-2</v>
      </c>
      <c r="G97" s="73">
        <f t="shared" si="33"/>
        <v>3.350687618608026E-2</v>
      </c>
      <c r="H97" s="74">
        <f t="shared" si="34"/>
        <v>1.0452146525546187E-3</v>
      </c>
      <c r="I97" s="74">
        <f t="shared" si="35"/>
        <v>9.7306778991175817E-4</v>
      </c>
      <c r="J97" s="45">
        <f t="shared" si="22"/>
        <v>2.143791077836027E-2</v>
      </c>
      <c r="K97" s="45">
        <f t="shared" si="23"/>
        <v>1.4468369212692046E-2</v>
      </c>
      <c r="L97" s="45">
        <f t="shared" si="24"/>
        <v>2.0933370767477506E-4</v>
      </c>
      <c r="M97" s="45">
        <f t="shared" si="25"/>
        <v>-2.1525891870752496E-2</v>
      </c>
      <c r="N97" s="45">
        <f t="shared" si="26"/>
        <v>6.4401713427473029E-2</v>
      </c>
      <c r="V97" s="45">
        <f t="shared" si="27"/>
        <v>2.09333707674775E-4</v>
      </c>
      <c r="W97" s="45">
        <f t="shared" si="28"/>
        <v>3.0287173713003908E-6</v>
      </c>
      <c r="X97" s="45">
        <f t="shared" si="29"/>
        <v>4.3820601168868155E-8</v>
      </c>
      <c r="AF97" s="226"/>
      <c r="AG97" s="228" t="s">
        <v>238</v>
      </c>
      <c r="AH97" s="226"/>
    </row>
    <row r="98" spans="1:34" x14ac:dyDescent="0.45">
      <c r="A98" s="70">
        <v>41680</v>
      </c>
      <c r="B98" s="75">
        <v>199.78</v>
      </c>
      <c r="C98" s="76">
        <v>55.433199999999999</v>
      </c>
      <c r="D98" s="73">
        <f t="shared" si="30"/>
        <v>3.8249662197276865E-2</v>
      </c>
      <c r="E98" s="73">
        <f t="shared" si="31"/>
        <v>3.4280607285258745E-2</v>
      </c>
      <c r="F98" s="73">
        <f t="shared" si="32"/>
        <v>3.9160385078906575E-2</v>
      </c>
      <c r="G98" s="73">
        <f t="shared" si="33"/>
        <v>3.1881203480286689E-2</v>
      </c>
      <c r="H98" s="74">
        <f t="shared" si="34"/>
        <v>1.2484802050670033E-3</v>
      </c>
      <c r="I98" s="74">
        <f t="shared" si="35"/>
        <v>1.5335357595282486E-3</v>
      </c>
      <c r="J98" s="45">
        <f t="shared" ref="J98:J129" si="36">$S$4+$R$11*D98</f>
        <v>2.629997568583203E-2</v>
      </c>
      <c r="K98" s="45">
        <f t="shared" ref="K98:K129" si="37">E98-J98</f>
        <v>7.980631599426715E-3</v>
      </c>
      <c r="L98" s="45">
        <f t="shared" ref="L98:L129" si="38">K98^2</f>
        <v>6.3690480725768202E-5</v>
      </c>
      <c r="M98" s="45">
        <f t="shared" ref="M98:M129" si="39">$S$4+($R$4*D98)-$R$21</f>
        <v>-1.666382696328074E-2</v>
      </c>
      <c r="N98" s="45">
        <f t="shared" ref="N98:N129" si="40">$S$4+($R$4*D98)+$R$21</f>
        <v>6.9263778334944792E-2</v>
      </c>
      <c r="V98" s="45">
        <f t="shared" ref="V98:V129" si="41">(K98-AVERAGE($K$2:$K$157))^2</f>
        <v>6.3690480725768175E-5</v>
      </c>
      <c r="W98" s="45">
        <f t="shared" ref="W98:W129" si="42">(K98-AVERAGE($K$2:$K$157))^3</f>
        <v>5.0829026306274355E-7</v>
      </c>
      <c r="X98" s="45">
        <f t="shared" ref="X98:X129" si="43">(K98-AVERAGE($K$2:$K$157))^4</f>
        <v>4.0564773350794477E-9</v>
      </c>
      <c r="AF98" s="226"/>
      <c r="AH98" s="226"/>
    </row>
    <row r="99" spans="1:34" x14ac:dyDescent="0.45">
      <c r="A99" s="70">
        <v>41673</v>
      </c>
      <c r="B99" s="75">
        <v>192.42</v>
      </c>
      <c r="C99" s="76">
        <v>53.5959</v>
      </c>
      <c r="D99" s="73">
        <f t="shared" si="30"/>
        <v>-1.6358245578161828E-2</v>
      </c>
      <c r="E99" s="73">
        <f t="shared" si="31"/>
        <v>-2.3305779702158372E-2</v>
      </c>
      <c r="F99" s="73">
        <f t="shared" si="32"/>
        <v>-1.544752269653212E-2</v>
      </c>
      <c r="G99" s="73">
        <f t="shared" si="33"/>
        <v>-2.5705183507130424E-2</v>
      </c>
      <c r="H99" s="74">
        <f t="shared" si="34"/>
        <v>3.9708140564492035E-4</v>
      </c>
      <c r="I99" s="74">
        <f t="shared" si="35"/>
        <v>2.3862595745987499E-4</v>
      </c>
      <c r="J99" s="45">
        <f t="shared" si="36"/>
        <v>-7.028609373288316E-3</v>
      </c>
      <c r="K99" s="45">
        <f t="shared" si="37"/>
        <v>-1.6277170328870057E-2</v>
      </c>
      <c r="L99" s="45">
        <f t="shared" si="38"/>
        <v>2.6494627391504777E-4</v>
      </c>
      <c r="M99" s="45">
        <f t="shared" si="39"/>
        <v>-4.9992412022401081E-2</v>
      </c>
      <c r="N99" s="45">
        <f t="shared" si="40"/>
        <v>3.5935193275824451E-2</v>
      </c>
      <c r="V99" s="45">
        <f t="shared" si="41"/>
        <v>2.6494627391504788E-4</v>
      </c>
      <c r="W99" s="45">
        <f t="shared" si="42"/>
        <v>-4.3125756285146971E-6</v>
      </c>
      <c r="X99" s="45">
        <f t="shared" si="43"/>
        <v>7.0196528061467578E-8</v>
      </c>
      <c r="AF99" s="226"/>
      <c r="AG99" s="230" t="s">
        <v>239</v>
      </c>
      <c r="AH99" s="226"/>
    </row>
    <row r="100" spans="1:34" x14ac:dyDescent="0.45">
      <c r="A100" s="70">
        <v>41666</v>
      </c>
      <c r="B100" s="75">
        <v>195.62</v>
      </c>
      <c r="C100" s="76">
        <v>54.8748</v>
      </c>
      <c r="D100" s="73">
        <f t="shared" si="30"/>
        <v>-6.4600965906373986E-2</v>
      </c>
      <c r="E100" s="73">
        <f t="shared" si="31"/>
        <v>-4.6926968721722535E-2</v>
      </c>
      <c r="F100" s="73">
        <f t="shared" si="32"/>
        <v>-6.3690243024744284E-2</v>
      </c>
      <c r="G100" s="73">
        <f t="shared" si="33"/>
        <v>-4.9326372526694591E-2</v>
      </c>
      <c r="H100" s="74">
        <f t="shared" si="34"/>
        <v>3.1416086537542484E-3</v>
      </c>
      <c r="I100" s="74">
        <f t="shared" si="35"/>
        <v>4.0564470565509882E-3</v>
      </c>
      <c r="J100" s="45">
        <f t="shared" si="36"/>
        <v>-3.6472359801414958E-2</v>
      </c>
      <c r="K100" s="45">
        <f t="shared" si="37"/>
        <v>-1.0454608920307577E-2</v>
      </c>
      <c r="L100" s="45">
        <f t="shared" si="38"/>
        <v>1.0929884767657476E-4</v>
      </c>
      <c r="M100" s="45">
        <f t="shared" si="39"/>
        <v>-7.9436162450527717E-2</v>
      </c>
      <c r="N100" s="45">
        <f t="shared" si="40"/>
        <v>6.4914428476978148E-3</v>
      </c>
      <c r="V100" s="45">
        <f t="shared" si="41"/>
        <v>1.092988476765748E-4</v>
      </c>
      <c r="W100" s="45">
        <f t="shared" si="42"/>
        <v>-1.1426767078988582E-6</v>
      </c>
      <c r="X100" s="45">
        <f t="shared" si="43"/>
        <v>1.1946238103427102E-8</v>
      </c>
      <c r="AF100" s="226"/>
      <c r="AG100" s="228" t="s">
        <v>240</v>
      </c>
      <c r="AH100" s="226"/>
    </row>
    <row r="101" spans="1:34" x14ac:dyDescent="0.45">
      <c r="A101" s="70">
        <v>41659</v>
      </c>
      <c r="B101" s="75">
        <v>209.13</v>
      </c>
      <c r="C101" s="76">
        <v>57.576700000000002</v>
      </c>
      <c r="D101" s="73">
        <f t="shared" si="30"/>
        <v>1.935075063365178E-2</v>
      </c>
      <c r="E101" s="73">
        <f t="shared" si="31"/>
        <v>1.4762306769053473E-2</v>
      </c>
      <c r="F101" s="73">
        <f t="shared" si="32"/>
        <v>2.0261473515281486E-2</v>
      </c>
      <c r="G101" s="73">
        <f t="shared" si="33"/>
        <v>1.2362902964081421E-2</v>
      </c>
      <c r="H101" s="74">
        <f t="shared" si="34"/>
        <v>2.5049063097873071E-4</v>
      </c>
      <c r="I101" s="74">
        <f t="shared" si="35"/>
        <v>4.1052730901045313E-4</v>
      </c>
      <c r="J101" s="45">
        <f t="shared" si="36"/>
        <v>1.4765492728468596E-2</v>
      </c>
      <c r="K101" s="45">
        <f t="shared" si="37"/>
        <v>-3.1859594151230353E-6</v>
      </c>
      <c r="L101" s="45">
        <f t="shared" si="38"/>
        <v>1.0150337394811113E-11</v>
      </c>
      <c r="M101" s="45">
        <f t="shared" si="39"/>
        <v>-2.8198309920644173E-2</v>
      </c>
      <c r="N101" s="45">
        <f t="shared" si="40"/>
        <v>5.7729295377581355E-2</v>
      </c>
      <c r="V101" s="45">
        <f t="shared" si="41"/>
        <v>1.015033739482509E-11</v>
      </c>
      <c r="W101" s="45">
        <f t="shared" si="42"/>
        <v>-3.2338562989740682E-17</v>
      </c>
      <c r="X101" s="45">
        <f t="shared" si="43"/>
        <v>1.0302934922878458E-22</v>
      </c>
      <c r="AF101" s="226"/>
      <c r="AG101" s="228" t="s">
        <v>179</v>
      </c>
      <c r="AH101" s="226"/>
    </row>
    <row r="102" spans="1:34" x14ac:dyDescent="0.45">
      <c r="A102" s="70">
        <v>41652</v>
      </c>
      <c r="B102" s="75">
        <v>205.16</v>
      </c>
      <c r="C102" s="76">
        <v>56.739100000000001</v>
      </c>
      <c r="D102" s="73">
        <f t="shared" si="30"/>
        <v>1.7456853798849488E-2</v>
      </c>
      <c r="E102" s="73">
        <f t="shared" si="31"/>
        <v>5.1053216157758933E-3</v>
      </c>
      <c r="F102" s="73">
        <f t="shared" si="32"/>
        <v>1.8367576680479194E-2</v>
      </c>
      <c r="G102" s="73">
        <f t="shared" si="33"/>
        <v>2.7059178108038407E-3</v>
      </c>
      <c r="H102" s="74">
        <f t="shared" si="34"/>
        <v>4.9701152881013937E-5</v>
      </c>
      <c r="I102" s="74">
        <f t="shared" si="35"/>
        <v>3.373678731132831E-4</v>
      </c>
      <c r="J102" s="45">
        <f t="shared" si="36"/>
        <v>1.3609599666030169E-2</v>
      </c>
      <c r="K102" s="45">
        <f t="shared" si="37"/>
        <v>-8.5042780502542752E-3</v>
      </c>
      <c r="L102" s="45">
        <f t="shared" si="38"/>
        <v>7.2322745156036663E-5</v>
      </c>
      <c r="M102" s="45">
        <f t="shared" si="39"/>
        <v>-2.9354202983082601E-2</v>
      </c>
      <c r="N102" s="45">
        <f t="shared" si="40"/>
        <v>5.6573402315142934E-2</v>
      </c>
      <c r="V102" s="45">
        <f t="shared" si="41"/>
        <v>7.232274515603669E-5</v>
      </c>
      <c r="W102" s="45">
        <f t="shared" si="42"/>
        <v>-6.1505273416461663E-7</v>
      </c>
      <c r="X102" s="45">
        <f t="shared" si="43"/>
        <v>5.2305794669050287E-9</v>
      </c>
      <c r="AF102" s="226"/>
      <c r="AG102" s="228" t="s">
        <v>241</v>
      </c>
      <c r="AH102" s="226"/>
    </row>
    <row r="103" spans="1:34" x14ac:dyDescent="0.45">
      <c r="A103" s="70">
        <v>41645</v>
      </c>
      <c r="B103" s="75">
        <v>201.64</v>
      </c>
      <c r="C103" s="76">
        <v>56.450899999999997</v>
      </c>
      <c r="D103" s="73">
        <f t="shared" si="30"/>
        <v>-9.3834438712848186E-3</v>
      </c>
      <c r="E103" s="73">
        <f t="shared" si="31"/>
        <v>-2.8632999487750578E-3</v>
      </c>
      <c r="F103" s="73">
        <f t="shared" si="32"/>
        <v>-8.4727209896551109E-3</v>
      </c>
      <c r="G103" s="73">
        <f t="shared" si="33"/>
        <v>-5.2627037537471104E-3</v>
      </c>
      <c r="H103" s="74">
        <f t="shared" si="34"/>
        <v>4.4589420556709882E-5</v>
      </c>
      <c r="I103" s="74">
        <f t="shared" si="35"/>
        <v>7.1787000968542286E-5</v>
      </c>
      <c r="J103" s="45">
        <f t="shared" si="36"/>
        <v>-2.7717117658194006E-3</v>
      </c>
      <c r="K103" s="45">
        <f t="shared" si="37"/>
        <v>-9.1588182955657221E-5</v>
      </c>
      <c r="L103" s="45">
        <f t="shared" si="38"/>
        <v>8.3883952571189395E-9</v>
      </c>
      <c r="M103" s="45">
        <f t="shared" si="39"/>
        <v>-4.5735514414932163E-2</v>
      </c>
      <c r="N103" s="45">
        <f t="shared" si="40"/>
        <v>4.0192090883293369E-2</v>
      </c>
      <c r="V103" s="45">
        <f t="shared" si="41"/>
        <v>8.3883952571193415E-9</v>
      </c>
      <c r="W103" s="45">
        <f t="shared" si="42"/>
        <v>-7.6827787951343197E-13</v>
      </c>
      <c r="X103" s="45">
        <f t="shared" si="43"/>
        <v>7.0365174989662265E-17</v>
      </c>
      <c r="AF103" s="226"/>
      <c r="AG103" s="228" t="s">
        <v>181</v>
      </c>
      <c r="AH103" s="226"/>
    </row>
    <row r="104" spans="1:34" x14ac:dyDescent="0.45">
      <c r="A104" s="70">
        <v>41638</v>
      </c>
      <c r="B104" s="75">
        <v>203.55</v>
      </c>
      <c r="C104" s="76">
        <v>56.613</v>
      </c>
      <c r="D104" s="73">
        <f t="shared" si="30"/>
        <v>2.1222155328115683E-2</v>
      </c>
      <c r="E104" s="73">
        <f t="shared" si="31"/>
        <v>-1.023455201544099E-2</v>
      </c>
      <c r="F104" s="73">
        <f t="shared" si="32"/>
        <v>2.2132878209745389E-2</v>
      </c>
      <c r="G104" s="73">
        <f t="shared" si="33"/>
        <v>-1.2633955820413042E-2</v>
      </c>
      <c r="H104" s="74">
        <f t="shared" si="34"/>
        <v>-2.7962580548050573E-4</v>
      </c>
      <c r="I104" s="74">
        <f t="shared" si="35"/>
        <v>4.898642978474223E-4</v>
      </c>
      <c r="J104" s="45">
        <f t="shared" si="36"/>
        <v>1.59076582696932E-2</v>
      </c>
      <c r="K104" s="45">
        <f t="shared" si="37"/>
        <v>-2.614221028513419E-2</v>
      </c>
      <c r="L104" s="45">
        <f t="shared" si="38"/>
        <v>6.8341515859217578E-4</v>
      </c>
      <c r="M104" s="45">
        <f t="shared" si="39"/>
        <v>-2.7056144379419566E-2</v>
      </c>
      <c r="N104" s="45">
        <f t="shared" si="40"/>
        <v>5.8871460918805962E-2</v>
      </c>
      <c r="V104" s="45">
        <f t="shared" si="41"/>
        <v>6.83415158592176E-4</v>
      </c>
      <c r="W104" s="45">
        <f t="shared" si="42"/>
        <v>-1.7865982787964998E-5</v>
      </c>
      <c r="X104" s="45">
        <f t="shared" si="43"/>
        <v>4.6705627899356906E-7</v>
      </c>
      <c r="AF104" s="226"/>
      <c r="AG104" s="228" t="s">
        <v>242</v>
      </c>
      <c r="AH104" s="226"/>
    </row>
    <row r="105" spans="1:34" x14ac:dyDescent="0.45">
      <c r="A105" s="70">
        <v>41631</v>
      </c>
      <c r="B105" s="75">
        <v>199.32</v>
      </c>
      <c r="C105" s="76">
        <v>57.198399999999999</v>
      </c>
      <c r="D105" s="73">
        <f t="shared" si="30"/>
        <v>3.4300243889782499E-2</v>
      </c>
      <c r="E105" s="73">
        <f t="shared" si="31"/>
        <v>4.8711442275254056E-2</v>
      </c>
      <c r="F105" s="73">
        <f t="shared" si="32"/>
        <v>3.5210966771412208E-2</v>
      </c>
      <c r="G105" s="73">
        <f t="shared" si="33"/>
        <v>4.6312038470282001E-2</v>
      </c>
      <c r="H105" s="74">
        <f t="shared" si="34"/>
        <v>1.6306916476934634E-3</v>
      </c>
      <c r="I105" s="74">
        <f t="shared" si="35"/>
        <v>1.2398121809774946E-3</v>
      </c>
      <c r="J105" s="45">
        <f t="shared" si="36"/>
        <v>2.3889545963150429E-2</v>
      </c>
      <c r="K105" s="45">
        <f t="shared" si="37"/>
        <v>2.4821896312103627E-2</v>
      </c>
      <c r="L105" s="45">
        <f t="shared" si="38"/>
        <v>6.1612653652882369E-4</v>
      </c>
      <c r="M105" s="45">
        <f t="shared" si="39"/>
        <v>-1.907425668596234E-2</v>
      </c>
      <c r="N105" s="45">
        <f t="shared" si="40"/>
        <v>6.6853348612263191E-2</v>
      </c>
      <c r="V105" s="45">
        <f t="shared" si="41"/>
        <v>6.1612653652882347E-4</v>
      </c>
      <c r="W105" s="45">
        <f t="shared" si="42"/>
        <v>1.5293429004853981E-5</v>
      </c>
      <c r="X105" s="45">
        <f t="shared" si="43"/>
        <v>3.7961190901500364E-7</v>
      </c>
      <c r="AF105" s="226"/>
      <c r="AH105" s="226"/>
    </row>
    <row r="106" spans="1:34" x14ac:dyDescent="0.45">
      <c r="A106" s="70">
        <v>41624</v>
      </c>
      <c r="B106" s="75">
        <v>192.71</v>
      </c>
      <c r="C106" s="76">
        <v>54.541600000000003</v>
      </c>
      <c r="D106" s="73">
        <f t="shared" si="30"/>
        <v>-2.9901837402466637E-2</v>
      </c>
      <c r="E106" s="73">
        <f t="shared" si="31"/>
        <v>2.1420358142095853E-2</v>
      </c>
      <c r="F106" s="73">
        <f t="shared" si="32"/>
        <v>-2.8991114520836931E-2</v>
      </c>
      <c r="G106" s="73">
        <f t="shared" si="33"/>
        <v>1.9020954337123801E-2</v>
      </c>
      <c r="H106" s="74">
        <f t="shared" si="34"/>
        <v>-5.5143866548316598E-4</v>
      </c>
      <c r="I106" s="74">
        <f t="shared" si="35"/>
        <v>8.4048472116028195E-4</v>
      </c>
      <c r="J106" s="45">
        <f t="shared" si="36"/>
        <v>-1.5294605462693033E-2</v>
      </c>
      <c r="K106" s="45">
        <f t="shared" si="37"/>
        <v>3.6714963604788889E-2</v>
      </c>
      <c r="L106" s="45">
        <f t="shared" si="38"/>
        <v>1.3479885525009728E-3</v>
      </c>
      <c r="M106" s="45">
        <f t="shared" si="39"/>
        <v>-5.8258408111805798E-2</v>
      </c>
      <c r="N106" s="45">
        <f t="shared" si="40"/>
        <v>2.7669197186419737E-2</v>
      </c>
      <c r="V106" s="45">
        <f t="shared" si="41"/>
        <v>1.3479885525009728E-3</v>
      </c>
      <c r="W106" s="45">
        <f t="shared" si="42"/>
        <v>4.9491350644745272E-5</v>
      </c>
      <c r="X106" s="45">
        <f t="shared" si="43"/>
        <v>1.8170731376736678E-6</v>
      </c>
      <c r="AF106" s="226"/>
      <c r="AG106" s="230" t="s">
        <v>243</v>
      </c>
      <c r="AH106" s="226"/>
    </row>
    <row r="107" spans="1:34" x14ac:dyDescent="0.45">
      <c r="A107" s="70">
        <v>41617</v>
      </c>
      <c r="B107" s="75">
        <v>198.65</v>
      </c>
      <c r="C107" s="76">
        <v>53.397799999999997</v>
      </c>
      <c r="D107" s="73">
        <f t="shared" si="30"/>
        <v>-2.9460621457885486E-2</v>
      </c>
      <c r="E107" s="73">
        <f t="shared" si="31"/>
        <v>-8.4202175035742342E-4</v>
      </c>
      <c r="F107" s="73">
        <f t="shared" si="32"/>
        <v>-2.854989857625578E-2</v>
      </c>
      <c r="G107" s="73">
        <f t="shared" si="33"/>
        <v>-3.241425555329476E-3</v>
      </c>
      <c r="H107" s="74">
        <f t="shared" si="34"/>
        <v>9.2542370847140102E-5</v>
      </c>
      <c r="I107" s="74">
        <f t="shared" si="35"/>
        <v>8.1509670871449179E-4</v>
      </c>
      <c r="J107" s="45">
        <f t="shared" si="36"/>
        <v>-1.5025320230252267E-2</v>
      </c>
      <c r="K107" s="45">
        <f t="shared" si="37"/>
        <v>1.4183298479894843E-2</v>
      </c>
      <c r="L107" s="45">
        <f t="shared" si="38"/>
        <v>2.0116595576978737E-4</v>
      </c>
      <c r="M107" s="45">
        <f t="shared" si="39"/>
        <v>-5.7989122879365029E-2</v>
      </c>
      <c r="N107" s="45">
        <f t="shared" si="40"/>
        <v>2.7938482418860502E-2</v>
      </c>
      <c r="V107" s="45">
        <f t="shared" si="41"/>
        <v>2.0116595576978732E-4</v>
      </c>
      <c r="W107" s="45">
        <f t="shared" si="42"/>
        <v>2.8531967946762174E-6</v>
      </c>
      <c r="X107" s="45">
        <f t="shared" si="43"/>
        <v>4.0467741760772027E-8</v>
      </c>
      <c r="AF107" s="226"/>
      <c r="AH107" s="226"/>
    </row>
    <row r="108" spans="1:34" x14ac:dyDescent="0.45">
      <c r="A108" s="70">
        <v>41610</v>
      </c>
      <c r="B108" s="75">
        <v>204.68</v>
      </c>
      <c r="C108" s="76">
        <v>53.442799999999998</v>
      </c>
      <c r="D108" s="73">
        <f t="shared" si="30"/>
        <v>5.057697029216799E-3</v>
      </c>
      <c r="E108" s="73">
        <f t="shared" si="31"/>
        <v>1.5179397996318708E-3</v>
      </c>
      <c r="F108" s="73">
        <f t="shared" si="32"/>
        <v>5.9684199108465067E-3</v>
      </c>
      <c r="G108" s="73">
        <f t="shared" si="33"/>
        <v>-8.8146400534018184E-4</v>
      </c>
      <c r="H108" s="74">
        <f t="shared" si="34"/>
        <v>-5.2609473201668532E-6</v>
      </c>
      <c r="I108" s="74">
        <f t="shared" si="35"/>
        <v>3.5622036232189021E-5</v>
      </c>
      <c r="J108" s="45">
        <f t="shared" si="36"/>
        <v>6.0420811894490341E-3</v>
      </c>
      <c r="K108" s="45">
        <f t="shared" si="37"/>
        <v>-4.5241413898171635E-3</v>
      </c>
      <c r="L108" s="45">
        <f t="shared" si="38"/>
        <v>2.0467855315056776E-5</v>
      </c>
      <c r="M108" s="45">
        <f t="shared" si="39"/>
        <v>-3.6921721459663735E-2</v>
      </c>
      <c r="N108" s="45">
        <f t="shared" si="40"/>
        <v>4.9005883838561796E-2</v>
      </c>
      <c r="V108" s="45">
        <f t="shared" si="41"/>
        <v>2.0467855315056799E-5</v>
      </c>
      <c r="W108" s="45">
        <f t="shared" si="42"/>
        <v>-9.2599471391637736E-8</v>
      </c>
      <c r="X108" s="45">
        <f t="shared" si="43"/>
        <v>4.1893310119809887E-10</v>
      </c>
      <c r="AF108" s="226"/>
      <c r="AG108" s="228" t="s">
        <v>244</v>
      </c>
      <c r="AH108" s="226"/>
    </row>
    <row r="109" spans="1:34" x14ac:dyDescent="0.45">
      <c r="A109" s="70">
        <v>41603</v>
      </c>
      <c r="B109" s="75">
        <v>203.65</v>
      </c>
      <c r="C109" s="76">
        <v>53.361800000000002</v>
      </c>
      <c r="D109" s="73">
        <f t="shared" si="30"/>
        <v>-5.1780567632260383E-3</v>
      </c>
      <c r="E109" s="73">
        <f t="shared" si="31"/>
        <v>1.5946934936657806E-2</v>
      </c>
      <c r="F109" s="73">
        <f t="shared" si="32"/>
        <v>-4.2673338815963305E-3</v>
      </c>
      <c r="G109" s="73">
        <f t="shared" si="33"/>
        <v>1.3547531131685754E-2</v>
      </c>
      <c r="H109" s="74">
        <f t="shared" si="34"/>
        <v>-5.7811838610223696E-5</v>
      </c>
      <c r="I109" s="74">
        <f t="shared" si="35"/>
        <v>1.8210138457020006E-5</v>
      </c>
      <c r="J109" s="45">
        <f t="shared" si="36"/>
        <v>-2.0505782050004619E-4</v>
      </c>
      <c r="K109" s="45">
        <f t="shared" si="37"/>
        <v>1.6151992757157854E-2</v>
      </c>
      <c r="L109" s="45">
        <f t="shared" si="38"/>
        <v>2.6088687002727976E-4</v>
      </c>
      <c r="M109" s="45">
        <f t="shared" si="39"/>
        <v>-4.316886046961281E-2</v>
      </c>
      <c r="N109" s="45">
        <f t="shared" si="40"/>
        <v>4.2758744828612721E-2</v>
      </c>
      <c r="V109" s="45">
        <f t="shared" si="41"/>
        <v>2.6088687002727965E-4</v>
      </c>
      <c r="W109" s="45">
        <f t="shared" si="42"/>
        <v>4.2138428351182024E-6</v>
      </c>
      <c r="X109" s="45">
        <f t="shared" si="43"/>
        <v>6.8061958952630703E-8</v>
      </c>
      <c r="AF109" s="226"/>
      <c r="AG109" s="228" t="s">
        <v>245</v>
      </c>
      <c r="AH109" s="226"/>
    </row>
    <row r="110" spans="1:34" x14ac:dyDescent="0.45">
      <c r="A110" s="70">
        <v>41596</v>
      </c>
      <c r="B110" s="75">
        <v>204.71</v>
      </c>
      <c r="C110" s="76">
        <v>52.5242</v>
      </c>
      <c r="D110" s="73">
        <f t="shared" si="30"/>
        <v>-1.4395763119884357E-2</v>
      </c>
      <c r="E110" s="73">
        <f t="shared" si="31"/>
        <v>-4.6089062565144697E-3</v>
      </c>
      <c r="F110" s="73">
        <f t="shared" si="32"/>
        <v>-1.3485040238254649E-2</v>
      </c>
      <c r="G110" s="73">
        <f t="shared" si="33"/>
        <v>-7.0083100614865227E-3</v>
      </c>
      <c r="H110" s="74">
        <f t="shared" si="34"/>
        <v>9.4507343181310675E-5</v>
      </c>
      <c r="I110" s="74">
        <f t="shared" si="35"/>
        <v>1.8184631022734701E-4</v>
      </c>
      <c r="J110" s="45">
        <f t="shared" si="36"/>
        <v>-5.8308567729378107E-3</v>
      </c>
      <c r="K110" s="45">
        <f t="shared" si="37"/>
        <v>1.221950516423341E-3</v>
      </c>
      <c r="L110" s="45">
        <f t="shared" si="38"/>
        <v>1.4931630645872698E-6</v>
      </c>
      <c r="M110" s="45">
        <f t="shared" si="39"/>
        <v>-4.8794659422050572E-2</v>
      </c>
      <c r="N110" s="45">
        <f t="shared" si="40"/>
        <v>3.713294587617496E-2</v>
      </c>
      <c r="V110" s="45">
        <f t="shared" si="41"/>
        <v>1.4931630645872645E-6</v>
      </c>
      <c r="W110" s="45">
        <f t="shared" si="42"/>
        <v>1.8245713778766631E-9</v>
      </c>
      <c r="X110" s="45">
        <f t="shared" si="43"/>
        <v>2.2295359374476314E-12</v>
      </c>
      <c r="AF110" s="226"/>
      <c r="AG110" s="228" t="s">
        <v>246</v>
      </c>
      <c r="AH110" s="226"/>
    </row>
    <row r="111" spans="1:34" x14ac:dyDescent="0.45">
      <c r="A111" s="70">
        <v>41589</v>
      </c>
      <c r="B111" s="75">
        <v>207.7</v>
      </c>
      <c r="C111" s="76">
        <v>52.767400000000002</v>
      </c>
      <c r="D111" s="73">
        <f t="shared" si="30"/>
        <v>3.2870853846536305E-2</v>
      </c>
      <c r="E111" s="73">
        <f t="shared" si="31"/>
        <v>4.9746506126895932E-3</v>
      </c>
      <c r="F111" s="73">
        <f t="shared" si="32"/>
        <v>3.3781576728166014E-2</v>
      </c>
      <c r="G111" s="73">
        <f t="shared" si="33"/>
        <v>2.5752468077175406E-3</v>
      </c>
      <c r="H111" s="74">
        <f t="shared" si="34"/>
        <v>8.6995897628874689E-5</v>
      </c>
      <c r="I111" s="74">
        <f t="shared" si="35"/>
        <v>1.1411949262409677E-3</v>
      </c>
      <c r="J111" s="45">
        <f t="shared" si="36"/>
        <v>2.3017153125195599E-2</v>
      </c>
      <c r="K111" s="45">
        <f t="shared" si="37"/>
        <v>-1.8042502512506005E-2</v>
      </c>
      <c r="L111" s="45">
        <f t="shared" si="38"/>
        <v>3.2553189691378548E-4</v>
      </c>
      <c r="M111" s="45">
        <f t="shared" si="39"/>
        <v>-1.994664952391717E-2</v>
      </c>
      <c r="N111" s="45">
        <f t="shared" si="40"/>
        <v>6.5980955774308361E-2</v>
      </c>
      <c r="V111" s="45">
        <f t="shared" si="41"/>
        <v>3.2553189691378564E-4</v>
      </c>
      <c r="W111" s="45">
        <f t="shared" si="42"/>
        <v>-5.8734100679678247E-6</v>
      </c>
      <c r="X111" s="45">
        <f t="shared" si="43"/>
        <v>1.0597101590828757E-7</v>
      </c>
      <c r="AF111" s="226"/>
      <c r="AG111" s="228" t="s">
        <v>226</v>
      </c>
      <c r="AH111" s="226"/>
    </row>
    <row r="112" spans="1:34" x14ac:dyDescent="0.45">
      <c r="A112" s="70">
        <v>41582</v>
      </c>
      <c r="B112" s="75">
        <v>201.09</v>
      </c>
      <c r="C112" s="76">
        <v>52.5062</v>
      </c>
      <c r="D112" s="73">
        <f t="shared" si="30"/>
        <v>3.9010023767696661E-2</v>
      </c>
      <c r="E112" s="73">
        <f t="shared" si="31"/>
        <v>4.9127329037414465E-2</v>
      </c>
      <c r="F112" s="73">
        <f t="shared" si="32"/>
        <v>3.992074664932637E-2</v>
      </c>
      <c r="G112" s="73">
        <f t="shared" si="33"/>
        <v>4.6727925232442409E-2</v>
      </c>
      <c r="H112" s="74">
        <f t="shared" si="34"/>
        <v>1.8654136646529984E-3</v>
      </c>
      <c r="I112" s="74">
        <f t="shared" si="35"/>
        <v>1.5936660130397027E-3</v>
      </c>
      <c r="J112" s="45">
        <f t="shared" si="36"/>
        <v>2.6764043552699117E-2</v>
      </c>
      <c r="K112" s="45">
        <f t="shared" si="37"/>
        <v>2.2363285484715348E-2</v>
      </c>
      <c r="L112" s="45">
        <f t="shared" si="38"/>
        <v>5.0011653767088014E-4</v>
      </c>
      <c r="M112" s="45">
        <f t="shared" si="39"/>
        <v>-1.6199759096413652E-2</v>
      </c>
      <c r="N112" s="45">
        <f t="shared" si="40"/>
        <v>6.9727846201811883E-2</v>
      </c>
      <c r="V112" s="45">
        <f t="shared" si="41"/>
        <v>5.0011653767088003E-4</v>
      </c>
      <c r="W112" s="45">
        <f t="shared" si="42"/>
        <v>1.1184248907561286E-5</v>
      </c>
      <c r="X112" s="45">
        <f t="shared" si="43"/>
        <v>2.5011655125190876E-7</v>
      </c>
      <c r="AF112" s="226"/>
      <c r="AG112" s="228" t="s">
        <v>229</v>
      </c>
      <c r="AH112" s="226"/>
    </row>
    <row r="113" spans="1:34" x14ac:dyDescent="0.45">
      <c r="A113" s="70">
        <v>41575</v>
      </c>
      <c r="B113" s="75">
        <v>193.54</v>
      </c>
      <c r="C113" s="76">
        <v>50.047499999999999</v>
      </c>
      <c r="D113" s="73">
        <f t="shared" si="30"/>
        <v>-2.3265203128942789E-2</v>
      </c>
      <c r="E113" s="73">
        <f t="shared" si="31"/>
        <v>1.9446843528990048E-2</v>
      </c>
      <c r="F113" s="73">
        <f t="shared" si="32"/>
        <v>-2.2354480247313083E-2</v>
      </c>
      <c r="G113" s="73">
        <f t="shared" si="33"/>
        <v>1.7047439724017996E-2</v>
      </c>
      <c r="H113" s="74">
        <f t="shared" si="34"/>
        <v>-3.810866545778207E-4</v>
      </c>
      <c r="I113" s="74">
        <f t="shared" si="35"/>
        <v>4.9972278712751082E-4</v>
      </c>
      <c r="J113" s="45">
        <f t="shared" si="36"/>
        <v>-1.1244099979109964E-2</v>
      </c>
      <c r="K113" s="45">
        <f t="shared" si="37"/>
        <v>3.0690943508100012E-2</v>
      </c>
      <c r="L113" s="45">
        <f t="shared" si="38"/>
        <v>9.419340134173863E-4</v>
      </c>
      <c r="M113" s="45">
        <f t="shared" si="39"/>
        <v>-5.4207902628222726E-2</v>
      </c>
      <c r="N113" s="45">
        <f t="shared" si="40"/>
        <v>3.1719702670002806E-2</v>
      </c>
      <c r="V113" s="45">
        <f t="shared" si="41"/>
        <v>9.4193401341738608E-4</v>
      </c>
      <c r="W113" s="45">
        <f t="shared" si="42"/>
        <v>2.8908843594150913E-5</v>
      </c>
      <c r="X113" s="45">
        <f t="shared" si="43"/>
        <v>8.8723968563258445E-7</v>
      </c>
      <c r="AF113" s="226"/>
      <c r="AG113" s="230" t="s">
        <v>247</v>
      </c>
      <c r="AH113" s="226"/>
    </row>
    <row r="114" spans="1:34" x14ac:dyDescent="0.45">
      <c r="A114" s="70">
        <v>41568</v>
      </c>
      <c r="B114" s="75">
        <v>198.15</v>
      </c>
      <c r="C114" s="76">
        <v>49.092799999999997</v>
      </c>
      <c r="D114" s="73">
        <f t="shared" si="30"/>
        <v>5.2645558861028452E-2</v>
      </c>
      <c r="E114" s="73">
        <f t="shared" si="31"/>
        <v>3.4737283616505098E-2</v>
      </c>
      <c r="F114" s="73">
        <f t="shared" si="32"/>
        <v>5.3556281742658161E-2</v>
      </c>
      <c r="G114" s="73">
        <f t="shared" si="33"/>
        <v>3.2337879811533042E-2</v>
      </c>
      <c r="H114" s="74">
        <f t="shared" si="34"/>
        <v>1.731896602146681E-3</v>
      </c>
      <c r="I114" s="74">
        <f t="shared" si="35"/>
        <v>2.8682753140989799E-3</v>
      </c>
      <c r="J114" s="45">
        <f t="shared" si="36"/>
        <v>3.5086154940916978E-2</v>
      </c>
      <c r="K114" s="45">
        <f t="shared" si="37"/>
        <v>-3.488713244118799E-4</v>
      </c>
      <c r="L114" s="45">
        <f t="shared" si="38"/>
        <v>1.2171120099689916E-7</v>
      </c>
      <c r="M114" s="45">
        <f t="shared" si="39"/>
        <v>-7.8776477081957952E-3</v>
      </c>
      <c r="N114" s="45">
        <f t="shared" si="40"/>
        <v>7.8049957590029737E-2</v>
      </c>
      <c r="V114" s="45">
        <f t="shared" si="41"/>
        <v>1.2171120099690067E-7</v>
      </c>
      <c r="W114" s="45">
        <f t="shared" si="42"/>
        <v>-4.2461547887549516E-11</v>
      </c>
      <c r="X114" s="45">
        <f t="shared" si="43"/>
        <v>1.4813616448107954E-14</v>
      </c>
      <c r="AF114" s="226"/>
      <c r="AH114" s="226"/>
    </row>
    <row r="115" spans="1:34" x14ac:dyDescent="0.45">
      <c r="A115" s="70">
        <v>41561</v>
      </c>
      <c r="B115" s="75">
        <v>188.24</v>
      </c>
      <c r="C115" s="76">
        <v>47.444699999999997</v>
      </c>
      <c r="D115" s="73">
        <f t="shared" si="30"/>
        <v>3.8164570924332758E-2</v>
      </c>
      <c r="E115" s="73">
        <f t="shared" si="31"/>
        <v>9.1954463077825836E-3</v>
      </c>
      <c r="F115" s="73">
        <f t="shared" si="32"/>
        <v>3.9075293805962467E-2</v>
      </c>
      <c r="G115" s="73">
        <f t="shared" si="33"/>
        <v>6.7960425028105315E-3</v>
      </c>
      <c r="H115" s="74">
        <f t="shared" si="34"/>
        <v>2.6555735751513E-4</v>
      </c>
      <c r="I115" s="74">
        <f t="shared" si="35"/>
        <v>1.5268785860222888E-3</v>
      </c>
      <c r="J115" s="45">
        <f t="shared" si="36"/>
        <v>2.6248042333252973E-2</v>
      </c>
      <c r="K115" s="45">
        <f t="shared" si="37"/>
        <v>-1.7052596025470389E-2</v>
      </c>
      <c r="L115" s="45">
        <f t="shared" si="38"/>
        <v>2.9079103120788853E-4</v>
      </c>
      <c r="M115" s="45">
        <f t="shared" si="39"/>
        <v>-1.67157603158598E-2</v>
      </c>
      <c r="N115" s="45">
        <f t="shared" si="40"/>
        <v>6.9211844982365739E-2</v>
      </c>
      <c r="V115" s="45">
        <f t="shared" si="41"/>
        <v>2.9079103120788864E-4</v>
      </c>
      <c r="W115" s="45">
        <f t="shared" si="42"/>
        <v>-4.9587419830180791E-6</v>
      </c>
      <c r="X115" s="45">
        <f t="shared" si="43"/>
        <v>8.4559423830947258E-8</v>
      </c>
      <c r="AF115" s="226"/>
      <c r="AG115" s="228" t="s">
        <v>248</v>
      </c>
      <c r="AH115" s="226"/>
    </row>
    <row r="116" spans="1:34" x14ac:dyDescent="0.45">
      <c r="A116" s="70">
        <v>41554</v>
      </c>
      <c r="B116" s="75">
        <v>181.32</v>
      </c>
      <c r="C116" s="76">
        <v>47.0124</v>
      </c>
      <c r="D116" s="73">
        <f t="shared" si="30"/>
        <v>-3.51725653989896E-3</v>
      </c>
      <c r="E116" s="73">
        <f t="shared" si="31"/>
        <v>1.1432628385791998E-2</v>
      </c>
      <c r="F116" s="73">
        <f t="shared" si="32"/>
        <v>-2.6065336582692528E-3</v>
      </c>
      <c r="G116" s="73">
        <f t="shared" si="33"/>
        <v>9.0332245808199454E-3</v>
      </c>
      <c r="H116" s="74">
        <f t="shared" si="34"/>
        <v>-2.354540391261235E-5</v>
      </c>
      <c r="I116" s="74">
        <f t="shared" si="35"/>
        <v>6.7940177116904937E-6</v>
      </c>
      <c r="J116" s="45">
        <f t="shared" si="36"/>
        <v>8.0857049386395211E-4</v>
      </c>
      <c r="K116" s="45">
        <f t="shared" si="37"/>
        <v>1.0624057891928045E-2</v>
      </c>
      <c r="L116" s="45">
        <f t="shared" si="38"/>
        <v>1.1287060609103857E-4</v>
      </c>
      <c r="M116" s="45">
        <f t="shared" si="39"/>
        <v>-4.2155232155248815E-2</v>
      </c>
      <c r="N116" s="45">
        <f t="shared" si="40"/>
        <v>4.3772373142976717E-2</v>
      </c>
      <c r="V116" s="45">
        <f t="shared" si="41"/>
        <v>1.1287060609103853E-4</v>
      </c>
      <c r="W116" s="45">
        <f t="shared" si="42"/>
        <v>1.1991438534081994E-6</v>
      </c>
      <c r="X116" s="45">
        <f t="shared" si="43"/>
        <v>1.2739773719358385E-8</v>
      </c>
      <c r="AF116" s="226"/>
      <c r="AH116" s="226"/>
    </row>
    <row r="117" spans="1:34" x14ac:dyDescent="0.45">
      <c r="A117" s="70">
        <v>41547</v>
      </c>
      <c r="B117" s="75">
        <v>181.96</v>
      </c>
      <c r="C117" s="76">
        <v>46.481000000000002</v>
      </c>
      <c r="D117" s="73">
        <f t="shared" si="30"/>
        <v>-2.3348183135634127E-2</v>
      </c>
      <c r="E117" s="73">
        <f t="shared" si="31"/>
        <v>-1.7701284484325442E-2</v>
      </c>
      <c r="F117" s="73">
        <f t="shared" si="32"/>
        <v>-2.2437460254004421E-2</v>
      </c>
      <c r="G117" s="73">
        <f t="shared" si="33"/>
        <v>-2.0100688289297494E-2</v>
      </c>
      <c r="H117" s="74">
        <f t="shared" si="34"/>
        <v>4.5100839456924466E-4</v>
      </c>
      <c r="I117" s="74">
        <f t="shared" si="35"/>
        <v>5.0343962265002816E-4</v>
      </c>
      <c r="J117" s="45">
        <f t="shared" si="36"/>
        <v>-1.1294744772581848E-2</v>
      </c>
      <c r="K117" s="45">
        <f t="shared" si="37"/>
        <v>-6.4065397117435939E-3</v>
      </c>
      <c r="L117" s="45">
        <f t="shared" si="38"/>
        <v>4.1043751078147694E-5</v>
      </c>
      <c r="M117" s="45">
        <f t="shared" si="39"/>
        <v>-5.4258547421694614E-2</v>
      </c>
      <c r="N117" s="45">
        <f t="shared" si="40"/>
        <v>3.1669057876530918E-2</v>
      </c>
      <c r="V117" s="45">
        <f t="shared" si="41"/>
        <v>4.1043751078147721E-5</v>
      </c>
      <c r="W117" s="45">
        <f t="shared" si="42"/>
        <v>-2.6294842120107244E-7</v>
      </c>
      <c r="X117" s="45">
        <f t="shared" si="43"/>
        <v>1.6845895025649522E-9</v>
      </c>
      <c r="AF117" s="226"/>
      <c r="AG117" s="228" t="s">
        <v>204</v>
      </c>
      <c r="AH117" s="226"/>
    </row>
    <row r="118" spans="1:34" ht="19" thickBot="1" x14ac:dyDescent="0.5">
      <c r="A118" s="70">
        <v>41540</v>
      </c>
      <c r="B118" s="75">
        <v>186.31</v>
      </c>
      <c r="C118" s="76">
        <v>47.318600000000004</v>
      </c>
      <c r="D118" s="73">
        <f t="shared" si="30"/>
        <v>-1.0935923979402252E-2</v>
      </c>
      <c r="E118" s="73">
        <f t="shared" si="31"/>
        <v>-1.0545157236386618E-2</v>
      </c>
      <c r="F118" s="73">
        <f t="shared" si="32"/>
        <v>-1.0025201097772544E-2</v>
      </c>
      <c r="G118" s="73">
        <f t="shared" si="33"/>
        <v>-1.294456104135867E-2</v>
      </c>
      <c r="H118" s="74">
        <f t="shared" si="34"/>
        <v>1.2977182756201264E-4</v>
      </c>
      <c r="I118" s="74">
        <f t="shared" si="35"/>
        <v>1.0050465705077983E-4</v>
      </c>
      <c r="J118" s="45">
        <f t="shared" si="36"/>
        <v>-3.71922957860139E-3</v>
      </c>
      <c r="K118" s="45">
        <f t="shared" si="37"/>
        <v>-6.8259276577852281E-3</v>
      </c>
      <c r="L118" s="45">
        <f t="shared" si="38"/>
        <v>4.6593288389317329E-5</v>
      </c>
      <c r="M118" s="45">
        <f t="shared" si="39"/>
        <v>-4.6683032227714152E-2</v>
      </c>
      <c r="N118" s="45">
        <f t="shared" si="40"/>
        <v>3.9244573070511379E-2</v>
      </c>
      <c r="V118" s="45">
        <f t="shared" si="41"/>
        <v>4.6593288389317363E-5</v>
      </c>
      <c r="W118" s="45">
        <f t="shared" si="42"/>
        <v>-3.1804241588380485E-7</v>
      </c>
      <c r="X118" s="45">
        <f t="shared" si="43"/>
        <v>2.1709345229300962E-9</v>
      </c>
      <c r="AF118" s="226"/>
      <c r="AH118" s="226"/>
    </row>
    <row r="119" spans="1:34" ht="21.5" thickBot="1" x14ac:dyDescent="0.55000000000000004">
      <c r="A119" s="70">
        <v>41533</v>
      </c>
      <c r="B119" s="75">
        <v>188.37</v>
      </c>
      <c r="C119" s="76">
        <v>47.822899999999997</v>
      </c>
      <c r="D119" s="73">
        <f t="shared" si="30"/>
        <v>3.3296763576522177E-2</v>
      </c>
      <c r="E119" s="73">
        <f t="shared" si="31"/>
        <v>2.5492075541288468E-2</v>
      </c>
      <c r="F119" s="73">
        <f t="shared" si="32"/>
        <v>3.4207486458151887E-2</v>
      </c>
      <c r="G119" s="73">
        <f t="shared" si="33"/>
        <v>2.3092671736316416E-2</v>
      </c>
      <c r="H119" s="74">
        <f t="shared" si="34"/>
        <v>7.8994225570259058E-4</v>
      </c>
      <c r="I119" s="74">
        <f t="shared" si="35"/>
        <v>1.1701521297846447E-3</v>
      </c>
      <c r="J119" s="45">
        <f t="shared" si="36"/>
        <v>2.3277096588360576E-2</v>
      </c>
      <c r="K119" s="45">
        <f t="shared" si="37"/>
        <v>2.2149789529278922E-3</v>
      </c>
      <c r="L119" s="45">
        <f t="shared" si="38"/>
        <v>4.9061317619135418E-6</v>
      </c>
      <c r="M119" s="45">
        <f t="shared" si="39"/>
        <v>-1.9686706060752193E-2</v>
      </c>
      <c r="N119" s="45">
        <f t="shared" si="40"/>
        <v>6.6240899237473339E-2</v>
      </c>
      <c r="V119" s="45">
        <f t="shared" si="41"/>
        <v>4.9061317619135325E-6</v>
      </c>
      <c r="W119" s="45">
        <f t="shared" si="42"/>
        <v>1.08669785929295E-8</v>
      </c>
      <c r="X119" s="45">
        <f t="shared" si="43"/>
        <v>2.4070128865256783E-11</v>
      </c>
      <c r="AF119" s="226"/>
      <c r="AG119" s="231" t="s">
        <v>249</v>
      </c>
      <c r="AH119" s="226"/>
    </row>
    <row r="120" spans="1:34" x14ac:dyDescent="0.45">
      <c r="A120" s="70">
        <v>41526</v>
      </c>
      <c r="B120" s="75">
        <v>182.3</v>
      </c>
      <c r="C120" s="76">
        <v>46.634099999999997</v>
      </c>
      <c r="D120" s="73">
        <f t="shared" si="30"/>
        <v>4.0050205385668704E-2</v>
      </c>
      <c r="E120" s="73">
        <f t="shared" si="31"/>
        <v>4.216567256571891E-2</v>
      </c>
      <c r="F120" s="73">
        <f t="shared" si="32"/>
        <v>4.0960928267298413E-2</v>
      </c>
      <c r="G120" s="73">
        <f t="shared" si="33"/>
        <v>3.9766268760746855E-2</v>
      </c>
      <c r="H120" s="74">
        <f t="shared" si="34"/>
        <v>1.6288632821670618E-3</v>
      </c>
      <c r="I120" s="74">
        <f t="shared" si="35"/>
        <v>1.6777976445187662E-3</v>
      </c>
      <c r="J120" s="45">
        <f t="shared" si="36"/>
        <v>2.7398892660525719E-2</v>
      </c>
      <c r="K120" s="45">
        <f t="shared" si="37"/>
        <v>1.4766779905193192E-2</v>
      </c>
      <c r="L120" s="45">
        <f t="shared" si="38"/>
        <v>2.1805778876841746E-4</v>
      </c>
      <c r="M120" s="45">
        <f t="shared" si="39"/>
        <v>-1.5564909988587051E-2</v>
      </c>
      <c r="N120" s="45">
        <f t="shared" si="40"/>
        <v>7.0362695309638484E-2</v>
      </c>
      <c r="V120" s="45">
        <f t="shared" si="41"/>
        <v>2.1805778876841741E-4</v>
      </c>
      <c r="W120" s="45">
        <f t="shared" si="42"/>
        <v>3.2200113733563274E-6</v>
      </c>
      <c r="X120" s="45">
        <f t="shared" si="43"/>
        <v>4.7549199242571745E-8</v>
      </c>
      <c r="AF120" s="226"/>
      <c r="AH120" s="226"/>
    </row>
    <row r="121" spans="1:34" x14ac:dyDescent="0.45">
      <c r="A121" s="70">
        <v>41519</v>
      </c>
      <c r="B121" s="75">
        <v>175.28</v>
      </c>
      <c r="C121" s="76">
        <v>44.747300000000003</v>
      </c>
      <c r="D121" s="73">
        <f t="shared" si="30"/>
        <v>-1.5059563946954409E-2</v>
      </c>
      <c r="E121" s="73">
        <f t="shared" si="31"/>
        <v>-3.6179378378960451E-2</v>
      </c>
      <c r="F121" s="73">
        <f t="shared" si="32"/>
        <v>-1.4148841065324701E-2</v>
      </c>
      <c r="G121" s="73">
        <f t="shared" si="33"/>
        <v>-3.8578782183932507E-2</v>
      </c>
      <c r="H121" s="74">
        <f t="shared" si="34"/>
        <v>5.4584505761424117E-4</v>
      </c>
      <c r="I121" s="74">
        <f t="shared" si="35"/>
        <v>2.0018970349181862E-4</v>
      </c>
      <c r="J121" s="45">
        <f t="shared" si="36"/>
        <v>-6.2359911798133888E-3</v>
      </c>
      <c r="K121" s="45">
        <f t="shared" si="37"/>
        <v>-2.9943387199147062E-2</v>
      </c>
      <c r="L121" s="45">
        <f t="shared" si="38"/>
        <v>8.9660643695804417E-4</v>
      </c>
      <c r="M121" s="45">
        <f t="shared" si="39"/>
        <v>-4.9199793828926155E-2</v>
      </c>
      <c r="N121" s="45">
        <f t="shared" si="40"/>
        <v>3.6727811469299376E-2</v>
      </c>
      <c r="V121" s="45">
        <f t="shared" si="41"/>
        <v>8.9660643695804428E-4</v>
      </c>
      <c r="W121" s="45">
        <f t="shared" si="42"/>
        <v>-2.6847433707082362E-5</v>
      </c>
      <c r="X121" s="45">
        <f t="shared" si="43"/>
        <v>8.0390310279459946E-7</v>
      </c>
      <c r="AF121" s="226"/>
      <c r="AG121" s="230" t="s">
        <v>250</v>
      </c>
      <c r="AH121" s="226"/>
    </row>
    <row r="122" spans="1:34" x14ac:dyDescent="0.45">
      <c r="A122" s="70">
        <v>41512</v>
      </c>
      <c r="B122" s="75">
        <v>177.96</v>
      </c>
      <c r="C122" s="76">
        <v>46.427</v>
      </c>
      <c r="D122" s="73">
        <f t="shared" si="30"/>
        <v>-1.0665169800729594E-3</v>
      </c>
      <c r="E122" s="73">
        <f t="shared" si="31"/>
        <v>-1.1695234202706009E-2</v>
      </c>
      <c r="F122" s="73">
        <f t="shared" si="32"/>
        <v>-1.5579409844325215E-4</v>
      </c>
      <c r="G122" s="73">
        <f t="shared" si="33"/>
        <v>-1.4094638007678061E-2</v>
      </c>
      <c r="H122" s="74">
        <f t="shared" si="34"/>
        <v>2.1958614212901991E-6</v>
      </c>
      <c r="I122" s="74">
        <f t="shared" si="35"/>
        <v>2.4271801109745741E-8</v>
      </c>
      <c r="J122" s="45">
        <f t="shared" si="36"/>
        <v>2.3043187326226896E-3</v>
      </c>
      <c r="K122" s="45">
        <f t="shared" si="37"/>
        <v>-1.3999552935328698E-2</v>
      </c>
      <c r="L122" s="45">
        <f t="shared" si="38"/>
        <v>1.9598748238907037E-4</v>
      </c>
      <c r="M122" s="45">
        <f t="shared" si="39"/>
        <v>-4.0659483916490075E-2</v>
      </c>
      <c r="N122" s="45">
        <f t="shared" si="40"/>
        <v>4.5268121381735457E-2</v>
      </c>
      <c r="V122" s="45">
        <f t="shared" si="41"/>
        <v>1.9598748238907043E-4</v>
      </c>
      <c r="W122" s="45">
        <f t="shared" si="42"/>
        <v>-2.7437371343675927E-6</v>
      </c>
      <c r="X122" s="45">
        <f t="shared" si="43"/>
        <v>3.8411093253206192E-8</v>
      </c>
      <c r="AF122" s="226"/>
      <c r="AG122" s="228" t="s">
        <v>175</v>
      </c>
      <c r="AH122" s="226"/>
    </row>
    <row r="123" spans="1:34" x14ac:dyDescent="0.45">
      <c r="A123" s="70">
        <v>41505</v>
      </c>
      <c r="B123" s="75">
        <v>178.15</v>
      </c>
      <c r="C123" s="76">
        <v>46.976399999999998</v>
      </c>
      <c r="D123" s="73">
        <f t="shared" si="30"/>
        <v>0</v>
      </c>
      <c r="E123" s="73">
        <f t="shared" si="31"/>
        <v>2.6974913920314772E-2</v>
      </c>
      <c r="F123" s="73">
        <f t="shared" si="32"/>
        <v>9.1072288162970727E-4</v>
      </c>
      <c r="G123" s="73">
        <f t="shared" si="33"/>
        <v>2.457551011534272E-2</v>
      </c>
      <c r="H123" s="74">
        <f t="shared" si="34"/>
        <v>2.238147938976494E-5</v>
      </c>
      <c r="I123" s="74">
        <f t="shared" si="35"/>
        <v>8.2941616712391779E-7</v>
      </c>
      <c r="J123" s="45">
        <f t="shared" si="36"/>
        <v>2.9552409769527553E-3</v>
      </c>
      <c r="K123" s="45">
        <f t="shared" si="37"/>
        <v>2.4019672943362016E-2</v>
      </c>
      <c r="L123" s="45">
        <f t="shared" si="38"/>
        <v>5.7694468830607731E-4</v>
      </c>
      <c r="M123" s="45">
        <f t="shared" si="39"/>
        <v>-4.0008561672160013E-2</v>
      </c>
      <c r="N123" s="45">
        <f t="shared" si="40"/>
        <v>4.5919043626065519E-2</v>
      </c>
      <c r="V123" s="45">
        <f t="shared" si="41"/>
        <v>5.7694468830607709E-4</v>
      </c>
      <c r="W123" s="45">
        <f t="shared" si="42"/>
        <v>1.3858022719521909E-5</v>
      </c>
      <c r="X123" s="45">
        <f t="shared" si="43"/>
        <v>3.3286517336459644E-7</v>
      </c>
      <c r="AF123" s="226"/>
      <c r="AG123" s="228" t="s">
        <v>235</v>
      </c>
      <c r="AH123" s="226"/>
    </row>
    <row r="124" spans="1:34" x14ac:dyDescent="0.45">
      <c r="A124" s="70">
        <v>41498</v>
      </c>
      <c r="B124" s="75">
        <v>178.15</v>
      </c>
      <c r="C124" s="76">
        <v>45.7425</v>
      </c>
      <c r="D124" s="73">
        <f t="shared" si="30"/>
        <v>7.0227081581160616E-2</v>
      </c>
      <c r="E124" s="73">
        <f t="shared" si="31"/>
        <v>3.9075650295418422E-2</v>
      </c>
      <c r="F124" s="73">
        <f t="shared" si="32"/>
        <v>7.1137804462790319E-2</v>
      </c>
      <c r="G124" s="73">
        <f t="shared" si="33"/>
        <v>3.6676246490446367E-2</v>
      </c>
      <c r="H124" s="74">
        <f t="shared" si="34"/>
        <v>2.6090676512664731E-3</v>
      </c>
      <c r="I124" s="74">
        <f t="shared" si="35"/>
        <v>5.0605872237861902E-3</v>
      </c>
      <c r="J124" s="45">
        <f t="shared" si="36"/>
        <v>4.5816602220758292E-2</v>
      </c>
      <c r="K124" s="45">
        <f t="shared" si="37"/>
        <v>-6.7409519253398692E-3</v>
      </c>
      <c r="L124" s="45">
        <f t="shared" si="38"/>
        <v>4.5440432859743287E-5</v>
      </c>
      <c r="M124" s="45">
        <f t="shared" si="39"/>
        <v>2.8527995716455187E-3</v>
      </c>
      <c r="N124" s="45">
        <f t="shared" si="40"/>
        <v>8.8780404869871044E-2</v>
      </c>
      <c r="V124" s="45">
        <f t="shared" si="41"/>
        <v>4.5440432859743328E-5</v>
      </c>
      <c r="W124" s="45">
        <f t="shared" si="42"/>
        <v>-3.0631177337416396E-7</v>
      </c>
      <c r="X124" s="45">
        <f t="shared" si="43"/>
        <v>2.0648329384808411E-9</v>
      </c>
      <c r="AF124" s="226"/>
      <c r="AG124" s="228" t="s">
        <v>251</v>
      </c>
      <c r="AH124" s="226"/>
    </row>
    <row r="125" spans="1:34" x14ac:dyDescent="0.45">
      <c r="A125" s="70">
        <v>41491</v>
      </c>
      <c r="B125" s="75">
        <v>166.46</v>
      </c>
      <c r="C125" s="76">
        <v>44.022300000000001</v>
      </c>
      <c r="D125" s="73">
        <f t="shared" si="30"/>
        <v>-2.8752845333652197E-3</v>
      </c>
      <c r="E125" s="73">
        <f t="shared" si="31"/>
        <v>-5.5641720349836249E-2</v>
      </c>
      <c r="F125" s="73">
        <f t="shared" si="32"/>
        <v>-1.9645616517355124E-3</v>
      </c>
      <c r="G125" s="73">
        <f t="shared" si="33"/>
        <v>-5.8041124154808305E-2</v>
      </c>
      <c r="H125" s="74">
        <f t="shared" si="34"/>
        <v>1.1402536673815615E-4</v>
      </c>
      <c r="I125" s="74">
        <f t="shared" si="35"/>
        <v>3.8595024834697652E-6</v>
      </c>
      <c r="J125" s="45">
        <f t="shared" si="36"/>
        <v>1.2003822203508865E-3</v>
      </c>
      <c r="K125" s="45">
        <f t="shared" si="37"/>
        <v>-5.6842102570187132E-2</v>
      </c>
      <c r="L125" s="45">
        <f t="shared" si="38"/>
        <v>3.2310246245996744E-3</v>
      </c>
      <c r="M125" s="45">
        <f t="shared" si="39"/>
        <v>-4.1763420428761883E-2</v>
      </c>
      <c r="N125" s="45">
        <f t="shared" si="40"/>
        <v>4.4164184869463649E-2</v>
      </c>
      <c r="V125" s="45">
        <f t="shared" si="41"/>
        <v>3.2310246245996744E-3</v>
      </c>
      <c r="W125" s="45">
        <f t="shared" si="42"/>
        <v>-1.8365823311829508E-4</v>
      </c>
      <c r="X125" s="45">
        <f t="shared" si="43"/>
        <v>1.0439520124769466E-5</v>
      </c>
      <c r="AF125" s="226"/>
      <c r="AH125" s="226"/>
    </row>
    <row r="126" spans="1:34" x14ac:dyDescent="0.45">
      <c r="A126" s="70">
        <v>41484</v>
      </c>
      <c r="B126" s="75">
        <v>166.94</v>
      </c>
      <c r="C126" s="76">
        <v>46.616100000000003</v>
      </c>
      <c r="D126" s="73">
        <f t="shared" si="30"/>
        <v>5.5415010239729398E-3</v>
      </c>
      <c r="E126" s="73">
        <f t="shared" si="31"/>
        <v>1.9499393104353332E-2</v>
      </c>
      <c r="F126" s="73">
        <f t="shared" si="32"/>
        <v>6.4522239056026467E-3</v>
      </c>
      <c r="G126" s="73">
        <f t="shared" si="33"/>
        <v>1.709998929938128E-2</v>
      </c>
      <c r="H126" s="74">
        <f t="shared" si="34"/>
        <v>1.1033295974301735E-4</v>
      </c>
      <c r="I126" s="74">
        <f t="shared" si="35"/>
        <v>4.163119332803027E-5</v>
      </c>
      <c r="J126" s="45">
        <f t="shared" si="36"/>
        <v>6.3373589843332516E-3</v>
      </c>
      <c r="K126" s="45">
        <f t="shared" si="37"/>
        <v>1.316203412002008E-2</v>
      </c>
      <c r="L126" s="45">
        <f t="shared" si="38"/>
        <v>1.7323914217657276E-4</v>
      </c>
      <c r="M126" s="45">
        <f t="shared" si="39"/>
        <v>-3.6626443664779518E-2</v>
      </c>
      <c r="N126" s="45">
        <f t="shared" si="40"/>
        <v>4.9301161633446014E-2</v>
      </c>
      <c r="V126" s="45">
        <f t="shared" si="41"/>
        <v>1.7323914217657273E-4</v>
      </c>
      <c r="W126" s="45">
        <f t="shared" si="42"/>
        <v>2.2801795002510597E-6</v>
      </c>
      <c r="X126" s="45">
        <f t="shared" si="43"/>
        <v>3.0011800382074785E-8</v>
      </c>
      <c r="AF126" s="226"/>
      <c r="AG126" s="230" t="s">
        <v>252</v>
      </c>
      <c r="AH126" s="226"/>
    </row>
    <row r="127" spans="1:34" x14ac:dyDescent="0.45">
      <c r="A127" s="70">
        <v>41477</v>
      </c>
      <c r="B127" s="75">
        <v>166.02</v>
      </c>
      <c r="C127" s="76">
        <v>45.724499999999999</v>
      </c>
      <c r="D127" s="73">
        <f t="shared" si="30"/>
        <v>2.8752013880282656E-2</v>
      </c>
      <c r="E127" s="73">
        <f t="shared" si="31"/>
        <v>1.978482249193746E-2</v>
      </c>
      <c r="F127" s="73">
        <f t="shared" si="32"/>
        <v>2.9662736761912362E-2</v>
      </c>
      <c r="G127" s="73">
        <f t="shared" si="33"/>
        <v>1.7385418686965408E-2</v>
      </c>
      <c r="H127" s="74">
        <f t="shared" si="34"/>
        <v>5.1569909800708693E-4</v>
      </c>
      <c r="I127" s="74">
        <f t="shared" si="35"/>
        <v>8.7987795220650705E-4</v>
      </c>
      <c r="J127" s="45">
        <f t="shared" si="36"/>
        <v>2.0503321085984384E-2</v>
      </c>
      <c r="K127" s="45">
        <f t="shared" si="37"/>
        <v>-7.184985940469242E-4</v>
      </c>
      <c r="L127" s="45">
        <f t="shared" si="38"/>
        <v>5.1624022964740682E-7</v>
      </c>
      <c r="M127" s="45">
        <f t="shared" si="39"/>
        <v>-2.2460481563128385E-2</v>
      </c>
      <c r="N127" s="45">
        <f t="shared" si="40"/>
        <v>6.346712373509715E-2</v>
      </c>
      <c r="V127" s="45">
        <f t="shared" si="41"/>
        <v>5.1624022964740989E-7</v>
      </c>
      <c r="W127" s="45">
        <f t="shared" si="42"/>
        <v>-3.7091787919212642E-10</v>
      </c>
      <c r="X127" s="45">
        <f t="shared" si="43"/>
        <v>2.6650397470641051E-13</v>
      </c>
      <c r="AF127" s="226"/>
      <c r="AH127" s="226"/>
    </row>
    <row r="128" spans="1:34" x14ac:dyDescent="0.45">
      <c r="A128" s="70">
        <v>41470</v>
      </c>
      <c r="B128" s="75">
        <v>161.38</v>
      </c>
      <c r="C128" s="76">
        <v>44.837400000000002</v>
      </c>
      <c r="D128" s="73">
        <f t="shared" si="30"/>
        <v>2.8946697271104257E-2</v>
      </c>
      <c r="E128" s="73">
        <f t="shared" si="31"/>
        <v>5.4878507839114625E-2</v>
      </c>
      <c r="F128" s="73">
        <f t="shared" si="32"/>
        <v>2.9857420152733963E-2</v>
      </c>
      <c r="G128" s="73">
        <f t="shared" si="33"/>
        <v>5.2479104034142569E-2</v>
      </c>
      <c r="H128" s="74">
        <f t="shared" si="34"/>
        <v>1.5668906583864307E-3</v>
      </c>
      <c r="I128" s="74">
        <f t="shared" si="35"/>
        <v>8.9146553817688416E-4</v>
      </c>
      <c r="J128" s="45">
        <f t="shared" si="36"/>
        <v>2.0622141275493899E-2</v>
      </c>
      <c r="K128" s="45">
        <f t="shared" si="37"/>
        <v>3.425636656362073E-2</v>
      </c>
      <c r="L128" s="45">
        <f t="shared" si="38"/>
        <v>1.1734986501411523E-3</v>
      </c>
      <c r="M128" s="45">
        <f t="shared" si="39"/>
        <v>-2.2341661373618871E-2</v>
      </c>
      <c r="N128" s="45">
        <f t="shared" si="40"/>
        <v>6.3585943924606661E-2</v>
      </c>
      <c r="V128" s="45">
        <f t="shared" si="41"/>
        <v>1.1734986501411523E-3</v>
      </c>
      <c r="W128" s="45">
        <f t="shared" si="42"/>
        <v>4.0199799921149433E-5</v>
      </c>
      <c r="X128" s="45">
        <f t="shared" si="43"/>
        <v>1.3770990818831067E-6</v>
      </c>
      <c r="AF128" s="226"/>
      <c r="AG128" s="228" t="s">
        <v>253</v>
      </c>
      <c r="AH128" s="226"/>
    </row>
    <row r="129" spans="1:34" x14ac:dyDescent="0.45">
      <c r="A129" s="70">
        <v>41463</v>
      </c>
      <c r="B129" s="75">
        <v>156.84</v>
      </c>
      <c r="C129" s="76">
        <v>42.504800000000003</v>
      </c>
      <c r="D129" s="73">
        <f t="shared" si="30"/>
        <v>2.2025283461488306E-2</v>
      </c>
      <c r="E129" s="73">
        <f t="shared" si="31"/>
        <v>3.1885994000429864E-3</v>
      </c>
      <c r="F129" s="73">
        <f t="shared" si="32"/>
        <v>2.2936006343118012E-2</v>
      </c>
      <c r="G129" s="73">
        <f t="shared" si="33"/>
        <v>7.8919559507093385E-4</v>
      </c>
      <c r="H129" s="74">
        <f t="shared" si="34"/>
        <v>1.8100995174507732E-5</v>
      </c>
      <c r="I129" s="74">
        <f t="shared" si="35"/>
        <v>5.2606038697154971E-4</v>
      </c>
      <c r="J129" s="45">
        <f t="shared" si="36"/>
        <v>1.6397827649859809E-2</v>
      </c>
      <c r="K129" s="45">
        <f t="shared" si="37"/>
        <v>-1.3209228249816822E-2</v>
      </c>
      <c r="L129" s="45">
        <f t="shared" si="38"/>
        <v>1.7448371095575877E-4</v>
      </c>
      <c r="M129" s="45">
        <f t="shared" si="39"/>
        <v>-2.6565974999252961E-2</v>
      </c>
      <c r="N129" s="45">
        <f t="shared" si="40"/>
        <v>5.9361630298972567E-2</v>
      </c>
      <c r="V129" s="45">
        <f t="shared" si="41"/>
        <v>1.7448371095575883E-4</v>
      </c>
      <c r="W129" s="45">
        <f t="shared" si="42"/>
        <v>-2.3047951638896826E-6</v>
      </c>
      <c r="X129" s="45">
        <f t="shared" si="43"/>
        <v>3.0444565388892794E-8</v>
      </c>
      <c r="AF129" s="226"/>
      <c r="AG129" s="228" t="s">
        <v>254</v>
      </c>
      <c r="AH129" s="226"/>
    </row>
    <row r="130" spans="1:34" x14ac:dyDescent="0.45">
      <c r="A130" s="70">
        <v>41456</v>
      </c>
      <c r="B130" s="75">
        <v>153.46</v>
      </c>
      <c r="C130" s="76">
        <v>42.369700000000002</v>
      </c>
      <c r="D130" s="73">
        <f t="shared" si="30"/>
        <v>4.1183255309044181E-2</v>
      </c>
      <c r="E130" s="73">
        <f t="shared" si="31"/>
        <v>2.8193623067421524E-2</v>
      </c>
      <c r="F130" s="73">
        <f t="shared" si="32"/>
        <v>4.2093978190673891E-2</v>
      </c>
      <c r="G130" s="73">
        <f t="shared" si="33"/>
        <v>2.5794219262449472E-2</v>
      </c>
      <c r="H130" s="74">
        <f t="shared" si="34"/>
        <v>1.0857813030790084E-3</v>
      </c>
      <c r="I130" s="74">
        <f t="shared" si="35"/>
        <v>1.7719029999169291E-3</v>
      </c>
      <c r="J130" s="45">
        <f t="shared" ref="J130:J157" si="44">$S$4+$R$11*D130</f>
        <v>2.8090421640224777E-2</v>
      </c>
      <c r="K130" s="45">
        <f t="shared" ref="K130:K157" si="45">E130-J130</f>
        <v>1.0320142719674741E-4</v>
      </c>
      <c r="L130" s="45">
        <f t="shared" ref="L130:L157" si="46">K130^2</f>
        <v>1.0650534575445555E-8</v>
      </c>
      <c r="M130" s="45">
        <f t="shared" ref="M130:M157" si="47">$S$4+($R$4*D130)-$R$21</f>
        <v>-1.4873381008887993E-2</v>
      </c>
      <c r="N130" s="45">
        <f t="shared" ref="N130:N157" si="48">$S$4+($R$4*D130)+$R$21</f>
        <v>7.1054224289337539E-2</v>
      </c>
      <c r="V130" s="45">
        <f t="shared" ref="V130:V157" si="49">(K130-AVERAGE($K$2:$K$157))^2</f>
        <v>1.0650534575445103E-8</v>
      </c>
      <c r="W130" s="45">
        <f t="shared" ref="W130:W157" si="50">(K130-AVERAGE($K$2:$K$157))^3</f>
        <v>1.0991503685942154E-12</v>
      </c>
      <c r="X130" s="45">
        <f t="shared" ref="X130:X157" si="51">(K130-AVERAGE($K$2:$K$157))^4</f>
        <v>1.134338867427516E-16</v>
      </c>
      <c r="AF130" s="226"/>
      <c r="AG130" s="228" t="s">
        <v>255</v>
      </c>
      <c r="AH130" s="226"/>
    </row>
    <row r="131" spans="1:34" x14ac:dyDescent="0.45">
      <c r="A131" s="70">
        <v>41449</v>
      </c>
      <c r="B131" s="75">
        <v>147.38999999999999</v>
      </c>
      <c r="C131" s="76">
        <v>41.207900000000002</v>
      </c>
      <c r="D131" s="73">
        <f t="shared" ref="D131:D157" si="52">(B131-B132)/B132</f>
        <v>-6.7800898108911684E-2</v>
      </c>
      <c r="E131" s="73">
        <f t="shared" ref="E131:E157" si="53">(C131-C132)/C132</f>
        <v>-6.2589713666960048E-2</v>
      </c>
      <c r="F131" s="73">
        <f t="shared" ref="F131:F157" si="54">D131-AVERAGE($D$2:$D$157)</f>
        <v>-6.6890175227281981E-2</v>
      </c>
      <c r="G131" s="73">
        <f t="shared" ref="G131:G157" si="55">E131-AVERAGE($E$2:$E$157)</f>
        <v>-6.4989117471932104E-2</v>
      </c>
      <c r="H131" s="74">
        <f t="shared" ref="H131:H157" si="56">F131*G131</f>
        <v>4.3471334555639516E-3</v>
      </c>
      <c r="I131" s="74">
        <f t="shared" ref="I131:I157" si="57">F131^2</f>
        <v>4.4742955419364884E-3</v>
      </c>
      <c r="J131" s="45">
        <f t="shared" si="44"/>
        <v>-3.8425359228425861E-2</v>
      </c>
      <c r="K131" s="45">
        <f t="shared" si="45"/>
        <v>-2.4164354438534187E-2</v>
      </c>
      <c r="L131" s="45">
        <f t="shared" si="46"/>
        <v>5.8391602543110684E-4</v>
      </c>
      <c r="M131" s="45">
        <f t="shared" si="47"/>
        <v>-8.1389161877538613E-2</v>
      </c>
      <c r="N131" s="45">
        <f t="shared" si="48"/>
        <v>4.538443420686912E-3</v>
      </c>
      <c r="V131" s="45">
        <f t="shared" si="49"/>
        <v>5.8391602543110706E-4</v>
      </c>
      <c r="W131" s="45">
        <f t="shared" si="50"/>
        <v>-1.4109953800857416E-5</v>
      </c>
      <c r="X131" s="45">
        <f t="shared" si="51"/>
        <v>3.4095792475526126E-7</v>
      </c>
      <c r="AF131" s="226"/>
      <c r="AG131" s="228" t="s">
        <v>226</v>
      </c>
      <c r="AH131" s="226"/>
    </row>
    <row r="132" spans="1:34" x14ac:dyDescent="0.45">
      <c r="A132" s="70">
        <v>41442</v>
      </c>
      <c r="B132" s="75">
        <v>158.11000000000001</v>
      </c>
      <c r="C132" s="76">
        <v>43.959299999999999</v>
      </c>
      <c r="D132" s="73">
        <f t="shared" si="52"/>
        <v>-1.5381741188192792E-2</v>
      </c>
      <c r="E132" s="73">
        <f t="shared" si="53"/>
        <v>2.4666034204251158E-2</v>
      </c>
      <c r="F132" s="73">
        <f t="shared" si="54"/>
        <v>-1.4471018306563084E-2</v>
      </c>
      <c r="G132" s="73">
        <f t="shared" si="55"/>
        <v>2.2266630399279105E-2</v>
      </c>
      <c r="H132" s="74">
        <f t="shared" si="56"/>
        <v>-3.2222081613344204E-4</v>
      </c>
      <c r="I132" s="74">
        <f t="shared" si="57"/>
        <v>2.0941037082888392E-4</v>
      </c>
      <c r="J132" s="45">
        <f t="shared" si="44"/>
        <v>-6.4326240856716821E-3</v>
      </c>
      <c r="K132" s="45">
        <f t="shared" si="45"/>
        <v>3.109865828992284E-2</v>
      </c>
      <c r="L132" s="45">
        <f t="shared" si="46"/>
        <v>9.6712654743338661E-4</v>
      </c>
      <c r="M132" s="45">
        <f t="shared" si="47"/>
        <v>-4.9396426734784449E-2</v>
      </c>
      <c r="N132" s="45">
        <f t="shared" si="48"/>
        <v>3.6531178563441083E-2</v>
      </c>
      <c r="V132" s="45">
        <f t="shared" si="49"/>
        <v>9.6712654743338639E-4</v>
      </c>
      <c r="W132" s="45">
        <f t="shared" si="50"/>
        <v>3.0076338021743735E-5</v>
      </c>
      <c r="X132" s="45">
        <f t="shared" si="51"/>
        <v>9.3533375875042219E-7</v>
      </c>
      <c r="AF132" s="226"/>
      <c r="AH132" s="226"/>
    </row>
    <row r="133" spans="1:34" x14ac:dyDescent="0.45">
      <c r="A133" s="70">
        <v>41435</v>
      </c>
      <c r="B133" s="75">
        <v>160.58000000000001</v>
      </c>
      <c r="C133" s="76">
        <v>42.9011</v>
      </c>
      <c r="D133" s="73">
        <f t="shared" si="52"/>
        <v>-2.3295419986618722E-2</v>
      </c>
      <c r="E133" s="73">
        <f t="shared" si="53"/>
        <v>-2.3072211102078313E-2</v>
      </c>
      <c r="F133" s="73">
        <f t="shared" si="54"/>
        <v>-2.2384697104989016E-2</v>
      </c>
      <c r="G133" s="73">
        <f t="shared" si="55"/>
        <v>-2.5471614907050365E-2</v>
      </c>
      <c r="H133" s="74">
        <f t="shared" si="56"/>
        <v>5.701743844692454E-4</v>
      </c>
      <c r="I133" s="74">
        <f t="shared" si="57"/>
        <v>5.0107466448210368E-4</v>
      </c>
      <c r="J133" s="45">
        <f t="shared" si="44"/>
        <v>-1.1262542090377314E-2</v>
      </c>
      <c r="K133" s="45">
        <f t="shared" si="45"/>
        <v>-1.1809669011701E-2</v>
      </c>
      <c r="L133" s="45">
        <f t="shared" si="46"/>
        <v>1.3946828216593085E-4</v>
      </c>
      <c r="M133" s="45">
        <f t="shared" si="47"/>
        <v>-5.4226344739490076E-2</v>
      </c>
      <c r="N133" s="45">
        <f t="shared" si="48"/>
        <v>3.1701260558735456E-2</v>
      </c>
      <c r="V133" s="45">
        <f t="shared" si="49"/>
        <v>1.3946828216593091E-4</v>
      </c>
      <c r="W133" s="45">
        <f t="shared" si="50"/>
        <v>-1.6470742500101657E-6</v>
      </c>
      <c r="X133" s="45">
        <f t="shared" si="51"/>
        <v>1.945140173031572E-8</v>
      </c>
      <c r="AF133" s="226"/>
      <c r="AG133" s="230" t="s">
        <v>256</v>
      </c>
      <c r="AH133" s="226"/>
    </row>
    <row r="134" spans="1:34" x14ac:dyDescent="0.45">
      <c r="A134" s="70">
        <v>41428</v>
      </c>
      <c r="B134" s="75">
        <v>164.41</v>
      </c>
      <c r="C134" s="76">
        <v>43.914299999999997</v>
      </c>
      <c r="D134" s="73">
        <f t="shared" si="52"/>
        <v>-1.7744055442705214E-2</v>
      </c>
      <c r="E134" s="73">
        <f t="shared" si="53"/>
        <v>-2.4018224247138578E-2</v>
      </c>
      <c r="F134" s="73">
        <f t="shared" si="54"/>
        <v>-1.6833332561075508E-2</v>
      </c>
      <c r="G134" s="73">
        <f t="shared" si="55"/>
        <v>-2.641762805211063E-2</v>
      </c>
      <c r="H134" s="74">
        <f t="shared" si="56"/>
        <v>4.4469671847597561E-4</v>
      </c>
      <c r="I134" s="74">
        <f t="shared" si="57"/>
        <v>2.8336108511176495E-4</v>
      </c>
      <c r="J134" s="45">
        <f t="shared" si="44"/>
        <v>-7.8744041277062117E-3</v>
      </c>
      <c r="K134" s="45">
        <f t="shared" si="45"/>
        <v>-1.6143820119432366E-2</v>
      </c>
      <c r="L134" s="45">
        <f t="shared" si="46"/>
        <v>2.6062292804858927E-4</v>
      </c>
      <c r="M134" s="45">
        <f t="shared" si="47"/>
        <v>-5.0838206776818981E-2</v>
      </c>
      <c r="N134" s="45">
        <f t="shared" si="48"/>
        <v>3.5089398521406551E-2</v>
      </c>
      <c r="V134" s="45">
        <f t="shared" si="49"/>
        <v>2.6062292804858938E-4</v>
      </c>
      <c r="W134" s="45">
        <f t="shared" si="50"/>
        <v>-4.2074496694161924E-6</v>
      </c>
      <c r="X134" s="45">
        <f t="shared" si="51"/>
        <v>6.7924310624620194E-8</v>
      </c>
      <c r="AF134" s="226"/>
      <c r="AH134" s="226"/>
    </row>
    <row r="135" spans="1:34" x14ac:dyDescent="0.45">
      <c r="A135" s="70">
        <v>41421</v>
      </c>
      <c r="B135" s="75">
        <v>167.38</v>
      </c>
      <c r="C135" s="76">
        <v>44.994999999999997</v>
      </c>
      <c r="D135" s="73">
        <f t="shared" si="52"/>
        <v>-7.1771753959310042E-3</v>
      </c>
      <c r="E135" s="73">
        <f t="shared" si="53"/>
        <v>5.0030574239815124E-4</v>
      </c>
      <c r="F135" s="73">
        <f t="shared" si="54"/>
        <v>-6.2664525143012965E-3</v>
      </c>
      <c r="G135" s="73">
        <f t="shared" si="55"/>
        <v>-1.8990980625739015E-3</v>
      </c>
      <c r="H135" s="74">
        <f t="shared" si="56"/>
        <v>1.1900607829120947E-5</v>
      </c>
      <c r="I135" s="74">
        <f t="shared" si="57"/>
        <v>3.9268427113993042E-5</v>
      </c>
      <c r="J135" s="45">
        <f t="shared" si="44"/>
        <v>-1.425170403230187E-3</v>
      </c>
      <c r="K135" s="45">
        <f t="shared" si="45"/>
        <v>1.9254761456283381E-3</v>
      </c>
      <c r="L135" s="45">
        <f t="shared" si="46"/>
        <v>3.707458387383761E-6</v>
      </c>
      <c r="M135" s="45">
        <f t="shared" si="47"/>
        <v>-4.4388973052342955E-2</v>
      </c>
      <c r="N135" s="45">
        <f t="shared" si="48"/>
        <v>4.1538632245882577E-2</v>
      </c>
      <c r="V135" s="45">
        <f t="shared" si="49"/>
        <v>3.7074583873837529E-6</v>
      </c>
      <c r="W135" s="45">
        <f t="shared" si="50"/>
        <v>7.1386226858171148E-9</v>
      </c>
      <c r="X135" s="45">
        <f t="shared" si="51"/>
        <v>1.3745247694182138E-11</v>
      </c>
      <c r="AF135" s="226"/>
      <c r="AG135" s="228" t="s">
        <v>257</v>
      </c>
      <c r="AH135" s="226"/>
    </row>
    <row r="136" spans="1:34" x14ac:dyDescent="0.45">
      <c r="A136" s="70">
        <v>41414</v>
      </c>
      <c r="B136" s="75">
        <v>168.59</v>
      </c>
      <c r="C136" s="76">
        <v>44.972499999999997</v>
      </c>
      <c r="D136" s="73">
        <f t="shared" si="52"/>
        <v>1.1877189856880875E-3</v>
      </c>
      <c r="E136" s="73">
        <f t="shared" si="53"/>
        <v>-1.1971246160808954E-2</v>
      </c>
      <c r="F136" s="73">
        <f t="shared" si="54"/>
        <v>2.0984418673177948E-3</v>
      </c>
      <c r="G136" s="73">
        <f t="shared" si="55"/>
        <v>-1.4370649965781006E-2</v>
      </c>
      <c r="H136" s="74">
        <f t="shared" si="56"/>
        <v>-3.0155973548763898E-5</v>
      </c>
      <c r="I136" s="74">
        <f t="shared" si="57"/>
        <v>4.4034582705121931E-6</v>
      </c>
      <c r="J136" s="45">
        <f t="shared" si="44"/>
        <v>3.6801358658692272E-3</v>
      </c>
      <c r="K136" s="45">
        <f t="shared" si="45"/>
        <v>-1.5651382026678182E-2</v>
      </c>
      <c r="L136" s="45">
        <f t="shared" si="46"/>
        <v>2.4496575934502483E-4</v>
      </c>
      <c r="M136" s="45">
        <f t="shared" si="47"/>
        <v>-3.9283666783243541E-2</v>
      </c>
      <c r="N136" s="45">
        <f t="shared" si="48"/>
        <v>4.664393851498199E-2</v>
      </c>
      <c r="V136" s="45">
        <f t="shared" si="49"/>
        <v>2.4496575934502494E-4</v>
      </c>
      <c r="W136" s="45">
        <f t="shared" si="50"/>
        <v>-3.8340526829642974E-6</v>
      </c>
      <c r="X136" s="45">
        <f t="shared" si="51"/>
        <v>6.000822325148467E-8</v>
      </c>
      <c r="AF136" s="226"/>
      <c r="AH136" s="226"/>
    </row>
    <row r="137" spans="1:34" x14ac:dyDescent="0.45">
      <c r="A137" s="70">
        <v>41407</v>
      </c>
      <c r="B137" s="75">
        <v>168.39</v>
      </c>
      <c r="C137" s="76">
        <v>45.517400000000002</v>
      </c>
      <c r="D137" s="73">
        <f t="shared" si="52"/>
        <v>2.8901380911646034E-2</v>
      </c>
      <c r="E137" s="73">
        <f t="shared" si="53"/>
        <v>1.9931477842336415E-2</v>
      </c>
      <c r="F137" s="73">
        <f t="shared" si="54"/>
        <v>2.981210379327574E-2</v>
      </c>
      <c r="G137" s="73">
        <f t="shared" si="55"/>
        <v>1.7532074037364363E-2</v>
      </c>
      <c r="H137" s="74">
        <f t="shared" si="56"/>
        <v>5.226680109133013E-4</v>
      </c>
      <c r="I137" s="74">
        <f t="shared" si="57"/>
        <v>8.8876153258104574E-4</v>
      </c>
      <c r="J137" s="45">
        <f t="shared" si="44"/>
        <v>2.059448355700038E-2</v>
      </c>
      <c r="K137" s="45">
        <f t="shared" si="45"/>
        <v>-6.6300571466396466E-4</v>
      </c>
      <c r="L137" s="45">
        <f t="shared" si="46"/>
        <v>4.3957657767707451E-7</v>
      </c>
      <c r="M137" s="45">
        <f t="shared" si="47"/>
        <v>-2.2369319092112389E-2</v>
      </c>
      <c r="N137" s="45">
        <f t="shared" si="48"/>
        <v>6.3558286206113146E-2</v>
      </c>
      <c r="V137" s="45">
        <f t="shared" si="49"/>
        <v>4.3957657767707742E-7</v>
      </c>
      <c r="W137" s="45">
        <f t="shared" si="50"/>
        <v>-2.9144178303233142E-10</v>
      </c>
      <c r="X137" s="45">
        <f t="shared" si="51"/>
        <v>1.9322756764229168E-13</v>
      </c>
      <c r="AF137" s="226"/>
      <c r="AG137" s="228" t="s">
        <v>204</v>
      </c>
      <c r="AH137" s="226"/>
    </row>
    <row r="138" spans="1:34" x14ac:dyDescent="0.45">
      <c r="A138" s="70">
        <v>41400</v>
      </c>
      <c r="B138" s="75">
        <v>163.66</v>
      </c>
      <c r="C138" s="76">
        <v>44.627899999999997</v>
      </c>
      <c r="D138" s="73">
        <f t="shared" si="52"/>
        <v>1.2810198650906574E-2</v>
      </c>
      <c r="E138" s="73">
        <f t="shared" si="53"/>
        <v>2.0171217610954199E-2</v>
      </c>
      <c r="F138" s="73">
        <f t="shared" si="54"/>
        <v>1.3720921532536281E-2</v>
      </c>
      <c r="G138" s="73">
        <f t="shared" si="55"/>
        <v>1.7771813805982146E-2</v>
      </c>
      <c r="H138" s="74">
        <f t="shared" si="56"/>
        <v>2.43845662722726E-4</v>
      </c>
      <c r="I138" s="74">
        <f t="shared" si="57"/>
        <v>1.8826368770201776E-4</v>
      </c>
      <c r="J138" s="45">
        <f t="shared" si="44"/>
        <v>1.077362869319114E-2</v>
      </c>
      <c r="K138" s="45">
        <f t="shared" si="45"/>
        <v>9.3975889177630584E-3</v>
      </c>
      <c r="L138" s="45">
        <f t="shared" si="46"/>
        <v>8.8314677467263056E-5</v>
      </c>
      <c r="M138" s="45">
        <f t="shared" si="47"/>
        <v>-3.2190173955921629E-2</v>
      </c>
      <c r="N138" s="45">
        <f t="shared" si="48"/>
        <v>5.3737431342303903E-2</v>
      </c>
      <c r="V138" s="45">
        <f t="shared" si="49"/>
        <v>8.8314677467263015E-5</v>
      </c>
      <c r="W138" s="45">
        <f t="shared" si="50"/>
        <v>8.2994503424216966E-7</v>
      </c>
      <c r="X138" s="45">
        <f t="shared" si="51"/>
        <v>7.799482256146693E-9</v>
      </c>
      <c r="AF138" s="226"/>
      <c r="AG138" s="229"/>
      <c r="AH138" s="226"/>
    </row>
    <row r="139" spans="1:34" x14ac:dyDescent="0.45">
      <c r="A139" s="70">
        <v>41393</v>
      </c>
      <c r="B139" s="75">
        <v>161.59</v>
      </c>
      <c r="C139" s="76">
        <v>43.7455</v>
      </c>
      <c r="D139" s="73">
        <f t="shared" si="52"/>
        <v>6.0998030203545578E-2</v>
      </c>
      <c r="E139" s="73">
        <f t="shared" si="53"/>
        <v>8.8478113740868322E-2</v>
      </c>
      <c r="F139" s="73">
        <f t="shared" si="54"/>
        <v>6.1908753085175287E-2</v>
      </c>
      <c r="G139" s="73">
        <f t="shared" si="55"/>
        <v>8.6078709935896267E-2</v>
      </c>
      <c r="H139" s="74">
        <f t="shared" si="56"/>
        <v>5.329025599311827E-3</v>
      </c>
      <c r="I139" s="74">
        <f t="shared" si="57"/>
        <v>3.8326937085612005E-3</v>
      </c>
      <c r="J139" s="45">
        <f t="shared" si="44"/>
        <v>4.0183879115549312E-2</v>
      </c>
      <c r="K139" s="45">
        <f t="shared" si="45"/>
        <v>4.829423462531901E-2</v>
      </c>
      <c r="L139" s="45">
        <f t="shared" si="46"/>
        <v>2.3323330980453616E-3</v>
      </c>
      <c r="M139" s="45">
        <f t="shared" si="47"/>
        <v>-2.7799235335634609E-3</v>
      </c>
      <c r="N139" s="45">
        <f t="shared" si="48"/>
        <v>8.3147681764662071E-2</v>
      </c>
      <c r="V139" s="45">
        <f t="shared" si="49"/>
        <v>2.3323330980453616E-3</v>
      </c>
      <c r="W139" s="45">
        <f t="shared" si="50"/>
        <v>1.1263824186139986E-4</v>
      </c>
      <c r="X139" s="45">
        <f t="shared" si="51"/>
        <v>5.4397776802378743E-6</v>
      </c>
    </row>
    <row r="140" spans="1:34" x14ac:dyDescent="0.45">
      <c r="A140" s="70">
        <v>41386</v>
      </c>
      <c r="B140" s="75">
        <v>152.30000000000001</v>
      </c>
      <c r="C140" s="76">
        <v>40.189599999999999</v>
      </c>
      <c r="D140" s="73">
        <f t="shared" si="52"/>
        <v>-6.1341686243800422E-3</v>
      </c>
      <c r="E140" s="73">
        <f t="shared" si="53"/>
        <v>-4.6435426735663858E-2</v>
      </c>
      <c r="F140" s="73">
        <f t="shared" si="54"/>
        <v>-5.2234457427503354E-3</v>
      </c>
      <c r="G140" s="73">
        <f t="shared" si="55"/>
        <v>-4.8834830540635914E-2</v>
      </c>
      <c r="H140" s="74">
        <f t="shared" si="56"/>
        <v>2.5508608768541873E-4</v>
      </c>
      <c r="I140" s="74">
        <f t="shared" si="57"/>
        <v>2.7284385427456601E-5</v>
      </c>
      <c r="J140" s="45">
        <f t="shared" si="44"/>
        <v>-7.885970328343735E-4</v>
      </c>
      <c r="K140" s="45">
        <f t="shared" si="45"/>
        <v>-4.5646829702829482E-2</v>
      </c>
      <c r="L140" s="45">
        <f t="shared" si="46"/>
        <v>2.0836330619191158E-3</v>
      </c>
      <c r="M140" s="45">
        <f t="shared" si="47"/>
        <v>-4.3752399681947135E-2</v>
      </c>
      <c r="N140" s="45">
        <f t="shared" si="48"/>
        <v>4.2175205616278397E-2</v>
      </c>
      <c r="V140" s="45">
        <f t="shared" si="49"/>
        <v>2.0836330619191158E-3</v>
      </c>
      <c r="W140" s="45">
        <f t="shared" si="50"/>
        <v>-9.5111243540607038E-5</v>
      </c>
      <c r="X140" s="45">
        <f t="shared" si="51"/>
        <v>4.3415267367224296E-6</v>
      </c>
    </row>
    <row r="141" spans="1:34" x14ac:dyDescent="0.45">
      <c r="A141" s="70">
        <v>41379</v>
      </c>
      <c r="B141" s="75">
        <v>153.24</v>
      </c>
      <c r="C141" s="76">
        <v>42.146700000000003</v>
      </c>
      <c r="D141" s="73">
        <f t="shared" si="52"/>
        <v>-1.8447348193697127E-2</v>
      </c>
      <c r="E141" s="73">
        <f t="shared" si="53"/>
        <v>-8.7327720024459755E-3</v>
      </c>
      <c r="F141" s="73">
        <f t="shared" si="54"/>
        <v>-1.7536625312067421E-2</v>
      </c>
      <c r="G141" s="73">
        <f t="shared" si="55"/>
        <v>-1.1132175807418028E-2</v>
      </c>
      <c r="H141" s="74">
        <f t="shared" si="56"/>
        <v>1.9522079604275156E-4</v>
      </c>
      <c r="I141" s="74">
        <f t="shared" si="57"/>
        <v>3.0753322733584375E-4</v>
      </c>
      <c r="J141" s="45">
        <f t="shared" si="44"/>
        <v>-8.3036414529904339E-3</v>
      </c>
      <c r="K141" s="45">
        <f t="shared" si="45"/>
        <v>-4.2913054945554162E-4</v>
      </c>
      <c r="L141" s="45">
        <f t="shared" si="46"/>
        <v>1.8415302847601506E-7</v>
      </c>
      <c r="M141" s="45">
        <f t="shared" si="47"/>
        <v>-5.1267444102103196E-2</v>
      </c>
      <c r="N141" s="45">
        <f t="shared" si="48"/>
        <v>3.4660161196122335E-2</v>
      </c>
      <c r="V141" s="45">
        <f t="shared" si="49"/>
        <v>1.8415302847601692E-7</v>
      </c>
      <c r="W141" s="45">
        <f t="shared" si="50"/>
        <v>-7.902569029381554E-11</v>
      </c>
      <c r="X141" s="45">
        <f t="shared" si="51"/>
        <v>3.3912337896888697E-14</v>
      </c>
    </row>
    <row r="142" spans="1:34" x14ac:dyDescent="0.45">
      <c r="A142" s="70">
        <v>41372</v>
      </c>
      <c r="B142" s="75">
        <v>156.12</v>
      </c>
      <c r="C142" s="76">
        <v>42.518000000000001</v>
      </c>
      <c r="D142" s="73">
        <f t="shared" si="52"/>
        <v>-4.1444096518695892E-2</v>
      </c>
      <c r="E142" s="73">
        <f t="shared" si="53"/>
        <v>-5.2103328272593293E-2</v>
      </c>
      <c r="F142" s="73">
        <f t="shared" si="54"/>
        <v>-4.0533373637066182E-2</v>
      </c>
      <c r="G142" s="73">
        <f t="shared" si="55"/>
        <v>-5.4502732077565348E-2</v>
      </c>
      <c r="H142" s="74">
        <f t="shared" si="56"/>
        <v>2.2091796035408687E-3</v>
      </c>
      <c r="I142" s="74">
        <f t="shared" si="57"/>
        <v>1.6429543784020118E-3</v>
      </c>
      <c r="J142" s="45">
        <f t="shared" si="44"/>
        <v>-2.2339137663259723E-2</v>
      </c>
      <c r="K142" s="45">
        <f t="shared" si="45"/>
        <v>-2.9764190609333569E-2</v>
      </c>
      <c r="L142" s="45">
        <f t="shared" si="46"/>
        <v>8.8590704262874061E-4</v>
      </c>
      <c r="M142" s="45">
        <f t="shared" si="47"/>
        <v>-6.5302940312372479E-2</v>
      </c>
      <c r="N142" s="45">
        <f t="shared" si="48"/>
        <v>2.0624664985853049E-2</v>
      </c>
      <c r="V142" s="45">
        <f t="shared" si="49"/>
        <v>8.8590704262874083E-4</v>
      </c>
      <c r="W142" s="45">
        <f t="shared" si="50"/>
        <v>-2.6368306078952845E-5</v>
      </c>
      <c r="X142" s="45">
        <f t="shared" si="51"/>
        <v>7.8483128817920166E-7</v>
      </c>
    </row>
    <row r="143" spans="1:34" x14ac:dyDescent="0.45">
      <c r="A143" s="70">
        <v>41366</v>
      </c>
      <c r="B143" s="75">
        <v>162.87</v>
      </c>
      <c r="C143" s="76">
        <v>44.8551</v>
      </c>
      <c r="D143" s="73">
        <f t="shared" si="52"/>
        <v>-2.274090963638541E-2</v>
      </c>
      <c r="E143" s="73">
        <f t="shared" si="53"/>
        <v>-5.0396718889674291E-3</v>
      </c>
      <c r="F143" s="73">
        <f t="shared" si="54"/>
        <v>-2.1830186754755704E-2</v>
      </c>
      <c r="G143" s="73">
        <f t="shared" si="55"/>
        <v>-7.4390756939394821E-3</v>
      </c>
      <c r="H143" s="74">
        <f t="shared" si="56"/>
        <v>1.6239641168146277E-4</v>
      </c>
      <c r="I143" s="74">
        <f t="shared" si="57"/>
        <v>4.7655705374751139E-4</v>
      </c>
      <c r="J143" s="45">
        <f t="shared" si="44"/>
        <v>-1.0924110421288061E-2</v>
      </c>
      <c r="K143" s="45">
        <f t="shared" si="45"/>
        <v>5.8844385323206317E-3</v>
      </c>
      <c r="L143" s="45">
        <f t="shared" si="46"/>
        <v>3.4626616840659792E-5</v>
      </c>
      <c r="M143" s="45">
        <f t="shared" si="47"/>
        <v>-5.3887913070400827E-2</v>
      </c>
      <c r="N143" s="45">
        <f t="shared" si="48"/>
        <v>3.2039692227824705E-2</v>
      </c>
      <c r="V143" s="45">
        <f t="shared" si="49"/>
        <v>3.4626616840659758E-5</v>
      </c>
      <c r="W143" s="45">
        <f t="shared" si="50"/>
        <v>2.0375819838108067E-7</v>
      </c>
      <c r="X143" s="45">
        <f t="shared" si="51"/>
        <v>1.199002593829862E-9</v>
      </c>
    </row>
    <row r="144" spans="1:34" x14ac:dyDescent="0.45">
      <c r="A144" s="70">
        <v>41358</v>
      </c>
      <c r="B144" s="75">
        <v>166.66</v>
      </c>
      <c r="C144" s="76">
        <v>45.082299999999996</v>
      </c>
      <c r="D144" s="73">
        <f t="shared" si="52"/>
        <v>-3.6090225563909825E-2</v>
      </c>
      <c r="E144" s="73">
        <f t="shared" si="53"/>
        <v>-3.6412679888598948E-2</v>
      </c>
      <c r="F144" s="73">
        <f t="shared" si="54"/>
        <v>-3.5179502682280116E-2</v>
      </c>
      <c r="G144" s="73">
        <f t="shared" si="55"/>
        <v>-3.8812083693571003E-2</v>
      </c>
      <c r="H144" s="74">
        <f t="shared" si="56"/>
        <v>1.3653898024028614E-3</v>
      </c>
      <c r="I144" s="74">
        <f t="shared" si="57"/>
        <v>1.237597408972554E-3</v>
      </c>
      <c r="J144" s="45">
        <f t="shared" si="44"/>
        <v>-1.9071535025086541E-2</v>
      </c>
      <c r="K144" s="45">
        <f t="shared" si="45"/>
        <v>-1.7341144863512407E-2</v>
      </c>
      <c r="L144" s="45">
        <f t="shared" si="46"/>
        <v>3.0071530517732271E-4</v>
      </c>
      <c r="M144" s="45">
        <f t="shared" si="47"/>
        <v>-6.2035337674199303E-2</v>
      </c>
      <c r="N144" s="45">
        <f t="shared" si="48"/>
        <v>2.3892267624026228E-2</v>
      </c>
      <c r="V144" s="45">
        <f t="shared" si="49"/>
        <v>3.0071530517732282E-4</v>
      </c>
      <c r="W144" s="45">
        <f t="shared" si="50"/>
        <v>-5.2147476697552987E-6</v>
      </c>
      <c r="X144" s="45">
        <f t="shared" si="51"/>
        <v>9.0429694767890396E-8</v>
      </c>
    </row>
    <row r="145" spans="1:24" x14ac:dyDescent="0.45">
      <c r="A145" s="70">
        <v>41351</v>
      </c>
      <c r="B145" s="75">
        <v>172.9</v>
      </c>
      <c r="C145" s="76">
        <v>46.785899999999998</v>
      </c>
      <c r="D145" s="73">
        <f t="shared" si="52"/>
        <v>-2.0895860467750143E-2</v>
      </c>
      <c r="E145" s="73">
        <f t="shared" si="53"/>
        <v>6.2003200165169723E-3</v>
      </c>
      <c r="F145" s="73">
        <f t="shared" si="54"/>
        <v>-1.9985137586120437E-2</v>
      </c>
      <c r="G145" s="73">
        <f t="shared" si="55"/>
        <v>3.8009162115449197E-3</v>
      </c>
      <c r="H145" s="74">
        <f t="shared" si="56"/>
        <v>-7.5961833441040872E-5</v>
      </c>
      <c r="I145" s="74">
        <f t="shared" si="57"/>
        <v>3.9940572433616383E-4</v>
      </c>
      <c r="J145" s="45">
        <f t="shared" si="44"/>
        <v>-9.7980303229991163E-3</v>
      </c>
      <c r="K145" s="45">
        <f t="shared" si="45"/>
        <v>1.599835033951609E-2</v>
      </c>
      <c r="L145" s="45">
        <f t="shared" si="46"/>
        <v>2.559472135858946E-4</v>
      </c>
      <c r="M145" s="45">
        <f t="shared" si="47"/>
        <v>-5.2761832972111879E-2</v>
      </c>
      <c r="N145" s="45">
        <f t="shared" si="48"/>
        <v>3.3165772326113653E-2</v>
      </c>
      <c r="V145" s="45">
        <f t="shared" si="49"/>
        <v>2.5594721358589449E-4</v>
      </c>
      <c r="W145" s="45">
        <f t="shared" si="50"/>
        <v>4.0947331913700913E-6</v>
      </c>
      <c r="X145" s="45">
        <f t="shared" si="51"/>
        <v>6.5508976142383499E-8</v>
      </c>
    </row>
    <row r="146" spans="1:24" x14ac:dyDescent="0.45">
      <c r="A146" s="70">
        <v>41344</v>
      </c>
      <c r="B146" s="75">
        <v>176.59</v>
      </c>
      <c r="C146" s="76">
        <v>46.497599999999998</v>
      </c>
      <c r="D146" s="73">
        <f t="shared" si="52"/>
        <v>3.3112970221728169E-2</v>
      </c>
      <c r="E146" s="73">
        <f t="shared" si="53"/>
        <v>4.7637286997586931E-2</v>
      </c>
      <c r="F146" s="73">
        <f t="shared" si="54"/>
        <v>3.4023693103357878E-2</v>
      </c>
      <c r="G146" s="73">
        <f t="shared" si="55"/>
        <v>4.5237883192614875E-2</v>
      </c>
      <c r="H146" s="74">
        <f t="shared" si="56"/>
        <v>1.53915985439108E-3</v>
      </c>
      <c r="I146" s="74">
        <f t="shared" si="57"/>
        <v>1.1576116923914825E-3</v>
      </c>
      <c r="J146" s="45">
        <f t="shared" si="44"/>
        <v>2.3164922862830877E-2</v>
      </c>
      <c r="K146" s="45">
        <f t="shared" si="45"/>
        <v>2.4472364134756053E-2</v>
      </c>
      <c r="L146" s="45">
        <f t="shared" si="46"/>
        <v>5.9889660634409442E-4</v>
      </c>
      <c r="M146" s="45">
        <f t="shared" si="47"/>
        <v>-1.9798879786281892E-2</v>
      </c>
      <c r="N146" s="45">
        <f t="shared" si="48"/>
        <v>6.612872551194364E-2</v>
      </c>
      <c r="V146" s="45">
        <f t="shared" si="49"/>
        <v>5.988966063440942E-4</v>
      </c>
      <c r="W146" s="45">
        <f t="shared" si="50"/>
        <v>1.4656415829522323E-5</v>
      </c>
      <c r="X146" s="45">
        <f t="shared" si="51"/>
        <v>3.5867714509047291E-7</v>
      </c>
    </row>
    <row r="147" spans="1:24" x14ac:dyDescent="0.45">
      <c r="A147" s="70">
        <v>41337</v>
      </c>
      <c r="B147" s="75">
        <v>170.93</v>
      </c>
      <c r="C147" s="76">
        <v>44.383299999999998</v>
      </c>
      <c r="D147" s="73">
        <f t="shared" si="52"/>
        <v>-2.3201325790045156E-2</v>
      </c>
      <c r="E147" s="73">
        <f t="shared" si="53"/>
        <v>-2.0060982206531408E-2</v>
      </c>
      <c r="F147" s="73">
        <f t="shared" si="54"/>
        <v>-2.229060290841545E-2</v>
      </c>
      <c r="G147" s="73">
        <f t="shared" si="55"/>
        <v>-2.246038601150346E-2</v>
      </c>
      <c r="H147" s="74">
        <f t="shared" si="56"/>
        <v>5.0065554575215269E-4</v>
      </c>
      <c r="I147" s="74">
        <f t="shared" si="57"/>
        <v>4.9687097802065931E-4</v>
      </c>
      <c r="J147" s="45">
        <f t="shared" si="44"/>
        <v>-1.1205114026167862E-2</v>
      </c>
      <c r="K147" s="45">
        <f t="shared" si="45"/>
        <v>-8.8558681803635464E-3</v>
      </c>
      <c r="L147" s="45">
        <f t="shared" si="46"/>
        <v>7.8426401227975551E-5</v>
      </c>
      <c r="M147" s="45">
        <f t="shared" si="47"/>
        <v>-5.4168916675280621E-2</v>
      </c>
      <c r="N147" s="45">
        <f t="shared" si="48"/>
        <v>3.1758688622944911E-2</v>
      </c>
      <c r="V147" s="45">
        <f t="shared" si="49"/>
        <v>7.8426401227975578E-5</v>
      </c>
      <c r="W147" s="45">
        <f t="shared" si="50"/>
        <v>-6.9453387113525361E-7</v>
      </c>
      <c r="X147" s="45">
        <f t="shared" si="51"/>
        <v>6.150700409571409E-9</v>
      </c>
    </row>
    <row r="148" spans="1:24" x14ac:dyDescent="0.45">
      <c r="A148" s="70">
        <v>41330</v>
      </c>
      <c r="B148" s="75">
        <v>174.99</v>
      </c>
      <c r="C148" s="76">
        <v>45.291899999999998</v>
      </c>
      <c r="D148" s="73">
        <f t="shared" si="52"/>
        <v>-2.7355103436484287E-3</v>
      </c>
      <c r="E148" s="73">
        <f t="shared" si="53"/>
        <v>-4.0351486737885143E-3</v>
      </c>
      <c r="F148" s="73">
        <f t="shared" si="54"/>
        <v>-1.8247874620187215E-3</v>
      </c>
      <c r="G148" s="73">
        <f t="shared" si="55"/>
        <v>-6.4345524787605673E-3</v>
      </c>
      <c r="H148" s="74">
        <f t="shared" si="56"/>
        <v>1.1741690686943768E-5</v>
      </c>
      <c r="I148" s="74">
        <f t="shared" si="57"/>
        <v>3.329849281540727E-6</v>
      </c>
      <c r="J148" s="45">
        <f t="shared" si="44"/>
        <v>1.2856899378741891E-3</v>
      </c>
      <c r="K148" s="45">
        <f t="shared" si="45"/>
        <v>-5.3208386116627036E-3</v>
      </c>
      <c r="L148" s="45">
        <f t="shared" si="46"/>
        <v>2.8311323531360685E-5</v>
      </c>
      <c r="M148" s="45">
        <f t="shared" si="47"/>
        <v>-4.1678112711238578E-2</v>
      </c>
      <c r="N148" s="45">
        <f t="shared" si="48"/>
        <v>4.4249492586986953E-2</v>
      </c>
      <c r="V148" s="45">
        <f t="shared" si="49"/>
        <v>2.8311323531360716E-5</v>
      </c>
      <c r="W148" s="45">
        <f t="shared" si="50"/>
        <v>-1.5063998339293906E-7</v>
      </c>
      <c r="X148" s="45">
        <f t="shared" si="51"/>
        <v>8.0153104009737901E-10</v>
      </c>
    </row>
    <row r="149" spans="1:24" x14ac:dyDescent="0.45">
      <c r="A149" s="70">
        <v>41323</v>
      </c>
      <c r="B149" s="75">
        <v>175.47</v>
      </c>
      <c r="C149" s="76">
        <v>45.4754</v>
      </c>
      <c r="D149" s="73">
        <f t="shared" si="52"/>
        <v>-9.1100609235322317E-4</v>
      </c>
      <c r="E149" s="73">
        <f t="shared" si="53"/>
        <v>4.2564215430043933E-2</v>
      </c>
      <c r="F149" s="73">
        <f t="shared" si="54"/>
        <v>-2.8321072351590419E-7</v>
      </c>
      <c r="G149" s="73">
        <f t="shared" si="55"/>
        <v>4.0164811625071878E-2</v>
      </c>
      <c r="H149" s="74">
        <f t="shared" si="56"/>
        <v>-1.1375105360216606E-8</v>
      </c>
      <c r="I149" s="74">
        <f t="shared" si="57"/>
        <v>8.0208313914401922E-14</v>
      </c>
      <c r="J149" s="45">
        <f t="shared" si="44"/>
        <v>2.3992309543159314E-3</v>
      </c>
      <c r="K149" s="45">
        <f t="shared" si="45"/>
        <v>4.0164984475727999E-2</v>
      </c>
      <c r="L149" s="45">
        <f t="shared" si="46"/>
        <v>1.6132259779354711E-3</v>
      </c>
      <c r="M149" s="45">
        <f t="shared" si="47"/>
        <v>-4.0564571694796832E-2</v>
      </c>
      <c r="N149" s="45">
        <f t="shared" si="48"/>
        <v>4.53630336034287E-2</v>
      </c>
      <c r="V149" s="45">
        <f t="shared" si="49"/>
        <v>1.6132259779354711E-3</v>
      </c>
      <c r="W149" s="45">
        <f t="shared" si="50"/>
        <v>6.4795196359619312E-5</v>
      </c>
      <c r="X149" s="45">
        <f t="shared" si="51"/>
        <v>2.602498055885857E-6</v>
      </c>
    </row>
    <row r="150" spans="1:24" x14ac:dyDescent="0.45">
      <c r="A150" s="70">
        <v>41316</v>
      </c>
      <c r="B150" s="75">
        <v>175.63</v>
      </c>
      <c r="C150" s="76">
        <v>43.6188</v>
      </c>
      <c r="D150" s="73">
        <f t="shared" si="52"/>
        <v>-9.2514243808879942E-3</v>
      </c>
      <c r="E150" s="73">
        <f t="shared" si="53"/>
        <v>3.5788153885974713E-2</v>
      </c>
      <c r="F150" s="73">
        <f t="shared" si="54"/>
        <v>-8.3407014992582865E-3</v>
      </c>
      <c r="G150" s="73">
        <f t="shared" si="55"/>
        <v>3.3388750081002658E-2</v>
      </c>
      <c r="H150" s="74">
        <f t="shared" si="56"/>
        <v>-2.7848559785897909E-4</v>
      </c>
      <c r="I150" s="74">
        <f t="shared" si="57"/>
        <v>6.9567301499729432E-5</v>
      </c>
      <c r="J150" s="45">
        <f t="shared" si="44"/>
        <v>-2.6911369371105942E-3</v>
      </c>
      <c r="K150" s="45">
        <f t="shared" si="45"/>
        <v>3.8479290823085308E-2</v>
      </c>
      <c r="L150" s="45">
        <f t="shared" si="46"/>
        <v>1.4806558222475771E-3</v>
      </c>
      <c r="M150" s="45">
        <f t="shared" si="47"/>
        <v>-4.565493958622336E-2</v>
      </c>
      <c r="N150" s="45">
        <f t="shared" si="48"/>
        <v>4.0272665712002172E-2</v>
      </c>
      <c r="V150" s="45">
        <f t="shared" si="49"/>
        <v>1.4806558222475771E-3</v>
      </c>
      <c r="W150" s="45">
        <f t="shared" si="50"/>
        <v>5.6974585993159026E-5</v>
      </c>
      <c r="X150" s="45">
        <f t="shared" si="51"/>
        <v>2.1923416639556486E-6</v>
      </c>
    </row>
    <row r="151" spans="1:24" x14ac:dyDescent="0.45">
      <c r="A151" s="70">
        <v>41309</v>
      </c>
      <c r="B151" s="75">
        <v>177.27</v>
      </c>
      <c r="C151" s="76">
        <v>42.111699999999999</v>
      </c>
      <c r="D151" s="73">
        <f t="shared" si="52"/>
        <v>-4.9439648238511442E-2</v>
      </c>
      <c r="E151" s="73">
        <f t="shared" si="53"/>
        <v>-1.6327693777490163E-2</v>
      </c>
      <c r="F151" s="73">
        <f t="shared" si="54"/>
        <v>-4.8528925356881733E-2</v>
      </c>
      <c r="G151" s="73">
        <f t="shared" si="55"/>
        <v>-1.8727097582462215E-2</v>
      </c>
      <c r="H151" s="74">
        <f t="shared" si="56"/>
        <v>9.0880592073034922E-4</v>
      </c>
      <c r="I151" s="74">
        <f t="shared" si="57"/>
        <v>2.355056596293799E-3</v>
      </c>
      <c r="J151" s="45">
        <f t="shared" si="44"/>
        <v>-2.7219024779321782E-2</v>
      </c>
      <c r="K151" s="45">
        <f t="shared" si="45"/>
        <v>1.0891331001831619E-2</v>
      </c>
      <c r="L151" s="45">
        <f t="shared" si="46"/>
        <v>1.1862109099145854E-4</v>
      </c>
      <c r="M151" s="45">
        <f t="shared" si="47"/>
        <v>-7.0182827428434541E-2</v>
      </c>
      <c r="N151" s="45">
        <f t="shared" si="48"/>
        <v>1.5744777869790987E-2</v>
      </c>
      <c r="V151" s="45">
        <f t="shared" si="49"/>
        <v>1.186210909914585E-4</v>
      </c>
      <c r="W151" s="45">
        <f t="shared" si="50"/>
        <v>1.291941565786361E-6</v>
      </c>
      <c r="X151" s="45">
        <f t="shared" si="51"/>
        <v>1.4070963228003876E-8</v>
      </c>
    </row>
    <row r="152" spans="1:24" x14ac:dyDescent="0.45">
      <c r="A152" s="70">
        <v>41302</v>
      </c>
      <c r="B152" s="75">
        <v>186.49</v>
      </c>
      <c r="C152" s="76">
        <v>42.810699999999997</v>
      </c>
      <c r="D152" s="73">
        <f t="shared" si="52"/>
        <v>-9.9277978339350412E-3</v>
      </c>
      <c r="E152" s="73">
        <f t="shared" si="53"/>
        <v>-1.7740495917070359E-2</v>
      </c>
      <c r="F152" s="73">
        <f t="shared" si="54"/>
        <v>-9.0170749523053335E-3</v>
      </c>
      <c r="G152" s="73">
        <f t="shared" si="55"/>
        <v>-2.0139899722042411E-2</v>
      </c>
      <c r="H152" s="74">
        <f t="shared" si="56"/>
        <v>1.8160298532556978E-4</v>
      </c>
      <c r="I152" s="74">
        <f t="shared" si="57"/>
        <v>8.1307640695492238E-5</v>
      </c>
      <c r="J152" s="45">
        <f t="shared" si="44"/>
        <v>-3.1039447351004033E-3</v>
      </c>
      <c r="K152" s="45">
        <f t="shared" si="45"/>
        <v>-1.4636551181969956E-2</v>
      </c>
      <c r="L152" s="45">
        <f t="shared" si="46"/>
        <v>2.142286305024261E-4</v>
      </c>
      <c r="M152" s="45">
        <f t="shared" si="47"/>
        <v>-4.6067747384213167E-2</v>
      </c>
      <c r="N152" s="45">
        <f t="shared" si="48"/>
        <v>3.9859857914012364E-2</v>
      </c>
      <c r="V152" s="45">
        <f t="shared" si="49"/>
        <v>2.1422863050242616E-4</v>
      </c>
      <c r="W152" s="45">
        <f t="shared" si="50"/>
        <v>-3.1355683149920909E-6</v>
      </c>
      <c r="X152" s="45">
        <f t="shared" si="51"/>
        <v>4.5893906126945037E-8</v>
      </c>
    </row>
    <row r="153" spans="1:24" x14ac:dyDescent="0.45">
      <c r="A153" s="70">
        <v>41295</v>
      </c>
      <c r="B153" s="75">
        <v>188.36</v>
      </c>
      <c r="C153" s="76">
        <v>43.5839</v>
      </c>
      <c r="D153" s="73">
        <f t="shared" si="52"/>
        <v>3.7338913977310283E-2</v>
      </c>
      <c r="E153" s="73">
        <f t="shared" si="53"/>
        <v>3.153497508964178E-2</v>
      </c>
      <c r="F153" s="73">
        <f t="shared" si="54"/>
        <v>3.8249636858939992E-2</v>
      </c>
      <c r="G153" s="73">
        <f t="shared" si="55"/>
        <v>2.9135571284669728E-2</v>
      </c>
      <c r="H153" s="74">
        <f t="shared" si="56"/>
        <v>1.1144250213163769E-3</v>
      </c>
      <c r="I153" s="74">
        <f t="shared" si="57"/>
        <v>1.4630347198407807E-3</v>
      </c>
      <c r="J153" s="45">
        <f t="shared" si="44"/>
        <v>2.5744123049224493E-2</v>
      </c>
      <c r="K153" s="45">
        <f t="shared" si="45"/>
        <v>5.7908520404172867E-3</v>
      </c>
      <c r="L153" s="45">
        <f t="shared" si="46"/>
        <v>3.3533967354005051E-5</v>
      </c>
      <c r="M153" s="45">
        <f t="shared" si="47"/>
        <v>-1.7219679599888276E-2</v>
      </c>
      <c r="N153" s="45">
        <f t="shared" si="48"/>
        <v>6.8707925698337252E-2</v>
      </c>
      <c r="V153" s="45">
        <f t="shared" si="49"/>
        <v>3.3533967354005024E-5</v>
      </c>
      <c r="W153" s="45">
        <f t="shared" si="50"/>
        <v>1.9419024327522658E-7</v>
      </c>
      <c r="X153" s="45">
        <f t="shared" si="51"/>
        <v>1.1245269664994746E-9</v>
      </c>
    </row>
    <row r="154" spans="1:24" x14ac:dyDescent="0.45">
      <c r="A154" s="70">
        <v>41288</v>
      </c>
      <c r="B154" s="75">
        <v>181.58</v>
      </c>
      <c r="C154" s="76">
        <v>42.2515</v>
      </c>
      <c r="D154" s="73">
        <f t="shared" si="52"/>
        <v>-3.9818095288456458E-2</v>
      </c>
      <c r="E154" s="73">
        <f t="shared" si="53"/>
        <v>-9.0158762920449532E-3</v>
      </c>
      <c r="F154" s="73">
        <f t="shared" si="54"/>
        <v>-3.8907372406826748E-2</v>
      </c>
      <c r="G154" s="73">
        <f t="shared" si="55"/>
        <v>-1.1415280097017005E-2</v>
      </c>
      <c r="H154" s="74">
        <f t="shared" si="56"/>
        <v>4.4413855386287799E-4</v>
      </c>
      <c r="I154" s="74">
        <f t="shared" si="57"/>
        <v>1.5137836276035036E-3</v>
      </c>
      <c r="J154" s="45">
        <f t="shared" si="44"/>
        <v>-2.1346748053111653E-2</v>
      </c>
      <c r="K154" s="45">
        <f t="shared" si="45"/>
        <v>1.2330871761066699E-2</v>
      </c>
      <c r="L154" s="45">
        <f t="shared" si="46"/>
        <v>1.5205039838787215E-4</v>
      </c>
      <c r="M154" s="45">
        <f t="shared" si="47"/>
        <v>-6.4310550702224412E-2</v>
      </c>
      <c r="N154" s="45">
        <f t="shared" si="48"/>
        <v>2.1617054596001117E-2</v>
      </c>
      <c r="V154" s="45">
        <f t="shared" si="49"/>
        <v>1.5205039838787213E-4</v>
      </c>
      <c r="W154" s="45">
        <f t="shared" si="50"/>
        <v>1.8749139637399538E-6</v>
      </c>
      <c r="X154" s="45">
        <f t="shared" si="51"/>
        <v>2.3119323649910626E-8</v>
      </c>
    </row>
    <row r="155" spans="1:24" x14ac:dyDescent="0.45">
      <c r="A155" s="70">
        <v>41281</v>
      </c>
      <c r="B155" s="75">
        <v>189.11</v>
      </c>
      <c r="C155" s="76">
        <v>42.635899999999999</v>
      </c>
      <c r="D155" s="73">
        <f t="shared" si="52"/>
        <v>3.1865553554864423E-2</v>
      </c>
      <c r="E155" s="73">
        <f t="shared" si="53"/>
        <v>1.2657055316723224E-2</v>
      </c>
      <c r="F155" s="73">
        <f t="shared" si="54"/>
        <v>3.2776276436494133E-2</v>
      </c>
      <c r="G155" s="73">
        <f t="shared" si="55"/>
        <v>1.0257651511751172E-2</v>
      </c>
      <c r="H155" s="74">
        <f t="shared" si="56"/>
        <v>3.3620762153837837E-4</v>
      </c>
      <c r="I155" s="74">
        <f t="shared" si="57"/>
        <v>1.0742842970414806E-3</v>
      </c>
      <c r="J155" s="45">
        <f t="shared" si="44"/>
        <v>2.240359297162358E-2</v>
      </c>
      <c r="K155" s="45">
        <f t="shared" si="45"/>
        <v>-9.7465376549003557E-3</v>
      </c>
      <c r="L155" s="45">
        <f t="shared" si="46"/>
        <v>9.4994996258390528E-5</v>
      </c>
      <c r="M155" s="45">
        <f t="shared" si="47"/>
        <v>-2.0560209677489189E-2</v>
      </c>
      <c r="N155" s="45">
        <f t="shared" si="48"/>
        <v>6.5367395620736346E-2</v>
      </c>
      <c r="V155" s="45">
        <f t="shared" si="49"/>
        <v>9.4994996258390555E-5</v>
      </c>
      <c r="W155" s="45">
        <f t="shared" si="50"/>
        <v>-9.2587230805952209E-7</v>
      </c>
      <c r="X155" s="45">
        <f t="shared" si="51"/>
        <v>9.0240493141316357E-9</v>
      </c>
    </row>
    <row r="156" spans="1:24" x14ac:dyDescent="0.45">
      <c r="A156" s="70">
        <v>41274</v>
      </c>
      <c r="B156" s="75">
        <v>183.27</v>
      </c>
      <c r="C156" s="76">
        <v>42.103000000000002</v>
      </c>
      <c r="D156" s="73">
        <f t="shared" si="52"/>
        <v>-5.7505560679216739E-3</v>
      </c>
      <c r="E156" s="73">
        <f t="shared" si="53"/>
        <v>-3.3094397151704202E-3</v>
      </c>
      <c r="F156" s="73">
        <f t="shared" si="54"/>
        <v>-4.8398331862919662E-3</v>
      </c>
      <c r="G156" s="73">
        <f t="shared" si="55"/>
        <v>-5.7088435201424724E-3</v>
      </c>
      <c r="H156" s="74">
        <f t="shared" si="56"/>
        <v>2.7629850324133388E-5</v>
      </c>
      <c r="I156" s="74">
        <f t="shared" si="57"/>
        <v>2.3423985271133044E-5</v>
      </c>
      <c r="J156" s="45">
        <f t="shared" si="44"/>
        <v>-5.5446860274975052E-4</v>
      </c>
      <c r="K156" s="45">
        <f t="shared" si="45"/>
        <v>-2.7549711124206697E-3</v>
      </c>
      <c r="L156" s="45">
        <f t="shared" si="46"/>
        <v>7.589865830272382E-6</v>
      </c>
      <c r="M156" s="45">
        <f t="shared" si="47"/>
        <v>-4.3518271251862514E-2</v>
      </c>
      <c r="N156" s="45">
        <f t="shared" si="48"/>
        <v>4.2409334046363018E-2</v>
      </c>
      <c r="V156" s="45">
        <f t="shared" si="49"/>
        <v>7.5898658302723947E-6</v>
      </c>
      <c r="W156" s="45">
        <f t="shared" si="50"/>
        <v>-2.0909861109549185E-8</v>
      </c>
      <c r="X156" s="45">
        <f t="shared" si="51"/>
        <v>5.7606063321536469E-11</v>
      </c>
    </row>
    <row r="157" spans="1:24" x14ac:dyDescent="0.45">
      <c r="A157" s="70">
        <v>41267</v>
      </c>
      <c r="B157" s="75">
        <v>184.33</v>
      </c>
      <c r="C157" s="76">
        <v>42.242800000000003</v>
      </c>
      <c r="D157" s="73">
        <f t="shared" si="52"/>
        <v>1.4809513323056741E-2</v>
      </c>
      <c r="E157" s="73">
        <f t="shared" si="53"/>
        <v>1.0767404911850914E-2</v>
      </c>
      <c r="F157" s="73">
        <f t="shared" si="54"/>
        <v>1.5720236204686447E-2</v>
      </c>
      <c r="G157" s="73">
        <f t="shared" si="55"/>
        <v>8.3680011068788616E-3</v>
      </c>
      <c r="H157" s="74">
        <f t="shared" si="56"/>
        <v>1.3154695396121335E-4</v>
      </c>
      <c r="I157" s="74">
        <f t="shared" si="57"/>
        <v>2.4712582633113454E-4</v>
      </c>
      <c r="J157" s="45">
        <f t="shared" si="44"/>
        <v>1.199386092374502E-2</v>
      </c>
      <c r="K157" s="45">
        <f t="shared" si="45"/>
        <v>-1.2264560118941063E-3</v>
      </c>
      <c r="L157" s="45">
        <f t="shared" si="46"/>
        <v>1.504194349111196E-6</v>
      </c>
      <c r="M157" s="45">
        <f t="shared" si="47"/>
        <v>-3.0969941725367746E-2</v>
      </c>
      <c r="N157" s="45">
        <f t="shared" si="48"/>
        <v>5.4957663572857786E-2</v>
      </c>
      <c r="V157" s="45">
        <f t="shared" si="49"/>
        <v>1.5041943491112015E-6</v>
      </c>
      <c r="W157" s="45">
        <f t="shared" si="50"/>
        <v>-1.8448282025245786E-9</v>
      </c>
      <c r="X157" s="45">
        <f t="shared" si="51"/>
        <v>2.2626006398980714E-12</v>
      </c>
    </row>
    <row r="158" spans="1:24" x14ac:dyDescent="0.45">
      <c r="A158" s="77">
        <v>41260</v>
      </c>
      <c r="B158" s="75">
        <v>181.64</v>
      </c>
      <c r="C158" s="75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V158" s="45"/>
      <c r="W158" s="45"/>
      <c r="X158" s="45"/>
    </row>
    <row r="159" spans="1:24" x14ac:dyDescent="0.45">
      <c r="C159" s="80"/>
    </row>
    <row r="160" spans="1:24" x14ac:dyDescent="0.45">
      <c r="C160" s="80"/>
    </row>
    <row r="161" spans="3:3" x14ac:dyDescent="0.45">
      <c r="C161" s="80"/>
    </row>
    <row r="162" spans="3:3" x14ac:dyDescent="0.45">
      <c r="C162" s="80"/>
    </row>
    <row r="163" spans="3:3" x14ac:dyDescent="0.45">
      <c r="C163" s="80"/>
    </row>
    <row r="164" spans="3:3" x14ac:dyDescent="0.45">
      <c r="C164" s="80"/>
    </row>
    <row r="165" spans="3:3" x14ac:dyDescent="0.45">
      <c r="C165" s="80"/>
    </row>
    <row r="166" spans="3:3" x14ac:dyDescent="0.45">
      <c r="C166" s="80"/>
    </row>
    <row r="167" spans="3:3" x14ac:dyDescent="0.45">
      <c r="C167" s="80"/>
    </row>
    <row r="168" spans="3:3" x14ac:dyDescent="0.45">
      <c r="C168" s="80"/>
    </row>
    <row r="169" spans="3:3" x14ac:dyDescent="0.45">
      <c r="C169" s="80"/>
    </row>
    <row r="170" spans="3:3" x14ac:dyDescent="0.45">
      <c r="C170" s="80"/>
    </row>
    <row r="171" spans="3:3" x14ac:dyDescent="0.45">
      <c r="C171" s="80"/>
    </row>
    <row r="172" spans="3:3" x14ac:dyDescent="0.45">
      <c r="C172" s="80"/>
    </row>
    <row r="173" spans="3:3" x14ac:dyDescent="0.45">
      <c r="C173" s="80"/>
    </row>
    <row r="174" spans="3:3" x14ac:dyDescent="0.45">
      <c r="C174" s="80"/>
    </row>
    <row r="175" spans="3:3" x14ac:dyDescent="0.45">
      <c r="C175" s="80"/>
    </row>
    <row r="176" spans="3:3" x14ac:dyDescent="0.45">
      <c r="C176" s="80"/>
    </row>
    <row r="177" spans="3:3" x14ac:dyDescent="0.45">
      <c r="C177" s="80"/>
    </row>
    <row r="178" spans="3:3" x14ac:dyDescent="0.45">
      <c r="C178" s="80"/>
    </row>
    <row r="179" spans="3:3" x14ac:dyDescent="0.45">
      <c r="C179" s="80"/>
    </row>
    <row r="180" spans="3:3" x14ac:dyDescent="0.45">
      <c r="C180" s="80"/>
    </row>
    <row r="181" spans="3:3" x14ac:dyDescent="0.45">
      <c r="C181" s="80"/>
    </row>
    <row r="182" spans="3:3" x14ac:dyDescent="0.45">
      <c r="C182" s="80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8">
    <tabColor theme="0" tint="-0.34998626667073579"/>
  </sheetPr>
  <dimension ref="A1:AE158"/>
  <sheetViews>
    <sheetView zoomScale="40" zoomScaleNormal="102" zoomScalePageLayoutView="40" workbookViewId="0">
      <selection activeCell="AA33" sqref="AA33"/>
    </sheetView>
  </sheetViews>
  <sheetFormatPr baseColWidth="10" defaultColWidth="11.453125" defaultRowHeight="14.5" x14ac:dyDescent="0.35"/>
  <cols>
    <col min="1" max="1" width="12.1796875" bestFit="1" customWidth="1"/>
    <col min="2" max="2" width="12.81640625" style="5" bestFit="1" customWidth="1"/>
    <col min="3" max="3" width="11" bestFit="1" customWidth="1"/>
    <col min="4" max="4" width="14.453125" bestFit="1" customWidth="1"/>
    <col min="5" max="5" width="15.1796875" bestFit="1" customWidth="1"/>
    <col min="6" max="7" width="11" bestFit="1" customWidth="1"/>
    <col min="8" max="8" width="20.1796875" customWidth="1"/>
    <col min="9" max="9" width="14" customWidth="1"/>
    <col min="10" max="14" width="11" bestFit="1" customWidth="1"/>
    <col min="17" max="17" width="18.1796875" customWidth="1"/>
    <col min="18" max="18" width="14.81640625" style="5" bestFit="1" customWidth="1"/>
    <col min="19" max="19" width="11.453125" style="5" bestFit="1" customWidth="1"/>
    <col min="22" max="22" width="13" style="5" customWidth="1"/>
    <col min="23" max="23" width="13.1796875" style="5" customWidth="1"/>
    <col min="24" max="24" width="12.453125" style="5" customWidth="1"/>
    <col min="25" max="25" width="10.81640625" style="2"/>
    <col min="26" max="26" width="13.81640625" style="129" customWidth="1"/>
    <col min="27" max="27" width="20.453125" style="5" customWidth="1"/>
    <col min="29" max="29" width="24.453125" style="2" customWidth="1"/>
    <col min="30" max="30" width="30.90625" style="5" customWidth="1"/>
  </cols>
  <sheetData>
    <row r="1" spans="1:31" ht="15" thickBot="1" x14ac:dyDescent="0.4">
      <c r="A1" s="183" t="s">
        <v>0</v>
      </c>
      <c r="B1" s="69" t="s">
        <v>116</v>
      </c>
      <c r="C1" s="69" t="s">
        <v>22</v>
      </c>
      <c r="D1" s="69" t="s">
        <v>87</v>
      </c>
      <c r="E1" s="69" t="s">
        <v>88</v>
      </c>
      <c r="F1" s="69" t="s">
        <v>90</v>
      </c>
      <c r="G1" s="69" t="s">
        <v>91</v>
      </c>
      <c r="H1" s="69" t="s">
        <v>112</v>
      </c>
      <c r="I1" s="69" t="s">
        <v>92</v>
      </c>
      <c r="J1" s="69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V1" s="128" t="s">
        <v>146</v>
      </c>
      <c r="W1" s="128" t="s">
        <v>147</v>
      </c>
      <c r="X1" s="128" t="s">
        <v>148</v>
      </c>
      <c r="Z1" s="207" t="s">
        <v>157</v>
      </c>
      <c r="AA1" s="208"/>
      <c r="AC1" s="207" t="s">
        <v>162</v>
      </c>
      <c r="AD1" s="208"/>
      <c r="AE1" s="2"/>
    </row>
    <row r="2" spans="1:31" x14ac:dyDescent="0.35">
      <c r="A2" s="70">
        <v>42352</v>
      </c>
      <c r="B2" s="85">
        <v>909.42</v>
      </c>
      <c r="C2" s="72">
        <v>56.429400000000001</v>
      </c>
      <c r="D2" s="73">
        <f>(B2-B3)/B3</f>
        <v>-6.5036805526997574E-2</v>
      </c>
      <c r="E2" s="73">
        <f>(C2-C3)/C3</f>
        <v>-5.5264990691507199E-2</v>
      </c>
      <c r="F2" s="73">
        <f>D2-AVERAGE($D$2:$D$157)</f>
        <v>-6.637699038294477E-2</v>
      </c>
      <c r="G2" s="73">
        <f>E2-AVERAGE($E$2:$E$157)</f>
        <v>-5.7664394496479254E-2</v>
      </c>
      <c r="H2" s="74">
        <f>F2*G2</f>
        <v>3.8275889589311366E-3</v>
      </c>
      <c r="I2" s="74">
        <f>F2^2</f>
        <v>4.4059048522975429E-3</v>
      </c>
      <c r="J2" s="45">
        <f t="shared" ref="J2:J33" si="0">$S$4+$R$11*D2</f>
        <v>-4.4897451804774446E-2</v>
      </c>
      <c r="K2" s="45">
        <f t="shared" ref="K2:K33" si="1">E2-J2</f>
        <v>-1.0367538886732752E-2</v>
      </c>
      <c r="L2" s="45">
        <f t="shared" ref="L2:L33" si="2">K2^2</f>
        <v>1.0748586256791579E-4</v>
      </c>
      <c r="M2" s="45">
        <f>$S$4+($R$4*D2)-$R$21</f>
        <v>-8.9482739216809715E-2</v>
      </c>
      <c r="N2" s="45">
        <f>$S$4+($R$4*D2)+$R$21</f>
        <v>-3.1216439273924063E-4</v>
      </c>
      <c r="V2" s="45">
        <f t="shared" ref="V2:V33" si="3">(K2-AVERAGE($K$2:$K$157))^2</f>
        <v>1.0748586256791583E-4</v>
      </c>
      <c r="W2" s="45">
        <f t="shared" ref="W2:W33" si="4">(K2-AVERAGE($K$2:$K$157))^3</f>
        <v>-1.1143638599468799E-6</v>
      </c>
      <c r="X2" s="45">
        <f t="shared" ref="X2:X33" si="5">(K2-AVERAGE($K$2:$K$157))^4</f>
        <v>1.1553210651968891E-8</v>
      </c>
      <c r="Z2" s="136" t="s">
        <v>149</v>
      </c>
      <c r="AA2" s="137">
        <f>AVERAGE(V2:V157)</f>
        <v>5.0284072770164835E-4</v>
      </c>
      <c r="AC2" s="182" t="s">
        <v>171</v>
      </c>
      <c r="AD2" s="181">
        <f>RHO(K2:K157,1)</f>
        <v>-0.11906542873060011</v>
      </c>
      <c r="AE2" s="2"/>
    </row>
    <row r="3" spans="1:31" ht="15" thickBot="1" x14ac:dyDescent="0.4">
      <c r="A3" s="70">
        <v>42345</v>
      </c>
      <c r="B3" s="85">
        <v>972.68</v>
      </c>
      <c r="C3" s="76">
        <v>59.730400000000003</v>
      </c>
      <c r="D3" s="73">
        <f t="shared" ref="D3:E66" si="6">(B3-B4)/B4</f>
        <v>-6.6642357479393316E-2</v>
      </c>
      <c r="E3" s="73">
        <f t="shared" si="6"/>
        <v>-1.8394503177501211E-2</v>
      </c>
      <c r="F3" s="73">
        <f t="shared" ref="F3:F66" si="7">D3-AVERAGE($D$2:$D$157)</f>
        <v>-6.7982542335340512E-2</v>
      </c>
      <c r="G3" s="73">
        <f t="shared" ref="G3:G66" si="8">E3-AVERAGE($E$2:$E$157)</f>
        <v>-2.0793906982473263E-2</v>
      </c>
      <c r="H3" s="74">
        <f t="shared" ref="H3:H66" si="9">F3*G3</f>
        <v>1.4136226617531213E-3</v>
      </c>
      <c r="I3" s="74">
        <f t="shared" ref="I3:I66" si="10">F3^2</f>
        <v>4.6216260623763647E-3</v>
      </c>
      <c r="J3" s="45">
        <f t="shared" si="0"/>
        <v>-4.6041486182173991E-2</v>
      </c>
      <c r="K3" s="45">
        <f t="shared" si="1"/>
        <v>2.7646983004672779E-2</v>
      </c>
      <c r="L3" s="45">
        <f t="shared" si="2"/>
        <v>7.6435566926066553E-4</v>
      </c>
      <c r="M3" s="45">
        <f t="shared" ref="M3:M66" si="11">$S$4+($R$4*D3)-$R$21</f>
        <v>-9.0626773594209273E-2</v>
      </c>
      <c r="N3" s="45">
        <f t="shared" ref="N3:N66" si="12">$S$4+($R$4*D3)+$R$21</f>
        <v>-1.4561987701387918E-3</v>
      </c>
      <c r="V3" s="45">
        <f t="shared" si="3"/>
        <v>7.6435566926066532E-4</v>
      </c>
      <c r="W3" s="45">
        <f t="shared" si="4"/>
        <v>2.1132128197574901E-5</v>
      </c>
      <c r="X3" s="45">
        <f t="shared" si="5"/>
        <v>5.8423958913091962E-7</v>
      </c>
      <c r="Z3" s="136" t="s">
        <v>150</v>
      </c>
      <c r="AA3" s="137">
        <f>AVERAGE(W2:W157)</f>
        <v>2.0809246223266078E-7</v>
      </c>
      <c r="AC3" s="176" t="s">
        <v>172</v>
      </c>
      <c r="AD3" s="117">
        <f>COUNT(K2:K157)</f>
        <v>156</v>
      </c>
    </row>
    <row r="4" spans="1:31" x14ac:dyDescent="0.35">
      <c r="A4" s="70">
        <v>42338</v>
      </c>
      <c r="B4" s="85">
        <v>1042.1300000000001</v>
      </c>
      <c r="C4" s="76">
        <v>60.849699999999999</v>
      </c>
      <c r="D4" s="73">
        <f t="shared" si="6"/>
        <v>7.482670946161514E-3</v>
      </c>
      <c r="E4" s="73">
        <f t="shared" si="6"/>
        <v>1.0396256617007302E-2</v>
      </c>
      <c r="F4" s="73">
        <f t="shared" si="7"/>
        <v>6.142486090214316E-3</v>
      </c>
      <c r="G4" s="73">
        <f t="shared" si="8"/>
        <v>7.9968528120352503E-3</v>
      </c>
      <c r="H4" s="74">
        <f t="shared" si="9"/>
        <v>4.9120557163417763E-5</v>
      </c>
      <c r="I4" s="74">
        <f t="shared" si="10"/>
        <v>3.7730135368476356E-5</v>
      </c>
      <c r="J4" s="45">
        <f t="shared" si="0"/>
        <v>6.7762258937359683E-3</v>
      </c>
      <c r="K4" s="45">
        <f t="shared" si="1"/>
        <v>3.6200307232713341E-3</v>
      </c>
      <c r="L4" s="45">
        <f t="shared" si="2"/>
        <v>1.3104622437428378E-5</v>
      </c>
      <c r="M4" s="45">
        <f t="shared" si="11"/>
        <v>-3.780906151829927E-2</v>
      </c>
      <c r="N4" s="45">
        <f t="shared" si="12"/>
        <v>5.1361513305771211E-2</v>
      </c>
      <c r="Q4" s="66" t="s">
        <v>98</v>
      </c>
      <c r="R4" s="102">
        <f t="array" ref="R4:S8">LINEST(E2:E157,D2:D157,,TRUE)</f>
        <v>0.71254896217619434</v>
      </c>
      <c r="S4" s="103">
        <v>1.4444564767426239E-3</v>
      </c>
      <c r="V4" s="45">
        <f t="shared" si="3"/>
        <v>1.3104622437428363E-5</v>
      </c>
      <c r="W4" s="45">
        <f t="shared" si="4"/>
        <v>4.7439135840361523E-8</v>
      </c>
      <c r="X4" s="45">
        <f t="shared" si="5"/>
        <v>1.7173112922755088E-10</v>
      </c>
      <c r="Z4" s="136" t="s">
        <v>151</v>
      </c>
      <c r="AA4" s="137">
        <f>AVERAGE(X2:X157)</f>
        <v>8.2519772275067083E-7</v>
      </c>
      <c r="AC4" s="180" t="s">
        <v>169</v>
      </c>
      <c r="AD4" s="179">
        <f>StatistiqueLB(K2:K157,1)</f>
        <v>2.2543500200375624</v>
      </c>
    </row>
    <row r="5" spans="1:31" ht="15" thickBot="1" x14ac:dyDescent="0.4">
      <c r="A5" s="70">
        <v>42331</v>
      </c>
      <c r="B5" s="85">
        <v>1034.3900000000001</v>
      </c>
      <c r="C5" s="76">
        <v>60.223599999999998</v>
      </c>
      <c r="D5" s="73">
        <f t="shared" si="6"/>
        <v>2.8721743194995684E-2</v>
      </c>
      <c r="E5" s="73">
        <f t="shared" si="6"/>
        <v>2.5188998347062438E-2</v>
      </c>
      <c r="F5" s="73">
        <f t="shared" si="7"/>
        <v>2.7381558339048484E-2</v>
      </c>
      <c r="G5" s="73">
        <f t="shared" si="8"/>
        <v>2.2789594542090386E-2</v>
      </c>
      <c r="H5" s="74">
        <f t="shared" si="9"/>
        <v>6.2401461247750881E-4</v>
      </c>
      <c r="I5" s="74">
        <f t="shared" si="10"/>
        <v>7.4974973707471557E-4</v>
      </c>
      <c r="J5" s="45">
        <f t="shared" si="0"/>
        <v>2.1910104782227956E-2</v>
      </c>
      <c r="K5" s="45">
        <f t="shared" si="1"/>
        <v>3.2788935648344827E-3</v>
      </c>
      <c r="L5" s="45">
        <f t="shared" si="2"/>
        <v>1.0751143009512982E-5</v>
      </c>
      <c r="M5" s="45">
        <f t="shared" si="11"/>
        <v>-2.2675182629807267E-2</v>
      </c>
      <c r="N5" s="45">
        <f t="shared" si="12"/>
        <v>6.6495392194263217E-2</v>
      </c>
      <c r="Q5" s="67" t="s">
        <v>99</v>
      </c>
      <c r="R5" s="104">
        <v>6.1701690596627265E-2</v>
      </c>
      <c r="S5" s="105">
        <v>1.8088773985642389E-3</v>
      </c>
      <c r="V5" s="45">
        <f t="shared" si="3"/>
        <v>1.0751143009512968E-5</v>
      </c>
      <c r="W5" s="45">
        <f t="shared" si="4"/>
        <v>3.5251853628507281E-8</v>
      </c>
      <c r="X5" s="45">
        <f t="shared" si="5"/>
        <v>1.1558707601099957E-10</v>
      </c>
      <c r="Z5" s="138"/>
      <c r="AA5" s="45"/>
      <c r="AC5" s="177" t="s">
        <v>161</v>
      </c>
      <c r="AD5" s="120">
        <f>CHIINV(0.05,1)</f>
        <v>3.8414588206941236</v>
      </c>
    </row>
    <row r="6" spans="1:31" ht="15" thickBot="1" x14ac:dyDescent="0.4">
      <c r="A6" s="70">
        <v>42324</v>
      </c>
      <c r="B6" s="85">
        <v>1005.51</v>
      </c>
      <c r="C6" s="76">
        <v>58.743899999999996</v>
      </c>
      <c r="D6" s="73">
        <f t="shared" si="6"/>
        <v>-8.4412318676226079E-3</v>
      </c>
      <c r="E6" s="73">
        <f t="shared" si="6"/>
        <v>-8.0624173984931817E-4</v>
      </c>
      <c r="F6" s="73">
        <f t="shared" si="7"/>
        <v>-9.7814167235698059E-3</v>
      </c>
      <c r="G6" s="73">
        <f t="shared" si="8"/>
        <v>-3.2056455448213708E-3</v>
      </c>
      <c r="H6" s="74">
        <f t="shared" si="9"/>
        <v>3.1355754941952797E-5</v>
      </c>
      <c r="I6" s="74">
        <f t="shared" si="10"/>
        <v>9.567611312013107E-5</v>
      </c>
      <c r="J6" s="45">
        <f t="shared" si="0"/>
        <v>-4.5703345300204794E-3</v>
      </c>
      <c r="K6" s="45">
        <f t="shared" si="1"/>
        <v>3.7640927901711613E-3</v>
      </c>
      <c r="L6" s="45">
        <f t="shared" si="2"/>
        <v>1.4168394533018518E-5</v>
      </c>
      <c r="M6" s="45">
        <f t="shared" si="11"/>
        <v>-4.9155621942055722E-2</v>
      </c>
      <c r="N6" s="45">
        <f t="shared" si="12"/>
        <v>4.0014952882014759E-2</v>
      </c>
      <c r="Q6" s="67" t="s">
        <v>100</v>
      </c>
      <c r="R6" s="106">
        <v>0.46409242015680235</v>
      </c>
      <c r="S6" s="107">
        <v>2.2569251798912351E-2</v>
      </c>
      <c r="V6" s="45">
        <f t="shared" si="3"/>
        <v>1.4168394533018501E-5</v>
      </c>
      <c r="W6" s="45">
        <f t="shared" si="4"/>
        <v>5.3331151710035408E-8</v>
      </c>
      <c r="X6" s="45">
        <f t="shared" si="5"/>
        <v>2.0074340364326853E-10</v>
      </c>
      <c r="Z6" s="136" t="s">
        <v>152</v>
      </c>
      <c r="AA6" s="45">
        <f>AA3/(AA2^1.5)</f>
        <v>1.8454856799882152E-2</v>
      </c>
    </row>
    <row r="7" spans="1:31" ht="15" thickBot="1" x14ac:dyDescent="0.4">
      <c r="A7" s="70">
        <v>42317</v>
      </c>
      <c r="B7" s="85">
        <v>1014.07</v>
      </c>
      <c r="C7" s="76">
        <v>58.7913</v>
      </c>
      <c r="D7" s="73">
        <f t="shared" si="6"/>
        <v>-3.233860187151022E-3</v>
      </c>
      <c r="E7" s="73">
        <f t="shared" si="6"/>
        <v>8.0689229009315384E-4</v>
      </c>
      <c r="F7" s="73">
        <f t="shared" si="7"/>
        <v>-4.57404504309822E-3</v>
      </c>
      <c r="G7" s="73">
        <f t="shared" si="8"/>
        <v>-1.5925115148788986E-3</v>
      </c>
      <c r="H7" s="74">
        <f t="shared" si="9"/>
        <v>7.2842194007086639E-6</v>
      </c>
      <c r="I7" s="74">
        <f t="shared" si="10"/>
        <v>2.0921888056291398E-5</v>
      </c>
      <c r="J7" s="45">
        <f t="shared" si="0"/>
        <v>-8.5982724343474856E-4</v>
      </c>
      <c r="K7" s="45">
        <f t="shared" si="1"/>
        <v>1.6667195335279025E-3</v>
      </c>
      <c r="L7" s="45">
        <f t="shared" si="2"/>
        <v>2.7779540034434688E-6</v>
      </c>
      <c r="M7" s="45">
        <f t="shared" si="11"/>
        <v>-4.5445114655469993E-2</v>
      </c>
      <c r="N7" s="45">
        <f t="shared" si="12"/>
        <v>4.3725460168600488E-2</v>
      </c>
      <c r="Q7" s="67" t="s">
        <v>101</v>
      </c>
      <c r="R7" s="106">
        <v>133.36298158921207</v>
      </c>
      <c r="S7" s="105">
        <v>154</v>
      </c>
      <c r="V7" s="45">
        <f t="shared" si="3"/>
        <v>2.7779540034434616E-6</v>
      </c>
      <c r="W7" s="45">
        <f t="shared" si="4"/>
        <v>4.6300702007812497E-9</v>
      </c>
      <c r="X7" s="45">
        <f t="shared" si="5"/>
        <v>7.7170284452475556E-12</v>
      </c>
      <c r="Z7" s="136" t="s">
        <v>153</v>
      </c>
      <c r="AA7" s="45">
        <f>(AA4/AA2^2)-3</f>
        <v>0.26360153229954486</v>
      </c>
      <c r="AC7" s="211" t="s">
        <v>167</v>
      </c>
      <c r="AD7" s="212"/>
    </row>
    <row r="8" spans="1:31" ht="15" thickBot="1" x14ac:dyDescent="0.4">
      <c r="A8" s="70">
        <v>42310</v>
      </c>
      <c r="B8" s="85">
        <v>1017.36</v>
      </c>
      <c r="C8" s="76">
        <v>58.743899999999996</v>
      </c>
      <c r="D8" s="73">
        <f t="shared" si="6"/>
        <v>1.8541508149453347E-2</v>
      </c>
      <c r="E8" s="73">
        <f t="shared" si="6"/>
        <v>8.7958963932016406E-3</v>
      </c>
      <c r="F8" s="73">
        <f t="shared" si="7"/>
        <v>1.7201323293506147E-2</v>
      </c>
      <c r="G8" s="73">
        <f t="shared" si="8"/>
        <v>6.3964925882295885E-3</v>
      </c>
      <c r="H8" s="74">
        <f t="shared" si="9"/>
        <v>1.1002813695465305E-4</v>
      </c>
      <c r="I8" s="74">
        <f t="shared" si="10"/>
        <v>2.9588552304771719E-4</v>
      </c>
      <c r="J8" s="45">
        <f t="shared" si="0"/>
        <v>1.4656188865817047E-2</v>
      </c>
      <c r="K8" s="45">
        <f t="shared" si="1"/>
        <v>-5.8602924726154065E-3</v>
      </c>
      <c r="L8" s="45">
        <f t="shared" si="2"/>
        <v>3.4343027864592794E-5</v>
      </c>
      <c r="M8" s="45">
        <f t="shared" si="11"/>
        <v>-2.9929098546218183E-2</v>
      </c>
      <c r="N8" s="45">
        <f t="shared" si="12"/>
        <v>5.9241476277852298E-2</v>
      </c>
      <c r="Q8" s="68" t="s">
        <v>102</v>
      </c>
      <c r="R8" s="108">
        <v>6.7931252200531284E-2</v>
      </c>
      <c r="S8" s="109">
        <v>7.8443153521457087E-2</v>
      </c>
      <c r="V8" s="45">
        <f t="shared" si="3"/>
        <v>3.4343027864592815E-5</v>
      </c>
      <c r="W8" s="45">
        <f t="shared" si="4"/>
        <v>-2.0126018768169448E-7</v>
      </c>
      <c r="X8" s="45">
        <f t="shared" si="5"/>
        <v>1.1794435629081984E-9</v>
      </c>
      <c r="Z8" s="136" t="s">
        <v>154</v>
      </c>
      <c r="AA8" s="45">
        <v>156</v>
      </c>
    </row>
    <row r="9" spans="1:31" x14ac:dyDescent="0.35">
      <c r="A9" s="70">
        <v>42303</v>
      </c>
      <c r="B9" s="85">
        <v>998.84</v>
      </c>
      <c r="C9" s="76">
        <v>58.231699999999996</v>
      </c>
      <c r="D9" s="73">
        <f t="shared" si="6"/>
        <v>5.8115638043178895E-2</v>
      </c>
      <c r="E9" s="73">
        <f t="shared" si="6"/>
        <v>2.0784980542018671E-2</v>
      </c>
      <c r="F9" s="73">
        <f t="shared" si="7"/>
        <v>5.6775453187231699E-2</v>
      </c>
      <c r="G9" s="73">
        <f t="shared" si="8"/>
        <v>1.8385576737046619E-2</v>
      </c>
      <c r="H9" s="74">
        <f t="shared" si="9"/>
        <v>1.0438494513544463E-3</v>
      </c>
      <c r="I9" s="74">
        <f t="shared" si="10"/>
        <v>3.223452084615538E-3</v>
      </c>
      <c r="J9" s="45">
        <f t="shared" si="0"/>
        <v>4.2854694050617072E-2</v>
      </c>
      <c r="K9" s="45">
        <f t="shared" si="1"/>
        <v>-2.2069713508598401E-2</v>
      </c>
      <c r="L9" s="45">
        <f t="shared" si="2"/>
        <v>4.8707225435161075E-4</v>
      </c>
      <c r="M9" s="45">
        <f t="shared" si="11"/>
        <v>-1.730593361418141E-3</v>
      </c>
      <c r="N9" s="45">
        <f t="shared" si="12"/>
        <v>8.7439981462652333E-2</v>
      </c>
      <c r="Q9" s="54"/>
      <c r="R9" s="78"/>
      <c r="S9" s="78"/>
      <c r="V9" s="45">
        <f t="shared" si="3"/>
        <v>4.8707225435161086E-4</v>
      </c>
      <c r="W9" s="45">
        <f t="shared" si="4"/>
        <v>-1.0749545111527225E-5</v>
      </c>
      <c r="X9" s="45">
        <f t="shared" si="5"/>
        <v>2.3723938095916031E-7</v>
      </c>
      <c r="Z9" s="144" t="s">
        <v>155</v>
      </c>
      <c r="AA9" s="145">
        <f>(AA8/6)*AA6^2+(AA8/24)*AA7^2</f>
        <v>0.46051261612645006</v>
      </c>
    </row>
    <row r="10" spans="1:31" ht="15" thickBot="1" x14ac:dyDescent="0.4">
      <c r="A10" s="70">
        <v>42296</v>
      </c>
      <c r="B10" s="85">
        <v>943.98</v>
      </c>
      <c r="C10" s="76">
        <v>57.045999999999999</v>
      </c>
      <c r="D10" s="73">
        <f t="shared" si="6"/>
        <v>-6.2531581606871537E-3</v>
      </c>
      <c r="E10" s="73">
        <f t="shared" si="6"/>
        <v>1.5364132795090297E-2</v>
      </c>
      <c r="F10" s="73">
        <f t="shared" si="7"/>
        <v>-7.5933430166343525E-3</v>
      </c>
      <c r="G10" s="73">
        <f t="shared" si="8"/>
        <v>1.2964728990118244E-2</v>
      </c>
      <c r="H10" s="74">
        <f t="shared" si="9"/>
        <v>-9.8445634339671309E-5</v>
      </c>
      <c r="I10" s="74">
        <f t="shared" si="10"/>
        <v>5.7658858168269691E-5</v>
      </c>
      <c r="J10" s="45">
        <f t="shared" si="0"/>
        <v>-3.0112248809786041E-3</v>
      </c>
      <c r="K10" s="45">
        <f t="shared" si="1"/>
        <v>1.8375357676068901E-2</v>
      </c>
      <c r="L10" s="45">
        <f t="shared" si="2"/>
        <v>3.3765376972346426E-4</v>
      </c>
      <c r="M10" s="45">
        <f t="shared" si="11"/>
        <v>-4.759651229301385E-2</v>
      </c>
      <c r="N10" s="45">
        <f t="shared" si="12"/>
        <v>4.1574062531056631E-2</v>
      </c>
      <c r="Q10" s="44"/>
      <c r="R10" s="78"/>
      <c r="S10" s="78"/>
      <c r="V10" s="45">
        <f t="shared" si="3"/>
        <v>3.3765376972346415E-4</v>
      </c>
      <c r="W10" s="45">
        <f t="shared" si="4"/>
        <v>6.2045087893416567E-6</v>
      </c>
      <c r="X10" s="45">
        <f t="shared" si="5"/>
        <v>1.1401006820846616E-7</v>
      </c>
      <c r="Z10" s="144" t="s">
        <v>156</v>
      </c>
      <c r="AA10" s="145">
        <f>CHIINV(0.05,2)</f>
        <v>5.9914645471079817</v>
      </c>
    </row>
    <row r="11" spans="1:31" ht="15" thickBot="1" x14ac:dyDescent="0.4">
      <c r="A11" s="70">
        <v>42289</v>
      </c>
      <c r="B11" s="85">
        <v>949.92</v>
      </c>
      <c r="C11" s="76">
        <v>56.1828</v>
      </c>
      <c r="D11" s="73">
        <f t="shared" si="6"/>
        <v>9.0181957235269845E-3</v>
      </c>
      <c r="E11" s="73">
        <f t="shared" si="6"/>
        <v>5.0753014461939834E-4</v>
      </c>
      <c r="F11" s="73">
        <f t="shared" si="7"/>
        <v>7.6780108675797865E-3</v>
      </c>
      <c r="G11" s="73">
        <f t="shared" si="8"/>
        <v>-1.8918736603526541E-3</v>
      </c>
      <c r="H11" s="74">
        <f t="shared" si="9"/>
        <v>-1.4525826524275629E-5</v>
      </c>
      <c r="I11" s="74">
        <f t="shared" si="10"/>
        <v>5.8951850882673306E-5</v>
      </c>
      <c r="J11" s="45">
        <f t="shared" si="0"/>
        <v>7.8703624802435659E-3</v>
      </c>
      <c r="K11" s="45">
        <f t="shared" si="1"/>
        <v>-7.3628323356241679E-3</v>
      </c>
      <c r="L11" s="45">
        <f t="shared" si="2"/>
        <v>5.4211300002512842E-5</v>
      </c>
      <c r="M11" s="45">
        <f t="shared" si="11"/>
        <v>-3.6714924931791668E-2</v>
      </c>
      <c r="N11" s="45">
        <f t="shared" si="12"/>
        <v>5.2455649892278813E-2</v>
      </c>
      <c r="Q11" s="47" t="s">
        <v>103</v>
      </c>
      <c r="R11" s="123">
        <f>SUM(H2:H157)/SUM(I2:I157)</f>
        <v>0.71254896217619379</v>
      </c>
      <c r="S11" s="78"/>
      <c r="V11" s="45">
        <f t="shared" si="3"/>
        <v>5.4211300002512863E-5</v>
      </c>
      <c r="W11" s="45">
        <f t="shared" si="4"/>
        <v>-3.9914871261472433E-7</v>
      </c>
      <c r="X11" s="45">
        <f t="shared" si="5"/>
        <v>2.938865047962451E-9</v>
      </c>
    </row>
    <row r="12" spans="1:31" ht="15" thickBot="1" x14ac:dyDescent="0.4">
      <c r="A12" s="70">
        <v>42282</v>
      </c>
      <c r="B12" s="85">
        <v>941.43</v>
      </c>
      <c r="C12" s="76">
        <v>56.154299999999999</v>
      </c>
      <c r="D12" s="73">
        <f t="shared" si="6"/>
        <v>3.7399861155494762E-2</v>
      </c>
      <c r="E12" s="73">
        <f t="shared" si="6"/>
        <v>2.5108207722316422E-2</v>
      </c>
      <c r="F12" s="73">
        <f t="shared" si="7"/>
        <v>3.6059676299547566E-2</v>
      </c>
      <c r="G12" s="73">
        <f t="shared" si="8"/>
        <v>2.270880391734437E-2</v>
      </c>
      <c r="H12" s="74">
        <f t="shared" si="9"/>
        <v>8.1887211840933572E-4</v>
      </c>
      <c r="I12" s="74">
        <f t="shared" si="10"/>
        <v>1.3003002548281524E-3</v>
      </c>
      <c r="J12" s="45">
        <f t="shared" si="0"/>
        <v>2.8093688728624163E-2</v>
      </c>
      <c r="K12" s="45">
        <f t="shared" si="1"/>
        <v>-2.9854810063077407E-3</v>
      </c>
      <c r="L12" s="45">
        <f t="shared" si="2"/>
        <v>8.9130968390242797E-6</v>
      </c>
      <c r="M12" s="45">
        <f t="shared" si="11"/>
        <v>-1.6491598683411057E-2</v>
      </c>
      <c r="N12" s="45">
        <f t="shared" si="12"/>
        <v>7.2678976140659421E-2</v>
      </c>
      <c r="Q12" s="65" t="s">
        <v>114</v>
      </c>
      <c r="R12" s="124">
        <f>AVERAGE(E2:E157)-R4*AVERAGE(D2:D157)</f>
        <v>1.4444564767426239E-3</v>
      </c>
      <c r="S12" s="78"/>
      <c r="V12" s="45">
        <f t="shared" si="3"/>
        <v>8.9130968390242932E-6</v>
      </c>
      <c r="W12" s="45">
        <f t="shared" si="4"/>
        <v>-2.6609881320288608E-8</v>
      </c>
      <c r="X12" s="45">
        <f t="shared" si="5"/>
        <v>7.944329526182485E-11</v>
      </c>
      <c r="Z12" s="157" t="s">
        <v>164</v>
      </c>
      <c r="AA12" s="96">
        <f>JBStatVBA(K2:K157)</f>
        <v>0.46051261612644989</v>
      </c>
    </row>
    <row r="13" spans="1:31" ht="15" thickBot="1" x14ac:dyDescent="0.4">
      <c r="A13" s="70">
        <v>42275</v>
      </c>
      <c r="B13" s="85">
        <v>907.49</v>
      </c>
      <c r="C13" s="76">
        <v>54.7789</v>
      </c>
      <c r="D13" s="73">
        <f t="shared" si="6"/>
        <v>-4.1862871381210781E-2</v>
      </c>
      <c r="E13" s="73">
        <f t="shared" si="6"/>
        <v>-5.2035275102187764E-2</v>
      </c>
      <c r="F13" s="73">
        <f t="shared" si="7"/>
        <v>-4.3203056237157977E-2</v>
      </c>
      <c r="G13" s="73">
        <f t="shared" si="8"/>
        <v>-5.443467890715982E-2</v>
      </c>
      <c r="H13" s="74">
        <f t="shared" si="9"/>
        <v>2.3517444940776627E-3</v>
      </c>
      <c r="I13" s="74">
        <f t="shared" si="10"/>
        <v>1.8665040682310347E-3</v>
      </c>
      <c r="J13" s="45">
        <f t="shared" si="0"/>
        <v>-2.8384889079654602E-2</v>
      </c>
      <c r="K13" s="45">
        <f t="shared" si="1"/>
        <v>-2.3650386022533162E-2</v>
      </c>
      <c r="L13" s="45">
        <f t="shared" si="2"/>
        <v>5.5934075901483196E-4</v>
      </c>
      <c r="M13" s="45">
        <f t="shared" si="11"/>
        <v>-7.2970176491689867E-2</v>
      </c>
      <c r="N13" s="45">
        <f t="shared" si="12"/>
        <v>1.6200398332380617E-2</v>
      </c>
      <c r="Q13" s="52" t="s">
        <v>104</v>
      </c>
      <c r="R13" s="107">
        <f>SQRT((1/154)*SUM(L2:L157))</f>
        <v>2.2569251798912355E-2</v>
      </c>
      <c r="S13" s="78"/>
      <c r="V13" s="45">
        <f t="shared" si="3"/>
        <v>5.5934075901483207E-4</v>
      </c>
      <c r="W13" s="45">
        <f t="shared" si="4"/>
        <v>-1.3228624868837476E-5</v>
      </c>
      <c r="X13" s="45">
        <f t="shared" si="5"/>
        <v>3.1286208469528842E-7</v>
      </c>
    </row>
    <row r="14" spans="1:31" ht="15" thickBot="1" x14ac:dyDescent="0.4">
      <c r="A14" s="70">
        <v>42268</v>
      </c>
      <c r="B14" s="85">
        <v>947.14</v>
      </c>
      <c r="C14" s="76">
        <v>57.785800000000002</v>
      </c>
      <c r="D14" s="73">
        <f t="shared" si="6"/>
        <v>-8.4380234505863263E-3</v>
      </c>
      <c r="E14" s="73">
        <f t="shared" si="6"/>
        <v>-8.6260435145122816E-3</v>
      </c>
      <c r="F14" s="73">
        <f t="shared" si="7"/>
        <v>-9.7782083065335243E-3</v>
      </c>
      <c r="G14" s="73">
        <f t="shared" si="8"/>
        <v>-1.1025447319484334E-2</v>
      </c>
      <c r="H14" s="74">
        <f t="shared" si="9"/>
        <v>1.078091205626295E-4</v>
      </c>
      <c r="I14" s="74">
        <f t="shared" si="10"/>
        <v>9.5613357685961207E-5</v>
      </c>
      <c r="J14" s="45">
        <f t="shared" si="0"/>
        <v>-4.5680483757910484E-3</v>
      </c>
      <c r="K14" s="45">
        <f t="shared" si="1"/>
        <v>-4.0579951387212333E-3</v>
      </c>
      <c r="L14" s="45">
        <f t="shared" si="2"/>
        <v>1.6467324545885162E-5</v>
      </c>
      <c r="M14" s="45">
        <f t="shared" si="11"/>
        <v>-4.9153335787826297E-2</v>
      </c>
      <c r="N14" s="45">
        <f t="shared" si="12"/>
        <v>4.0017239036244184E-2</v>
      </c>
      <c r="Q14" s="53" t="s">
        <v>105</v>
      </c>
      <c r="R14" s="125">
        <f>SQRT(R13^2/SUM(I2:I157))</f>
        <v>6.1701690596627258E-2</v>
      </c>
      <c r="S14" s="78"/>
      <c r="V14" s="45">
        <f t="shared" si="3"/>
        <v>1.6467324545885175E-5</v>
      </c>
      <c r="W14" s="45">
        <f t="shared" si="4"/>
        <v>-6.682432295494691E-8</v>
      </c>
      <c r="X14" s="45">
        <f t="shared" si="5"/>
        <v>2.7117277769951237E-10</v>
      </c>
      <c r="Z14" s="213" t="s">
        <v>158</v>
      </c>
      <c r="AA14" s="214"/>
    </row>
    <row r="15" spans="1:31" x14ac:dyDescent="0.35">
      <c r="A15" s="70">
        <v>42261</v>
      </c>
      <c r="B15" s="85">
        <v>955.2</v>
      </c>
      <c r="C15" s="76">
        <v>58.288600000000002</v>
      </c>
      <c r="D15" s="73">
        <f t="shared" si="6"/>
        <v>-5.3211983630285014E-3</v>
      </c>
      <c r="E15" s="73">
        <f t="shared" si="6"/>
        <v>4.0860341008141302E-3</v>
      </c>
      <c r="F15" s="73">
        <f t="shared" si="7"/>
        <v>-6.6613832189757003E-3</v>
      </c>
      <c r="G15" s="73">
        <f t="shared" si="8"/>
        <v>1.6866302958420776E-3</v>
      </c>
      <c r="H15" s="74">
        <f t="shared" si="9"/>
        <v>-1.1235290749338437E-5</v>
      </c>
      <c r="I15" s="74">
        <f t="shared" si="10"/>
        <v>4.4374026390051066E-5</v>
      </c>
      <c r="J15" s="45">
        <f t="shared" si="0"/>
        <v>-2.3471578943669962E-3</v>
      </c>
      <c r="K15" s="45">
        <f t="shared" si="1"/>
        <v>6.4331919951811263E-3</v>
      </c>
      <c r="L15" s="45">
        <f t="shared" si="2"/>
        <v>4.1385959246862522E-5</v>
      </c>
      <c r="M15" s="45">
        <f t="shared" si="11"/>
        <v>-4.693244530640224E-2</v>
      </c>
      <c r="N15" s="45">
        <f t="shared" si="12"/>
        <v>4.2238129517668241E-2</v>
      </c>
      <c r="Q15" s="54"/>
      <c r="R15" s="78"/>
      <c r="S15" s="78"/>
      <c r="V15" s="45">
        <f t="shared" si="3"/>
        <v>4.1385959246862495E-5</v>
      </c>
      <c r="W15" s="45">
        <f t="shared" si="4"/>
        <v>2.6624382173980802E-7</v>
      </c>
      <c r="X15" s="45">
        <f t="shared" si="5"/>
        <v>1.7127976227829632E-9</v>
      </c>
    </row>
    <row r="16" spans="1:31" ht="15" thickBot="1" x14ac:dyDescent="0.4">
      <c r="A16" s="70">
        <v>42254</v>
      </c>
      <c r="B16" s="85">
        <v>960.31</v>
      </c>
      <c r="C16" s="76">
        <v>58.051400000000001</v>
      </c>
      <c r="D16" s="73">
        <f t="shared" si="6"/>
        <v>-1.6458755812286251E-2</v>
      </c>
      <c r="E16" s="73">
        <f t="shared" si="6"/>
        <v>-4.3922308450884788E-3</v>
      </c>
      <c r="F16" s="73">
        <f t="shared" si="7"/>
        <v>-1.779894066823345E-2</v>
      </c>
      <c r="G16" s="73">
        <f t="shared" si="8"/>
        <v>-6.791634650060531E-3</v>
      </c>
      <c r="H16" s="74">
        <f t="shared" si="9"/>
        <v>1.2088390217674584E-4</v>
      </c>
      <c r="I16" s="74">
        <f t="shared" si="10"/>
        <v>3.1680228891129461E-4</v>
      </c>
      <c r="J16" s="45">
        <f t="shared" si="0"/>
        <v>-1.028321289601334E-2</v>
      </c>
      <c r="K16" s="45">
        <f t="shared" si="1"/>
        <v>5.890982050924861E-3</v>
      </c>
      <c r="L16" s="45">
        <f t="shared" si="2"/>
        <v>3.4703669524318883E-5</v>
      </c>
      <c r="M16" s="45">
        <f t="shared" si="11"/>
        <v>-5.4868500308048587E-2</v>
      </c>
      <c r="N16" s="45">
        <f t="shared" si="12"/>
        <v>3.4302074516021894E-2</v>
      </c>
      <c r="Q16" s="44"/>
      <c r="R16" s="78"/>
      <c r="S16" s="78"/>
      <c r="V16" s="45">
        <f t="shared" si="3"/>
        <v>3.4703669524318862E-5</v>
      </c>
      <c r="W16" s="45">
        <f t="shared" si="4"/>
        <v>2.0443869426899048E-7</v>
      </c>
      <c r="X16" s="45">
        <f t="shared" si="5"/>
        <v>1.2043446784531377E-9</v>
      </c>
    </row>
    <row r="17" spans="1:24" x14ac:dyDescent="0.35">
      <c r="A17" s="70">
        <v>42247</v>
      </c>
      <c r="B17" s="85">
        <v>976.38</v>
      </c>
      <c r="C17" s="76">
        <v>58.307499999999997</v>
      </c>
      <c r="D17" s="73">
        <f t="shared" si="6"/>
        <v>6.2217822213035325E-2</v>
      </c>
      <c r="E17" s="73">
        <f t="shared" si="6"/>
        <v>2.2113732777057079E-2</v>
      </c>
      <c r="F17" s="73">
        <f t="shared" si="7"/>
        <v>6.0877637357088128E-2</v>
      </c>
      <c r="G17" s="73">
        <f t="shared" si="8"/>
        <v>1.9714328972085027E-2</v>
      </c>
      <c r="H17" s="74">
        <f t="shared" si="9"/>
        <v>1.2001617699009283E-3</v>
      </c>
      <c r="I17" s="74">
        <f t="shared" si="10"/>
        <v>3.7060867301811321E-3</v>
      </c>
      <c r="J17" s="45">
        <f t="shared" si="0"/>
        <v>4.5777701123503878E-2</v>
      </c>
      <c r="K17" s="45">
        <f t="shared" si="1"/>
        <v>-2.3663968346446799E-2</v>
      </c>
      <c r="L17" s="45">
        <f t="shared" si="2"/>
        <v>5.5998339790163602E-4</v>
      </c>
      <c r="M17" s="45">
        <f t="shared" si="11"/>
        <v>1.192413711468672E-3</v>
      </c>
      <c r="N17" s="45">
        <f t="shared" si="12"/>
        <v>9.0362988535539146E-2</v>
      </c>
      <c r="Q17" s="47" t="s">
        <v>106</v>
      </c>
      <c r="R17" s="126">
        <f>R4/R5</f>
        <v>11.548289119571445</v>
      </c>
      <c r="S17" s="78"/>
      <c r="V17" s="45">
        <f t="shared" si="3"/>
        <v>5.5998339790163624E-4</v>
      </c>
      <c r="W17" s="45">
        <f t="shared" si="4"/>
        <v>-1.3251429402480045E-5</v>
      </c>
      <c r="X17" s="45">
        <f t="shared" si="5"/>
        <v>3.1358140592546226E-7</v>
      </c>
    </row>
    <row r="18" spans="1:24" ht="15" thickBot="1" x14ac:dyDescent="0.4">
      <c r="A18" s="70">
        <v>42240</v>
      </c>
      <c r="B18" s="85">
        <v>919.19</v>
      </c>
      <c r="C18" s="76">
        <v>57.045999999999999</v>
      </c>
      <c r="D18" s="73">
        <f t="shared" si="6"/>
        <v>-0.1214264549859973</v>
      </c>
      <c r="E18" s="73">
        <f t="shared" si="6"/>
        <v>-0.10332382889495971</v>
      </c>
      <c r="F18" s="73">
        <f t="shared" si="7"/>
        <v>-0.1227666398419445</v>
      </c>
      <c r="G18" s="73">
        <f t="shared" si="8"/>
        <v>-0.10572323269993177</v>
      </c>
      <c r="H18" s="74">
        <f t="shared" si="9"/>
        <v>1.2979286031798612E-2</v>
      </c>
      <c r="I18" s="74">
        <f t="shared" si="10"/>
        <v>1.5071647858081714E-2</v>
      </c>
      <c r="J18" s="45">
        <f t="shared" si="0"/>
        <v>-8.5077838004264064E-2</v>
      </c>
      <c r="K18" s="45">
        <f t="shared" si="1"/>
        <v>-1.8245990890695646E-2</v>
      </c>
      <c r="L18" s="45">
        <f t="shared" si="2"/>
        <v>3.329161835833485E-4</v>
      </c>
      <c r="M18" s="45">
        <f t="shared" si="11"/>
        <v>-0.12966312541629937</v>
      </c>
      <c r="N18" s="45">
        <f t="shared" si="12"/>
        <v>-4.0492550592228893E-2</v>
      </c>
      <c r="Q18" s="53" t="s">
        <v>107</v>
      </c>
      <c r="R18" s="112">
        <f>TINV(0.05,154)</f>
        <v>1.9754880582343397</v>
      </c>
      <c r="S18" s="78"/>
      <c r="V18" s="45">
        <f t="shared" si="3"/>
        <v>3.3291618358334861E-4</v>
      </c>
      <c r="W18" s="45">
        <f t="shared" si="4"/>
        <v>-6.0743856530269392E-6</v>
      </c>
      <c r="X18" s="45">
        <f t="shared" si="5"/>
        <v>1.1083318529170187E-7</v>
      </c>
    </row>
    <row r="19" spans="1:24" ht="15" thickBot="1" x14ac:dyDescent="0.4">
      <c r="A19" s="70">
        <v>42233</v>
      </c>
      <c r="B19" s="85">
        <v>1046.23</v>
      </c>
      <c r="C19" s="76">
        <v>63.619399999999999</v>
      </c>
      <c r="D19" s="73">
        <f t="shared" si="6"/>
        <v>-5.5919509113878385E-2</v>
      </c>
      <c r="E19" s="73">
        <f t="shared" si="6"/>
        <v>-1.8871707244101654E-2</v>
      </c>
      <c r="F19" s="73">
        <f t="shared" si="7"/>
        <v>-5.7259693969825581E-2</v>
      </c>
      <c r="G19" s="73">
        <f t="shared" si="8"/>
        <v>-2.1271111049073706E-2</v>
      </c>
      <c r="H19" s="74">
        <f t="shared" si="9"/>
        <v>1.217977309068136E-3</v>
      </c>
      <c r="I19" s="74">
        <f t="shared" si="10"/>
        <v>3.2786725535180802E-3</v>
      </c>
      <c r="J19" s="45">
        <f t="shared" si="0"/>
        <v>-3.8400931707753633E-2</v>
      </c>
      <c r="K19" s="45">
        <f t="shared" si="1"/>
        <v>1.9529224463651979E-2</v>
      </c>
      <c r="L19" s="45">
        <f t="shared" si="2"/>
        <v>3.8139060815170294E-4</v>
      </c>
      <c r="M19" s="45">
        <f t="shared" si="11"/>
        <v>-8.2986219119788901E-2</v>
      </c>
      <c r="N19" s="45">
        <f t="shared" si="12"/>
        <v>6.18435570428158E-3</v>
      </c>
      <c r="Q19" s="173" t="s">
        <v>170</v>
      </c>
      <c r="R19" s="174">
        <f>TestSignificativité(D2:D157,E2:E157,S4,R4)</f>
        <v>11.548289119571448</v>
      </c>
      <c r="S19" s="78"/>
      <c r="V19" s="45">
        <f t="shared" si="3"/>
        <v>3.8139060815170278E-4</v>
      </c>
      <c r="W19" s="45">
        <f t="shared" si="4"/>
        <v>7.4482627949233386E-6</v>
      </c>
      <c r="X19" s="45">
        <f t="shared" si="5"/>
        <v>1.4545879598632569E-7</v>
      </c>
    </row>
    <row r="20" spans="1:24" ht="15" thickBot="1" x14ac:dyDescent="0.4">
      <c r="A20" s="70">
        <v>42226</v>
      </c>
      <c r="B20" s="85">
        <v>1108.2</v>
      </c>
      <c r="C20" s="76">
        <v>64.843100000000007</v>
      </c>
      <c r="D20" s="73">
        <f t="shared" si="6"/>
        <v>1.4482139914681644E-2</v>
      </c>
      <c r="E20" s="73">
        <f t="shared" si="6"/>
        <v>-5.8170110008047803E-3</v>
      </c>
      <c r="F20" s="73">
        <f t="shared" si="7"/>
        <v>1.3141955058734446E-2</v>
      </c>
      <c r="G20" s="73">
        <f t="shared" si="8"/>
        <v>-8.2164148057768324E-3</v>
      </c>
      <c r="H20" s="74">
        <f t="shared" si="9"/>
        <v>-1.0797975412143945E-4</v>
      </c>
      <c r="I20" s="74">
        <f t="shared" si="10"/>
        <v>1.727109827657959E-4</v>
      </c>
      <c r="J20" s="45">
        <f t="shared" si="0"/>
        <v>1.176369024303946E-2</v>
      </c>
      <c r="K20" s="45">
        <f t="shared" si="1"/>
        <v>-1.7580701243844241E-2</v>
      </c>
      <c r="L20" s="45">
        <f t="shared" si="2"/>
        <v>3.0908105622530642E-4</v>
      </c>
      <c r="M20" s="45">
        <f t="shared" si="11"/>
        <v>-3.282159716899577E-2</v>
      </c>
      <c r="N20" s="45">
        <f t="shared" si="12"/>
        <v>5.6348977655074711E-2</v>
      </c>
      <c r="Q20" s="57"/>
      <c r="R20" s="78"/>
      <c r="S20" s="78"/>
      <c r="V20" s="45">
        <f t="shared" si="3"/>
        <v>3.0908105622530653E-4</v>
      </c>
      <c r="W20" s="45">
        <f t="shared" si="4"/>
        <v>-5.4338617096289394E-6</v>
      </c>
      <c r="X20" s="45">
        <f t="shared" si="5"/>
        <v>9.5531099317351097E-8</v>
      </c>
    </row>
    <row r="21" spans="1:24" ht="15" thickBot="1" x14ac:dyDescent="0.4">
      <c r="A21" s="70">
        <v>42219</v>
      </c>
      <c r="B21" s="85">
        <v>1092.3800000000001</v>
      </c>
      <c r="C21" s="76">
        <v>65.222499999999997</v>
      </c>
      <c r="D21" s="73">
        <f t="shared" si="6"/>
        <v>4.1840325795652993E-2</v>
      </c>
      <c r="E21" s="73">
        <f t="shared" si="6"/>
        <v>2.6574705551821686E-2</v>
      </c>
      <c r="F21" s="73">
        <f t="shared" si="7"/>
        <v>4.0500140939705796E-2</v>
      </c>
      <c r="G21" s="73">
        <f t="shared" si="8"/>
        <v>2.4175301746849634E-2</v>
      </c>
      <c r="H21" s="74">
        <f t="shared" si="9"/>
        <v>9.7910312800732592E-4</v>
      </c>
      <c r="I21" s="74">
        <f t="shared" si="10"/>
        <v>1.6402614161360335E-3</v>
      </c>
      <c r="J21" s="45">
        <f t="shared" si="0"/>
        <v>3.1257737199548989E-2</v>
      </c>
      <c r="K21" s="45">
        <f t="shared" si="1"/>
        <v>-4.683031647727303E-3</v>
      </c>
      <c r="L21" s="45">
        <f t="shared" si="2"/>
        <v>2.1930785413615498E-5</v>
      </c>
      <c r="M21" s="45">
        <f t="shared" si="11"/>
        <v>-1.3327550212486224E-2</v>
      </c>
      <c r="N21" s="45">
        <f t="shared" si="12"/>
        <v>7.5843024611584264E-2</v>
      </c>
      <c r="Q21" s="58" t="s">
        <v>108</v>
      </c>
      <c r="R21" s="127">
        <f>R18*S6</f>
        <v>4.458528741203524E-2</v>
      </c>
      <c r="S21" s="78"/>
      <c r="V21" s="45">
        <f t="shared" si="3"/>
        <v>2.1930785413615515E-5</v>
      </c>
      <c r="W21" s="45">
        <f t="shared" si="4"/>
        <v>-1.027025621514778E-7</v>
      </c>
      <c r="X21" s="45">
        <f t="shared" si="5"/>
        <v>4.8095934885805107E-10</v>
      </c>
    </row>
    <row r="22" spans="1:24" x14ac:dyDescent="0.35">
      <c r="A22" s="70">
        <v>42212</v>
      </c>
      <c r="B22" s="85">
        <v>1048.51</v>
      </c>
      <c r="C22" s="76">
        <v>63.534100000000002</v>
      </c>
      <c r="D22" s="73">
        <f t="shared" si="6"/>
        <v>-6.7228311152231102E-2</v>
      </c>
      <c r="E22" s="73">
        <f t="shared" si="6"/>
        <v>-5.3687446565760896E-2</v>
      </c>
      <c r="F22" s="73">
        <f t="shared" si="7"/>
        <v>-6.8568496008178298E-2</v>
      </c>
      <c r="G22" s="73">
        <f t="shared" si="8"/>
        <v>-5.6086850370732952E-2</v>
      </c>
      <c r="H22" s="74">
        <f t="shared" si="9"/>
        <v>3.8457909757568958E-3</v>
      </c>
      <c r="I22" s="74">
        <f t="shared" si="10"/>
        <v>4.7016386448235628E-3</v>
      </c>
      <c r="J22" s="45">
        <f t="shared" si="0"/>
        <v>-4.6459006863637888E-2</v>
      </c>
      <c r="K22" s="45">
        <f t="shared" si="1"/>
        <v>-7.2284397021230087E-3</v>
      </c>
      <c r="L22" s="45">
        <f t="shared" si="2"/>
        <v>5.225034052722817E-5</v>
      </c>
      <c r="M22" s="45">
        <f t="shared" si="11"/>
        <v>-9.1044294275673163E-2</v>
      </c>
      <c r="N22" s="45">
        <f t="shared" si="12"/>
        <v>-1.8737194516026817E-3</v>
      </c>
      <c r="V22" s="45">
        <f t="shared" si="3"/>
        <v>5.2250340527228197E-5</v>
      </c>
      <c r="W22" s="45">
        <f t="shared" si="4"/>
        <v>-3.7768843591646326E-7</v>
      </c>
      <c r="X22" s="45">
        <f t="shared" si="5"/>
        <v>2.7300980852113053E-9</v>
      </c>
    </row>
    <row r="23" spans="1:24" x14ac:dyDescent="0.35">
      <c r="A23" s="70">
        <v>42205</v>
      </c>
      <c r="B23" s="85">
        <v>1124.08</v>
      </c>
      <c r="C23" s="76">
        <v>67.138599999999997</v>
      </c>
      <c r="D23" s="73">
        <f t="shared" si="6"/>
        <v>1.6944859094404505E-2</v>
      </c>
      <c r="E23" s="73">
        <f t="shared" si="6"/>
        <v>1.2879253042548205E-2</v>
      </c>
      <c r="F23" s="73">
        <f t="shared" si="7"/>
        <v>1.5604674238457307E-2</v>
      </c>
      <c r="G23" s="73">
        <f t="shared" si="8"/>
        <v>1.0479849237576153E-2</v>
      </c>
      <c r="H23" s="74">
        <f t="shared" si="9"/>
        <v>1.6353463342052104E-4</v>
      </c>
      <c r="I23" s="74">
        <f t="shared" si="10"/>
        <v>2.4350585808837312E-4</v>
      </c>
      <c r="J23" s="45">
        <f t="shared" si="0"/>
        <v>1.3518498238682394E-2</v>
      </c>
      <c r="K23" s="45">
        <f t="shared" si="1"/>
        <v>-6.3924519613418884E-4</v>
      </c>
      <c r="L23" s="45">
        <f t="shared" si="2"/>
        <v>4.0863442078063755E-7</v>
      </c>
      <c r="M23" s="45">
        <f t="shared" si="11"/>
        <v>-3.106678917335284E-2</v>
      </c>
      <c r="N23" s="45">
        <f t="shared" si="12"/>
        <v>5.8103785650717638E-2</v>
      </c>
      <c r="V23" s="45">
        <f t="shared" si="3"/>
        <v>4.086344207806402E-7</v>
      </c>
      <c r="W23" s="45">
        <f t="shared" si="4"/>
        <v>-2.6121759045910186E-10</v>
      </c>
      <c r="X23" s="45">
        <f t="shared" si="5"/>
        <v>1.669820898467293E-13</v>
      </c>
    </row>
    <row r="24" spans="1:24" ht="15" thickBot="1" x14ac:dyDescent="0.4">
      <c r="A24" s="70">
        <v>42198</v>
      </c>
      <c r="B24" s="85">
        <v>1105.3499999999999</v>
      </c>
      <c r="C24" s="76">
        <v>66.284899999999993</v>
      </c>
      <c r="D24" s="73">
        <f t="shared" si="6"/>
        <v>6.7001949919879386E-2</v>
      </c>
      <c r="E24" s="73">
        <f t="shared" si="6"/>
        <v>4.2362912990831912E-2</v>
      </c>
      <c r="F24" s="73">
        <f t="shared" si="7"/>
        <v>6.566176506393219E-2</v>
      </c>
      <c r="G24" s="73">
        <f t="shared" si="8"/>
        <v>3.9963509185859857E-2</v>
      </c>
      <c r="H24" s="74">
        <f t="shared" si="9"/>
        <v>2.624074551292226E-3</v>
      </c>
      <c r="I24" s="74">
        <f t="shared" si="10"/>
        <v>4.3114673913110255E-3</v>
      </c>
      <c r="J24" s="45">
        <f t="shared" si="0"/>
        <v>4.9186626355933988E-2</v>
      </c>
      <c r="K24" s="45">
        <f t="shared" si="1"/>
        <v>-6.8237133651020757E-3</v>
      </c>
      <c r="L24" s="45">
        <f t="shared" si="2"/>
        <v>4.6563064089072693E-5</v>
      </c>
      <c r="M24" s="45">
        <f t="shared" si="11"/>
        <v>4.601338943898782E-3</v>
      </c>
      <c r="N24" s="45">
        <f t="shared" si="12"/>
        <v>9.3771913767969256E-2</v>
      </c>
      <c r="V24" s="45">
        <f t="shared" si="3"/>
        <v>4.6563064089072714E-5</v>
      </c>
      <c r="W24" s="45">
        <f t="shared" si="4"/>
        <v>-3.1773300274471005E-7</v>
      </c>
      <c r="X24" s="45">
        <f t="shared" si="5"/>
        <v>2.168118937363093E-9</v>
      </c>
    </row>
    <row r="25" spans="1:24" ht="15" thickBot="1" x14ac:dyDescent="0.4">
      <c r="A25" s="70">
        <v>42191</v>
      </c>
      <c r="B25" s="85">
        <v>1035.94</v>
      </c>
      <c r="C25" s="76">
        <v>63.591000000000001</v>
      </c>
      <c r="D25" s="73">
        <f t="shared" si="6"/>
        <v>-2.3425937273164256E-2</v>
      </c>
      <c r="E25" s="73">
        <f t="shared" si="6"/>
        <v>-3.372708955700135E-2</v>
      </c>
      <c r="F25" s="73">
        <f t="shared" si="7"/>
        <v>-2.4766122129111456E-2</v>
      </c>
      <c r="G25" s="73">
        <f t="shared" si="8"/>
        <v>-3.6126493361973405E-2</v>
      </c>
      <c r="H25" s="74">
        <f t="shared" si="9"/>
        <v>8.9471314669916768E-4</v>
      </c>
      <c r="I25" s="74">
        <f t="shared" si="10"/>
        <v>6.133608053140641E-4</v>
      </c>
      <c r="J25" s="45">
        <f t="shared" si="0"/>
        <v>-1.5247670815255181E-2</v>
      </c>
      <c r="K25" s="45">
        <f t="shared" si="1"/>
        <v>-1.8479418741746169E-2</v>
      </c>
      <c r="L25" s="45">
        <f t="shared" si="2"/>
        <v>3.4148891703279956E-4</v>
      </c>
      <c r="M25" s="45">
        <f t="shared" si="11"/>
        <v>-5.9832958227290435E-2</v>
      </c>
      <c r="N25" s="45">
        <f t="shared" si="12"/>
        <v>2.9337616596780046E-2</v>
      </c>
      <c r="Q25" s="111" t="s">
        <v>160</v>
      </c>
      <c r="R25" s="146" t="s">
        <v>127</v>
      </c>
      <c r="S25" s="147" t="s">
        <v>128</v>
      </c>
      <c r="V25" s="45">
        <f t="shared" si="3"/>
        <v>3.4148891703279967E-4</v>
      </c>
      <c r="W25" s="45">
        <f t="shared" si="4"/>
        <v>-6.310516693514522E-6</v>
      </c>
      <c r="X25" s="45">
        <f t="shared" si="5"/>
        <v>1.1661468045623433E-7</v>
      </c>
    </row>
    <row r="26" spans="1:24" x14ac:dyDescent="0.35">
      <c r="A26" s="70">
        <v>42184</v>
      </c>
      <c r="B26" s="85">
        <v>1060.79</v>
      </c>
      <c r="C26" s="76">
        <v>65.810599999999994</v>
      </c>
      <c r="D26" s="73">
        <f t="shared" si="6"/>
        <v>-3.3924082911369349E-2</v>
      </c>
      <c r="E26" s="73">
        <f t="shared" si="6"/>
        <v>-2.6519376244390075E-2</v>
      </c>
      <c r="F26" s="73">
        <f t="shared" si="7"/>
        <v>-3.5264267767316546E-2</v>
      </c>
      <c r="G26" s="73">
        <f t="shared" si="8"/>
        <v>-2.8918780049362127E-2</v>
      </c>
      <c r="H26" s="74">
        <f t="shared" si="9"/>
        <v>1.0197996031648376E-3</v>
      </c>
      <c r="I26" s="74">
        <f t="shared" si="10"/>
        <v>1.2435685811650007E-3</v>
      </c>
      <c r="J26" s="45">
        <f t="shared" si="0"/>
        <v>-2.2728113594532758E-2</v>
      </c>
      <c r="K26" s="45">
        <f t="shared" si="1"/>
        <v>-3.7912626498573174E-3</v>
      </c>
      <c r="L26" s="45">
        <f t="shared" si="2"/>
        <v>1.4373672480203128E-5</v>
      </c>
      <c r="M26" s="45">
        <f t="shared" si="11"/>
        <v>-6.7313401006568019E-2</v>
      </c>
      <c r="N26" s="45">
        <f t="shared" si="12"/>
        <v>2.1857173817502466E-2</v>
      </c>
      <c r="Q26" s="148" t="s">
        <v>129</v>
      </c>
      <c r="R26" s="169">
        <f>R27+R28</f>
        <v>0.14637440572198837</v>
      </c>
      <c r="S26" s="92">
        <f>S28+S27</f>
        <v>155</v>
      </c>
      <c r="V26" s="45">
        <f t="shared" si="3"/>
        <v>1.4373672480203145E-5</v>
      </c>
      <c r="W26" s="45">
        <f t="shared" si="4"/>
        <v>-5.4494367615476208E-8</v>
      </c>
      <c r="X26" s="45">
        <f t="shared" si="5"/>
        <v>2.0660246056814922E-10</v>
      </c>
    </row>
    <row r="27" spans="1:24" x14ac:dyDescent="0.35">
      <c r="A27" s="70">
        <v>42177</v>
      </c>
      <c r="B27" s="85">
        <v>1098.04</v>
      </c>
      <c r="C27" s="76">
        <v>67.603399999999993</v>
      </c>
      <c r="D27" s="73">
        <f t="shared" si="6"/>
        <v>5.3205060571472451E-2</v>
      </c>
      <c r="E27" s="73">
        <f t="shared" si="6"/>
        <v>6.3732632605856473E-2</v>
      </c>
      <c r="F27" s="73">
        <f t="shared" si="7"/>
        <v>5.1864875715525255E-2</v>
      </c>
      <c r="G27" s="73">
        <f t="shared" si="8"/>
        <v>6.1333228800884418E-2</v>
      </c>
      <c r="H27" s="74">
        <f t="shared" si="9"/>
        <v>3.1810402889897445E-3</v>
      </c>
      <c r="I27" s="74">
        <f t="shared" si="10"/>
        <v>2.6899653329868814E-3</v>
      </c>
      <c r="J27" s="45">
        <f t="shared" si="0"/>
        <v>3.9355667169466847E-2</v>
      </c>
      <c r="K27" s="45">
        <f t="shared" si="1"/>
        <v>2.4376965436389626E-2</v>
      </c>
      <c r="L27" s="45">
        <f t="shared" si="2"/>
        <v>5.9423644388693453E-4</v>
      </c>
      <c r="M27" s="45">
        <f t="shared" si="11"/>
        <v>-5.2296202425683655E-3</v>
      </c>
      <c r="N27" s="45">
        <f t="shared" si="12"/>
        <v>8.3940954581502109E-2</v>
      </c>
      <c r="Q27" s="149" t="s">
        <v>130</v>
      </c>
      <c r="R27" s="170">
        <f>R8</f>
        <v>6.7931252200531284E-2</v>
      </c>
      <c r="S27" s="122">
        <v>1</v>
      </c>
      <c r="V27" s="45">
        <f t="shared" si="3"/>
        <v>5.9423644388693431E-4</v>
      </c>
      <c r="W27" s="45">
        <f t="shared" si="4"/>
        <v>1.4485681253674879E-5</v>
      </c>
      <c r="X27" s="45">
        <f t="shared" si="5"/>
        <v>3.5311695124338966E-7</v>
      </c>
    </row>
    <row r="28" spans="1:24" x14ac:dyDescent="0.35">
      <c r="A28" s="70">
        <v>42170</v>
      </c>
      <c r="B28" s="85">
        <v>1042.57</v>
      </c>
      <c r="C28" s="76">
        <v>63.552999999999997</v>
      </c>
      <c r="D28" s="73">
        <f t="shared" si="6"/>
        <v>1.0081419463860075E-3</v>
      </c>
      <c r="E28" s="73">
        <f t="shared" si="6"/>
        <v>7.8211475456629181E-3</v>
      </c>
      <c r="F28" s="73">
        <f t="shared" si="7"/>
        <v>-3.3204290956119096E-4</v>
      </c>
      <c r="G28" s="73">
        <f t="shared" si="8"/>
        <v>5.421743740690866E-3</v>
      </c>
      <c r="H28" s="74">
        <f t="shared" si="9"/>
        <v>-1.8002515665541705E-6</v>
      </c>
      <c r="I28" s="74">
        <f t="shared" si="10"/>
        <v>1.1025249378986124E-7</v>
      </c>
      <c r="J28" s="45">
        <f t="shared" si="0"/>
        <v>2.1628069743662615E-3</v>
      </c>
      <c r="K28" s="45">
        <f t="shared" si="1"/>
        <v>5.6583405712966571E-3</v>
      </c>
      <c r="L28" s="45">
        <f t="shared" si="2"/>
        <v>3.2016818020781781E-5</v>
      </c>
      <c r="M28" s="45">
        <f t="shared" si="11"/>
        <v>-4.2422480437668976E-2</v>
      </c>
      <c r="N28" s="45">
        <f t="shared" si="12"/>
        <v>4.6748094386401505E-2</v>
      </c>
      <c r="Q28" s="149" t="s">
        <v>131</v>
      </c>
      <c r="R28" s="170">
        <f>S8</f>
        <v>7.8443153521457087E-2</v>
      </c>
      <c r="S28" s="122">
        <f>S7</f>
        <v>154</v>
      </c>
      <c r="V28" s="45">
        <f t="shared" si="3"/>
        <v>3.2016818020781761E-5</v>
      </c>
      <c r="W28" s="45">
        <f t="shared" si="4"/>
        <v>1.8116206037081133E-7</v>
      </c>
      <c r="X28" s="45">
        <f t="shared" si="5"/>
        <v>1.0250766361758558E-9</v>
      </c>
    </row>
    <row r="29" spans="1:24" ht="15" thickBot="1" x14ac:dyDescent="0.4">
      <c r="A29" s="70">
        <v>42163</v>
      </c>
      <c r="B29" s="85">
        <v>1041.52</v>
      </c>
      <c r="C29" s="76">
        <v>63.059800000000003</v>
      </c>
      <c r="D29" s="73">
        <f t="shared" si="6"/>
        <v>-4.1698870118876685E-2</v>
      </c>
      <c r="E29" s="73">
        <f t="shared" si="6"/>
        <v>-2.5505985909507464E-2</v>
      </c>
      <c r="F29" s="73">
        <f t="shared" si="7"/>
        <v>-4.3039054974823882E-2</v>
      </c>
      <c r="G29" s="73">
        <f t="shared" si="8"/>
        <v>-2.7905389714479516E-2</v>
      </c>
      <c r="H29" s="74">
        <f t="shared" si="9"/>
        <v>1.2010216020153688E-3</v>
      </c>
      <c r="I29" s="74">
        <f t="shared" si="10"/>
        <v>1.8523602531259123E-3</v>
      </c>
      <c r="J29" s="45">
        <f t="shared" si="0"/>
        <v>-2.8268030150382855E-2</v>
      </c>
      <c r="K29" s="45">
        <f t="shared" si="1"/>
        <v>2.7620442408753908E-3</v>
      </c>
      <c r="L29" s="45">
        <f t="shared" si="2"/>
        <v>7.628888388552914E-6</v>
      </c>
      <c r="M29" s="45">
        <f t="shared" si="11"/>
        <v>-7.2853317562418113E-2</v>
      </c>
      <c r="N29" s="45">
        <f t="shared" si="12"/>
        <v>1.6317257261652361E-2</v>
      </c>
      <c r="Q29" s="150" t="s">
        <v>132</v>
      </c>
      <c r="R29" s="171">
        <f>R27/R26</f>
        <v>0.46409242015680235</v>
      </c>
      <c r="S29" s="113"/>
      <c r="V29" s="45">
        <f t="shared" si="3"/>
        <v>7.6288883885529013E-6</v>
      </c>
      <c r="W29" s="45">
        <f t="shared" si="4"/>
        <v>2.1071327237883667E-8</v>
      </c>
      <c r="X29" s="45">
        <f t="shared" si="5"/>
        <v>5.8199938044997281E-11</v>
      </c>
    </row>
    <row r="30" spans="1:24" x14ac:dyDescent="0.35">
      <c r="A30" s="70">
        <v>42156</v>
      </c>
      <c r="B30" s="85">
        <v>1086.8399999999999</v>
      </c>
      <c r="C30" s="76">
        <v>64.710300000000004</v>
      </c>
      <c r="D30" s="73">
        <f t="shared" si="6"/>
        <v>-3.0516034075197394E-2</v>
      </c>
      <c r="E30" s="73">
        <f t="shared" si="6"/>
        <v>-8.7853110833877078E-4</v>
      </c>
      <c r="F30" s="73">
        <f t="shared" si="7"/>
        <v>-3.1856218931144591E-2</v>
      </c>
      <c r="G30" s="73">
        <f t="shared" si="8"/>
        <v>-3.2779349133108234E-3</v>
      </c>
      <c r="H30" s="74">
        <f t="shared" si="9"/>
        <v>1.0442261224047205E-4</v>
      </c>
      <c r="I30" s="74">
        <f t="shared" si="10"/>
        <v>1.014818684589015E-3</v>
      </c>
      <c r="J30" s="45">
        <f t="shared" si="0"/>
        <v>-2.0299711933272645E-2</v>
      </c>
      <c r="K30" s="45">
        <f t="shared" si="1"/>
        <v>1.9421180824933874E-2</v>
      </c>
      <c r="L30" s="45">
        <f t="shared" si="2"/>
        <v>3.771822646347792E-4</v>
      </c>
      <c r="M30" s="45">
        <f t="shared" si="11"/>
        <v>-6.4884999345307906E-2</v>
      </c>
      <c r="N30" s="45">
        <f t="shared" si="12"/>
        <v>2.4285575478762578E-2</v>
      </c>
      <c r="V30" s="45">
        <f t="shared" si="3"/>
        <v>3.7718226463477909E-4</v>
      </c>
      <c r="W30" s="45">
        <f t="shared" si="4"/>
        <v>7.3253249654301045E-6</v>
      </c>
      <c r="X30" s="45">
        <f t="shared" si="5"/>
        <v>1.4226646075502054E-7</v>
      </c>
    </row>
    <row r="31" spans="1:24" x14ac:dyDescent="0.35">
      <c r="A31" s="70">
        <v>42149</v>
      </c>
      <c r="B31" s="85">
        <v>1121.05</v>
      </c>
      <c r="C31" s="76">
        <v>64.767200000000003</v>
      </c>
      <c r="D31" s="73">
        <f t="shared" si="6"/>
        <v>1.8108999100907318E-2</v>
      </c>
      <c r="E31" s="73">
        <f t="shared" si="6"/>
        <v>4.5615923540205175E-3</v>
      </c>
      <c r="F31" s="73">
        <f t="shared" si="7"/>
        <v>1.6768814244960118E-2</v>
      </c>
      <c r="G31" s="73">
        <f t="shared" si="8"/>
        <v>2.1621885490484649E-3</v>
      </c>
      <c r="H31" s="74">
        <f t="shared" si="9"/>
        <v>3.6257338141573547E-5</v>
      </c>
      <c r="I31" s="74">
        <f t="shared" si="10"/>
        <v>2.8119313118197739E-4</v>
      </c>
      <c r="J31" s="45">
        <f t="shared" si="0"/>
        <v>1.4348004992143761E-2</v>
      </c>
      <c r="K31" s="45">
        <f t="shared" si="1"/>
        <v>-9.786412638123243E-3</v>
      </c>
      <c r="L31" s="45">
        <f t="shared" si="2"/>
        <v>9.5773872323618334E-5</v>
      </c>
      <c r="M31" s="45">
        <f t="shared" si="11"/>
        <v>-3.023728241989147E-2</v>
      </c>
      <c r="N31" s="45">
        <f t="shared" si="12"/>
        <v>5.8933292404179008E-2</v>
      </c>
      <c r="V31" s="45">
        <f t="shared" si="3"/>
        <v>9.5773872323618361E-5</v>
      </c>
      <c r="W31" s="45">
        <f t="shared" si="4"/>
        <v>-9.372826345098608E-7</v>
      </c>
      <c r="X31" s="45">
        <f t="shared" si="5"/>
        <v>9.1726346198607519E-9</v>
      </c>
    </row>
    <row r="32" spans="1:24" x14ac:dyDescent="0.35">
      <c r="A32" s="70">
        <v>42142</v>
      </c>
      <c r="B32" s="85">
        <v>1101.1099999999999</v>
      </c>
      <c r="C32" s="76">
        <v>64.473100000000002</v>
      </c>
      <c r="D32" s="73">
        <f t="shared" si="6"/>
        <v>-5.3296718186828405E-3</v>
      </c>
      <c r="E32" s="73">
        <f t="shared" si="6"/>
        <v>1.7057411210913694E-2</v>
      </c>
      <c r="F32" s="73">
        <f t="shared" si="7"/>
        <v>-6.6698566746300394E-3</v>
      </c>
      <c r="G32" s="73">
        <f t="shared" si="8"/>
        <v>1.4658007405941642E-2</v>
      </c>
      <c r="H32" s="74">
        <f t="shared" si="9"/>
        <v>-9.7766808533296412E-5</v>
      </c>
      <c r="I32" s="74">
        <f t="shared" si="10"/>
        <v>4.4486988060106884E-5</v>
      </c>
      <c r="J32" s="45">
        <f t="shared" si="0"/>
        <v>-2.3531956463995413E-3</v>
      </c>
      <c r="K32" s="45">
        <f t="shared" si="1"/>
        <v>1.9410606857313235E-2</v>
      </c>
      <c r="L32" s="45">
        <f t="shared" si="2"/>
        <v>3.7677165856917557E-4</v>
      </c>
      <c r="M32" s="45">
        <f t="shared" si="11"/>
        <v>-4.6938483058434788E-2</v>
      </c>
      <c r="N32" s="45">
        <f t="shared" si="12"/>
        <v>4.2232091765635693E-2</v>
      </c>
      <c r="V32" s="45">
        <f t="shared" si="3"/>
        <v>3.7677165856917546E-4</v>
      </c>
      <c r="W32" s="45">
        <f t="shared" si="4"/>
        <v>7.3133665394641165E-6</v>
      </c>
      <c r="X32" s="45">
        <f t="shared" si="5"/>
        <v>1.4195688270096733E-7</v>
      </c>
    </row>
    <row r="33" spans="1:24" x14ac:dyDescent="0.35">
      <c r="A33" s="70">
        <v>42135</v>
      </c>
      <c r="B33" s="85">
        <v>1107.01</v>
      </c>
      <c r="C33" s="76">
        <v>63.391800000000003</v>
      </c>
      <c r="D33" s="73">
        <f t="shared" si="6"/>
        <v>1.9368794518813076E-3</v>
      </c>
      <c r="E33" s="73">
        <f t="shared" si="6"/>
        <v>3.3180129082730325E-2</v>
      </c>
      <c r="F33" s="73">
        <f t="shared" si="7"/>
        <v>5.9669459593410918E-4</v>
      </c>
      <c r="G33" s="73">
        <f t="shared" si="8"/>
        <v>3.0780725277758273E-2</v>
      </c>
      <c r="H33" s="74">
        <f t="shared" si="9"/>
        <v>1.8366692432170792E-5</v>
      </c>
      <c r="I33" s="74">
        <f t="shared" si="10"/>
        <v>3.5604444081696981E-7</v>
      </c>
      <c r="J33" s="45">
        <f t="shared" si="0"/>
        <v>2.8245779200410446E-3</v>
      </c>
      <c r="K33" s="45">
        <f t="shared" si="1"/>
        <v>3.035555116268928E-2</v>
      </c>
      <c r="L33" s="45">
        <f t="shared" si="2"/>
        <v>9.2145948639064652E-4</v>
      </c>
      <c r="M33" s="45">
        <f t="shared" si="11"/>
        <v>-4.1760709491994195E-2</v>
      </c>
      <c r="N33" s="45">
        <f t="shared" si="12"/>
        <v>4.7409865332076286E-2</v>
      </c>
      <c r="V33" s="45">
        <f t="shared" si="3"/>
        <v>9.2145948639064631E-4</v>
      </c>
      <c r="W33" s="45">
        <f t="shared" si="4"/>
        <v>2.7971410583476649E-5</v>
      </c>
      <c r="X33" s="45">
        <f t="shared" si="5"/>
        <v>8.4908758505931371E-7</v>
      </c>
    </row>
    <row r="34" spans="1:24" x14ac:dyDescent="0.35">
      <c r="A34" s="70">
        <v>42128</v>
      </c>
      <c r="B34" s="85">
        <v>1104.8699999999999</v>
      </c>
      <c r="C34" s="76">
        <v>61.356000000000002</v>
      </c>
      <c r="D34" s="73">
        <f t="shared" si="6"/>
        <v>-4.2656615544580209E-2</v>
      </c>
      <c r="E34" s="73">
        <f t="shared" si="6"/>
        <v>-9.6307817388076866E-2</v>
      </c>
      <c r="F34" s="73">
        <f t="shared" si="7"/>
        <v>-4.3996800400527405E-2</v>
      </c>
      <c r="G34" s="73">
        <f t="shared" si="8"/>
        <v>-9.8707221193048922E-2</v>
      </c>
      <c r="H34" s="74">
        <f t="shared" si="9"/>
        <v>4.3428019089212823E-3</v>
      </c>
      <c r="I34" s="74">
        <f t="shared" si="10"/>
        <v>1.9357184454838485E-3</v>
      </c>
      <c r="J34" s="45">
        <f t="shared" ref="J34:J65" si="13">$S$4+$R$11*D34</f>
        <v>-2.8950470659496901E-2</v>
      </c>
      <c r="K34" s="45">
        <f t="shared" ref="K34:K65" si="14">E34-J34</f>
        <v>-6.7357346728579959E-2</v>
      </c>
      <c r="L34" s="45">
        <f t="shared" ref="L34:L65" si="15">K34^2</f>
        <v>4.5370121583141413E-3</v>
      </c>
      <c r="M34" s="45">
        <f t="shared" si="11"/>
        <v>-7.3535758071532162E-2</v>
      </c>
      <c r="N34" s="45">
        <f t="shared" si="12"/>
        <v>1.5634816752538319E-2</v>
      </c>
      <c r="V34" s="45">
        <f t="shared" ref="V34:V65" si="16">(K34-AVERAGE($K$2:$K$157))^2</f>
        <v>4.5370121583141413E-3</v>
      </c>
      <c r="W34" s="45">
        <f t="shared" ref="W34:W65" si="17">(K34-AVERAGE($K$2:$K$157))^3</f>
        <v>-3.0560110105934852E-4</v>
      </c>
      <c r="X34" s="45">
        <f t="shared" ref="X34:X65" si="18">(K34-AVERAGE($K$2:$K$157))^4</f>
        <v>2.0584479324690343E-5</v>
      </c>
    </row>
    <row r="35" spans="1:24" x14ac:dyDescent="0.35">
      <c r="A35" s="70">
        <v>42121</v>
      </c>
      <c r="B35" s="85">
        <v>1154.0999999999999</v>
      </c>
      <c r="C35" s="76">
        <v>67.894800000000004</v>
      </c>
      <c r="D35" s="73">
        <f t="shared" si="6"/>
        <v>1.0303502490523739E-2</v>
      </c>
      <c r="E35" s="73">
        <f t="shared" si="6"/>
        <v>2.2281111194760176E-2</v>
      </c>
      <c r="F35" s="73">
        <f t="shared" si="7"/>
        <v>8.9633176345765408E-3</v>
      </c>
      <c r="G35" s="73">
        <f t="shared" si="8"/>
        <v>1.9881707389788124E-2</v>
      </c>
      <c r="H35" s="74">
        <f t="shared" si="9"/>
        <v>1.7820605845237861E-4</v>
      </c>
      <c r="I35" s="74">
        <f t="shared" si="10"/>
        <v>8.0341063018310793E-5</v>
      </c>
      <c r="J35" s="45">
        <f t="shared" si="13"/>
        <v>8.7862064831451432E-3</v>
      </c>
      <c r="K35" s="45">
        <f t="shared" si="14"/>
        <v>1.3494904711615033E-2</v>
      </c>
      <c r="L35" s="45">
        <f t="shared" si="15"/>
        <v>1.8211245317556961E-4</v>
      </c>
      <c r="M35" s="45">
        <f t="shared" si="11"/>
        <v>-3.5799080928890094E-2</v>
      </c>
      <c r="N35" s="45">
        <f t="shared" si="12"/>
        <v>5.3371493895180387E-2</v>
      </c>
      <c r="V35" s="45">
        <f t="shared" si="16"/>
        <v>1.8211245317556956E-4</v>
      </c>
      <c r="W35" s="45">
        <f t="shared" si="17"/>
        <v>2.4575902024027652E-6</v>
      </c>
      <c r="X35" s="45">
        <f t="shared" si="18"/>
        <v>3.3164945601624016E-8</v>
      </c>
    </row>
    <row r="36" spans="1:24" x14ac:dyDescent="0.35">
      <c r="A36" s="70">
        <v>42114</v>
      </c>
      <c r="B36" s="85">
        <v>1142.33</v>
      </c>
      <c r="C36" s="76">
        <v>66.415000000000006</v>
      </c>
      <c r="D36" s="73">
        <f t="shared" si="6"/>
        <v>-4.1806118254946983E-2</v>
      </c>
      <c r="E36" s="73">
        <f t="shared" si="6"/>
        <v>-8.4235105823897496E-3</v>
      </c>
      <c r="F36" s="73">
        <f t="shared" si="7"/>
        <v>-4.314630311089418E-2</v>
      </c>
      <c r="G36" s="73">
        <f t="shared" si="8"/>
        <v>-1.0822914387361802E-2</v>
      </c>
      <c r="H36" s="74">
        <f t="shared" si="9"/>
        <v>4.669687447003699E-4</v>
      </c>
      <c r="I36" s="74">
        <f t="shared" si="10"/>
        <v>1.8616034721371567E-3</v>
      </c>
      <c r="J36" s="45">
        <f t="shared" si="13"/>
        <v>-2.8344449698435078E-2</v>
      </c>
      <c r="K36" s="45">
        <f t="shared" si="14"/>
        <v>1.9920939116045328E-2</v>
      </c>
      <c r="L36" s="45">
        <f t="shared" si="15"/>
        <v>3.9684381526518481E-4</v>
      </c>
      <c r="M36" s="45">
        <f t="shared" si="11"/>
        <v>-7.292973711047035E-2</v>
      </c>
      <c r="N36" s="45">
        <f t="shared" si="12"/>
        <v>1.6240837713600138E-2</v>
      </c>
      <c r="V36" s="45">
        <f t="shared" si="16"/>
        <v>3.968438152651847E-4</v>
      </c>
      <c r="W36" s="45">
        <f t="shared" si="17"/>
        <v>7.9055014824768821E-6</v>
      </c>
      <c r="X36" s="45">
        <f t="shared" si="18"/>
        <v>1.5748501371422803E-7</v>
      </c>
    </row>
    <row r="37" spans="1:24" x14ac:dyDescent="0.35">
      <c r="A37" s="70">
        <v>42107</v>
      </c>
      <c r="B37" s="85">
        <v>1192.17</v>
      </c>
      <c r="C37" s="76">
        <v>66.979200000000006</v>
      </c>
      <c r="D37" s="73">
        <f t="shared" si="6"/>
        <v>1.8678811596927421E-2</v>
      </c>
      <c r="E37" s="73">
        <f t="shared" si="6"/>
        <v>1.9138362846804893E-2</v>
      </c>
      <c r="F37" s="73">
        <f t="shared" si="7"/>
        <v>1.7338626740980221E-2</v>
      </c>
      <c r="G37" s="73">
        <f t="shared" si="8"/>
        <v>1.673895904183284E-2</v>
      </c>
      <c r="H37" s="74">
        <f t="shared" si="9"/>
        <v>2.9023056285889555E-4</v>
      </c>
      <c r="I37" s="74">
        <f t="shared" si="10"/>
        <v>3.0062797726303442E-4</v>
      </c>
      <c r="J37" s="45">
        <f t="shared" si="13"/>
        <v>1.4754024294817911E-2</v>
      </c>
      <c r="K37" s="45">
        <f t="shared" si="14"/>
        <v>4.3843385519869819E-3</v>
      </c>
      <c r="L37" s="45">
        <f t="shared" si="15"/>
        <v>1.9222424538439305E-5</v>
      </c>
      <c r="M37" s="45">
        <f t="shared" si="11"/>
        <v>-2.9831263117217319E-2</v>
      </c>
      <c r="N37" s="45">
        <f t="shared" si="12"/>
        <v>5.9339311706853165E-2</v>
      </c>
      <c r="V37" s="45">
        <f t="shared" si="16"/>
        <v>1.9222424538439291E-5</v>
      </c>
      <c r="W37" s="45">
        <f t="shared" si="17"/>
        <v>8.4277616966539918E-8</v>
      </c>
      <c r="X37" s="45">
        <f t="shared" si="18"/>
        <v>3.6950160513599302E-10</v>
      </c>
    </row>
    <row r="38" spans="1:24" x14ac:dyDescent="0.35">
      <c r="A38" s="70">
        <v>42101</v>
      </c>
      <c r="B38" s="85">
        <v>1170.31</v>
      </c>
      <c r="C38" s="76">
        <v>65.721400000000003</v>
      </c>
      <c r="D38" s="73">
        <f t="shared" si="6"/>
        <v>1.6604329108074109E-3</v>
      </c>
      <c r="E38" s="73">
        <f t="shared" si="6"/>
        <v>4.0106224045376365E-2</v>
      </c>
      <c r="F38" s="73">
        <f t="shared" si="7"/>
        <v>3.2024805486021248E-4</v>
      </c>
      <c r="G38" s="73">
        <f t="shared" si="8"/>
        <v>3.770682024040431E-2</v>
      </c>
      <c r="H38" s="74">
        <f t="shared" si="9"/>
        <v>1.2075535836953169E-5</v>
      </c>
      <c r="I38" s="74">
        <f t="shared" si="10"/>
        <v>1.0255881664174966E-7</v>
      </c>
      <c r="J38" s="45">
        <f t="shared" si="13"/>
        <v>2.6275962241016412E-3</v>
      </c>
      <c r="K38" s="45">
        <f t="shared" si="14"/>
        <v>3.7478627821274722E-2</v>
      </c>
      <c r="L38" s="45">
        <f t="shared" si="15"/>
        <v>1.4046475433656276E-3</v>
      </c>
      <c r="M38" s="45">
        <f t="shared" si="11"/>
        <v>-4.1957691187933598E-2</v>
      </c>
      <c r="N38" s="45">
        <f t="shared" si="12"/>
        <v>4.7212883636136883E-2</v>
      </c>
      <c r="V38" s="45">
        <f t="shared" si="16"/>
        <v>1.4046475433656276E-3</v>
      </c>
      <c r="W38" s="45">
        <f t="shared" si="17"/>
        <v>5.2644262497868202E-5</v>
      </c>
      <c r="X38" s="45">
        <f t="shared" si="18"/>
        <v>1.9730347210830927E-6</v>
      </c>
    </row>
    <row r="39" spans="1:24" x14ac:dyDescent="0.35">
      <c r="A39" s="70">
        <v>42093</v>
      </c>
      <c r="B39" s="85">
        <v>1168.3699999999999</v>
      </c>
      <c r="C39" s="76">
        <v>63.187199999999997</v>
      </c>
      <c r="D39" s="73">
        <f t="shared" si="6"/>
        <v>1.5550031291287004E-2</v>
      </c>
      <c r="E39" s="73">
        <f t="shared" si="6"/>
        <v>-1.2860410183345316E-2</v>
      </c>
      <c r="F39" s="73">
        <f t="shared" si="7"/>
        <v>1.4209846435339806E-2</v>
      </c>
      <c r="G39" s="73">
        <f t="shared" si="8"/>
        <v>-1.5259813988317368E-2</v>
      </c>
      <c r="H39" s="74">
        <f t="shared" si="9"/>
        <v>-2.1683961340584004E-4</v>
      </c>
      <c r="I39" s="74">
        <f t="shared" si="10"/>
        <v>2.019197357159394E-4</v>
      </c>
      <c r="J39" s="45">
        <f t="shared" si="13"/>
        <v>1.2524615135156517E-2</v>
      </c>
      <c r="K39" s="45">
        <f t="shared" si="14"/>
        <v>-2.5385025318501835E-2</v>
      </c>
      <c r="L39" s="45">
        <f t="shared" si="15"/>
        <v>6.4439951042097917E-4</v>
      </c>
      <c r="M39" s="45">
        <f t="shared" si="11"/>
        <v>-3.2060672276878713E-2</v>
      </c>
      <c r="N39" s="45">
        <f t="shared" si="12"/>
        <v>5.7109902547191768E-2</v>
      </c>
      <c r="V39" s="45">
        <f t="shared" si="16"/>
        <v>6.4439951042097939E-4</v>
      </c>
      <c r="W39" s="45">
        <f t="shared" si="17"/>
        <v>-1.6358097887266752E-5</v>
      </c>
      <c r="X39" s="45">
        <f t="shared" si="18"/>
        <v>4.1525072903079792E-7</v>
      </c>
    </row>
    <row r="40" spans="1:24" x14ac:dyDescent="0.35">
      <c r="A40" s="70">
        <v>42086</v>
      </c>
      <c r="B40" s="85">
        <v>1150.48</v>
      </c>
      <c r="C40" s="76">
        <v>64.010400000000004</v>
      </c>
      <c r="D40" s="73">
        <f t="shared" si="6"/>
        <v>-2.042623481229832E-2</v>
      </c>
      <c r="E40" s="73">
        <f t="shared" si="6"/>
        <v>8.4522929897170931E-3</v>
      </c>
      <c r="F40" s="73">
        <f t="shared" si="7"/>
        <v>-2.176641966824552E-2</v>
      </c>
      <c r="G40" s="73">
        <f t="shared" si="8"/>
        <v>6.052889184745041E-3</v>
      </c>
      <c r="H40" s="74">
        <f t="shared" si="9"/>
        <v>-1.3174972620054505E-4</v>
      </c>
      <c r="I40" s="74">
        <f t="shared" si="10"/>
        <v>4.7377702517418542E-4</v>
      </c>
      <c r="J40" s="45">
        <f t="shared" si="13"/>
        <v>-1.3110235939927786E-2</v>
      </c>
      <c r="K40" s="45">
        <f t="shared" si="14"/>
        <v>2.1562528929644879E-2</v>
      </c>
      <c r="L40" s="45">
        <f t="shared" si="15"/>
        <v>4.6494265384177237E-4</v>
      </c>
      <c r="M40" s="45">
        <f t="shared" si="11"/>
        <v>-5.7695523351963041E-2</v>
      </c>
      <c r="N40" s="45">
        <f t="shared" si="12"/>
        <v>3.147505147210744E-2</v>
      </c>
      <c r="V40" s="45">
        <f t="shared" si="16"/>
        <v>4.6494265384177221E-4</v>
      </c>
      <c r="W40" s="45">
        <f t="shared" si="17"/>
        <v>1.0025339424089077E-5</v>
      </c>
      <c r="X40" s="45">
        <f t="shared" si="18"/>
        <v>2.1617167136143003E-7</v>
      </c>
    </row>
    <row r="41" spans="1:24" x14ac:dyDescent="0.35">
      <c r="A41" s="70">
        <v>42079</v>
      </c>
      <c r="B41" s="85">
        <v>1174.47</v>
      </c>
      <c r="C41" s="76">
        <v>63.4739</v>
      </c>
      <c r="D41" s="73">
        <f t="shared" si="6"/>
        <v>4.9796202938968179E-2</v>
      </c>
      <c r="E41" s="73">
        <f t="shared" si="6"/>
        <v>2.1431525487551936E-2</v>
      </c>
      <c r="F41" s="73">
        <f t="shared" si="7"/>
        <v>4.8456018083020982E-2</v>
      </c>
      <c r="G41" s="73">
        <f t="shared" si="8"/>
        <v>1.9032121682579884E-2</v>
      </c>
      <c r="H41" s="74">
        <f t="shared" si="9"/>
        <v>9.222208324093466E-4</v>
      </c>
      <c r="I41" s="74">
        <f t="shared" si="10"/>
        <v>2.3479856884620564E-3</v>
      </c>
      <c r="J41" s="45">
        <f t="shared" si="13"/>
        <v>3.6926689201219526E-2</v>
      </c>
      <c r="K41" s="45">
        <f t="shared" si="14"/>
        <v>-1.549516371366759E-2</v>
      </c>
      <c r="L41" s="45">
        <f t="shared" si="15"/>
        <v>2.4010009851336075E-4</v>
      </c>
      <c r="M41" s="45">
        <f t="shared" si="11"/>
        <v>-7.6585982108156869E-3</v>
      </c>
      <c r="N41" s="45">
        <f t="shared" si="12"/>
        <v>8.1511976613254794E-2</v>
      </c>
      <c r="V41" s="45">
        <f t="shared" si="16"/>
        <v>2.4010009851336081E-4</v>
      </c>
      <c r="W41" s="45">
        <f t="shared" si="17"/>
        <v>-3.7203903341322425E-6</v>
      </c>
      <c r="X41" s="45">
        <f t="shared" si="18"/>
        <v>5.7648057306125565E-8</v>
      </c>
    </row>
    <row r="42" spans="1:24" x14ac:dyDescent="0.35">
      <c r="A42" s="70">
        <v>42072</v>
      </c>
      <c r="B42" s="85">
        <v>1118.76</v>
      </c>
      <c r="C42" s="76">
        <v>62.142099999999999</v>
      </c>
      <c r="D42" s="73">
        <f t="shared" si="6"/>
        <v>2.5764216162690395E-2</v>
      </c>
      <c r="E42" s="73">
        <f t="shared" si="6"/>
        <v>7.9510931536579017E-3</v>
      </c>
      <c r="F42" s="73">
        <f t="shared" si="7"/>
        <v>2.4424031306743196E-2</v>
      </c>
      <c r="G42" s="73">
        <f t="shared" si="8"/>
        <v>5.5516893486858496E-3</v>
      </c>
      <c r="H42" s="74">
        <f t="shared" si="9"/>
        <v>1.3559463445761592E-4</v>
      </c>
      <c r="I42" s="74">
        <f t="shared" si="10"/>
        <v>5.9653330527277169E-4</v>
      </c>
      <c r="J42" s="45">
        <f t="shared" si="13"/>
        <v>1.9802721964750785E-2</v>
      </c>
      <c r="K42" s="45">
        <f t="shared" si="14"/>
        <v>-1.1851628811092883E-2</v>
      </c>
      <c r="L42" s="45">
        <f t="shared" si="15"/>
        <v>1.4046110547592691E-4</v>
      </c>
      <c r="M42" s="45">
        <f t="shared" si="11"/>
        <v>-2.4782565447284442E-2</v>
      </c>
      <c r="N42" s="45">
        <f t="shared" si="12"/>
        <v>6.4388009376786043E-2</v>
      </c>
      <c r="V42" s="45">
        <f t="shared" si="16"/>
        <v>1.4046110547592694E-4</v>
      </c>
      <c r="W42" s="45">
        <f t="shared" si="17"/>
        <v>-1.6646928844964523E-6</v>
      </c>
      <c r="X42" s="45">
        <f t="shared" si="18"/>
        <v>1.9729322151519471E-8</v>
      </c>
    </row>
    <row r="43" spans="1:24" x14ac:dyDescent="0.35">
      <c r="A43" s="70">
        <v>42065</v>
      </c>
      <c r="B43" s="85">
        <v>1090.6600000000001</v>
      </c>
      <c r="C43" s="76">
        <v>61.651899999999998</v>
      </c>
      <c r="D43" s="73">
        <f t="shared" si="6"/>
        <v>2.7480240039943919E-2</v>
      </c>
      <c r="E43" s="73">
        <f t="shared" si="6"/>
        <v>-6.1130626411591022E-3</v>
      </c>
      <c r="F43" s="73">
        <f t="shared" si="7"/>
        <v>2.6140055183996719E-2</v>
      </c>
      <c r="G43" s="73">
        <f t="shared" si="8"/>
        <v>-8.5124664461311544E-3</v>
      </c>
      <c r="H43" s="74">
        <f t="shared" si="9"/>
        <v>-2.225163426537888E-4</v>
      </c>
      <c r="I43" s="74">
        <f t="shared" si="10"/>
        <v>6.8330248502239377E-4</v>
      </c>
      <c r="J43" s="45">
        <f t="shared" si="13"/>
        <v>2.1025472997557349E-2</v>
      </c>
      <c r="K43" s="45">
        <f t="shared" si="14"/>
        <v>-2.7138535638716453E-2</v>
      </c>
      <c r="L43" s="45">
        <f t="shared" si="15"/>
        <v>7.3650011661388301E-4</v>
      </c>
      <c r="M43" s="45">
        <f t="shared" si="11"/>
        <v>-2.3559814414477874E-2</v>
      </c>
      <c r="N43" s="45">
        <f t="shared" si="12"/>
        <v>6.56107604095926E-2</v>
      </c>
      <c r="V43" s="45">
        <f t="shared" si="16"/>
        <v>7.3650011661388322E-4</v>
      </c>
      <c r="W43" s="45">
        <f t="shared" si="17"/>
        <v>-1.9987534662644697E-5</v>
      </c>
      <c r="X43" s="45">
        <f t="shared" si="18"/>
        <v>5.4243242177226362E-7</v>
      </c>
    </row>
    <row r="44" spans="1:24" x14ac:dyDescent="0.35">
      <c r="A44" s="70">
        <v>42058</v>
      </c>
      <c r="B44" s="85">
        <v>1061.49</v>
      </c>
      <c r="C44" s="76">
        <v>62.031100000000002</v>
      </c>
      <c r="D44" s="73">
        <f t="shared" si="6"/>
        <v>8.8291199391750275E-3</v>
      </c>
      <c r="E44" s="73">
        <f t="shared" si="6"/>
        <v>5.0942451556871817E-3</v>
      </c>
      <c r="F44" s="73">
        <f t="shared" si="7"/>
        <v>7.4889350832278295E-3</v>
      </c>
      <c r="G44" s="73">
        <f t="shared" si="8"/>
        <v>2.6948413507151292E-3</v>
      </c>
      <c r="H44" s="74">
        <f t="shared" si="9"/>
        <v>2.0181491935103603E-5</v>
      </c>
      <c r="I44" s="74">
        <f t="shared" si="10"/>
        <v>5.6084148680800616E-5</v>
      </c>
      <c r="J44" s="45">
        <f t="shared" si="13"/>
        <v>7.7356367263309292E-3</v>
      </c>
      <c r="K44" s="45">
        <f t="shared" si="14"/>
        <v>-2.6413915706437474E-3</v>
      </c>
      <c r="L44" s="45">
        <f t="shared" si="15"/>
        <v>6.9769494294678431E-6</v>
      </c>
      <c r="M44" s="45">
        <f t="shared" si="11"/>
        <v>-3.684965068570431E-2</v>
      </c>
      <c r="N44" s="45">
        <f t="shared" si="12"/>
        <v>5.2320924138366171E-2</v>
      </c>
      <c r="V44" s="45">
        <f t="shared" si="16"/>
        <v>6.9769494294678541E-6</v>
      </c>
      <c r="W44" s="45">
        <f t="shared" si="17"/>
        <v>-1.8428855411804108E-8</v>
      </c>
      <c r="X44" s="45">
        <f t="shared" si="18"/>
        <v>4.8677823341351813E-11</v>
      </c>
    </row>
    <row r="45" spans="1:24" x14ac:dyDescent="0.35">
      <c r="A45" s="70">
        <v>42051</v>
      </c>
      <c r="B45" s="85">
        <v>1052.2</v>
      </c>
      <c r="C45" s="76">
        <v>61.716700000000003</v>
      </c>
      <c r="D45" s="73">
        <f t="shared" si="6"/>
        <v>2.8845213650141779E-2</v>
      </c>
      <c r="E45" s="73">
        <f t="shared" si="6"/>
        <v>3.2972532374173066E-2</v>
      </c>
      <c r="F45" s="73">
        <f t="shared" si="7"/>
        <v>2.7505028794194579E-2</v>
      </c>
      <c r="G45" s="73">
        <f t="shared" si="8"/>
        <v>3.0573128569201014E-2</v>
      </c>
      <c r="H45" s="74">
        <f t="shared" si="9"/>
        <v>8.4091478162448682E-4</v>
      </c>
      <c r="I45" s="74">
        <f t="shared" si="10"/>
        <v>7.5652660896947293E-4</v>
      </c>
      <c r="J45" s="45">
        <f t="shared" si="13"/>
        <v>2.1998083526901729E-2</v>
      </c>
      <c r="K45" s="45">
        <f t="shared" si="14"/>
        <v>1.0974448847271338E-2</v>
      </c>
      <c r="L45" s="45">
        <f t="shared" si="15"/>
        <v>1.204385275013752E-4</v>
      </c>
      <c r="M45" s="45">
        <f t="shared" si="11"/>
        <v>-2.2587203885133498E-2</v>
      </c>
      <c r="N45" s="45">
        <f t="shared" si="12"/>
        <v>6.6583370938936987E-2</v>
      </c>
      <c r="V45" s="45">
        <f t="shared" si="16"/>
        <v>1.2043852750137516E-4</v>
      </c>
      <c r="W45" s="45">
        <f t="shared" si="17"/>
        <v>1.3217464593045237E-6</v>
      </c>
      <c r="X45" s="45">
        <f t="shared" si="18"/>
        <v>1.45054389066995E-8</v>
      </c>
    </row>
    <row r="46" spans="1:24" x14ac:dyDescent="0.35">
      <c r="A46" s="70">
        <v>42044</v>
      </c>
      <c r="B46" s="85">
        <v>1022.7</v>
      </c>
      <c r="C46" s="76">
        <v>59.746699999999997</v>
      </c>
      <c r="D46" s="73">
        <f t="shared" si="6"/>
        <v>-2.4010841142900634E-2</v>
      </c>
      <c r="E46" s="73">
        <f t="shared" si="6"/>
        <v>-4.6340908482566024E-4</v>
      </c>
      <c r="F46" s="73">
        <f t="shared" si="7"/>
        <v>-2.5351025998847834E-2</v>
      </c>
      <c r="G46" s="73">
        <f t="shared" si="8"/>
        <v>-2.8628128897977127E-3</v>
      </c>
      <c r="H46" s="74">
        <f t="shared" si="9"/>
        <v>7.2575243999098516E-5</v>
      </c>
      <c r="I46" s="74">
        <f t="shared" si="10"/>
        <v>6.4267451919425875E-4</v>
      </c>
      <c r="J46" s="45">
        <f t="shared" si="13"/>
        <v>-1.5664443460608676E-2</v>
      </c>
      <c r="K46" s="45">
        <f t="shared" si="14"/>
        <v>1.5201034375783016E-2</v>
      </c>
      <c r="L46" s="45">
        <f t="shared" si="15"/>
        <v>2.3107144609373697E-4</v>
      </c>
      <c r="M46" s="45">
        <f t="shared" si="11"/>
        <v>-6.0249730872643931E-2</v>
      </c>
      <c r="N46" s="45">
        <f t="shared" si="12"/>
        <v>2.892084395142655E-2</v>
      </c>
      <c r="V46" s="45">
        <f t="shared" si="16"/>
        <v>2.3107144609373691E-4</v>
      </c>
      <c r="W46" s="45">
        <f t="shared" si="17"/>
        <v>3.5125249953327865E-6</v>
      </c>
      <c r="X46" s="45">
        <f t="shared" si="18"/>
        <v>5.3394013199850762E-8</v>
      </c>
    </row>
    <row r="47" spans="1:24" x14ac:dyDescent="0.35">
      <c r="A47" s="70">
        <v>42037</v>
      </c>
      <c r="B47" s="85">
        <v>1047.8599999999999</v>
      </c>
      <c r="C47" s="76">
        <v>59.7744</v>
      </c>
      <c r="D47" s="73">
        <f t="shared" si="6"/>
        <v>1.6353055286129875E-2</v>
      </c>
      <c r="E47" s="73">
        <f t="shared" si="6"/>
        <v>2.1009695205689984E-2</v>
      </c>
      <c r="F47" s="73">
        <f t="shared" si="7"/>
        <v>1.5012870430182677E-2</v>
      </c>
      <c r="G47" s="73">
        <f t="shared" si="8"/>
        <v>1.8610291400717932E-2</v>
      </c>
      <c r="H47" s="74">
        <f t="shared" si="9"/>
        <v>2.7939389346692118E-4</v>
      </c>
      <c r="I47" s="74">
        <f t="shared" si="10"/>
        <v>2.2538627855345339E-4</v>
      </c>
      <c r="J47" s="45">
        <f t="shared" si="13"/>
        <v>1.3096809049284387E-2</v>
      </c>
      <c r="K47" s="45">
        <f t="shared" si="14"/>
        <v>7.9128861564055977E-3</v>
      </c>
      <c r="L47" s="45">
        <f t="shared" si="15"/>
        <v>6.2613767324235352E-5</v>
      </c>
      <c r="M47" s="45">
        <f t="shared" si="11"/>
        <v>-3.1488478362750844E-2</v>
      </c>
      <c r="N47" s="45">
        <f t="shared" si="12"/>
        <v>5.7682096461319637E-2</v>
      </c>
      <c r="V47" s="45">
        <f t="shared" si="16"/>
        <v>6.2613767324235325E-5</v>
      </c>
      <c r="W47" s="45">
        <f t="shared" si="17"/>
        <v>4.9545561266034274E-7</v>
      </c>
      <c r="X47" s="45">
        <f t="shared" si="18"/>
        <v>3.920483858533479E-9</v>
      </c>
    </row>
    <row r="48" spans="1:24" x14ac:dyDescent="0.35">
      <c r="A48" s="70">
        <v>42030</v>
      </c>
      <c r="B48" s="85">
        <v>1031</v>
      </c>
      <c r="C48" s="76">
        <v>58.544400000000003</v>
      </c>
      <c r="D48" s="73">
        <f t="shared" si="6"/>
        <v>5.4084449442797236E-2</v>
      </c>
      <c r="E48" s="73">
        <f t="shared" si="6"/>
        <v>6.1190604800556936E-2</v>
      </c>
      <c r="F48" s="73">
        <f t="shared" si="7"/>
        <v>5.274426458685004E-2</v>
      </c>
      <c r="G48" s="73">
        <f t="shared" si="8"/>
        <v>5.879120099558488E-2</v>
      </c>
      <c r="H48" s="74">
        <f t="shared" si="9"/>
        <v>3.1008986606898105E-3</v>
      </c>
      <c r="I48" s="74">
        <f t="shared" si="10"/>
        <v>2.7819574468076432E-3</v>
      </c>
      <c r="J48" s="45">
        <f t="shared" si="13"/>
        <v>3.9982274797078617E-2</v>
      </c>
      <c r="K48" s="45">
        <f t="shared" si="14"/>
        <v>2.1208330003478319E-2</v>
      </c>
      <c r="L48" s="45">
        <f t="shared" si="15"/>
        <v>4.497932615364387E-4</v>
      </c>
      <c r="M48" s="45">
        <f t="shared" si="11"/>
        <v>-4.6030126149565961E-3</v>
      </c>
      <c r="N48" s="45">
        <f t="shared" si="12"/>
        <v>8.4567562209113878E-2</v>
      </c>
      <c r="V48" s="45">
        <f t="shared" si="16"/>
        <v>4.4979326153643854E-4</v>
      </c>
      <c r="W48" s="45">
        <f t="shared" si="17"/>
        <v>9.5393639240056189E-6</v>
      </c>
      <c r="X48" s="45">
        <f t="shared" si="18"/>
        <v>2.02313978123587E-7</v>
      </c>
    </row>
    <row r="49" spans="1:24" x14ac:dyDescent="0.35">
      <c r="A49" s="70">
        <v>42023</v>
      </c>
      <c r="B49" s="85">
        <v>978.1</v>
      </c>
      <c r="C49" s="76">
        <v>55.168599999999998</v>
      </c>
      <c r="D49" s="73">
        <f t="shared" si="6"/>
        <v>5.3169954345766213E-2</v>
      </c>
      <c r="E49" s="73">
        <f t="shared" si="6"/>
        <v>1.290536980154482E-2</v>
      </c>
      <c r="F49" s="73">
        <f t="shared" si="7"/>
        <v>5.1829769489819016E-2</v>
      </c>
      <c r="G49" s="73">
        <f t="shared" si="8"/>
        <v>1.0505965996572768E-2</v>
      </c>
      <c r="H49" s="74">
        <f t="shared" si="9"/>
        <v>5.4452179587024326E-4</v>
      </c>
      <c r="I49" s="74">
        <f t="shared" si="10"/>
        <v>2.6863250053677742E-3</v>
      </c>
      <c r="J49" s="45">
        <f t="shared" si="13"/>
        <v>3.933065226477394E-2</v>
      </c>
      <c r="K49" s="45">
        <f t="shared" si="14"/>
        <v>-2.642528246322912E-2</v>
      </c>
      <c r="L49" s="45">
        <f t="shared" si="15"/>
        <v>6.982955532614444E-4</v>
      </c>
      <c r="M49" s="45">
        <f t="shared" si="11"/>
        <v>-5.2546351472612732E-3</v>
      </c>
      <c r="N49" s="45">
        <f t="shared" si="12"/>
        <v>8.3915939676809215E-2</v>
      </c>
      <c r="V49" s="45">
        <f t="shared" si="16"/>
        <v>6.9829555326144461E-4</v>
      </c>
      <c r="W49" s="45">
        <f t="shared" si="17"/>
        <v>-1.845265723775053E-5</v>
      </c>
      <c r="X49" s="45">
        <f t="shared" si="18"/>
        <v>4.87616679704707E-7</v>
      </c>
    </row>
    <row r="50" spans="1:24" x14ac:dyDescent="0.35">
      <c r="A50" s="70">
        <v>42016</v>
      </c>
      <c r="B50" s="85">
        <v>928.72</v>
      </c>
      <c r="C50" s="76">
        <v>54.465699999999998</v>
      </c>
      <c r="D50" s="73">
        <f t="shared" si="6"/>
        <v>3.6379056376378185E-2</v>
      </c>
      <c r="E50" s="73">
        <f t="shared" si="6"/>
        <v>-2.1761112697634481E-2</v>
      </c>
      <c r="F50" s="73">
        <f t="shared" si="7"/>
        <v>3.5038871520430989E-2</v>
      </c>
      <c r="G50" s="73">
        <f t="shared" si="8"/>
        <v>-2.4160516502606533E-2</v>
      </c>
      <c r="H50" s="74">
        <f t="shared" si="9"/>
        <v>-8.4655723360208294E-4</v>
      </c>
      <c r="I50" s="74">
        <f t="shared" si="10"/>
        <v>1.2277225174252698E-3</v>
      </c>
      <c r="J50" s="45">
        <f t="shared" si="13"/>
        <v>2.7366315342680147E-2</v>
      </c>
      <c r="K50" s="45">
        <f t="shared" si="14"/>
        <v>-4.9127428040314627E-2</v>
      </c>
      <c r="L50" s="45">
        <f t="shared" si="15"/>
        <v>2.4135041858562921E-3</v>
      </c>
      <c r="M50" s="45">
        <f t="shared" si="11"/>
        <v>-1.7218972069355073E-2</v>
      </c>
      <c r="N50" s="45">
        <f t="shared" si="12"/>
        <v>7.1951602754715405E-2</v>
      </c>
      <c r="V50" s="45">
        <f t="shared" si="16"/>
        <v>2.4135041858562921E-3</v>
      </c>
      <c r="W50" s="45">
        <f t="shared" si="17"/>
        <v>-1.1856925321565313E-4</v>
      </c>
      <c r="X50" s="45">
        <f t="shared" si="18"/>
        <v>5.8250024551458432E-6</v>
      </c>
    </row>
    <row r="51" spans="1:24" x14ac:dyDescent="0.35">
      <c r="A51" s="70">
        <v>42009</v>
      </c>
      <c r="B51" s="85">
        <v>896.12</v>
      </c>
      <c r="C51" s="76">
        <v>55.677300000000002</v>
      </c>
      <c r="D51" s="73">
        <f t="shared" si="6"/>
        <v>-4.7359860524944938E-2</v>
      </c>
      <c r="E51" s="73">
        <f t="shared" si="6"/>
        <v>-2.6520217994513356E-2</v>
      </c>
      <c r="F51" s="73">
        <f t="shared" si="7"/>
        <v>-4.8700045380892135E-2</v>
      </c>
      <c r="G51" s="73">
        <f t="shared" si="8"/>
        <v>-2.8919621799485408E-2</v>
      </c>
      <c r="H51" s="74">
        <f t="shared" si="9"/>
        <v>1.4083868940331769E-3</v>
      </c>
      <c r="I51" s="74">
        <f t="shared" si="10"/>
        <v>2.3716944201009533E-3</v>
      </c>
      <c r="J51" s="45">
        <f t="shared" si="13"/>
        <v>-3.2301762989116183E-2</v>
      </c>
      <c r="K51" s="45">
        <f t="shared" si="14"/>
        <v>5.7815449946028268E-3</v>
      </c>
      <c r="L51" s="45">
        <f t="shared" si="15"/>
        <v>3.3426262524617003E-5</v>
      </c>
      <c r="M51" s="45">
        <f t="shared" si="11"/>
        <v>-7.6887050401151458E-2</v>
      </c>
      <c r="N51" s="45">
        <f t="shared" si="12"/>
        <v>1.228352442291903E-2</v>
      </c>
      <c r="V51" s="45">
        <f t="shared" si="16"/>
        <v>3.3426262524616983E-5</v>
      </c>
      <c r="W51" s="45">
        <f t="shared" si="17"/>
        <v>1.9325544078747931E-7</v>
      </c>
      <c r="X51" s="45">
        <f t="shared" si="18"/>
        <v>1.1173150263646136E-9</v>
      </c>
    </row>
    <row r="52" spans="1:24" x14ac:dyDescent="0.35">
      <c r="A52" s="70">
        <v>42002</v>
      </c>
      <c r="B52" s="85">
        <v>940.67</v>
      </c>
      <c r="C52" s="76">
        <v>57.194099999999999</v>
      </c>
      <c r="D52" s="73">
        <f t="shared" si="6"/>
        <v>6.1394970746473099E-3</v>
      </c>
      <c r="E52" s="73">
        <f t="shared" si="6"/>
        <v>1.962081168049774E-2</v>
      </c>
      <c r="F52" s="73">
        <f t="shared" si="7"/>
        <v>4.7993122187001119E-3</v>
      </c>
      <c r="G52" s="73">
        <f t="shared" si="8"/>
        <v>1.7221407875525688E-2</v>
      </c>
      <c r="H52" s="74">
        <f t="shared" si="9"/>
        <v>8.2650913240228763E-5</v>
      </c>
      <c r="I52" s="74">
        <f t="shared" si="10"/>
        <v>2.303339777256419E-5</v>
      </c>
      <c r="J52" s="45">
        <f t="shared" si="13"/>
        <v>5.8191487455663427E-3</v>
      </c>
      <c r="K52" s="45">
        <f t="shared" si="14"/>
        <v>1.3801662934931397E-2</v>
      </c>
      <c r="L52" s="45">
        <f t="shared" si="15"/>
        <v>1.9048589976945914E-4</v>
      </c>
      <c r="M52" s="45">
        <f t="shared" si="11"/>
        <v>-3.8766138666468893E-2</v>
      </c>
      <c r="N52" s="45">
        <f t="shared" si="12"/>
        <v>5.0404436157601588E-2</v>
      </c>
      <c r="V52" s="45">
        <f t="shared" si="16"/>
        <v>1.9048589976945911E-4</v>
      </c>
      <c r="W52" s="45">
        <f t="shared" si="17"/>
        <v>2.6290221824752007E-6</v>
      </c>
      <c r="X52" s="45">
        <f t="shared" si="18"/>
        <v>3.6284878010980423E-8</v>
      </c>
    </row>
    <row r="53" spans="1:24" x14ac:dyDescent="0.35">
      <c r="A53" s="70">
        <v>41995</v>
      </c>
      <c r="B53" s="85">
        <v>934.93</v>
      </c>
      <c r="C53" s="76">
        <v>56.093499999999999</v>
      </c>
      <c r="D53" s="73">
        <f t="shared" si="6"/>
        <v>5.6549401620540368E-2</v>
      </c>
      <c r="E53" s="73">
        <f t="shared" si="6"/>
        <v>7.3452976928611829E-2</v>
      </c>
      <c r="F53" s="73">
        <f t="shared" si="7"/>
        <v>5.5209216764593172E-2</v>
      </c>
      <c r="G53" s="73">
        <f t="shared" si="8"/>
        <v>7.1053573123639774E-2</v>
      </c>
      <c r="H53" s="74">
        <f t="shared" si="9"/>
        <v>3.9228121204819E-3</v>
      </c>
      <c r="I53" s="74">
        <f t="shared" si="10"/>
        <v>3.0480576157598358E-3</v>
      </c>
      <c r="J53" s="45">
        <f t="shared" si="13"/>
        <v>4.1738673913143433E-2</v>
      </c>
      <c r="K53" s="45">
        <f t="shared" si="14"/>
        <v>3.1714303015468397E-2</v>
      </c>
      <c r="L53" s="45">
        <f t="shared" si="15"/>
        <v>1.0057970157569479E-3</v>
      </c>
      <c r="M53" s="45">
        <f t="shared" si="11"/>
        <v>-2.8466134988917799E-3</v>
      </c>
      <c r="N53" s="45">
        <f t="shared" si="12"/>
        <v>8.6323961325178694E-2</v>
      </c>
      <c r="V53" s="45">
        <f t="shared" si="16"/>
        <v>1.0057970157569479E-3</v>
      </c>
      <c r="W53" s="45">
        <f t="shared" si="17"/>
        <v>3.1898151329769691E-5</v>
      </c>
      <c r="X53" s="45">
        <f t="shared" si="18"/>
        <v>1.0116276369055823E-6</v>
      </c>
    </row>
    <row r="54" spans="1:24" x14ac:dyDescent="0.35">
      <c r="A54" s="70">
        <v>41988</v>
      </c>
      <c r="B54" s="85">
        <v>884.89</v>
      </c>
      <c r="C54" s="76">
        <v>52.255200000000002</v>
      </c>
      <c r="D54" s="73">
        <f t="shared" si="6"/>
        <v>-7.6064485142105398E-2</v>
      </c>
      <c r="E54" s="73">
        <f t="shared" si="6"/>
        <v>-7.5741013912914212E-2</v>
      </c>
      <c r="F54" s="73">
        <f t="shared" si="7"/>
        <v>-7.7404669998052594E-2</v>
      </c>
      <c r="G54" s="73">
        <f t="shared" si="8"/>
        <v>-7.8140417717886268E-2</v>
      </c>
      <c r="H54" s="74">
        <f t="shared" si="9"/>
        <v>6.0484332469629689E-3</v>
      </c>
      <c r="I54" s="74">
        <f t="shared" si="10"/>
        <v>5.9914829375074235E-3</v>
      </c>
      <c r="J54" s="45">
        <f t="shared" si="13"/>
        <v>-5.275521346973109E-2</v>
      </c>
      <c r="K54" s="45">
        <f t="shared" si="14"/>
        <v>-2.2985800443183123E-2</v>
      </c>
      <c r="L54" s="45">
        <f t="shared" si="15"/>
        <v>5.2834702201383745E-4</v>
      </c>
      <c r="M54" s="45">
        <f t="shared" si="11"/>
        <v>-9.7340500881766379E-2</v>
      </c>
      <c r="N54" s="45">
        <f t="shared" si="12"/>
        <v>-8.1699260576958976E-3</v>
      </c>
      <c r="V54" s="45">
        <f t="shared" si="16"/>
        <v>5.2834702201383756E-4</v>
      </c>
      <c r="W54" s="45">
        <f t="shared" si="17"/>
        <v>-1.2144479212760153E-5</v>
      </c>
      <c r="X54" s="45">
        <f t="shared" si="18"/>
        <v>2.7915057567089057E-7</v>
      </c>
    </row>
    <row r="55" spans="1:24" x14ac:dyDescent="0.35">
      <c r="A55" s="70">
        <v>41981</v>
      </c>
      <c r="B55" s="85">
        <v>957.74</v>
      </c>
      <c r="C55" s="76">
        <v>56.537399999999998</v>
      </c>
      <c r="D55" s="73">
        <f t="shared" si="6"/>
        <v>3.6047364560411344E-3</v>
      </c>
      <c r="E55" s="73">
        <f t="shared" si="6"/>
        <v>5.5938060825748105E-3</v>
      </c>
      <c r="F55" s="73">
        <f t="shared" si="7"/>
        <v>2.264551600093936E-3</v>
      </c>
      <c r="G55" s="73">
        <f t="shared" si="8"/>
        <v>3.1944022776027579E-3</v>
      </c>
      <c r="H55" s="74">
        <f t="shared" si="9"/>
        <v>7.2338887890890386E-6</v>
      </c>
      <c r="I55" s="74">
        <f t="shared" si="10"/>
        <v>5.1281939494880056E-6</v>
      </c>
      <c r="J55" s="45">
        <f t="shared" si="13"/>
        <v>4.0130076974134246E-3</v>
      </c>
      <c r="K55" s="45">
        <f t="shared" si="14"/>
        <v>1.5807983851613859E-3</v>
      </c>
      <c r="L55" s="45">
        <f t="shared" si="15"/>
        <v>2.4989235345288454E-6</v>
      </c>
      <c r="M55" s="45">
        <f t="shared" si="11"/>
        <v>-4.0572279714621816E-2</v>
      </c>
      <c r="N55" s="45">
        <f t="shared" si="12"/>
        <v>4.8598295109448665E-2</v>
      </c>
      <c r="V55" s="45">
        <f t="shared" si="16"/>
        <v>2.4989235345288386E-6</v>
      </c>
      <c r="W55" s="45">
        <f t="shared" si="17"/>
        <v>3.9502942880249651E-9</v>
      </c>
      <c r="X55" s="45">
        <f t="shared" si="18"/>
        <v>6.2446188314221033E-12</v>
      </c>
    </row>
    <row r="56" spans="1:24" x14ac:dyDescent="0.35">
      <c r="A56" s="70">
        <v>41974</v>
      </c>
      <c r="B56" s="85">
        <v>954.3</v>
      </c>
      <c r="C56" s="76">
        <v>56.222900000000003</v>
      </c>
      <c r="D56" s="73">
        <f t="shared" si="6"/>
        <v>8.3687313764026702E-3</v>
      </c>
      <c r="E56" s="73">
        <f t="shared" si="6"/>
        <v>1.689492266064738E-2</v>
      </c>
      <c r="F56" s="73">
        <f t="shared" si="7"/>
        <v>7.0285465204554722E-3</v>
      </c>
      <c r="G56" s="73">
        <f t="shared" si="8"/>
        <v>1.4495518855675328E-2</v>
      </c>
      <c r="H56" s="74">
        <f t="shared" si="9"/>
        <v>1.0188242861525352E-4</v>
      </c>
      <c r="I56" s="74">
        <f t="shared" si="10"/>
        <v>4.9400466190206726E-5</v>
      </c>
      <c r="J56" s="45">
        <f t="shared" si="13"/>
        <v>7.407587333729696E-3</v>
      </c>
      <c r="K56" s="45">
        <f t="shared" si="14"/>
        <v>9.4873353269176834E-3</v>
      </c>
      <c r="L56" s="45">
        <f t="shared" si="15"/>
        <v>9.0009531605380266E-5</v>
      </c>
      <c r="M56" s="45">
        <f t="shared" si="11"/>
        <v>-3.7177700078305537E-2</v>
      </c>
      <c r="N56" s="45">
        <f t="shared" si="12"/>
        <v>5.1992874745764944E-2</v>
      </c>
      <c r="V56" s="45">
        <f t="shared" si="16"/>
        <v>9.0009531605380239E-5</v>
      </c>
      <c r="W56" s="45">
        <f t="shared" si="17"/>
        <v>8.5395060895903757E-7</v>
      </c>
      <c r="X56" s="45">
        <f t="shared" si="18"/>
        <v>8.1017157798199437E-9</v>
      </c>
    </row>
    <row r="57" spans="1:24" x14ac:dyDescent="0.35">
      <c r="A57" s="70">
        <v>41967</v>
      </c>
      <c r="B57" s="85">
        <v>946.38</v>
      </c>
      <c r="C57" s="76">
        <v>55.288800000000002</v>
      </c>
      <c r="D57" s="73">
        <f t="shared" si="6"/>
        <v>4.5619772619297484E-2</v>
      </c>
      <c r="E57" s="73">
        <f t="shared" si="6"/>
        <v>1.1848159088164004E-2</v>
      </c>
      <c r="F57" s="73">
        <f t="shared" si="7"/>
        <v>4.4279587763350288E-2</v>
      </c>
      <c r="G57" s="73">
        <f t="shared" si="8"/>
        <v>9.4487552831919522E-3</v>
      </c>
      <c r="H57" s="74">
        <f t="shared" si="9"/>
        <v>4.1838698881651774E-4</v>
      </c>
      <c r="I57" s="74">
        <f t="shared" si="10"/>
        <v>1.9606818924922404E-3</v>
      </c>
      <c r="J57" s="45">
        <f t="shared" si="13"/>
        <v>3.3950778111336982E-2</v>
      </c>
      <c r="K57" s="45">
        <f t="shared" si="14"/>
        <v>-2.2102619023172978E-2</v>
      </c>
      <c r="L57" s="45">
        <f t="shared" si="15"/>
        <v>4.8852576768352804E-4</v>
      </c>
      <c r="M57" s="45">
        <f t="shared" si="11"/>
        <v>-1.0634509300698231E-2</v>
      </c>
      <c r="N57" s="45">
        <f t="shared" si="12"/>
        <v>7.853606552337225E-2</v>
      </c>
      <c r="V57" s="45">
        <f t="shared" si="16"/>
        <v>4.8852576768352815E-4</v>
      </c>
      <c r="W57" s="45">
        <f t="shared" si="17"/>
        <v>-1.0797698926112134E-5</v>
      </c>
      <c r="X57" s="45">
        <f t="shared" si="18"/>
        <v>2.3865742569078054E-7</v>
      </c>
    </row>
    <row r="58" spans="1:24" x14ac:dyDescent="0.35">
      <c r="A58" s="70">
        <v>41960</v>
      </c>
      <c r="B58" s="85">
        <v>905.09</v>
      </c>
      <c r="C58" s="76">
        <v>54.641399999999997</v>
      </c>
      <c r="D58" s="73">
        <f t="shared" si="6"/>
        <v>-3.3146129280916098E-3</v>
      </c>
      <c r="E58" s="73">
        <f t="shared" si="6"/>
        <v>-1.0551552673561048E-2</v>
      </c>
      <c r="F58" s="73">
        <f t="shared" si="7"/>
        <v>-4.6547977840388083E-3</v>
      </c>
      <c r="G58" s="73">
        <f t="shared" si="8"/>
        <v>-1.29509564785331E-2</v>
      </c>
      <c r="H58" s="74">
        <f t="shared" si="9"/>
        <v>6.028408351745892E-5</v>
      </c>
      <c r="I58" s="74">
        <f t="shared" si="10"/>
        <v>2.1667142410292602E-5</v>
      </c>
      <c r="J58" s="45">
        <f t="shared" si="13"/>
        <v>-9.1736752518484753E-4</v>
      </c>
      <c r="K58" s="45">
        <f t="shared" si="14"/>
        <v>-9.6341851483762002E-3</v>
      </c>
      <c r="L58" s="45">
        <f t="shared" si="15"/>
        <v>9.2817523473192544E-5</v>
      </c>
      <c r="M58" s="45">
        <f t="shared" si="11"/>
        <v>-4.550265493722009E-2</v>
      </c>
      <c r="N58" s="45">
        <f t="shared" si="12"/>
        <v>4.3667919886850391E-2</v>
      </c>
      <c r="V58" s="45">
        <f t="shared" si="16"/>
        <v>9.2817523473192584E-5</v>
      </c>
      <c r="W58" s="45">
        <f t="shared" si="17"/>
        <v>-8.9422120615449151E-7</v>
      </c>
      <c r="X58" s="45">
        <f t="shared" si="18"/>
        <v>8.6150926636966571E-9</v>
      </c>
    </row>
    <row r="59" spans="1:24" x14ac:dyDescent="0.35">
      <c r="A59" s="70">
        <v>41953</v>
      </c>
      <c r="B59" s="85">
        <v>908.1</v>
      </c>
      <c r="C59" s="76">
        <v>55.2241</v>
      </c>
      <c r="D59" s="73">
        <f t="shared" si="6"/>
        <v>1.1247216035634769E-2</v>
      </c>
      <c r="E59" s="73">
        <f t="shared" si="6"/>
        <v>5.0862777634002619E-2</v>
      </c>
      <c r="F59" s="73">
        <f t="shared" si="7"/>
        <v>9.9070311796875705E-3</v>
      </c>
      <c r="G59" s="73">
        <f t="shared" si="8"/>
        <v>4.8463373829030564E-2</v>
      </c>
      <c r="H59" s="74">
        <f t="shared" si="9"/>
        <v>4.8012815559706038E-4</v>
      </c>
      <c r="I59" s="74">
        <f t="shared" si="10"/>
        <v>9.8149266795301697E-5</v>
      </c>
      <c r="J59" s="45">
        <f t="shared" si="13"/>
        <v>9.4586485903056239E-3</v>
      </c>
      <c r="K59" s="45">
        <f t="shared" si="14"/>
        <v>4.1404129043696995E-2</v>
      </c>
      <c r="L59" s="45">
        <f t="shared" si="15"/>
        <v>1.714301901867113E-3</v>
      </c>
      <c r="M59" s="45">
        <f t="shared" si="11"/>
        <v>-3.512663882172961E-2</v>
      </c>
      <c r="N59" s="45">
        <f t="shared" si="12"/>
        <v>5.4043936002340871E-2</v>
      </c>
      <c r="V59" s="45">
        <f t="shared" si="16"/>
        <v>1.714301901867113E-3</v>
      </c>
      <c r="W59" s="45">
        <f t="shared" si="17"/>
        <v>7.0979177164761132E-5</v>
      </c>
      <c r="X59" s="45">
        <f t="shared" si="18"/>
        <v>2.9388310107452007E-6</v>
      </c>
    </row>
    <row r="60" spans="1:24" x14ac:dyDescent="0.35">
      <c r="A60" s="70">
        <v>41946</v>
      </c>
      <c r="B60" s="85">
        <v>898</v>
      </c>
      <c r="C60" s="76">
        <v>52.551200000000001</v>
      </c>
      <c r="D60" s="73">
        <f t="shared" si="6"/>
        <v>3.7826343222346806E-2</v>
      </c>
      <c r="E60" s="73">
        <f t="shared" si="6"/>
        <v>2.544729360295506E-2</v>
      </c>
      <c r="F60" s="73">
        <f t="shared" si="7"/>
        <v>3.648615836639961E-2</v>
      </c>
      <c r="G60" s="73">
        <f t="shared" si="8"/>
        <v>2.3047889797983008E-2</v>
      </c>
      <c r="H60" s="74">
        <f t="shared" si="9"/>
        <v>8.4092895718053395E-4</v>
      </c>
      <c r="I60" s="74">
        <f t="shared" si="10"/>
        <v>1.3312397523379922E-3</v>
      </c>
      <c r="J60" s="45">
        <f t="shared" si="13"/>
        <v>2.8397578082746344E-2</v>
      </c>
      <c r="K60" s="45">
        <f t="shared" si="14"/>
        <v>-2.950284479791284E-3</v>
      </c>
      <c r="L60" s="45">
        <f t="shared" si="15"/>
        <v>8.7041785116973268E-6</v>
      </c>
      <c r="M60" s="45">
        <f t="shared" si="11"/>
        <v>-1.6187709329288875E-2</v>
      </c>
      <c r="N60" s="45">
        <f t="shared" si="12"/>
        <v>7.2982865494781612E-2</v>
      </c>
      <c r="V60" s="45">
        <f t="shared" si="16"/>
        <v>8.7041785116973403E-6</v>
      </c>
      <c r="W60" s="45">
        <f t="shared" si="17"/>
        <v>-2.5679802772393478E-8</v>
      </c>
      <c r="X60" s="45">
        <f t="shared" si="18"/>
        <v>7.5762723563493728E-11</v>
      </c>
    </row>
    <row r="61" spans="1:24" x14ac:dyDescent="0.35">
      <c r="A61" s="70">
        <v>41939</v>
      </c>
      <c r="B61" s="85">
        <v>865.27</v>
      </c>
      <c r="C61" s="76">
        <v>51.247100000000003</v>
      </c>
      <c r="D61" s="73">
        <f t="shared" si="6"/>
        <v>1.6183396164370659E-2</v>
      </c>
      <c r="E61" s="73">
        <f t="shared" si="6"/>
        <v>3.8222947950178783E-2</v>
      </c>
      <c r="F61" s="73">
        <f t="shared" si="7"/>
        <v>1.4843211308423461E-2</v>
      </c>
      <c r="G61" s="73">
        <f t="shared" si="8"/>
        <v>3.5823544145206727E-2</v>
      </c>
      <c r="H61" s="74">
        <f t="shared" si="9"/>
        <v>5.3173643556393951E-4</v>
      </c>
      <c r="I61" s="74">
        <f t="shared" si="10"/>
        <v>2.2032092194651011E-4</v>
      </c>
      <c r="J61" s="45">
        <f t="shared" si="13"/>
        <v>1.297591861815113E-2</v>
      </c>
      <c r="K61" s="45">
        <f t="shared" si="14"/>
        <v>2.5247029332027653E-2</v>
      </c>
      <c r="L61" s="45">
        <f t="shared" si="15"/>
        <v>6.3741249009226469E-4</v>
      </c>
      <c r="M61" s="45">
        <f t="shared" si="11"/>
        <v>-3.1609368793884096E-2</v>
      </c>
      <c r="N61" s="45">
        <f t="shared" si="12"/>
        <v>5.7561206030186385E-2</v>
      </c>
      <c r="V61" s="45">
        <f t="shared" si="16"/>
        <v>6.3741249009226448E-4</v>
      </c>
      <c r="W61" s="45">
        <f t="shared" si="17"/>
        <v>1.6092771833960183E-5</v>
      </c>
      <c r="X61" s="45">
        <f t="shared" si="18"/>
        <v>4.0629468252562117E-7</v>
      </c>
    </row>
    <row r="62" spans="1:24" x14ac:dyDescent="0.35">
      <c r="A62" s="70">
        <v>41932</v>
      </c>
      <c r="B62" s="85">
        <v>851.49</v>
      </c>
      <c r="C62" s="76">
        <v>49.360399999999998</v>
      </c>
      <c r="D62" s="73">
        <f t="shared" si="6"/>
        <v>-4.4080162757523817E-3</v>
      </c>
      <c r="E62" s="73">
        <f t="shared" si="6"/>
        <v>-8.5446050881979058E-3</v>
      </c>
      <c r="F62" s="73">
        <f t="shared" si="7"/>
        <v>-5.7482011316995797E-3</v>
      </c>
      <c r="G62" s="73">
        <f t="shared" si="8"/>
        <v>-1.0944008893169958E-2</v>
      </c>
      <c r="H62" s="74">
        <f t="shared" si="9"/>
        <v>6.2908364305049819E-5</v>
      </c>
      <c r="I62" s="74">
        <f t="shared" si="10"/>
        <v>3.3041816250472328E-5</v>
      </c>
      <c r="J62" s="45">
        <f t="shared" si="13"/>
        <v>-1.6964709458005068E-3</v>
      </c>
      <c r="K62" s="45">
        <f t="shared" si="14"/>
        <v>-6.8481341423973991E-3</v>
      </c>
      <c r="L62" s="45">
        <f t="shared" si="15"/>
        <v>4.6896941232268964E-5</v>
      </c>
      <c r="M62" s="45">
        <f t="shared" si="11"/>
        <v>-4.6281758357835746E-2</v>
      </c>
      <c r="N62" s="45">
        <f t="shared" si="12"/>
        <v>4.2888816466234735E-2</v>
      </c>
      <c r="V62" s="45">
        <f t="shared" si="16"/>
        <v>4.6896941232268984E-5</v>
      </c>
      <c r="W62" s="45">
        <f t="shared" si="17"/>
        <v>-3.2115654442670567E-7</v>
      </c>
      <c r="X62" s="45">
        <f t="shared" si="18"/>
        <v>2.1993230969428906E-9</v>
      </c>
    </row>
    <row r="63" spans="1:24" x14ac:dyDescent="0.35">
      <c r="A63" s="70">
        <v>41925</v>
      </c>
      <c r="B63" s="85">
        <v>855.26</v>
      </c>
      <c r="C63" s="76">
        <v>49.785800000000002</v>
      </c>
      <c r="D63" s="73">
        <f t="shared" si="6"/>
        <v>-4.0542966120708984E-2</v>
      </c>
      <c r="E63" s="73">
        <f t="shared" si="6"/>
        <v>-4.8940068045014419E-2</v>
      </c>
      <c r="F63" s="73">
        <f t="shared" si="7"/>
        <v>-4.188315097665618E-2</v>
      </c>
      <c r="G63" s="73">
        <f t="shared" si="8"/>
        <v>-5.1339471849986475E-2</v>
      </c>
      <c r="H63" s="74">
        <f t="shared" si="9"/>
        <v>2.1502588505547737E-3</v>
      </c>
      <c r="I63" s="74">
        <f t="shared" si="10"/>
        <v>1.7541983357333756E-3</v>
      </c>
      <c r="J63" s="45">
        <f t="shared" si="13"/>
        <v>-2.7444391956113149E-2</v>
      </c>
      <c r="K63" s="45">
        <f t="shared" si="14"/>
        <v>-2.149567608890127E-2</v>
      </c>
      <c r="L63" s="45">
        <f t="shared" si="15"/>
        <v>4.6206409051896178E-4</v>
      </c>
      <c r="M63" s="45">
        <f t="shared" si="11"/>
        <v>-7.2029679368148414E-2</v>
      </c>
      <c r="N63" s="45">
        <f t="shared" si="12"/>
        <v>1.7140895455922071E-2</v>
      </c>
      <c r="V63" s="45">
        <f t="shared" si="16"/>
        <v>4.6206409051896194E-4</v>
      </c>
      <c r="W63" s="45">
        <f t="shared" si="17"/>
        <v>-9.9323800221083632E-6</v>
      </c>
      <c r="X63" s="45">
        <f t="shared" si="18"/>
        <v>2.1350322374711545E-7</v>
      </c>
    </row>
    <row r="64" spans="1:24" x14ac:dyDescent="0.35">
      <c r="A64" s="70">
        <v>41918</v>
      </c>
      <c r="B64" s="85">
        <v>891.4</v>
      </c>
      <c r="C64" s="76">
        <v>52.347700000000003</v>
      </c>
      <c r="D64" s="73">
        <f t="shared" si="6"/>
        <v>-1.6223374903432342E-2</v>
      </c>
      <c r="E64" s="73">
        <f t="shared" si="6"/>
        <v>-1.9233975902259982E-2</v>
      </c>
      <c r="F64" s="73">
        <f t="shared" si="7"/>
        <v>-1.7563559759379541E-2</v>
      </c>
      <c r="G64" s="73">
        <f t="shared" si="8"/>
        <v>-2.1633379707232035E-2</v>
      </c>
      <c r="H64" s="74">
        <f t="shared" si="9"/>
        <v>3.7995915728531853E-4</v>
      </c>
      <c r="I64" s="74">
        <f t="shared" si="10"/>
        <v>3.0847863142129632E-4</v>
      </c>
      <c r="J64" s="45">
        <f t="shared" si="13"/>
        <v>-1.0115492473693401E-2</v>
      </c>
      <c r="K64" s="45">
        <f t="shared" si="14"/>
        <v>-9.1184834285665817E-3</v>
      </c>
      <c r="L64" s="45">
        <f t="shared" si="15"/>
        <v>8.3146740037043357E-5</v>
      </c>
      <c r="M64" s="45">
        <f t="shared" si="11"/>
        <v>-5.4700779885728648E-2</v>
      </c>
      <c r="N64" s="45">
        <f t="shared" si="12"/>
        <v>3.4469794938341833E-2</v>
      </c>
      <c r="V64" s="45">
        <f t="shared" si="16"/>
        <v>8.3146740037043398E-5</v>
      </c>
      <c r="W64" s="45">
        <f t="shared" si="17"/>
        <v>-7.5817217116711394E-7</v>
      </c>
      <c r="X64" s="45">
        <f t="shared" si="18"/>
        <v>6.9133803787876754E-9</v>
      </c>
    </row>
    <row r="65" spans="1:24" x14ac:dyDescent="0.35">
      <c r="A65" s="70">
        <v>41911</v>
      </c>
      <c r="B65" s="85">
        <v>906.1</v>
      </c>
      <c r="C65" s="76">
        <v>53.374299999999998</v>
      </c>
      <c r="D65" s="73">
        <f t="shared" si="6"/>
        <v>-3.8610489235960048E-2</v>
      </c>
      <c r="E65" s="73">
        <f t="shared" si="6"/>
        <v>-1.6531697115429001E-2</v>
      </c>
      <c r="F65" s="73">
        <f t="shared" si="7"/>
        <v>-3.9950674091907244E-2</v>
      </c>
      <c r="G65" s="73">
        <f t="shared" si="8"/>
        <v>-1.8931100920401053E-2</v>
      </c>
      <c r="H65" s="74">
        <f t="shared" si="9"/>
        <v>7.5631024307194772E-4</v>
      </c>
      <c r="I65" s="74">
        <f t="shared" si="10"/>
        <v>1.5960563603977886E-3</v>
      </c>
      <c r="J65" s="45">
        <f t="shared" si="13"/>
        <v>-2.6067407557455808E-2</v>
      </c>
      <c r="K65" s="45">
        <f t="shared" si="14"/>
        <v>9.5357104420268068E-3</v>
      </c>
      <c r="L65" s="45">
        <f t="shared" si="15"/>
        <v>9.0929773634179081E-5</v>
      </c>
      <c r="M65" s="45">
        <f t="shared" si="11"/>
        <v>-7.0652694969491073E-2</v>
      </c>
      <c r="N65" s="45">
        <f t="shared" si="12"/>
        <v>1.8517879854579412E-2</v>
      </c>
      <c r="V65" s="45">
        <f t="shared" si="16"/>
        <v>9.092977363417904E-5</v>
      </c>
      <c r="W65" s="45">
        <f t="shared" si="17"/>
        <v>8.6707999193457473E-7</v>
      </c>
      <c r="X65" s="45">
        <f t="shared" si="18"/>
        <v>8.2682237331630424E-9</v>
      </c>
    </row>
    <row r="66" spans="1:24" x14ac:dyDescent="0.35">
      <c r="A66" s="70">
        <v>41904</v>
      </c>
      <c r="B66" s="85">
        <v>942.49</v>
      </c>
      <c r="C66" s="76">
        <v>54.271500000000003</v>
      </c>
      <c r="D66" s="73">
        <f t="shared" si="6"/>
        <v>2.1149116439320867E-2</v>
      </c>
      <c r="E66" s="73">
        <f t="shared" si="6"/>
        <v>-1.195380870629054E-2</v>
      </c>
      <c r="F66" s="73">
        <f t="shared" si="7"/>
        <v>1.9808931583373667E-2</v>
      </c>
      <c r="G66" s="73">
        <f t="shared" si="8"/>
        <v>-1.4353212511262592E-2</v>
      </c>
      <c r="H66" s="74">
        <f t="shared" si="9"/>
        <v>-2.8432180463722363E-4</v>
      </c>
      <c r="I66" s="74">
        <f t="shared" si="10"/>
        <v>3.9239377047477881E-4</v>
      </c>
      <c r="J66" s="45">
        <f t="shared" ref="J66:J97" si="19">$S$4+$R$11*D66</f>
        <v>1.6514237446524187E-2</v>
      </c>
      <c r="K66" s="45">
        <f t="shared" ref="K66:K97" si="20">E66-J66</f>
        <v>-2.8468046152814726E-2</v>
      </c>
      <c r="L66" s="45">
        <f t="shared" ref="L66:L97" si="21">K66^2</f>
        <v>8.104296517587894E-4</v>
      </c>
      <c r="M66" s="45">
        <f t="shared" si="11"/>
        <v>-2.8071049965511043E-2</v>
      </c>
      <c r="N66" s="45">
        <f t="shared" si="12"/>
        <v>6.1099524858559434E-2</v>
      </c>
      <c r="V66" s="45">
        <f t="shared" ref="V66:V97" si="22">(K66-AVERAGE($K$2:$K$157))^2</f>
        <v>8.1042965175878951E-4</v>
      </c>
      <c r="W66" s="45">
        <f t="shared" ref="W66:W97" si="23">(K66-AVERAGE($K$2:$K$157))^3</f>
        <v>-2.3071348729878789E-5</v>
      </c>
      <c r="X66" s="45">
        <f t="shared" ref="X66:X97" si="24">(K66-AVERAGE($K$2:$K$157))^4</f>
        <v>6.5679622044987281E-7</v>
      </c>
    </row>
    <row r="67" spans="1:24" x14ac:dyDescent="0.35">
      <c r="A67" s="70">
        <v>41897</v>
      </c>
      <c r="B67" s="85">
        <v>922.97</v>
      </c>
      <c r="C67" s="76">
        <v>54.928100000000001</v>
      </c>
      <c r="D67" s="73">
        <f t="shared" ref="D67:E130" si="25">(B67-B68)/B68</f>
        <v>-1.8061083232392705E-3</v>
      </c>
      <c r="E67" s="73">
        <f t="shared" si="25"/>
        <v>-2.1581875214865723E-2</v>
      </c>
      <c r="F67" s="73">
        <f t="shared" ref="F67:F130" si="26">D67-AVERAGE($D$2:$D$157)</f>
        <v>-3.1462931791864691E-3</v>
      </c>
      <c r="G67" s="73">
        <f t="shared" ref="G67:G130" si="27">E67-AVERAGE($E$2:$E$157)</f>
        <v>-2.3981279019837775E-2</v>
      </c>
      <c r="H67" s="74">
        <f t="shared" ref="H67:H130" si="28">F67*G67</f>
        <v>7.545213460828316E-5</v>
      </c>
      <c r="I67" s="74">
        <f t="shared" ref="I67:I130" si="29">F67^2</f>
        <v>9.8991607693952987E-6</v>
      </c>
      <c r="J67" s="45">
        <f t="shared" si="19"/>
        <v>1.575158654406961E-4</v>
      </c>
      <c r="K67" s="45">
        <f t="shared" si="20"/>
        <v>-2.1739391080306418E-2</v>
      </c>
      <c r="L67" s="45">
        <f t="shared" si="21"/>
        <v>4.7260112454250626E-4</v>
      </c>
      <c r="M67" s="45">
        <f t="shared" ref="M67:M130" si="30">$S$4+($R$4*D67)-$R$21</f>
        <v>-4.4427771546594545E-2</v>
      </c>
      <c r="N67" s="45">
        <f t="shared" ref="N67:N130" si="31">$S$4+($R$4*D67)+$R$21</f>
        <v>4.4742803277475936E-2</v>
      </c>
      <c r="V67" s="45">
        <f t="shared" si="22"/>
        <v>4.7260112454250642E-4</v>
      </c>
      <c r="W67" s="45">
        <f t="shared" si="23"/>
        <v>-1.0274060671422147E-5</v>
      </c>
      <c r="X67" s="45">
        <f t="shared" si="24"/>
        <v>2.2335182291884166E-7</v>
      </c>
    </row>
    <row r="68" spans="1:24" x14ac:dyDescent="0.35">
      <c r="A68" s="70">
        <v>41890</v>
      </c>
      <c r="B68" s="85">
        <v>924.64</v>
      </c>
      <c r="C68" s="76">
        <v>56.139699999999998</v>
      </c>
      <c r="D68" s="73">
        <f t="shared" si="25"/>
        <v>1.4482577020977718E-2</v>
      </c>
      <c r="E68" s="73">
        <f t="shared" si="25"/>
        <v>-1.6449649844751074E-3</v>
      </c>
      <c r="F68" s="73">
        <f t="shared" si="26"/>
        <v>1.314239216503052E-2</v>
      </c>
      <c r="G68" s="73">
        <f t="shared" si="27"/>
        <v>-4.04436878944716E-3</v>
      </c>
      <c r="H68" s="74">
        <f t="shared" si="28"/>
        <v>-5.3152680690924323E-5</v>
      </c>
      <c r="I68" s="74">
        <f t="shared" si="29"/>
        <v>1.7272247181945559E-4</v>
      </c>
      <c r="J68" s="45">
        <f t="shared" si="19"/>
        <v>1.176400170267709E-2</v>
      </c>
      <c r="K68" s="45">
        <f t="shared" si="20"/>
        <v>-1.3408966687152198E-2</v>
      </c>
      <c r="L68" s="45">
        <f t="shared" si="21"/>
        <v>1.7980038761715737E-4</v>
      </c>
      <c r="M68" s="45">
        <f t="shared" si="30"/>
        <v>-3.2821285709358147E-2</v>
      </c>
      <c r="N68" s="45">
        <f t="shared" si="31"/>
        <v>5.6349289114712334E-2</v>
      </c>
      <c r="V68" s="45">
        <f t="shared" si="22"/>
        <v>1.7980038761715743E-4</v>
      </c>
      <c r="W68" s="45">
        <f t="shared" si="23"/>
        <v>-2.4109374078955166E-6</v>
      </c>
      <c r="X68" s="45">
        <f t="shared" si="24"/>
        <v>3.2328179387280058E-8</v>
      </c>
    </row>
    <row r="69" spans="1:24" x14ac:dyDescent="0.35">
      <c r="A69" s="70">
        <v>41883</v>
      </c>
      <c r="B69" s="85">
        <v>911.44</v>
      </c>
      <c r="C69" s="76">
        <v>56.232199999999999</v>
      </c>
      <c r="D69" s="73">
        <f t="shared" si="25"/>
        <v>-1.1835357033269705E-3</v>
      </c>
      <c r="E69" s="73">
        <f t="shared" si="25"/>
        <v>-1.1220267872685768E-2</v>
      </c>
      <c r="F69" s="73">
        <f t="shared" si="26"/>
        <v>-2.5237205592741688E-3</v>
      </c>
      <c r="G69" s="73">
        <f t="shared" si="27"/>
        <v>-1.361967167765782E-2</v>
      </c>
      <c r="H69" s="74">
        <f t="shared" si="28"/>
        <v>3.4372245423469154E-5</v>
      </c>
      <c r="I69" s="74">
        <f t="shared" si="29"/>
        <v>6.3691654613031233E-6</v>
      </c>
      <c r="J69" s="45">
        <f t="shared" si="19"/>
        <v>6.011293396385194E-4</v>
      </c>
      <c r="K69" s="45">
        <f t="shared" si="20"/>
        <v>-1.1821397212324287E-2</v>
      </c>
      <c r="L69" s="45">
        <f t="shared" si="21"/>
        <v>1.3974543205154844E-4</v>
      </c>
      <c r="M69" s="45">
        <f t="shared" si="30"/>
        <v>-4.3984158072396723E-2</v>
      </c>
      <c r="N69" s="45">
        <f t="shared" si="31"/>
        <v>4.5186416751673758E-2</v>
      </c>
      <c r="V69" s="45">
        <f t="shared" si="22"/>
        <v>1.3974543205154847E-4</v>
      </c>
      <c r="W69" s="45">
        <f t="shared" si="23"/>
        <v>-1.6519862608892285E-6</v>
      </c>
      <c r="X69" s="45">
        <f t="shared" si="24"/>
        <v>1.9528785779273951E-8</v>
      </c>
    </row>
    <row r="70" spans="1:24" x14ac:dyDescent="0.35">
      <c r="A70" s="70">
        <v>41876</v>
      </c>
      <c r="B70" s="85">
        <v>912.52</v>
      </c>
      <c r="C70" s="76">
        <v>56.8703</v>
      </c>
      <c r="D70" s="73">
        <f t="shared" si="25"/>
        <v>2.8550817750425415E-2</v>
      </c>
      <c r="E70" s="73">
        <f t="shared" si="25"/>
        <v>1.5020873231040514E-2</v>
      </c>
      <c r="F70" s="73">
        <f t="shared" si="26"/>
        <v>2.7210632894478216E-2</v>
      </c>
      <c r="G70" s="73">
        <f t="shared" si="27"/>
        <v>1.2621469426068462E-2</v>
      </c>
      <c r="H70" s="74">
        <f t="shared" si="28"/>
        <v>3.4343817114162957E-4</v>
      </c>
      <c r="I70" s="74">
        <f t="shared" si="29"/>
        <v>7.4041854251805995E-4</v>
      </c>
      <c r="J70" s="45">
        <f t="shared" si="19"/>
        <v>2.1788312034089905E-2</v>
      </c>
      <c r="K70" s="45">
        <f t="shared" si="20"/>
        <v>-6.7674388030493915E-3</v>
      </c>
      <c r="L70" s="45">
        <f t="shared" si="21"/>
        <v>4.579822795301858E-5</v>
      </c>
      <c r="M70" s="45">
        <f t="shared" si="30"/>
        <v>-2.2796975377945318E-2</v>
      </c>
      <c r="N70" s="45">
        <f t="shared" si="31"/>
        <v>6.637359944612517E-2</v>
      </c>
      <c r="V70" s="45">
        <f t="shared" si="22"/>
        <v>4.5798227953018607E-5</v>
      </c>
      <c r="W70" s="45">
        <f t="shared" si="23"/>
        <v>-3.0993670496015948E-7</v>
      </c>
      <c r="X70" s="45">
        <f t="shared" si="24"/>
        <v>2.097477683636655E-9</v>
      </c>
    </row>
    <row r="71" spans="1:24" x14ac:dyDescent="0.35">
      <c r="A71" s="70">
        <v>41869</v>
      </c>
      <c r="B71" s="85">
        <v>887.19</v>
      </c>
      <c r="C71" s="76">
        <v>56.028700000000001</v>
      </c>
      <c r="D71" s="73">
        <f t="shared" si="25"/>
        <v>2.5890379278446E-2</v>
      </c>
      <c r="E71" s="73">
        <f t="shared" si="25"/>
        <v>1.2027932113260179E-2</v>
      </c>
      <c r="F71" s="73">
        <f t="shared" si="26"/>
        <v>2.4550194422498801E-2</v>
      </c>
      <c r="G71" s="73">
        <f t="shared" si="27"/>
        <v>9.6285283082881267E-3</v>
      </c>
      <c r="H71" s="74">
        <f t="shared" si="28"/>
        <v>2.3638224197100699E-4</v>
      </c>
      <c r="I71" s="74">
        <f t="shared" si="29"/>
        <v>6.0271204618249125E-4</v>
      </c>
      <c r="J71" s="45">
        <f t="shared" si="19"/>
        <v>1.9892619361947354E-2</v>
      </c>
      <c r="K71" s="45">
        <f t="shared" si="20"/>
        <v>-7.8646872486871754E-3</v>
      </c>
      <c r="L71" s="45">
        <f t="shared" si="21"/>
        <v>6.1853305519662648E-5</v>
      </c>
      <c r="M71" s="45">
        <f t="shared" si="30"/>
        <v>-2.4692668050087872E-2</v>
      </c>
      <c r="N71" s="45">
        <f t="shared" si="31"/>
        <v>6.4477906773982602E-2</v>
      </c>
      <c r="V71" s="45">
        <f t="shared" si="22"/>
        <v>6.1853305519662675E-5</v>
      </c>
      <c r="W71" s="45">
        <f t="shared" si="23"/>
        <v>-4.8645690320964327E-7</v>
      </c>
      <c r="X71" s="45">
        <f t="shared" si="24"/>
        <v>3.8258314037087328E-9</v>
      </c>
    </row>
    <row r="72" spans="1:24" x14ac:dyDescent="0.35">
      <c r="A72" s="70">
        <v>41862</v>
      </c>
      <c r="B72" s="85">
        <v>864.8</v>
      </c>
      <c r="C72" s="76">
        <v>55.3628</v>
      </c>
      <c r="D72" s="73">
        <f t="shared" si="25"/>
        <v>-3.330682617063813E-3</v>
      </c>
      <c r="E72" s="73">
        <f t="shared" si="25"/>
        <v>4.3765813119563152E-2</v>
      </c>
      <c r="F72" s="73">
        <f t="shared" si="26"/>
        <v>-4.670867473011011E-3</v>
      </c>
      <c r="G72" s="73">
        <f t="shared" si="27"/>
        <v>4.1366409314591096E-2</v>
      </c>
      <c r="H72" s="74">
        <f t="shared" si="28"/>
        <v>-1.9321701574278325E-4</v>
      </c>
      <c r="I72" s="74">
        <f t="shared" si="29"/>
        <v>2.1817002950432268E-5</v>
      </c>
      <c r="J72" s="45">
        <f t="shared" si="19"/>
        <v>-9.2881796538448521E-4</v>
      </c>
      <c r="K72" s="45">
        <f t="shared" si="20"/>
        <v>4.4694631084947638E-2</v>
      </c>
      <c r="L72" s="45">
        <f t="shared" si="21"/>
        <v>1.9976100478195677E-3</v>
      </c>
      <c r="M72" s="45">
        <f t="shared" si="30"/>
        <v>-4.5514105377419727E-2</v>
      </c>
      <c r="N72" s="45">
        <f t="shared" si="31"/>
        <v>4.3656469446650754E-2</v>
      </c>
      <c r="V72" s="45">
        <f t="shared" si="22"/>
        <v>1.9976100478195677E-3</v>
      </c>
      <c r="W72" s="45">
        <f t="shared" si="23"/>
        <v>8.9282444138880191E-5</v>
      </c>
      <c r="X72" s="45">
        <f t="shared" si="24"/>
        <v>3.9904459031496954E-6</v>
      </c>
    </row>
    <row r="73" spans="1:24" x14ac:dyDescent="0.35">
      <c r="A73" s="70">
        <v>41855</v>
      </c>
      <c r="B73" s="85">
        <v>867.69</v>
      </c>
      <c r="C73" s="76">
        <v>53.041400000000003</v>
      </c>
      <c r="D73" s="73">
        <f t="shared" si="25"/>
        <v>-5.7739504376343807E-2</v>
      </c>
      <c r="E73" s="73">
        <f t="shared" si="25"/>
        <v>1.9229461499521026E-3</v>
      </c>
      <c r="F73" s="73">
        <f t="shared" si="26"/>
        <v>-5.9079689232291004E-2</v>
      </c>
      <c r="G73" s="73">
        <f t="shared" si="27"/>
        <v>-4.7645765501994996E-4</v>
      </c>
      <c r="H73" s="74">
        <f t="shared" si="28"/>
        <v>2.8148970190924759E-5</v>
      </c>
      <c r="I73" s="74">
        <f t="shared" si="29"/>
        <v>3.4904096797840818E-3</v>
      </c>
      <c r="J73" s="45">
        <f t="shared" si="19"/>
        <v>-3.969776744318896E-2</v>
      </c>
      <c r="K73" s="45">
        <f t="shared" si="20"/>
        <v>4.1620713593141061E-2</v>
      </c>
      <c r="L73" s="45">
        <f t="shared" si="21"/>
        <v>1.7322838000022771E-3</v>
      </c>
      <c r="M73" s="45">
        <f t="shared" si="30"/>
        <v>-8.4283054855224221E-2</v>
      </c>
      <c r="N73" s="45">
        <f t="shared" si="31"/>
        <v>4.8875199688462531E-3</v>
      </c>
      <c r="V73" s="45">
        <f t="shared" si="22"/>
        <v>1.7322838000022771E-3</v>
      </c>
      <c r="W73" s="45">
        <f t="shared" si="23"/>
        <v>7.2098887901932832E-5</v>
      </c>
      <c r="X73" s="45">
        <f t="shared" si="24"/>
        <v>3.0008071637503293E-6</v>
      </c>
    </row>
    <row r="74" spans="1:24" x14ac:dyDescent="0.35">
      <c r="A74" s="70">
        <v>41848</v>
      </c>
      <c r="B74" s="85">
        <v>920.86</v>
      </c>
      <c r="C74" s="76">
        <v>52.939599999999999</v>
      </c>
      <c r="D74" s="73">
        <f t="shared" si="25"/>
        <v>6.6286335234991972E-4</v>
      </c>
      <c r="E74" s="73">
        <f t="shared" si="25"/>
        <v>-4.1688841582402061E-2</v>
      </c>
      <c r="F74" s="73">
        <f t="shared" si="26"/>
        <v>-6.7732150359727872E-4</v>
      </c>
      <c r="G74" s="73">
        <f t="shared" si="27"/>
        <v>-4.4088245387374117E-2</v>
      </c>
      <c r="H74" s="74">
        <f t="shared" si="28"/>
        <v>2.9861916656742025E-5</v>
      </c>
      <c r="I74" s="74">
        <f t="shared" si="29"/>
        <v>4.5876441923527844E-7</v>
      </c>
      <c r="J74" s="45">
        <f t="shared" si="19"/>
        <v>1.9167790705241919E-3</v>
      </c>
      <c r="K74" s="45">
        <f t="shared" si="20"/>
        <v>-4.3605620652926252E-2</v>
      </c>
      <c r="L74" s="45">
        <f t="shared" si="21"/>
        <v>1.9014501525269085E-3</v>
      </c>
      <c r="M74" s="45">
        <f t="shared" si="30"/>
        <v>-4.2668508341511049E-2</v>
      </c>
      <c r="N74" s="45">
        <f t="shared" si="31"/>
        <v>4.6502066482559432E-2</v>
      </c>
      <c r="V74" s="45">
        <f t="shared" si="22"/>
        <v>1.9014501525269085E-3</v>
      </c>
      <c r="W74" s="45">
        <f t="shared" si="23"/>
        <v>-8.2913914041537131E-5</v>
      </c>
      <c r="X74" s="45">
        <f t="shared" si="24"/>
        <v>3.6155126825446036E-6</v>
      </c>
    </row>
    <row r="75" spans="1:24" x14ac:dyDescent="0.35">
      <c r="A75" s="70">
        <v>41841</v>
      </c>
      <c r="B75" s="85">
        <v>920.25</v>
      </c>
      <c r="C75" s="76">
        <v>55.242600000000003</v>
      </c>
      <c r="D75" s="73">
        <f t="shared" si="25"/>
        <v>-2.0718937555867734E-2</v>
      </c>
      <c r="E75" s="73">
        <f t="shared" si="25"/>
        <v>-3.7389154235270915E-2</v>
      </c>
      <c r="F75" s="73">
        <f t="shared" si="26"/>
        <v>-2.2059122411814933E-2</v>
      </c>
      <c r="G75" s="73">
        <f t="shared" si="27"/>
        <v>-3.978855804024297E-2</v>
      </c>
      <c r="H75" s="74">
        <f t="shared" si="28"/>
        <v>8.7770067239932299E-4</v>
      </c>
      <c r="I75" s="74">
        <f t="shared" si="29"/>
        <v>4.8660488157943588E-4</v>
      </c>
      <c r="J75" s="45">
        <f t="shared" si="19"/>
        <v>-1.3318800976084295E-2</v>
      </c>
      <c r="K75" s="45">
        <f t="shared" si="20"/>
        <v>-2.4070353259186619E-2</v>
      </c>
      <c r="L75" s="45">
        <f t="shared" si="21"/>
        <v>5.7938190602203595E-4</v>
      </c>
      <c r="M75" s="45">
        <f t="shared" si="30"/>
        <v>-5.7904088388119543E-2</v>
      </c>
      <c r="N75" s="45">
        <f t="shared" si="31"/>
        <v>3.1266486435950938E-2</v>
      </c>
      <c r="V75" s="45">
        <f t="shared" si="22"/>
        <v>5.7938190602203606E-4</v>
      </c>
      <c r="W75" s="45">
        <f t="shared" si="23"/>
        <v>-1.3945927149931273E-5</v>
      </c>
      <c r="X75" s="45">
        <f t="shared" si="24"/>
        <v>3.3568339302572743E-7</v>
      </c>
    </row>
    <row r="76" spans="1:24" x14ac:dyDescent="0.35">
      <c r="A76" s="70">
        <v>41834</v>
      </c>
      <c r="B76" s="85">
        <v>939.72</v>
      </c>
      <c r="C76" s="76">
        <v>57.388300000000001</v>
      </c>
      <c r="D76" s="73">
        <f t="shared" si="25"/>
        <v>-1.7317103777136349E-2</v>
      </c>
      <c r="E76" s="73">
        <f t="shared" si="25"/>
        <v>-1.9747405388047399E-2</v>
      </c>
      <c r="F76" s="73">
        <f t="shared" si="26"/>
        <v>-1.8657288633083548E-2</v>
      </c>
      <c r="G76" s="73">
        <f t="shared" si="27"/>
        <v>-2.2146809193019451E-2</v>
      </c>
      <c r="H76" s="74">
        <f t="shared" si="28"/>
        <v>4.1319941141599204E-4</v>
      </c>
      <c r="I76" s="74">
        <f t="shared" si="29"/>
        <v>3.4809441913818858E-4</v>
      </c>
      <c r="J76" s="45">
        <f t="shared" si="19"/>
        <v>-1.0894827847553325E-2</v>
      </c>
      <c r="K76" s="45">
        <f t="shared" si="20"/>
        <v>-8.8525775404940735E-3</v>
      </c>
      <c r="L76" s="45">
        <f t="shared" si="21"/>
        <v>7.8368129110460095E-5</v>
      </c>
      <c r="M76" s="45">
        <f t="shared" si="30"/>
        <v>-5.5480115259588576E-2</v>
      </c>
      <c r="N76" s="45">
        <f t="shared" si="31"/>
        <v>3.3690459564481905E-2</v>
      </c>
      <c r="V76" s="45">
        <f t="shared" si="22"/>
        <v>7.8368129110460136E-5</v>
      </c>
      <c r="W76" s="45">
        <f t="shared" si="23"/>
        <v>-6.937599396537993E-7</v>
      </c>
      <c r="X76" s="45">
        <f t="shared" si="24"/>
        <v>6.141563660273749E-9</v>
      </c>
    </row>
    <row r="77" spans="1:24" x14ac:dyDescent="0.35">
      <c r="A77" s="70">
        <v>41827</v>
      </c>
      <c r="B77" s="85">
        <v>956.28</v>
      </c>
      <c r="C77" s="76">
        <v>58.544400000000003</v>
      </c>
      <c r="D77" s="73">
        <f t="shared" si="25"/>
        <v>8.4682309517532008E-3</v>
      </c>
      <c r="E77" s="73">
        <f t="shared" si="25"/>
        <v>2.8599740673195526E-2</v>
      </c>
      <c r="F77" s="73">
        <f t="shared" si="26"/>
        <v>7.1280460958060027E-3</v>
      </c>
      <c r="G77" s="73">
        <f t="shared" si="27"/>
        <v>2.6200336868223473E-2</v>
      </c>
      <c r="H77" s="74">
        <f t="shared" si="28"/>
        <v>1.8675720892234241E-4</v>
      </c>
      <c r="I77" s="74">
        <f t="shared" si="29"/>
        <v>5.0809041143935197E-5</v>
      </c>
      <c r="J77" s="45">
        <f t="shared" si="19"/>
        <v>7.4784856528826889E-3</v>
      </c>
      <c r="K77" s="45">
        <f t="shared" si="20"/>
        <v>2.1121255020312837E-2</v>
      </c>
      <c r="L77" s="45">
        <f t="shared" si="21"/>
        <v>4.4610741363309018E-4</v>
      </c>
      <c r="M77" s="45">
        <f t="shared" si="30"/>
        <v>-3.7106801759152548E-2</v>
      </c>
      <c r="N77" s="45">
        <f t="shared" si="31"/>
        <v>5.2063773064917933E-2</v>
      </c>
      <c r="V77" s="45">
        <f t="shared" si="22"/>
        <v>4.4610741363309008E-4</v>
      </c>
      <c r="W77" s="45">
        <f t="shared" si="23"/>
        <v>9.422348449796678E-6</v>
      </c>
      <c r="X77" s="45">
        <f t="shared" si="24"/>
        <v>1.9901182449840491E-7</v>
      </c>
    </row>
    <row r="78" spans="1:24" x14ac:dyDescent="0.35">
      <c r="A78" s="70">
        <v>41820</v>
      </c>
      <c r="B78" s="85">
        <v>948.25</v>
      </c>
      <c r="C78" s="76">
        <v>56.916600000000003</v>
      </c>
      <c r="D78" s="73">
        <f t="shared" si="25"/>
        <v>-4.796288910812168E-3</v>
      </c>
      <c r="E78" s="73">
        <f t="shared" si="25"/>
        <v>-2.5031732898922271E-2</v>
      </c>
      <c r="F78" s="73">
        <f t="shared" si="26"/>
        <v>-6.136473766759366E-3</v>
      </c>
      <c r="G78" s="73">
        <f t="shared" si="27"/>
        <v>-2.7431136703894323E-2</v>
      </c>
      <c r="H78" s="74">
        <f t="shared" si="28"/>
        <v>1.6833045077583748E-4</v>
      </c>
      <c r="I78" s="74">
        <f t="shared" si="29"/>
        <v>3.7656310290125882E-5</v>
      </c>
      <c r="J78" s="45">
        <f t="shared" si="19"/>
        <v>-1.9731342089537732E-3</v>
      </c>
      <c r="K78" s="45">
        <f t="shared" si="20"/>
        <v>-2.3058598689968499E-2</v>
      </c>
      <c r="L78" s="45">
        <f t="shared" si="21"/>
        <v>5.31698973545017E-4</v>
      </c>
      <c r="M78" s="45">
        <f t="shared" si="30"/>
        <v>-4.6558421620989013E-2</v>
      </c>
      <c r="N78" s="45">
        <f t="shared" si="31"/>
        <v>4.2612153203081468E-2</v>
      </c>
      <c r="V78" s="45">
        <f t="shared" si="22"/>
        <v>5.3169897354501711E-4</v>
      </c>
      <c r="W78" s="45">
        <f t="shared" si="23"/>
        <v>-1.2260233254842729E-5</v>
      </c>
      <c r="X78" s="45">
        <f t="shared" si="24"/>
        <v>2.8270379846882482E-7</v>
      </c>
    </row>
    <row r="79" spans="1:24" x14ac:dyDescent="0.35">
      <c r="A79" s="70">
        <v>41813</v>
      </c>
      <c r="B79" s="85">
        <v>952.82</v>
      </c>
      <c r="C79" s="76">
        <v>58.377899999999997</v>
      </c>
      <c r="D79" s="73">
        <f t="shared" si="25"/>
        <v>6.5708852736108461E-3</v>
      </c>
      <c r="E79" s="73">
        <f t="shared" si="25"/>
        <v>5.2554814913031295E-3</v>
      </c>
      <c r="F79" s="73">
        <f t="shared" si="26"/>
        <v>5.230700417663648E-3</v>
      </c>
      <c r="G79" s="73">
        <f t="shared" si="27"/>
        <v>2.8560776863310769E-3</v>
      </c>
      <c r="H79" s="74">
        <f t="shared" si="28"/>
        <v>1.493928674677179E-5</v>
      </c>
      <c r="I79" s="74">
        <f t="shared" si="29"/>
        <v>2.7360226859346662E-5</v>
      </c>
      <c r="J79" s="45">
        <f t="shared" si="19"/>
        <v>6.126533959032867E-3</v>
      </c>
      <c r="K79" s="45">
        <f t="shared" si="20"/>
        <v>-8.7105246772973752E-4</v>
      </c>
      <c r="L79" s="45">
        <f t="shared" si="21"/>
        <v>7.5873240153806544E-7</v>
      </c>
      <c r="M79" s="45">
        <f t="shared" si="30"/>
        <v>-3.845875345300237E-2</v>
      </c>
      <c r="N79" s="45">
        <f t="shared" si="31"/>
        <v>5.0711821371068111E-2</v>
      </c>
      <c r="V79" s="45">
        <f t="shared" si="22"/>
        <v>7.5873240153806904E-7</v>
      </c>
      <c r="W79" s="45">
        <f t="shared" si="23"/>
        <v>-6.6089573070624667E-10</v>
      </c>
      <c r="X79" s="45">
        <f t="shared" si="24"/>
        <v>5.7567485714372562E-13</v>
      </c>
    </row>
    <row r="80" spans="1:24" x14ac:dyDescent="0.35">
      <c r="A80" s="70">
        <v>41806</v>
      </c>
      <c r="B80" s="85">
        <v>946.6</v>
      </c>
      <c r="C80" s="76">
        <v>58.072699999999998</v>
      </c>
      <c r="D80" s="73">
        <f t="shared" si="25"/>
        <v>-1.5629712051412677E-2</v>
      </c>
      <c r="E80" s="73">
        <f t="shared" si="25"/>
        <v>-3.191514189693808E-2</v>
      </c>
      <c r="F80" s="73">
        <f t="shared" si="26"/>
        <v>-1.6969896907359876E-2</v>
      </c>
      <c r="G80" s="73">
        <f t="shared" si="27"/>
        <v>-3.4314545701910136E-2</v>
      </c>
      <c r="H80" s="74">
        <f t="shared" si="28"/>
        <v>5.82314302984304E-4</v>
      </c>
      <c r="I80" s="74">
        <f t="shared" si="29"/>
        <v>2.8797740104642228E-4</v>
      </c>
      <c r="J80" s="45">
        <f t="shared" si="19"/>
        <v>-9.6924786246042269E-3</v>
      </c>
      <c r="K80" s="45">
        <f t="shared" si="20"/>
        <v>-2.2222663272333854E-2</v>
      </c>
      <c r="L80" s="45">
        <f t="shared" si="21"/>
        <v>4.9384676291553602E-4</v>
      </c>
      <c r="M80" s="45">
        <f t="shared" si="30"/>
        <v>-5.4277766036639474E-2</v>
      </c>
      <c r="N80" s="45">
        <f t="shared" si="31"/>
        <v>3.4892808787431007E-2</v>
      </c>
      <c r="V80" s="45">
        <f t="shared" si="22"/>
        <v>4.9384676291553613E-4</v>
      </c>
      <c r="W80" s="45">
        <f t="shared" si="23"/>
        <v>-1.097459032040405E-5</v>
      </c>
      <c r="X80" s="45">
        <f t="shared" si="24"/>
        <v>2.4388462524215373E-7</v>
      </c>
    </row>
    <row r="81" spans="1:24" x14ac:dyDescent="0.35">
      <c r="A81" s="70">
        <v>41799</v>
      </c>
      <c r="B81" s="85">
        <v>961.63</v>
      </c>
      <c r="C81" s="76">
        <v>59.987200000000001</v>
      </c>
      <c r="D81" s="73">
        <f t="shared" si="25"/>
        <v>5.2792239018168412E-3</v>
      </c>
      <c r="E81" s="73">
        <f t="shared" si="25"/>
        <v>3.0341442133124483E-2</v>
      </c>
      <c r="F81" s="73">
        <f t="shared" si="26"/>
        <v>3.9390390458696432E-3</v>
      </c>
      <c r="G81" s="73">
        <f t="shared" si="27"/>
        <v>2.7942038328152431E-2</v>
      </c>
      <c r="H81" s="74">
        <f t="shared" si="28"/>
        <v>1.1006477999577856E-4</v>
      </c>
      <c r="I81" s="74">
        <f t="shared" si="29"/>
        <v>1.551602860488563E-5</v>
      </c>
      <c r="J81" s="45">
        <f t="shared" si="19"/>
        <v>5.2061619890779705E-3</v>
      </c>
      <c r="K81" s="45">
        <f t="shared" si="20"/>
        <v>2.5135280144046514E-2</v>
      </c>
      <c r="L81" s="45">
        <f t="shared" si="21"/>
        <v>6.3178230791969896E-4</v>
      </c>
      <c r="M81" s="45">
        <f t="shared" si="30"/>
        <v>-3.9379125422957267E-2</v>
      </c>
      <c r="N81" s="45">
        <f t="shared" si="31"/>
        <v>4.9791449401113214E-2</v>
      </c>
      <c r="V81" s="45">
        <f t="shared" si="22"/>
        <v>6.3178230791969875E-4</v>
      </c>
      <c r="W81" s="45">
        <f t="shared" si="23"/>
        <v>1.5880025299613882E-5</v>
      </c>
      <c r="X81" s="45">
        <f t="shared" si="24"/>
        <v>3.9914888460034106E-7</v>
      </c>
    </row>
    <row r="82" spans="1:24" x14ac:dyDescent="0.35">
      <c r="A82" s="70">
        <v>41792</v>
      </c>
      <c r="B82" s="85">
        <v>956.58</v>
      </c>
      <c r="C82" s="76">
        <v>58.220700000000001</v>
      </c>
      <c r="D82" s="73">
        <f t="shared" si="25"/>
        <v>6.90511778699402E-3</v>
      </c>
      <c r="E82" s="73">
        <f t="shared" si="25"/>
        <v>-5.6853891135643609E-3</v>
      </c>
      <c r="F82" s="73">
        <f t="shared" si="26"/>
        <v>5.5649329310468211E-3</v>
      </c>
      <c r="G82" s="73">
        <f t="shared" si="27"/>
        <v>-8.084792918536414E-3</v>
      </c>
      <c r="H82" s="74">
        <f t="shared" si="28"/>
        <v>-4.4991330353057426E-5</v>
      </c>
      <c r="I82" s="74">
        <f t="shared" si="29"/>
        <v>3.0968478527049365E-5</v>
      </c>
      <c r="J82" s="45">
        <f t="shared" si="19"/>
        <v>6.3646909895695887E-3</v>
      </c>
      <c r="K82" s="45">
        <f t="shared" si="20"/>
        <v>-1.2050080103133951E-2</v>
      </c>
      <c r="L82" s="45">
        <f t="shared" si="21"/>
        <v>1.4520443049194473E-4</v>
      </c>
      <c r="M82" s="45">
        <f t="shared" si="30"/>
        <v>-3.8220596422465648E-2</v>
      </c>
      <c r="N82" s="45">
        <f t="shared" si="31"/>
        <v>5.0949978401604833E-2</v>
      </c>
      <c r="V82" s="45">
        <f t="shared" si="22"/>
        <v>1.4520443049194476E-4</v>
      </c>
      <c r="W82" s="45">
        <f t="shared" si="23"/>
        <v>-1.7497250187578805E-6</v>
      </c>
      <c r="X82" s="45">
        <f t="shared" si="24"/>
        <v>2.1084326634490017E-8</v>
      </c>
    </row>
    <row r="83" spans="1:24" x14ac:dyDescent="0.35">
      <c r="A83" s="70">
        <v>41785</v>
      </c>
      <c r="B83" s="85">
        <v>950.02</v>
      </c>
      <c r="C83" s="76">
        <v>58.553600000000003</v>
      </c>
      <c r="D83" s="73">
        <f t="shared" si="25"/>
        <v>1.1089825457641506E-2</v>
      </c>
      <c r="E83" s="73">
        <f t="shared" si="25"/>
        <v>4.0427588559731713E-2</v>
      </c>
      <c r="F83" s="73">
        <f t="shared" si="26"/>
        <v>9.7496406016943076E-3</v>
      </c>
      <c r="G83" s="73">
        <f t="shared" si="27"/>
        <v>3.8028184754759657E-2</v>
      </c>
      <c r="H83" s="74">
        <f t="shared" si="28"/>
        <v>3.7076113409373725E-4</v>
      </c>
      <c r="I83" s="74">
        <f t="shared" si="29"/>
        <v>9.5055491862206147E-5</v>
      </c>
      <c r="J83" s="45">
        <f t="shared" si="19"/>
        <v>9.3465000973002137E-3</v>
      </c>
      <c r="K83" s="45">
        <f t="shared" si="20"/>
        <v>3.1081088462431499E-2</v>
      </c>
      <c r="L83" s="45">
        <f t="shared" si="21"/>
        <v>9.6603406000949244E-4</v>
      </c>
      <c r="M83" s="45">
        <f t="shared" si="30"/>
        <v>-3.5238787314735023E-2</v>
      </c>
      <c r="N83" s="45">
        <f t="shared" si="31"/>
        <v>5.3931787509335458E-2</v>
      </c>
      <c r="V83" s="45">
        <f t="shared" si="22"/>
        <v>9.6603406000949222E-4</v>
      </c>
      <c r="W83" s="45">
        <f t="shared" si="23"/>
        <v>3.0025390076876885E-5</v>
      </c>
      <c r="X83" s="45">
        <f t="shared" si="24"/>
        <v>9.3322180509842324E-7</v>
      </c>
    </row>
    <row r="84" spans="1:24" x14ac:dyDescent="0.35">
      <c r="A84" s="70">
        <v>41778</v>
      </c>
      <c r="B84" s="85">
        <v>939.6</v>
      </c>
      <c r="C84" s="76">
        <v>56.278399999999998</v>
      </c>
      <c r="D84" s="73">
        <f t="shared" si="25"/>
        <v>7.8818993247130461E-4</v>
      </c>
      <c r="E84" s="73">
        <f t="shared" si="25"/>
        <v>-2.0287655064602363E-2</v>
      </c>
      <c r="F84" s="73">
        <f t="shared" si="26"/>
        <v>-5.5199492347589383E-4</v>
      </c>
      <c r="G84" s="73">
        <f t="shared" si="27"/>
        <v>-2.2687058869574415E-2</v>
      </c>
      <c r="H84" s="74">
        <f t="shared" si="28"/>
        <v>1.2523141324603828E-5</v>
      </c>
      <c r="I84" s="74">
        <f t="shared" si="29"/>
        <v>3.0469839554315789E-7</v>
      </c>
      <c r="J84" s="45">
        <f t="shared" si="19"/>
        <v>2.006080395122776E-3</v>
      </c>
      <c r="K84" s="45">
        <f t="shared" si="20"/>
        <v>-2.2293735459725138E-2</v>
      </c>
      <c r="L84" s="45">
        <f t="shared" si="21"/>
        <v>4.97010640748206E-4</v>
      </c>
      <c r="M84" s="45">
        <f t="shared" si="30"/>
        <v>-4.2579207016912465E-2</v>
      </c>
      <c r="N84" s="45">
        <f t="shared" si="31"/>
        <v>4.6591367807158016E-2</v>
      </c>
      <c r="V84" s="45">
        <f t="shared" si="22"/>
        <v>4.9701064074820622E-4</v>
      </c>
      <c r="W84" s="45">
        <f t="shared" si="23"/>
        <v>-1.1080223745508998E-5</v>
      </c>
      <c r="X84" s="45">
        <f t="shared" si="24"/>
        <v>2.4701957701694251E-7</v>
      </c>
    </row>
    <row r="85" spans="1:24" x14ac:dyDescent="0.35">
      <c r="A85" s="70">
        <v>41771</v>
      </c>
      <c r="B85" s="85">
        <v>938.86</v>
      </c>
      <c r="C85" s="76">
        <v>57.443800000000003</v>
      </c>
      <c r="D85" s="73">
        <f t="shared" si="25"/>
        <v>2.3124536855411739E-2</v>
      </c>
      <c r="E85" s="73">
        <f t="shared" si="25"/>
        <v>4.4483767970988327E-3</v>
      </c>
      <c r="F85" s="73">
        <f t="shared" si="26"/>
        <v>2.1784351999464539E-2</v>
      </c>
      <c r="G85" s="73">
        <f t="shared" si="27"/>
        <v>2.0489729921267801E-3</v>
      </c>
      <c r="H85" s="74">
        <f t="shared" si="28"/>
        <v>4.4635548897885859E-5</v>
      </c>
      <c r="I85" s="74">
        <f t="shared" si="29"/>
        <v>4.7455799203657465E-4</v>
      </c>
      <c r="J85" s="45">
        <f t="shared" si="19"/>
        <v>1.7921821213871404E-2</v>
      </c>
      <c r="K85" s="45">
        <f t="shared" si="20"/>
        <v>-1.3473444416772572E-2</v>
      </c>
      <c r="L85" s="45">
        <f t="shared" si="21"/>
        <v>1.8153370445186002E-4</v>
      </c>
      <c r="M85" s="45">
        <f t="shared" si="30"/>
        <v>-2.6663466198163826E-2</v>
      </c>
      <c r="N85" s="45">
        <f t="shared" si="31"/>
        <v>6.2507108625906652E-2</v>
      </c>
      <c r="V85" s="45">
        <f t="shared" si="22"/>
        <v>1.8153370445186004E-4</v>
      </c>
      <c r="W85" s="45">
        <f t="shared" si="23"/>
        <v>-2.4458842767029563E-6</v>
      </c>
      <c r="X85" s="45">
        <f t="shared" si="24"/>
        <v>3.2954485852015272E-8</v>
      </c>
    </row>
    <row r="86" spans="1:24" x14ac:dyDescent="0.35">
      <c r="A86" s="70">
        <v>41764</v>
      </c>
      <c r="B86" s="85">
        <v>917.64</v>
      </c>
      <c r="C86" s="76">
        <v>57.189399999999999</v>
      </c>
      <c r="D86" s="73">
        <f t="shared" si="25"/>
        <v>2.8194872467379637E-3</v>
      </c>
      <c r="E86" s="73">
        <f t="shared" si="25"/>
        <v>4.4408366311952462E-2</v>
      </c>
      <c r="F86" s="73">
        <f t="shared" si="26"/>
        <v>1.4793023907907652E-3</v>
      </c>
      <c r="G86" s="73">
        <f t="shared" si="27"/>
        <v>4.2008962506980406E-2</v>
      </c>
      <c r="H86" s="74">
        <f t="shared" si="28"/>
        <v>6.214395867121574E-5</v>
      </c>
      <c r="I86" s="74">
        <f t="shared" si="29"/>
        <v>2.1883355633992738E-6</v>
      </c>
      <c r="J86" s="45">
        <f t="shared" si="19"/>
        <v>3.453479188274774E-3</v>
      </c>
      <c r="K86" s="45">
        <f t="shared" si="20"/>
        <v>4.0954887123677688E-2</v>
      </c>
      <c r="L86" s="45">
        <f t="shared" si="21"/>
        <v>1.6773027793131805E-3</v>
      </c>
      <c r="M86" s="45">
        <f t="shared" si="30"/>
        <v>-4.1131808223760467E-2</v>
      </c>
      <c r="N86" s="45">
        <f t="shared" si="31"/>
        <v>4.8038766600310014E-2</v>
      </c>
      <c r="V86" s="45">
        <f t="shared" si="22"/>
        <v>1.6773027793131805E-3</v>
      </c>
      <c r="W86" s="45">
        <f t="shared" si="23"/>
        <v>6.869374599900217E-5</v>
      </c>
      <c r="X86" s="45">
        <f t="shared" si="24"/>
        <v>2.8133446134917197E-6</v>
      </c>
    </row>
    <row r="87" spans="1:24" x14ac:dyDescent="0.35">
      <c r="A87" s="70">
        <v>41757</v>
      </c>
      <c r="B87" s="85">
        <v>915.06</v>
      </c>
      <c r="C87" s="76">
        <v>54.7577</v>
      </c>
      <c r="D87" s="73">
        <f t="shared" si="25"/>
        <v>7.5090284506297194E-3</v>
      </c>
      <c r="E87" s="73">
        <f t="shared" si="25"/>
        <v>-2.1248871689918056E-2</v>
      </c>
      <c r="F87" s="73">
        <f t="shared" si="26"/>
        <v>6.1688435946825205E-3</v>
      </c>
      <c r="G87" s="73">
        <f t="shared" si="27"/>
        <v>-2.3648275494890108E-2</v>
      </c>
      <c r="H87" s="74">
        <f t="shared" si="28"/>
        <v>-1.4588251281194046E-4</v>
      </c>
      <c r="I87" s="74">
        <f t="shared" si="29"/>
        <v>3.8054631295655561E-5</v>
      </c>
      <c r="J87" s="45">
        <f t="shared" si="19"/>
        <v>6.7950069061903425E-3</v>
      </c>
      <c r="K87" s="45">
        <f t="shared" si="20"/>
        <v>-2.80438785961084E-2</v>
      </c>
      <c r="L87" s="45">
        <f t="shared" si="21"/>
        <v>7.8645912671326682E-4</v>
      </c>
      <c r="M87" s="45">
        <f t="shared" si="30"/>
        <v>-3.7790280505844896E-2</v>
      </c>
      <c r="N87" s="45">
        <f t="shared" si="31"/>
        <v>5.1380294318225585E-2</v>
      </c>
      <c r="V87" s="45">
        <f t="shared" si="22"/>
        <v>7.8645912671326704E-4</v>
      </c>
      <c r="W87" s="45">
        <f t="shared" si="23"/>
        <v>-2.2055364270348296E-5</v>
      </c>
      <c r="X87" s="45">
        <f t="shared" si="24"/>
        <v>6.1851795799059467E-7</v>
      </c>
    </row>
    <row r="88" spans="1:24" x14ac:dyDescent="0.35">
      <c r="A88" s="70">
        <v>41751</v>
      </c>
      <c r="B88" s="85">
        <v>908.24</v>
      </c>
      <c r="C88" s="76">
        <v>55.9465</v>
      </c>
      <c r="D88" s="73">
        <f t="shared" si="25"/>
        <v>3.1223743670095602E-2</v>
      </c>
      <c r="E88" s="73">
        <f t="shared" si="25"/>
        <v>1.6112717409791774E-3</v>
      </c>
      <c r="F88" s="73">
        <f t="shared" si="26"/>
        <v>2.9883558814148403E-2</v>
      </c>
      <c r="G88" s="73">
        <f t="shared" si="27"/>
        <v>-7.8813206399287522E-4</v>
      </c>
      <c r="H88" s="74">
        <f t="shared" si="28"/>
        <v>-2.3552190887647259E-5</v>
      </c>
      <c r="I88" s="74">
        <f t="shared" si="29"/>
        <v>8.9302708739866666E-4</v>
      </c>
      <c r="J88" s="45">
        <f t="shared" si="19"/>
        <v>2.3692902624124747E-2</v>
      </c>
      <c r="K88" s="45">
        <f t="shared" si="20"/>
        <v>-2.2081630883145568E-2</v>
      </c>
      <c r="L88" s="45">
        <f t="shared" si="21"/>
        <v>4.8759842245948813E-4</v>
      </c>
      <c r="M88" s="45">
        <f t="shared" si="30"/>
        <v>-2.0892384787910476E-2</v>
      </c>
      <c r="N88" s="45">
        <f t="shared" si="31"/>
        <v>6.8278190036160008E-2</v>
      </c>
      <c r="V88" s="45">
        <f t="shared" si="22"/>
        <v>4.8759842245948829E-4</v>
      </c>
      <c r="W88" s="45">
        <f t="shared" si="23"/>
        <v>-1.0766968383954498E-5</v>
      </c>
      <c r="X88" s="45">
        <f t="shared" si="24"/>
        <v>2.377522215849816E-7</v>
      </c>
    </row>
    <row r="89" spans="1:24" x14ac:dyDescent="0.35">
      <c r="A89" s="70">
        <v>41743</v>
      </c>
      <c r="B89" s="85">
        <v>880.74</v>
      </c>
      <c r="C89" s="76">
        <v>55.856499999999997</v>
      </c>
      <c r="D89" s="73">
        <f t="shared" si="25"/>
        <v>-1.7119007231497223E-2</v>
      </c>
      <c r="E89" s="73">
        <f t="shared" si="25"/>
        <v>-3.9789517475172474E-2</v>
      </c>
      <c r="F89" s="73">
        <f t="shared" si="26"/>
        <v>-1.8459192087444422E-2</v>
      </c>
      <c r="G89" s="73">
        <f t="shared" si="27"/>
        <v>-4.218892128014453E-2</v>
      </c>
      <c r="H89" s="74">
        <f t="shared" si="28"/>
        <v>7.787734018722595E-4</v>
      </c>
      <c r="I89" s="74">
        <f t="shared" si="29"/>
        <v>3.4074177252117077E-4</v>
      </c>
      <c r="J89" s="45">
        <f t="shared" si="19"/>
        <v>-1.075367435954748E-2</v>
      </c>
      <c r="K89" s="45">
        <f t="shared" si="20"/>
        <v>-2.9035843115624994E-2</v>
      </c>
      <c r="L89" s="45">
        <f t="shared" si="21"/>
        <v>8.4308018543518735E-4</v>
      </c>
      <c r="M89" s="45">
        <f t="shared" si="30"/>
        <v>-5.5338961771582727E-2</v>
      </c>
      <c r="N89" s="45">
        <f t="shared" si="31"/>
        <v>3.3831613052487754E-2</v>
      </c>
      <c r="V89" s="45">
        <f t="shared" si="22"/>
        <v>8.4308018543518756E-4</v>
      </c>
      <c r="W89" s="45">
        <f t="shared" si="23"/>
        <v>-2.4479543998188138E-5</v>
      </c>
      <c r="X89" s="45">
        <f t="shared" si="24"/>
        <v>7.1078419907343024E-7</v>
      </c>
    </row>
    <row r="90" spans="1:24" x14ac:dyDescent="0.35">
      <c r="A90" s="70">
        <v>41736</v>
      </c>
      <c r="B90" s="85">
        <v>896.08</v>
      </c>
      <c r="C90" s="76">
        <v>58.171100000000003</v>
      </c>
      <c r="D90" s="73">
        <f t="shared" si="25"/>
        <v>-1.4278485468505825E-2</v>
      </c>
      <c r="E90" s="73">
        <f t="shared" si="25"/>
        <v>6.1924723617919921E-4</v>
      </c>
      <c r="F90" s="73">
        <f t="shared" si="26"/>
        <v>-1.5618670324453023E-2</v>
      </c>
      <c r="G90" s="73">
        <f t="shared" si="27"/>
        <v>-1.7801565687928533E-3</v>
      </c>
      <c r="H90" s="74">
        <f t="shared" si="28"/>
        <v>2.7803678573885055E-5</v>
      </c>
      <c r="I90" s="74">
        <f t="shared" si="29"/>
        <v>2.4394286270394949E-4</v>
      </c>
      <c r="J90" s="45">
        <f t="shared" si="19"/>
        <v>-8.7296635252890643E-3</v>
      </c>
      <c r="K90" s="45">
        <f t="shared" si="20"/>
        <v>9.3489107614682636E-3</v>
      </c>
      <c r="L90" s="45">
        <f t="shared" si="21"/>
        <v>8.7402132425897113E-5</v>
      </c>
      <c r="M90" s="45">
        <f t="shared" si="30"/>
        <v>-5.3314950937324315E-2</v>
      </c>
      <c r="N90" s="45">
        <f t="shared" si="31"/>
        <v>3.5855623886746166E-2</v>
      </c>
      <c r="V90" s="45">
        <f t="shared" si="22"/>
        <v>8.7402132425897072E-5</v>
      </c>
      <c r="W90" s="45">
        <f t="shared" si="23"/>
        <v>8.1711473641174331E-7</v>
      </c>
      <c r="X90" s="45">
        <f t="shared" si="24"/>
        <v>7.6391327525940482E-9</v>
      </c>
    </row>
    <row r="91" spans="1:24" x14ac:dyDescent="0.35">
      <c r="A91" s="70">
        <v>41729</v>
      </c>
      <c r="B91" s="85">
        <v>909.06</v>
      </c>
      <c r="C91" s="76">
        <v>58.135100000000001</v>
      </c>
      <c r="D91" s="73">
        <f t="shared" si="25"/>
        <v>3.8249368982491282E-2</v>
      </c>
      <c r="E91" s="73">
        <f t="shared" si="25"/>
        <v>3.7615389558003587E-2</v>
      </c>
      <c r="F91" s="73">
        <f t="shared" si="26"/>
        <v>3.6909184126544085E-2</v>
      </c>
      <c r="G91" s="73">
        <f t="shared" si="27"/>
        <v>3.5215985753031531E-2</v>
      </c>
      <c r="H91" s="74">
        <f t="shared" si="28"/>
        <v>1.2997933023563941E-3</v>
      </c>
      <c r="I91" s="74">
        <f t="shared" si="29"/>
        <v>1.3622878728871339E-3</v>
      </c>
      <c r="J91" s="45">
        <f t="shared" si="19"/>
        <v>2.8699004649111085E-2</v>
      </c>
      <c r="K91" s="45">
        <f t="shared" si="20"/>
        <v>8.9163849088925023E-3</v>
      </c>
      <c r="L91" s="45">
        <f t="shared" si="21"/>
        <v>7.9501919843525957E-5</v>
      </c>
      <c r="M91" s="45">
        <f t="shared" si="30"/>
        <v>-1.5886282762924135E-2</v>
      </c>
      <c r="N91" s="45">
        <f t="shared" si="31"/>
        <v>7.3284292061146339E-2</v>
      </c>
      <c r="V91" s="45">
        <f t="shared" si="22"/>
        <v>7.950191984352593E-5</v>
      </c>
      <c r="W91" s="45">
        <f t="shared" si="23"/>
        <v>7.0886971832079579E-7</v>
      </c>
      <c r="X91" s="45">
        <f t="shared" si="24"/>
        <v>6.3205552588064217E-9</v>
      </c>
    </row>
    <row r="92" spans="1:24" x14ac:dyDescent="0.35">
      <c r="A92" s="70">
        <v>41722</v>
      </c>
      <c r="B92" s="85">
        <v>875.57</v>
      </c>
      <c r="C92" s="76">
        <v>56.0276</v>
      </c>
      <c r="D92" s="73">
        <f t="shared" si="25"/>
        <v>-4.762662544330205E-3</v>
      </c>
      <c r="E92" s="73">
        <f t="shared" si="25"/>
        <v>-1.9852210543993928E-2</v>
      </c>
      <c r="F92" s="73">
        <f t="shared" si="26"/>
        <v>-6.102847400277403E-3</v>
      </c>
      <c r="G92" s="73">
        <f t="shared" si="27"/>
        <v>-2.2251614348965981E-2</v>
      </c>
      <c r="H92" s="74">
        <f t="shared" si="28"/>
        <v>1.357982067815624E-4</v>
      </c>
      <c r="I92" s="74">
        <f t="shared" si="29"/>
        <v>3.7244746391072657E-5</v>
      </c>
      <c r="J92" s="45">
        <f t="shared" si="19"/>
        <v>-1.9491737764152943E-3</v>
      </c>
      <c r="K92" s="45">
        <f t="shared" si="20"/>
        <v>-1.7903036767578633E-2</v>
      </c>
      <c r="L92" s="45">
        <f t="shared" si="21"/>
        <v>3.2051872550127239E-4</v>
      </c>
      <c r="M92" s="45">
        <f t="shared" si="30"/>
        <v>-4.6534461188450539E-2</v>
      </c>
      <c r="N92" s="45">
        <f t="shared" si="31"/>
        <v>4.2636113635619942E-2</v>
      </c>
      <c r="V92" s="45">
        <f t="shared" si="22"/>
        <v>3.205187255012725E-4</v>
      </c>
      <c r="W92" s="45">
        <f t="shared" si="23"/>
        <v>-5.7382585273467259E-6</v>
      </c>
      <c r="X92" s="45">
        <f t="shared" si="24"/>
        <v>1.0273225339696007E-7</v>
      </c>
    </row>
    <row r="93" spans="1:24" x14ac:dyDescent="0.35">
      <c r="A93" s="70">
        <v>41715</v>
      </c>
      <c r="B93" s="85">
        <v>879.76</v>
      </c>
      <c r="C93" s="76">
        <v>57.162399999999998</v>
      </c>
      <c r="D93" s="73">
        <f t="shared" si="25"/>
        <v>-2.0540853475245261E-2</v>
      </c>
      <c r="E93" s="73">
        <f t="shared" si="25"/>
        <v>-2.1582142740995451E-2</v>
      </c>
      <c r="F93" s="73">
        <f t="shared" si="26"/>
        <v>-2.1881038331192461E-2</v>
      </c>
      <c r="G93" s="73">
        <f t="shared" si="27"/>
        <v>-2.3981546545967503E-2</v>
      </c>
      <c r="H93" s="74">
        <f t="shared" si="28"/>
        <v>5.2474113921359108E-4</v>
      </c>
      <c r="I93" s="74">
        <f t="shared" si="29"/>
        <v>4.7877983845111375E-4</v>
      </c>
      <c r="J93" s="45">
        <f t="shared" si="19"/>
        <v>-1.3191907349256651E-2</v>
      </c>
      <c r="K93" s="45">
        <f t="shared" si="20"/>
        <v>-8.3902353917388005E-3</v>
      </c>
      <c r="L93" s="45">
        <f t="shared" si="21"/>
        <v>7.0396049928786347E-5</v>
      </c>
      <c r="M93" s="45">
        <f t="shared" si="30"/>
        <v>-5.7777194761291902E-2</v>
      </c>
      <c r="N93" s="45">
        <f t="shared" si="31"/>
        <v>3.1393380062778579E-2</v>
      </c>
      <c r="V93" s="45">
        <f t="shared" si="22"/>
        <v>7.0396049928786374E-5</v>
      </c>
      <c r="W93" s="45">
        <f t="shared" si="23"/>
        <v>-5.906394295511152E-7</v>
      </c>
      <c r="X93" s="45">
        <f t="shared" si="24"/>
        <v>4.9556038455761844E-9</v>
      </c>
    </row>
    <row r="94" spans="1:24" x14ac:dyDescent="0.35">
      <c r="A94" s="70">
        <v>41708</v>
      </c>
      <c r="B94" s="85">
        <v>898.21</v>
      </c>
      <c r="C94" s="76">
        <v>58.423299999999998</v>
      </c>
      <c r="D94" s="73">
        <f t="shared" si="25"/>
        <v>-1.0676512784011062E-3</v>
      </c>
      <c r="E94" s="73">
        <f t="shared" si="25"/>
        <v>-7.1915916834476368E-3</v>
      </c>
      <c r="F94" s="73">
        <f t="shared" si="26"/>
        <v>-2.4078361343483046E-3</v>
      </c>
      <c r="G94" s="73">
        <f t="shared" si="27"/>
        <v>-9.5909954884196898E-3</v>
      </c>
      <c r="H94" s="74">
        <f t="shared" si="28"/>
        <v>2.3093545501388497E-5</v>
      </c>
      <c r="I94" s="74">
        <f t="shared" si="29"/>
        <v>5.7976748498733868E-6</v>
      </c>
      <c r="J94" s="45">
        <f t="shared" si="19"/>
        <v>6.8370266635182919E-4</v>
      </c>
      <c r="K94" s="45">
        <f t="shared" si="20"/>
        <v>-7.8752943497994651E-3</v>
      </c>
      <c r="L94" s="45">
        <f t="shared" si="21"/>
        <v>6.2020261095983381E-5</v>
      </c>
      <c r="M94" s="45">
        <f t="shared" si="30"/>
        <v>-4.3901584745683411E-2</v>
      </c>
      <c r="N94" s="45">
        <f t="shared" si="31"/>
        <v>4.526899007838707E-2</v>
      </c>
      <c r="V94" s="45">
        <f t="shared" si="22"/>
        <v>6.2020261095983408E-5</v>
      </c>
      <c r="W94" s="45">
        <f t="shared" si="23"/>
        <v>-4.8842781178228579E-7</v>
      </c>
      <c r="X94" s="45">
        <f t="shared" si="24"/>
        <v>3.8465127864139528E-9</v>
      </c>
    </row>
    <row r="95" spans="1:24" x14ac:dyDescent="0.35">
      <c r="A95" s="70">
        <v>41701</v>
      </c>
      <c r="B95" s="85">
        <v>899.17</v>
      </c>
      <c r="C95" s="76">
        <v>58.846499999999999</v>
      </c>
      <c r="D95" s="73">
        <f t="shared" si="25"/>
        <v>-3.1526000603162393E-2</v>
      </c>
      <c r="E95" s="73">
        <f t="shared" si="25"/>
        <v>-4.6030818567242946E-4</v>
      </c>
      <c r="F95" s="73">
        <f t="shared" si="26"/>
        <v>-3.286618545910959E-2</v>
      </c>
      <c r="G95" s="73">
        <f t="shared" si="27"/>
        <v>-2.8597119906444823E-3</v>
      </c>
      <c r="H95" s="74">
        <f t="shared" si="28"/>
        <v>9.3987824644161029E-5</v>
      </c>
      <c r="I95" s="74">
        <f t="shared" si="29"/>
        <v>1.0801861466325866E-3</v>
      </c>
      <c r="J95" s="45">
        <f t="shared" si="19"/>
        <v>-2.10193625346068E-2</v>
      </c>
      <c r="K95" s="45">
        <f t="shared" si="20"/>
        <v>2.0559054348934371E-2</v>
      </c>
      <c r="L95" s="45">
        <f t="shared" si="21"/>
        <v>4.2267471572243726E-4</v>
      </c>
      <c r="M95" s="45">
        <f t="shared" si="30"/>
        <v>-6.5604649946642057E-2</v>
      </c>
      <c r="N95" s="45">
        <f t="shared" si="31"/>
        <v>2.3565924877428424E-2</v>
      </c>
      <c r="V95" s="45">
        <f t="shared" si="22"/>
        <v>4.2267471572243715E-4</v>
      </c>
      <c r="W95" s="45">
        <f t="shared" si="23"/>
        <v>8.6897924524579691E-6</v>
      </c>
      <c r="X95" s="45">
        <f t="shared" si="24"/>
        <v>1.7865391531104306E-7</v>
      </c>
    </row>
    <row r="96" spans="1:24" x14ac:dyDescent="0.35">
      <c r="A96" s="70">
        <v>41694</v>
      </c>
      <c r="B96" s="85">
        <v>928.44</v>
      </c>
      <c r="C96" s="76">
        <v>58.873600000000003</v>
      </c>
      <c r="D96" s="73">
        <f t="shared" si="25"/>
        <v>6.1445430605677181E-3</v>
      </c>
      <c r="E96" s="73">
        <f t="shared" si="25"/>
        <v>2.5250942121357818E-2</v>
      </c>
      <c r="F96" s="73">
        <f t="shared" si="26"/>
        <v>4.8043582046205201E-3</v>
      </c>
      <c r="G96" s="73">
        <f t="shared" si="27"/>
        <v>2.2851538316385766E-2</v>
      </c>
      <c r="H96" s="74">
        <f t="shared" si="28"/>
        <v>1.0978697559852815E-4</v>
      </c>
      <c r="I96" s="74">
        <f t="shared" si="29"/>
        <v>2.3081857758304507E-5</v>
      </c>
      <c r="J96" s="45">
        <f t="shared" si="19"/>
        <v>5.8227442575970846E-3</v>
      </c>
      <c r="K96" s="45">
        <f t="shared" si="20"/>
        <v>1.9428197863760734E-2</v>
      </c>
      <c r="L96" s="45">
        <f t="shared" si="21"/>
        <v>3.7745487223343716E-4</v>
      </c>
      <c r="M96" s="45">
        <f t="shared" si="30"/>
        <v>-3.8762543154438153E-2</v>
      </c>
      <c r="N96" s="45">
        <f t="shared" si="31"/>
        <v>5.0408031669632328E-2</v>
      </c>
      <c r="V96" s="45">
        <f t="shared" si="22"/>
        <v>3.77454872233437E-4</v>
      </c>
      <c r="W96" s="45">
        <f t="shared" si="23"/>
        <v>7.3332679423917406E-6</v>
      </c>
      <c r="X96" s="45">
        <f t="shared" si="24"/>
        <v>1.4247218057276026E-7</v>
      </c>
    </row>
    <row r="97" spans="1:24" x14ac:dyDescent="0.35">
      <c r="A97" s="70">
        <v>41687</v>
      </c>
      <c r="B97" s="85">
        <v>922.77</v>
      </c>
      <c r="C97" s="76">
        <v>57.4236</v>
      </c>
      <c r="D97" s="73">
        <f t="shared" si="25"/>
        <v>4.4188204408636168E-2</v>
      </c>
      <c r="E97" s="73">
        <f t="shared" si="25"/>
        <v>3.5906279991052316E-2</v>
      </c>
      <c r="F97" s="73">
        <f t="shared" si="26"/>
        <v>4.2848019552688972E-2</v>
      </c>
      <c r="G97" s="73">
        <f t="shared" si="27"/>
        <v>3.350687618608026E-2</v>
      </c>
      <c r="H97" s="74">
        <f t="shared" si="28"/>
        <v>1.4357032859706955E-3</v>
      </c>
      <c r="I97" s="74">
        <f t="shared" si="29"/>
        <v>1.8359527795876165E-3</v>
      </c>
      <c r="J97" s="45">
        <f t="shared" si="19"/>
        <v>3.2930715668545836E-2</v>
      </c>
      <c r="K97" s="45">
        <f t="shared" si="20"/>
        <v>2.9755643225064798E-3</v>
      </c>
      <c r="L97" s="45">
        <f t="shared" si="21"/>
        <v>8.8539830373734471E-6</v>
      </c>
      <c r="M97" s="45">
        <f t="shared" si="30"/>
        <v>-1.1654571743489384E-2</v>
      </c>
      <c r="N97" s="45">
        <f t="shared" si="31"/>
        <v>7.7516003080581097E-2</v>
      </c>
      <c r="V97" s="45">
        <f t="shared" si="22"/>
        <v>8.8539830373734336E-6</v>
      </c>
      <c r="W97" s="45">
        <f t="shared" si="23"/>
        <v>2.6345596038085927E-8</v>
      </c>
      <c r="X97" s="45">
        <f t="shared" si="24"/>
        <v>7.8393015626096498E-11</v>
      </c>
    </row>
    <row r="98" spans="1:24" x14ac:dyDescent="0.35">
      <c r="A98" s="70">
        <v>41680</v>
      </c>
      <c r="B98" s="85">
        <v>883.72</v>
      </c>
      <c r="C98" s="76">
        <v>55.433199999999999</v>
      </c>
      <c r="D98" s="73">
        <f t="shared" si="25"/>
        <v>1.0994039651760091E-2</v>
      </c>
      <c r="E98" s="73">
        <f t="shared" si="25"/>
        <v>3.4280607285258745E-2</v>
      </c>
      <c r="F98" s="73">
        <f t="shared" si="26"/>
        <v>9.6538547958128929E-3</v>
      </c>
      <c r="G98" s="73">
        <f t="shared" si="27"/>
        <v>3.1881203480286689E-2</v>
      </c>
      <c r="H98" s="74">
        <f t="shared" si="28"/>
        <v>3.0777650911445237E-4</v>
      </c>
      <c r="I98" s="74">
        <f t="shared" si="29"/>
        <v>9.3196912418639592E-5</v>
      </c>
      <c r="J98" s="45">
        <f t="shared" ref="J98:J129" si="32">$S$4+$R$11*D98</f>
        <v>9.2782480207281998E-3</v>
      </c>
      <c r="K98" s="45">
        <f t="shared" ref="K98:K129" si="33">E98-J98</f>
        <v>2.5002359264530545E-2</v>
      </c>
      <c r="L98" s="45">
        <f t="shared" ref="L98:L129" si="34">K98^2</f>
        <v>6.2511796879265635E-4</v>
      </c>
      <c r="M98" s="45">
        <f t="shared" si="30"/>
        <v>-3.5307039391307034E-2</v>
      </c>
      <c r="N98" s="45">
        <f t="shared" si="31"/>
        <v>5.3863535432763447E-2</v>
      </c>
      <c r="V98" s="45">
        <f t="shared" ref="V98:V129" si="35">(K98-AVERAGE($K$2:$K$157))^2</f>
        <v>6.2511796879265624E-4</v>
      </c>
      <c r="W98" s="45">
        <f t="shared" ref="W98:W129" si="36">(K98-AVERAGE($K$2:$K$157))^3</f>
        <v>1.5629424038467583E-5</v>
      </c>
      <c r="X98" s="45">
        <f t="shared" ref="X98:X129" si="37">(K98-AVERAGE($K$2:$K$157))^4</f>
        <v>3.9077247490745633E-7</v>
      </c>
    </row>
    <row r="99" spans="1:24" x14ac:dyDescent="0.35">
      <c r="A99" s="70">
        <v>41673</v>
      </c>
      <c r="B99" s="85">
        <v>874.11</v>
      </c>
      <c r="C99" s="76">
        <v>53.5959</v>
      </c>
      <c r="D99" s="73">
        <f t="shared" si="25"/>
        <v>-5.6310149477850572E-3</v>
      </c>
      <c r="E99" s="73">
        <f t="shared" si="25"/>
        <v>-2.3305779702158372E-2</v>
      </c>
      <c r="F99" s="73">
        <f t="shared" si="26"/>
        <v>-6.9711998037322552E-3</v>
      </c>
      <c r="G99" s="73">
        <f t="shared" si="27"/>
        <v>-2.5705183507130424E-2</v>
      </c>
      <c r="H99" s="74">
        <f t="shared" si="28"/>
        <v>1.7919597021980922E-4</v>
      </c>
      <c r="I99" s="74">
        <f t="shared" si="29"/>
        <v>4.8597626703556633E-5</v>
      </c>
      <c r="J99" s="45">
        <f t="shared" si="32"/>
        <v>-2.5679173803002525E-3</v>
      </c>
      <c r="K99" s="45">
        <f t="shared" si="33"/>
        <v>-2.0737862321858119E-2</v>
      </c>
      <c r="L99" s="45">
        <f t="shared" si="34"/>
        <v>4.300589336803426E-4</v>
      </c>
      <c r="M99" s="45">
        <f t="shared" si="30"/>
        <v>-4.7153204792335493E-2</v>
      </c>
      <c r="N99" s="45">
        <f t="shared" si="31"/>
        <v>4.2017370031734988E-2</v>
      </c>
      <c r="V99" s="45">
        <f t="shared" si="35"/>
        <v>4.3005893368034277E-4</v>
      </c>
      <c r="W99" s="45">
        <f t="shared" si="36"/>
        <v>-8.9185029569480606E-6</v>
      </c>
      <c r="X99" s="45">
        <f t="shared" si="37"/>
        <v>1.8495068643827345E-7</v>
      </c>
    </row>
    <row r="100" spans="1:24" x14ac:dyDescent="0.35">
      <c r="A100" s="70">
        <v>41666</v>
      </c>
      <c r="B100" s="85">
        <v>879.06</v>
      </c>
      <c r="C100" s="76">
        <v>54.8748</v>
      </c>
      <c r="D100" s="73">
        <f t="shared" si="25"/>
        <v>-4.1603977235559711E-2</v>
      </c>
      <c r="E100" s="73">
        <f t="shared" si="25"/>
        <v>-4.6926968721722535E-2</v>
      </c>
      <c r="F100" s="73">
        <f t="shared" si="26"/>
        <v>-4.2944162091506907E-2</v>
      </c>
      <c r="G100" s="73">
        <f t="shared" si="27"/>
        <v>-4.9326372526694591E-2</v>
      </c>
      <c r="H100" s="74">
        <f t="shared" si="28"/>
        <v>2.1182797371724258E-3</v>
      </c>
      <c r="I100" s="74">
        <f t="shared" si="29"/>
        <v>1.844201057741619E-3</v>
      </c>
      <c r="J100" s="45">
        <f t="shared" si="32"/>
        <v>-2.820041432485744E-2</v>
      </c>
      <c r="K100" s="45">
        <f t="shared" si="33"/>
        <v>-1.8726554396865096E-2</v>
      </c>
      <c r="L100" s="45">
        <f t="shared" si="34"/>
        <v>3.5068383957874747E-4</v>
      </c>
      <c r="M100" s="45">
        <f t="shared" si="30"/>
        <v>-7.2785701736892708E-2</v>
      </c>
      <c r="N100" s="45">
        <f t="shared" si="31"/>
        <v>1.6384873087177777E-2</v>
      </c>
      <c r="V100" s="45">
        <f t="shared" si="35"/>
        <v>3.5068383957874758E-4</v>
      </c>
      <c r="W100" s="45">
        <f t="shared" si="36"/>
        <v>-6.5670999979729309E-6</v>
      </c>
      <c r="X100" s="45">
        <f t="shared" si="37"/>
        <v>1.2297915534169276E-7</v>
      </c>
    </row>
    <row r="101" spans="1:24" x14ac:dyDescent="0.35">
      <c r="A101" s="70">
        <v>41659</v>
      </c>
      <c r="B101" s="85">
        <v>917.22</v>
      </c>
      <c r="C101" s="76">
        <v>57.576700000000002</v>
      </c>
      <c r="D101" s="73">
        <f t="shared" si="25"/>
        <v>2.3397489539748986E-2</v>
      </c>
      <c r="E101" s="73">
        <f t="shared" si="25"/>
        <v>1.4762306769053473E-2</v>
      </c>
      <c r="F101" s="73">
        <f t="shared" si="26"/>
        <v>2.2057304683801786E-2</v>
      </c>
      <c r="G101" s="73">
        <f t="shared" si="27"/>
        <v>1.2362902964081421E-2</v>
      </c>
      <c r="H101" s="74">
        <f t="shared" si="28"/>
        <v>2.7269231745502011E-4</v>
      </c>
      <c r="I101" s="74">
        <f t="shared" si="29"/>
        <v>4.865246899140642E-4</v>
      </c>
      <c r="J101" s="45">
        <f t="shared" si="32"/>
        <v>1.8116313365819113E-2</v>
      </c>
      <c r="K101" s="45">
        <f t="shared" si="33"/>
        <v>-3.35400659676564E-3</v>
      </c>
      <c r="L101" s="45">
        <f t="shared" si="34"/>
        <v>1.124936025114743E-5</v>
      </c>
      <c r="M101" s="45">
        <f t="shared" si="30"/>
        <v>-2.6468974046216114E-2</v>
      </c>
      <c r="N101" s="45">
        <f t="shared" si="31"/>
        <v>6.270160077785436E-2</v>
      </c>
      <c r="V101" s="45">
        <f t="shared" si="35"/>
        <v>1.1249360251147446E-5</v>
      </c>
      <c r="W101" s="45">
        <f t="shared" si="36"/>
        <v>-3.7730428491741733E-8</v>
      </c>
      <c r="X101" s="45">
        <f t="shared" si="37"/>
        <v>1.2654810606009612E-10</v>
      </c>
    </row>
    <row r="102" spans="1:24" x14ac:dyDescent="0.35">
      <c r="A102" s="70">
        <v>41652</v>
      </c>
      <c r="B102" s="85">
        <v>896.25</v>
      </c>
      <c r="C102" s="76">
        <v>56.739100000000001</v>
      </c>
      <c r="D102" s="73">
        <f t="shared" si="25"/>
        <v>-8.3316736373896007E-3</v>
      </c>
      <c r="E102" s="73">
        <f t="shared" si="25"/>
        <v>5.1053216157758933E-3</v>
      </c>
      <c r="F102" s="73">
        <f t="shared" si="26"/>
        <v>-9.6718584933367987E-3</v>
      </c>
      <c r="G102" s="73">
        <f t="shared" si="27"/>
        <v>2.7059178108038407E-3</v>
      </c>
      <c r="H102" s="74">
        <f t="shared" si="28"/>
        <v>-2.6171254160694444E-5</v>
      </c>
      <c r="I102" s="74">
        <f t="shared" si="29"/>
        <v>9.3544846715131166E-5</v>
      </c>
      <c r="J102" s="45">
        <f t="shared" si="32"/>
        <v>-4.4922689267700893E-3</v>
      </c>
      <c r="K102" s="45">
        <f t="shared" si="33"/>
        <v>9.5975905425459834E-3</v>
      </c>
      <c r="L102" s="45">
        <f t="shared" si="34"/>
        <v>9.2113744222368103E-5</v>
      </c>
      <c r="M102" s="45">
        <f t="shared" si="30"/>
        <v>-4.9077556338805332E-2</v>
      </c>
      <c r="N102" s="45">
        <f t="shared" si="31"/>
        <v>4.0093018485265149E-2</v>
      </c>
      <c r="V102" s="45">
        <f t="shared" si="35"/>
        <v>9.2113744222368076E-5</v>
      </c>
      <c r="W102" s="45">
        <f t="shared" si="36"/>
        <v>8.8407000038709941E-7</v>
      </c>
      <c r="X102" s="45">
        <f t="shared" si="37"/>
        <v>8.4849418746638475E-9</v>
      </c>
    </row>
    <row r="103" spans="1:24" x14ac:dyDescent="0.35">
      <c r="A103" s="70">
        <v>41645</v>
      </c>
      <c r="B103" s="85">
        <v>903.78</v>
      </c>
      <c r="C103" s="76">
        <v>56.450899999999997</v>
      </c>
      <c r="D103" s="73">
        <f t="shared" si="25"/>
        <v>-1.2327060520621569E-2</v>
      </c>
      <c r="E103" s="73">
        <f t="shared" si="25"/>
        <v>-2.8632999487750578E-3</v>
      </c>
      <c r="F103" s="73">
        <f t="shared" si="26"/>
        <v>-1.3667245376568767E-2</v>
      </c>
      <c r="G103" s="73">
        <f t="shared" si="27"/>
        <v>-5.2627037537471104E-3</v>
      </c>
      <c r="H103" s="74">
        <f t="shared" si="28"/>
        <v>7.1926663546651289E-5</v>
      </c>
      <c r="I103" s="74">
        <f t="shared" si="29"/>
        <v>1.8679359618334034E-4</v>
      </c>
      <c r="J103" s="45">
        <f t="shared" si="32"/>
        <v>-7.3391777039094061E-3</v>
      </c>
      <c r="K103" s="45">
        <f t="shared" si="33"/>
        <v>4.4758777551343488E-3</v>
      </c>
      <c r="L103" s="45">
        <f t="shared" si="34"/>
        <v>2.0033481678906498E-5</v>
      </c>
      <c r="M103" s="45">
        <f t="shared" si="30"/>
        <v>-5.1924465115944653E-2</v>
      </c>
      <c r="N103" s="45">
        <f t="shared" si="31"/>
        <v>3.7246109708125828E-2</v>
      </c>
      <c r="V103" s="45">
        <f t="shared" si="35"/>
        <v>2.0033481678906481E-5</v>
      </c>
      <c r="W103" s="45">
        <f t="shared" si="36"/>
        <v>8.9667415004509009E-8</v>
      </c>
      <c r="X103" s="45">
        <f t="shared" si="37"/>
        <v>4.0134038817908163E-10</v>
      </c>
    </row>
    <row r="104" spans="1:24" x14ac:dyDescent="0.35">
      <c r="A104" s="70">
        <v>41638</v>
      </c>
      <c r="B104" s="85">
        <v>915.06</v>
      </c>
      <c r="C104" s="76">
        <v>56.613</v>
      </c>
      <c r="D104" s="73">
        <f t="shared" si="25"/>
        <v>9.598834900039644E-3</v>
      </c>
      <c r="E104" s="73">
        <f t="shared" si="25"/>
        <v>-1.023455201544099E-2</v>
      </c>
      <c r="F104" s="73">
        <f t="shared" si="26"/>
        <v>8.258650044092446E-3</v>
      </c>
      <c r="G104" s="73">
        <f t="shared" si="27"/>
        <v>-1.2633955820413042E-2</v>
      </c>
      <c r="H104" s="74">
        <f t="shared" si="28"/>
        <v>-1.0433941979331619E-4</v>
      </c>
      <c r="I104" s="74">
        <f t="shared" si="29"/>
        <v>6.8205300550788157E-5</v>
      </c>
      <c r="J104" s="45">
        <f t="shared" si="32"/>
        <v>8.2840963228665021E-3</v>
      </c>
      <c r="K104" s="45">
        <f t="shared" si="33"/>
        <v>-1.8518648338307492E-2</v>
      </c>
      <c r="L104" s="45">
        <f t="shared" si="34"/>
        <v>3.4294033627789883E-4</v>
      </c>
      <c r="M104" s="45">
        <f t="shared" si="30"/>
        <v>-3.6301191089168738E-2</v>
      </c>
      <c r="N104" s="45">
        <f t="shared" si="31"/>
        <v>5.2869383734901743E-2</v>
      </c>
      <c r="V104" s="45">
        <f t="shared" si="35"/>
        <v>3.4294033627789894E-4</v>
      </c>
      <c r="W104" s="45">
        <f t="shared" si="36"/>
        <v>-6.3507914885513268E-6</v>
      </c>
      <c r="X104" s="45">
        <f t="shared" si="37"/>
        <v>1.1760807424639841E-7</v>
      </c>
    </row>
    <row r="105" spans="1:24" x14ac:dyDescent="0.35">
      <c r="A105" s="70">
        <v>41631</v>
      </c>
      <c r="B105" s="85">
        <v>906.36</v>
      </c>
      <c r="C105" s="76">
        <v>57.198399999999999</v>
      </c>
      <c r="D105" s="73">
        <f t="shared" si="25"/>
        <v>2.9638633601054259E-2</v>
      </c>
      <c r="E105" s="73">
        <f t="shared" si="25"/>
        <v>4.8711442275254056E-2</v>
      </c>
      <c r="F105" s="73">
        <f t="shared" si="26"/>
        <v>2.829844874510706E-2</v>
      </c>
      <c r="G105" s="73">
        <f t="shared" si="27"/>
        <v>4.6312038470282001E-2</v>
      </c>
      <c r="H105" s="74">
        <f t="shared" si="28"/>
        <v>1.3105588469327016E-3</v>
      </c>
      <c r="I105" s="74">
        <f t="shared" si="29"/>
        <v>8.0080220137945129E-4</v>
      </c>
      <c r="J105" s="45">
        <f t="shared" si="32"/>
        <v>2.2563434089494301E-2</v>
      </c>
      <c r="K105" s="45">
        <f t="shared" si="33"/>
        <v>2.6148008185759755E-2</v>
      </c>
      <c r="L105" s="45">
        <f t="shared" si="34"/>
        <v>6.8371833208255919E-4</v>
      </c>
      <c r="M105" s="45">
        <f t="shared" si="30"/>
        <v>-2.2021853322540922E-2</v>
      </c>
      <c r="N105" s="45">
        <f t="shared" si="31"/>
        <v>6.7148721501529562E-2</v>
      </c>
      <c r="V105" s="45">
        <f t="shared" si="35"/>
        <v>6.8371833208255898E-4</v>
      </c>
      <c r="W105" s="45">
        <f t="shared" si="36"/>
        <v>1.7877872544048758E-5</v>
      </c>
      <c r="X105" s="45">
        <f t="shared" si="37"/>
        <v>4.6747075762575637E-7</v>
      </c>
    </row>
    <row r="106" spans="1:24" x14ac:dyDescent="0.35">
      <c r="A106" s="70">
        <v>41624</v>
      </c>
      <c r="B106" s="85">
        <v>880.27</v>
      </c>
      <c r="C106" s="76">
        <v>54.541600000000003</v>
      </c>
      <c r="D106" s="73">
        <f t="shared" si="25"/>
        <v>-1.5992196715361223E-3</v>
      </c>
      <c r="E106" s="73">
        <f t="shared" si="25"/>
        <v>2.1420358142095853E-2</v>
      </c>
      <c r="F106" s="73">
        <f t="shared" si="26"/>
        <v>-2.9394045274833205E-3</v>
      </c>
      <c r="G106" s="73">
        <f t="shared" si="27"/>
        <v>1.9020954337123801E-2</v>
      </c>
      <c r="H106" s="74">
        <f t="shared" si="28"/>
        <v>-5.5910279295595201E-5</v>
      </c>
      <c r="I106" s="74">
        <f t="shared" si="29"/>
        <v>8.6400989761894425E-6</v>
      </c>
      <c r="J106" s="45">
        <f t="shared" si="32"/>
        <v>3.0493415949780643E-4</v>
      </c>
      <c r="K106" s="45">
        <f t="shared" si="33"/>
        <v>2.1115423982598046E-2</v>
      </c>
      <c r="L106" s="45">
        <f t="shared" si="34"/>
        <v>4.4586112996487673E-4</v>
      </c>
      <c r="M106" s="45">
        <f t="shared" si="30"/>
        <v>-4.4280353252537437E-2</v>
      </c>
      <c r="N106" s="45">
        <f t="shared" si="31"/>
        <v>4.4890221571533044E-2</v>
      </c>
      <c r="V106" s="45">
        <f t="shared" si="35"/>
        <v>4.4586112996487657E-4</v>
      </c>
      <c r="W106" s="45">
        <f t="shared" si="36"/>
        <v>9.4145467965686168E-6</v>
      </c>
      <c r="X106" s="45">
        <f t="shared" si="37"/>
        <v>1.9879214721355654E-7</v>
      </c>
    </row>
    <row r="107" spans="1:24" x14ac:dyDescent="0.35">
      <c r="A107" s="70">
        <v>41617</v>
      </c>
      <c r="B107" s="85">
        <v>881.68</v>
      </c>
      <c r="C107" s="76">
        <v>53.397799999999997</v>
      </c>
      <c r="D107" s="73">
        <f t="shared" si="25"/>
        <v>-2.7433677127571568E-2</v>
      </c>
      <c r="E107" s="73">
        <f t="shared" si="25"/>
        <v>-8.4202175035742342E-4</v>
      </c>
      <c r="F107" s="73">
        <f t="shared" si="26"/>
        <v>-2.8773861983518768E-2</v>
      </c>
      <c r="G107" s="73">
        <f t="shared" si="27"/>
        <v>-3.241425555329476E-3</v>
      </c>
      <c r="H107" s="74">
        <f t="shared" si="28"/>
        <v>9.3268331558901023E-5</v>
      </c>
      <c r="I107" s="74">
        <f t="shared" si="29"/>
        <v>8.2793513344658659E-4</v>
      </c>
      <c r="J107" s="45">
        <f t="shared" si="32"/>
        <v>-1.810338168918528E-2</v>
      </c>
      <c r="K107" s="45">
        <f t="shared" si="33"/>
        <v>1.7261359938827856E-2</v>
      </c>
      <c r="L107" s="45">
        <f t="shared" si="34"/>
        <v>2.9795454693777124E-4</v>
      </c>
      <c r="M107" s="45">
        <f t="shared" si="30"/>
        <v>-6.2688669101220534E-2</v>
      </c>
      <c r="N107" s="45">
        <f t="shared" si="31"/>
        <v>2.6481905722849943E-2</v>
      </c>
      <c r="V107" s="45">
        <f t="shared" si="35"/>
        <v>2.9795454693777107E-4</v>
      </c>
      <c r="W107" s="45">
        <f t="shared" si="36"/>
        <v>5.1431006801032447E-6</v>
      </c>
      <c r="X107" s="45">
        <f t="shared" si="37"/>
        <v>8.8776912040892421E-8</v>
      </c>
    </row>
    <row r="108" spans="1:24" x14ac:dyDescent="0.35">
      <c r="A108" s="70">
        <v>41610</v>
      </c>
      <c r="B108" s="85">
        <v>906.55</v>
      </c>
      <c r="C108" s="76">
        <v>53.442799999999998</v>
      </c>
      <c r="D108" s="73">
        <f t="shared" si="25"/>
        <v>1.6380025562257438E-2</v>
      </c>
      <c r="E108" s="73">
        <f t="shared" si="25"/>
        <v>1.5179397996318708E-3</v>
      </c>
      <c r="F108" s="73">
        <f t="shared" si="26"/>
        <v>1.503984070631024E-2</v>
      </c>
      <c r="G108" s="73">
        <f t="shared" si="27"/>
        <v>-8.8146400534018184E-4</v>
      </c>
      <c r="H108" s="74">
        <f t="shared" si="28"/>
        <v>-1.3257078228662533E-5</v>
      </c>
      <c r="I108" s="74">
        <f t="shared" si="29"/>
        <v>2.261968084711865E-4</v>
      </c>
      <c r="J108" s="45">
        <f t="shared" si="32"/>
        <v>1.3116026691548686E-2</v>
      </c>
      <c r="K108" s="45">
        <f t="shared" si="33"/>
        <v>-1.1598086891916815E-2</v>
      </c>
      <c r="L108" s="45">
        <f t="shared" si="34"/>
        <v>1.3451561955245264E-4</v>
      </c>
      <c r="M108" s="45">
        <f t="shared" si="30"/>
        <v>-3.1469260720486544E-2</v>
      </c>
      <c r="N108" s="45">
        <f t="shared" si="31"/>
        <v>5.7701314103583937E-2</v>
      </c>
      <c r="V108" s="45">
        <f t="shared" si="35"/>
        <v>1.345156195524527E-4</v>
      </c>
      <c r="W108" s="45">
        <f t="shared" si="36"/>
        <v>-1.5601238438893711E-6</v>
      </c>
      <c r="X108" s="45">
        <f t="shared" si="37"/>
        <v>1.8094451903580193E-8</v>
      </c>
    </row>
    <row r="109" spans="1:24" x14ac:dyDescent="0.35">
      <c r="A109" s="70">
        <v>41603</v>
      </c>
      <c r="B109" s="85">
        <v>891.94</v>
      </c>
      <c r="C109" s="76">
        <v>53.361800000000002</v>
      </c>
      <c r="D109" s="73">
        <f t="shared" si="25"/>
        <v>2.8671336534029711E-3</v>
      </c>
      <c r="E109" s="73">
        <f t="shared" si="25"/>
        <v>1.5946934936657806E-2</v>
      </c>
      <c r="F109" s="73">
        <f t="shared" si="26"/>
        <v>1.5269487974557726E-3</v>
      </c>
      <c r="G109" s="73">
        <f t="shared" si="27"/>
        <v>1.3547531131685754E-2</v>
      </c>
      <c r="H109" s="74">
        <f t="shared" si="28"/>
        <v>2.0686386370022203E-5</v>
      </c>
      <c r="I109" s="74">
        <f t="shared" si="29"/>
        <v>2.3315726300516299E-6</v>
      </c>
      <c r="J109" s="45">
        <f t="shared" si="32"/>
        <v>3.4874295858953498E-3</v>
      </c>
      <c r="K109" s="45">
        <f t="shared" si="33"/>
        <v>1.2459505350762456E-2</v>
      </c>
      <c r="L109" s="45">
        <f t="shared" si="34"/>
        <v>1.5523927358567828E-4</v>
      </c>
      <c r="M109" s="45">
        <f t="shared" si="30"/>
        <v>-4.1097857826139887E-2</v>
      </c>
      <c r="N109" s="45">
        <f t="shared" si="31"/>
        <v>4.8072716997930594E-2</v>
      </c>
      <c r="V109" s="45">
        <f t="shared" si="35"/>
        <v>1.5523927358567825E-4</v>
      </c>
      <c r="W109" s="45">
        <f t="shared" si="36"/>
        <v>1.9342045598892348E-6</v>
      </c>
      <c r="X109" s="45">
        <f t="shared" si="37"/>
        <v>2.4099232063409063E-8</v>
      </c>
    </row>
    <row r="110" spans="1:24" x14ac:dyDescent="0.35">
      <c r="A110" s="70">
        <v>41596</v>
      </c>
      <c r="B110" s="85">
        <v>889.39</v>
      </c>
      <c r="C110" s="76">
        <v>52.5242</v>
      </c>
      <c r="D110" s="73">
        <f t="shared" si="25"/>
        <v>1.1544060779764316E-2</v>
      </c>
      <c r="E110" s="73">
        <f t="shared" si="25"/>
        <v>-4.6089062565144697E-3</v>
      </c>
      <c r="F110" s="73">
        <f t="shared" si="26"/>
        <v>1.0203875923817118E-2</v>
      </c>
      <c r="G110" s="73">
        <f t="shared" si="27"/>
        <v>-7.0083100614865227E-3</v>
      </c>
      <c r="H110" s="74">
        <f t="shared" si="28"/>
        <v>-7.1511926303047599E-5</v>
      </c>
      <c r="I110" s="74">
        <f t="shared" si="29"/>
        <v>1.0411908386865464E-4</v>
      </c>
      <c r="J110" s="45">
        <f t="shared" si="32"/>
        <v>9.6701650046625912E-3</v>
      </c>
      <c r="K110" s="45">
        <f t="shared" si="33"/>
        <v>-1.427907126117706E-2</v>
      </c>
      <c r="L110" s="45">
        <f t="shared" si="34"/>
        <v>2.0389187608177263E-4</v>
      </c>
      <c r="M110" s="45">
        <f t="shared" si="30"/>
        <v>-3.4915122407372642E-2</v>
      </c>
      <c r="N110" s="45">
        <f t="shared" si="31"/>
        <v>5.4255452416697839E-2</v>
      </c>
      <c r="V110" s="45">
        <f t="shared" si="35"/>
        <v>2.0389187608177268E-4</v>
      </c>
      <c r="W110" s="45">
        <f t="shared" si="36"/>
        <v>-2.911386628146715E-6</v>
      </c>
      <c r="X110" s="45">
        <f t="shared" si="37"/>
        <v>4.1571897132144949E-8</v>
      </c>
    </row>
    <row r="111" spans="1:24" x14ac:dyDescent="0.35">
      <c r="A111" s="70">
        <v>41589</v>
      </c>
      <c r="B111" s="85">
        <v>879.24</v>
      </c>
      <c r="C111" s="76">
        <v>52.767400000000002</v>
      </c>
      <c r="D111" s="73">
        <f t="shared" si="25"/>
        <v>7.4362646806072864E-3</v>
      </c>
      <c r="E111" s="73">
        <f t="shared" si="25"/>
        <v>4.9746506126895932E-3</v>
      </c>
      <c r="F111" s="73">
        <f t="shared" si="26"/>
        <v>6.0960798246600875E-3</v>
      </c>
      <c r="G111" s="73">
        <f t="shared" si="27"/>
        <v>2.5752468077175406E-3</v>
      </c>
      <c r="H111" s="74">
        <f t="shared" si="28"/>
        <v>1.5698910108047195E-5</v>
      </c>
      <c r="I111" s="74">
        <f t="shared" si="29"/>
        <v>3.7162189228627763E-5</v>
      </c>
      <c r="J111" s="45">
        <f t="shared" si="32"/>
        <v>6.7431591573768306E-3</v>
      </c>
      <c r="K111" s="45">
        <f t="shared" si="33"/>
        <v>-1.7685085446872374E-3</v>
      </c>
      <c r="L111" s="45">
        <f t="shared" si="34"/>
        <v>3.1276224726317702E-6</v>
      </c>
      <c r="M111" s="45">
        <f t="shared" si="30"/>
        <v>-3.7842128254658408E-2</v>
      </c>
      <c r="N111" s="45">
        <f t="shared" si="31"/>
        <v>5.1328446569412073E-2</v>
      </c>
      <c r="V111" s="45">
        <f t="shared" si="35"/>
        <v>3.1276224726317779E-6</v>
      </c>
      <c r="W111" s="45">
        <f t="shared" si="36"/>
        <v>-5.5312270674051312E-9</v>
      </c>
      <c r="X111" s="45">
        <f t="shared" si="37"/>
        <v>9.7820223313113163E-12</v>
      </c>
    </row>
    <row r="112" spans="1:24" x14ac:dyDescent="0.35">
      <c r="A112" s="70">
        <v>41582</v>
      </c>
      <c r="B112" s="85">
        <v>872.75</v>
      </c>
      <c r="C112" s="76">
        <v>52.5062</v>
      </c>
      <c r="D112" s="73">
        <f t="shared" si="25"/>
        <v>4.5927528891753873E-3</v>
      </c>
      <c r="E112" s="73">
        <f t="shared" si="25"/>
        <v>4.9127329037414465E-2</v>
      </c>
      <c r="F112" s="73">
        <f t="shared" si="26"/>
        <v>3.2525680332281888E-3</v>
      </c>
      <c r="G112" s="73">
        <f t="shared" si="27"/>
        <v>4.6727925232442409E-2</v>
      </c>
      <c r="H112" s="74">
        <f t="shared" si="28"/>
        <v>1.5198575587011906E-4</v>
      </c>
      <c r="I112" s="74">
        <f t="shared" si="29"/>
        <v>1.0579198810777889E-5</v>
      </c>
      <c r="J112" s="45">
        <f t="shared" si="32"/>
        <v>4.7170177814562612E-3</v>
      </c>
      <c r="K112" s="45">
        <f t="shared" si="33"/>
        <v>4.4410311255958207E-2</v>
      </c>
      <c r="L112" s="45">
        <f t="shared" si="34"/>
        <v>1.9722757458510883E-3</v>
      </c>
      <c r="M112" s="45">
        <f t="shared" si="30"/>
        <v>-3.9868269630578976E-2</v>
      </c>
      <c r="N112" s="45">
        <f t="shared" si="31"/>
        <v>4.9302305193491505E-2</v>
      </c>
      <c r="V112" s="45">
        <f t="shared" si="35"/>
        <v>1.9722757458510883E-3</v>
      </c>
      <c r="W112" s="45">
        <f t="shared" si="36"/>
        <v>8.7589379755823946E-5</v>
      </c>
      <c r="X112" s="45">
        <f t="shared" si="37"/>
        <v>3.8898716176724667E-6</v>
      </c>
    </row>
    <row r="113" spans="1:24" x14ac:dyDescent="0.35">
      <c r="A113" s="70">
        <v>41575</v>
      </c>
      <c r="B113" s="85">
        <v>868.76</v>
      </c>
      <c r="C113" s="76">
        <v>50.047499999999999</v>
      </c>
      <c r="D113" s="73">
        <f t="shared" si="25"/>
        <v>1.7259548956698918E-2</v>
      </c>
      <c r="E113" s="73">
        <f t="shared" si="25"/>
        <v>1.9446843528990048E-2</v>
      </c>
      <c r="F113" s="73">
        <f t="shared" si="26"/>
        <v>1.5919364100751718E-2</v>
      </c>
      <c r="G113" s="73">
        <f t="shared" si="27"/>
        <v>1.7047439724017996E-2</v>
      </c>
      <c r="H113" s="74">
        <f t="shared" si="28"/>
        <v>2.7138439995226087E-4</v>
      </c>
      <c r="I113" s="74">
        <f t="shared" si="29"/>
        <v>2.5342615337230255E-4</v>
      </c>
      <c r="J113" s="45">
        <f t="shared" si="32"/>
        <v>1.3742730173467645E-2</v>
      </c>
      <c r="K113" s="45">
        <f t="shared" si="33"/>
        <v>5.7041133555224034E-3</v>
      </c>
      <c r="L113" s="45">
        <f t="shared" si="34"/>
        <v>3.2536909172649053E-5</v>
      </c>
      <c r="M113" s="45">
        <f t="shared" si="30"/>
        <v>-3.0842557238567585E-2</v>
      </c>
      <c r="N113" s="45">
        <f t="shared" si="31"/>
        <v>5.8328017585502892E-2</v>
      </c>
      <c r="V113" s="45">
        <f t="shared" si="35"/>
        <v>3.2536909172649033E-5</v>
      </c>
      <c r="W113" s="45">
        <f t="shared" si="36"/>
        <v>1.8559421815912669E-7</v>
      </c>
      <c r="X113" s="45">
        <f t="shared" si="37"/>
        <v>1.0586504585092127E-9</v>
      </c>
    </row>
    <row r="114" spans="1:24" x14ac:dyDescent="0.35">
      <c r="A114" s="70">
        <v>41568</v>
      </c>
      <c r="B114" s="85">
        <v>854.02</v>
      </c>
      <c r="C114" s="76">
        <v>49.092799999999997</v>
      </c>
      <c r="D114" s="73">
        <f t="shared" si="25"/>
        <v>2.4938793144832189E-2</v>
      </c>
      <c r="E114" s="73">
        <f t="shared" si="25"/>
        <v>3.4737283616505098E-2</v>
      </c>
      <c r="F114" s="73">
        <f t="shared" si="26"/>
        <v>2.3598608288884989E-2</v>
      </c>
      <c r="G114" s="73">
        <f t="shared" si="27"/>
        <v>3.2337879811533042E-2</v>
      </c>
      <c r="H114" s="74">
        <f t="shared" si="28"/>
        <v>7.6312895856541017E-4</v>
      </c>
      <c r="I114" s="74">
        <f t="shared" si="29"/>
        <v>5.5689431317223126E-4</v>
      </c>
      <c r="J114" s="45">
        <f t="shared" si="32"/>
        <v>1.9214567650019578E-2</v>
      </c>
      <c r="K114" s="45">
        <f t="shared" si="33"/>
        <v>1.552271596648552E-2</v>
      </c>
      <c r="L114" s="45">
        <f t="shared" si="34"/>
        <v>2.4095471097618449E-4</v>
      </c>
      <c r="M114" s="45">
        <f t="shared" si="30"/>
        <v>-2.5370719762015648E-2</v>
      </c>
      <c r="N114" s="45">
        <f t="shared" si="31"/>
        <v>6.3799855062054836E-2</v>
      </c>
      <c r="V114" s="45">
        <f t="shared" si="35"/>
        <v>2.4095471097618443E-4</v>
      </c>
      <c r="W114" s="45">
        <f t="shared" si="36"/>
        <v>3.7402715392699212E-6</v>
      </c>
      <c r="X114" s="45">
        <f t="shared" si="37"/>
        <v>5.8059172741616573E-8</v>
      </c>
    </row>
    <row r="115" spans="1:24" x14ac:dyDescent="0.35">
      <c r="A115" s="70">
        <v>41561</v>
      </c>
      <c r="B115" s="85">
        <v>833.24</v>
      </c>
      <c r="C115" s="76">
        <v>47.444699999999997</v>
      </c>
      <c r="D115" s="73">
        <f t="shared" si="25"/>
        <v>9.1805343603905253E-3</v>
      </c>
      <c r="E115" s="73">
        <f t="shared" si="25"/>
        <v>9.1954463077825836E-3</v>
      </c>
      <c r="F115" s="73">
        <f t="shared" si="26"/>
        <v>7.8403495044433273E-3</v>
      </c>
      <c r="G115" s="73">
        <f t="shared" si="27"/>
        <v>6.7960425028105315E-3</v>
      </c>
      <c r="H115" s="74">
        <f t="shared" si="28"/>
        <v>5.3283348469086341E-5</v>
      </c>
      <c r="I115" s="74">
        <f t="shared" si="29"/>
        <v>6.147108035182473E-5</v>
      </c>
      <c r="J115" s="45">
        <f t="shared" si="32"/>
        <v>7.9860367074617786E-3</v>
      </c>
      <c r="K115" s="45">
        <f t="shared" si="33"/>
        <v>1.2094096003208051E-3</v>
      </c>
      <c r="L115" s="45">
        <f t="shared" si="34"/>
        <v>1.4626715813481294E-6</v>
      </c>
      <c r="M115" s="45">
        <f t="shared" si="30"/>
        <v>-3.6599250704573455E-2</v>
      </c>
      <c r="N115" s="45">
        <f t="shared" si="31"/>
        <v>5.2571324119497026E-2</v>
      </c>
      <c r="V115" s="45">
        <f t="shared" si="35"/>
        <v>1.4626715813481241E-6</v>
      </c>
      <c r="W115" s="45">
        <f t="shared" si="36"/>
        <v>1.7689690525988316E-9</v>
      </c>
      <c r="X115" s="45">
        <f t="shared" si="37"/>
        <v>2.1394081548834221E-12</v>
      </c>
    </row>
    <row r="116" spans="1:24" x14ac:dyDescent="0.35">
      <c r="A116" s="70">
        <v>41554</v>
      </c>
      <c r="B116" s="85">
        <v>825.66</v>
      </c>
      <c r="C116" s="76">
        <v>47.0124</v>
      </c>
      <c r="D116" s="73">
        <f t="shared" si="25"/>
        <v>-1.7071428571428609E-2</v>
      </c>
      <c r="E116" s="73">
        <f t="shared" si="25"/>
        <v>1.1432628385791998E-2</v>
      </c>
      <c r="F116" s="73">
        <f t="shared" si="26"/>
        <v>-1.8411613427375809E-2</v>
      </c>
      <c r="G116" s="73">
        <f t="shared" si="27"/>
        <v>9.0332245808199454E-3</v>
      </c>
      <c r="H116" s="74">
        <f t="shared" si="28"/>
        <v>-1.6631623898472571E-4</v>
      </c>
      <c r="I116" s="74">
        <f t="shared" si="29"/>
        <v>3.389875089991252E-4</v>
      </c>
      <c r="J116" s="45">
        <f t="shared" si="32"/>
        <v>-1.0719772234693854E-2</v>
      </c>
      <c r="K116" s="45">
        <f t="shared" si="33"/>
        <v>2.2152400620485853E-2</v>
      </c>
      <c r="L116" s="45">
        <f t="shared" si="34"/>
        <v>4.90728853250502E-4</v>
      </c>
      <c r="M116" s="45">
        <f t="shared" si="30"/>
        <v>-5.5305059646729104E-2</v>
      </c>
      <c r="N116" s="45">
        <f t="shared" si="31"/>
        <v>3.3865515177341377E-2</v>
      </c>
      <c r="V116" s="45">
        <f t="shared" si="35"/>
        <v>4.9072885325050189E-4</v>
      </c>
      <c r="W116" s="45">
        <f t="shared" si="36"/>
        <v>1.0870822153236727E-5</v>
      </c>
      <c r="X116" s="45">
        <f t="shared" si="37"/>
        <v>2.408148074125526E-7</v>
      </c>
    </row>
    <row r="117" spans="1:24" x14ac:dyDescent="0.35">
      <c r="A117" s="70">
        <v>41547</v>
      </c>
      <c r="B117" s="85">
        <v>840</v>
      </c>
      <c r="C117" s="76">
        <v>46.481000000000002</v>
      </c>
      <c r="D117" s="73">
        <f t="shared" si="25"/>
        <v>-1.1997177134791866E-2</v>
      </c>
      <c r="E117" s="73">
        <f t="shared" si="25"/>
        <v>-1.7701284484325442E-2</v>
      </c>
      <c r="F117" s="73">
        <f t="shared" si="26"/>
        <v>-1.3337361990739064E-2</v>
      </c>
      <c r="G117" s="73">
        <f t="shared" si="27"/>
        <v>-2.0100688289297494E-2</v>
      </c>
      <c r="H117" s="74">
        <f t="shared" si="28"/>
        <v>2.6809015597737025E-4</v>
      </c>
      <c r="I117" s="74">
        <f t="shared" si="29"/>
        <v>1.7788522487201109E-4</v>
      </c>
      <c r="J117" s="45">
        <f t="shared" si="32"/>
        <v>-7.1041196396972829E-3</v>
      </c>
      <c r="K117" s="45">
        <f t="shared" si="33"/>
        <v>-1.0597164844628158E-2</v>
      </c>
      <c r="L117" s="45">
        <f t="shared" si="34"/>
        <v>1.1229990274422294E-4</v>
      </c>
      <c r="M117" s="45">
        <f t="shared" si="30"/>
        <v>-5.1689407051732528E-2</v>
      </c>
      <c r="N117" s="45">
        <f t="shared" si="31"/>
        <v>3.7481167772337953E-2</v>
      </c>
      <c r="V117" s="45">
        <f t="shared" si="35"/>
        <v>1.1229990274422298E-4</v>
      </c>
      <c r="W117" s="45">
        <f t="shared" si="36"/>
        <v>-1.1900605814162412E-6</v>
      </c>
      <c r="X117" s="45">
        <f t="shared" si="37"/>
        <v>1.261126815636194E-8</v>
      </c>
    </row>
    <row r="118" spans="1:24" x14ac:dyDescent="0.35">
      <c r="A118" s="70">
        <v>41540</v>
      </c>
      <c r="B118" s="85">
        <v>850.2</v>
      </c>
      <c r="C118" s="76">
        <v>47.318600000000004</v>
      </c>
      <c r="D118" s="73">
        <f t="shared" si="25"/>
        <v>3.4463223491644707E-3</v>
      </c>
      <c r="E118" s="73">
        <f t="shared" si="25"/>
        <v>-1.0545157236386618E-2</v>
      </c>
      <c r="F118" s="73">
        <f t="shared" si="26"/>
        <v>2.1061374932172723E-3</v>
      </c>
      <c r="G118" s="73">
        <f t="shared" si="27"/>
        <v>-1.294456104135867E-2</v>
      </c>
      <c r="H118" s="74">
        <f t="shared" si="28"/>
        <v>-2.7263025342445112E-5</v>
      </c>
      <c r="I118" s="74">
        <f t="shared" si="29"/>
        <v>4.4358151403355354E-6</v>
      </c>
      <c r="J118" s="45">
        <f t="shared" si="32"/>
        <v>3.9001298899643895E-3</v>
      </c>
      <c r="K118" s="45">
        <f t="shared" si="33"/>
        <v>-1.4445287126351007E-2</v>
      </c>
      <c r="L118" s="45">
        <f t="shared" si="34"/>
        <v>2.0866632016272214E-4</v>
      </c>
      <c r="M118" s="45">
        <f t="shared" si="30"/>
        <v>-4.0685157522070851E-2</v>
      </c>
      <c r="N118" s="45">
        <f t="shared" si="31"/>
        <v>4.848541730199963E-2</v>
      </c>
      <c r="V118" s="45">
        <f t="shared" si="35"/>
        <v>2.0866632016272219E-4</v>
      </c>
      <c r="W118" s="45">
        <f t="shared" si="36"/>
        <v>-3.0142449083496088E-6</v>
      </c>
      <c r="X118" s="45">
        <f t="shared" si="37"/>
        <v>4.3541633170251683E-8</v>
      </c>
    </row>
    <row r="119" spans="1:24" x14ac:dyDescent="0.35">
      <c r="A119" s="70">
        <v>41533</v>
      </c>
      <c r="B119" s="85">
        <v>847.28</v>
      </c>
      <c r="C119" s="76">
        <v>47.822899999999997</v>
      </c>
      <c r="D119" s="73">
        <f t="shared" si="25"/>
        <v>4.5211748886668367E-2</v>
      </c>
      <c r="E119" s="73">
        <f t="shared" si="25"/>
        <v>2.5492075541288468E-2</v>
      </c>
      <c r="F119" s="73">
        <f t="shared" si="26"/>
        <v>4.387156403072117E-2</v>
      </c>
      <c r="G119" s="73">
        <f t="shared" si="27"/>
        <v>2.3092671736316416E-2</v>
      </c>
      <c r="H119" s="74">
        <f t="shared" si="28"/>
        <v>1.0131116267202307E-3</v>
      </c>
      <c r="I119" s="74">
        <f t="shared" si="29"/>
        <v>1.9247141305016675E-3</v>
      </c>
      <c r="J119" s="45">
        <f t="shared" si="32"/>
        <v>3.3660041224108851E-2</v>
      </c>
      <c r="K119" s="45">
        <f t="shared" si="33"/>
        <v>-8.1679656828203828E-3</v>
      </c>
      <c r="L119" s="45">
        <f t="shared" si="34"/>
        <v>6.6715663395731443E-5</v>
      </c>
      <c r="M119" s="45">
        <f t="shared" si="30"/>
        <v>-1.0925246187926362E-2</v>
      </c>
      <c r="N119" s="45">
        <f t="shared" si="31"/>
        <v>7.8245328636144112E-2</v>
      </c>
      <c r="V119" s="45">
        <f t="shared" si="35"/>
        <v>6.671566339573147E-5</v>
      </c>
      <c r="W119" s="45">
        <f t="shared" si="36"/>
        <v>-5.4493124912293077E-7</v>
      </c>
      <c r="X119" s="45">
        <f t="shared" si="37"/>
        <v>4.4509797423325442E-9</v>
      </c>
    </row>
    <row r="120" spans="1:24" x14ac:dyDescent="0.35">
      <c r="A120" s="70">
        <v>41526</v>
      </c>
      <c r="B120" s="85">
        <v>810.63</v>
      </c>
      <c r="C120" s="76">
        <v>46.634099999999997</v>
      </c>
      <c r="D120" s="73">
        <f t="shared" si="25"/>
        <v>-1.1125343092406226E-2</v>
      </c>
      <c r="E120" s="73">
        <f t="shared" si="25"/>
        <v>4.216567256571891E-2</v>
      </c>
      <c r="F120" s="73">
        <f t="shared" si="26"/>
        <v>-1.2465527948353424E-2</v>
      </c>
      <c r="G120" s="73">
        <f t="shared" si="27"/>
        <v>3.9766268760746855E-2</v>
      </c>
      <c r="H120" s="74">
        <f t="shared" si="28"/>
        <v>-4.9570753463882363E-4</v>
      </c>
      <c r="I120" s="74">
        <f t="shared" si="29"/>
        <v>1.5538938703118032E-4</v>
      </c>
      <c r="J120" s="45">
        <f t="shared" si="32"/>
        <v>-6.4828951976055186E-3</v>
      </c>
      <c r="K120" s="45">
        <f t="shared" si="33"/>
        <v>4.8648567763324428E-2</v>
      </c>
      <c r="L120" s="45">
        <f t="shared" si="34"/>
        <v>2.3666831454227689E-3</v>
      </c>
      <c r="M120" s="45">
        <f t="shared" si="30"/>
        <v>-5.1068182609640765E-2</v>
      </c>
      <c r="N120" s="45">
        <f t="shared" si="31"/>
        <v>3.8102392214429716E-2</v>
      </c>
      <c r="V120" s="45">
        <f t="shared" si="35"/>
        <v>2.3666831454227689E-3</v>
      </c>
      <c r="W120" s="45">
        <f t="shared" si="36"/>
        <v>1.1513574537441738E-4</v>
      </c>
      <c r="X120" s="45">
        <f t="shared" si="37"/>
        <v>5.6011891108282114E-6</v>
      </c>
    </row>
    <row r="121" spans="1:24" x14ac:dyDescent="0.35">
      <c r="A121" s="70">
        <v>41519</v>
      </c>
      <c r="B121" s="85">
        <v>819.75</v>
      </c>
      <c r="C121" s="76">
        <v>44.747300000000003</v>
      </c>
      <c r="D121" s="73">
        <f t="shared" si="25"/>
        <v>-2.9824249955618727E-2</v>
      </c>
      <c r="E121" s="73">
        <f t="shared" si="25"/>
        <v>-3.6179378378960451E-2</v>
      </c>
      <c r="F121" s="73">
        <f t="shared" si="26"/>
        <v>-3.1164434811565927E-2</v>
      </c>
      <c r="G121" s="73">
        <f t="shared" si="27"/>
        <v>-3.8578782183932507E-2</v>
      </c>
      <c r="H121" s="74">
        <f t="shared" si="28"/>
        <v>1.2022859424807655E-3</v>
      </c>
      <c r="I121" s="74">
        <f t="shared" si="29"/>
        <v>9.7122199712434216E-4</v>
      </c>
      <c r="J121" s="45">
        <f t="shared" si="32"/>
        <v>-1.9806781876816892E-2</v>
      </c>
      <c r="K121" s="45">
        <f t="shared" si="33"/>
        <v>-1.6372596502143559E-2</v>
      </c>
      <c r="L121" s="45">
        <f t="shared" si="34"/>
        <v>2.6806191622200348E-4</v>
      </c>
      <c r="M121" s="45">
        <f t="shared" si="30"/>
        <v>-6.4392069288852147E-2</v>
      </c>
      <c r="N121" s="45">
        <f t="shared" si="31"/>
        <v>2.4778505535218331E-2</v>
      </c>
      <c r="V121" s="45">
        <f t="shared" si="35"/>
        <v>2.6806191622200364E-4</v>
      </c>
      <c r="W121" s="45">
        <f t="shared" si="36"/>
        <v>-4.3888695918942778E-6</v>
      </c>
      <c r="X121" s="45">
        <f t="shared" si="37"/>
        <v>7.1857190928612497E-8</v>
      </c>
    </row>
    <row r="122" spans="1:24" x14ac:dyDescent="0.35">
      <c r="A122" s="70">
        <v>41512</v>
      </c>
      <c r="B122" s="85">
        <v>844.95</v>
      </c>
      <c r="C122" s="76">
        <v>46.427</v>
      </c>
      <c r="D122" s="73">
        <f t="shared" si="25"/>
        <v>1.7056260381809952E-2</v>
      </c>
      <c r="E122" s="73">
        <f t="shared" si="25"/>
        <v>-1.1695234202706009E-2</v>
      </c>
      <c r="F122" s="73">
        <f t="shared" si="26"/>
        <v>1.5716075525862752E-2</v>
      </c>
      <c r="G122" s="73">
        <f t="shared" si="27"/>
        <v>-1.4094638007678061E-2</v>
      </c>
      <c r="H122" s="74">
        <f t="shared" si="28"/>
        <v>-2.2151239543836412E-4</v>
      </c>
      <c r="I122" s="74">
        <f t="shared" si="29"/>
        <v>2.4699502993462218E-4</v>
      </c>
      <c r="J122" s="45">
        <f t="shared" si="32"/>
        <v>1.3597877110408236E-2</v>
      </c>
      <c r="K122" s="45">
        <f t="shared" si="33"/>
        <v>-2.5293111313114243E-2</v>
      </c>
      <c r="L122" s="45">
        <f t="shared" si="34"/>
        <v>6.3974147989758769E-4</v>
      </c>
      <c r="M122" s="45">
        <f t="shared" si="30"/>
        <v>-3.0987410301626994E-2</v>
      </c>
      <c r="N122" s="45">
        <f t="shared" si="31"/>
        <v>5.8183164522443487E-2</v>
      </c>
      <c r="V122" s="45">
        <f t="shared" si="35"/>
        <v>6.3974147989758791E-4</v>
      </c>
      <c r="W122" s="45">
        <f t="shared" si="36"/>
        <v>-1.6181052462666132E-5</v>
      </c>
      <c r="X122" s="45">
        <f t="shared" si="37"/>
        <v>4.0926916110155585E-7</v>
      </c>
    </row>
    <row r="123" spans="1:24" x14ac:dyDescent="0.35">
      <c r="A123" s="70">
        <v>41505</v>
      </c>
      <c r="B123" s="85">
        <v>830.78</v>
      </c>
      <c r="C123" s="76">
        <v>46.976399999999998</v>
      </c>
      <c r="D123" s="73">
        <f t="shared" si="25"/>
        <v>1.725256829396701E-2</v>
      </c>
      <c r="E123" s="73">
        <f t="shared" si="25"/>
        <v>2.6974913920314772E-2</v>
      </c>
      <c r="F123" s="73">
        <f t="shared" si="26"/>
        <v>1.591238343801981E-2</v>
      </c>
      <c r="G123" s="73">
        <f t="shared" si="27"/>
        <v>2.457551011534272E-2</v>
      </c>
      <c r="H123" s="74">
        <f t="shared" si="28"/>
        <v>3.9105494014026783E-4</v>
      </c>
      <c r="I123" s="74">
        <f t="shared" si="29"/>
        <v>2.5320394667856716E-4</v>
      </c>
      <c r="J123" s="45">
        <f t="shared" si="32"/>
        <v>1.3737756109482722E-2</v>
      </c>
      <c r="K123" s="45">
        <f t="shared" si="33"/>
        <v>1.323715781083205E-2</v>
      </c>
      <c r="L123" s="45">
        <f t="shared" si="34"/>
        <v>1.7522234690887196E-4</v>
      </c>
      <c r="M123" s="45">
        <f t="shared" si="30"/>
        <v>-3.0847531302552508E-2</v>
      </c>
      <c r="N123" s="45">
        <f t="shared" si="31"/>
        <v>5.8323043521517973E-2</v>
      </c>
      <c r="V123" s="45">
        <f t="shared" si="35"/>
        <v>1.7522234690887191E-4</v>
      </c>
      <c r="W123" s="45">
        <f t="shared" si="36"/>
        <v>2.3194458580170964E-6</v>
      </c>
      <c r="X123" s="45">
        <f t="shared" si="37"/>
        <v>3.0702870856253052E-8</v>
      </c>
    </row>
    <row r="124" spans="1:24" x14ac:dyDescent="0.35">
      <c r="A124" s="70">
        <v>41498</v>
      </c>
      <c r="B124" s="85">
        <v>816.69</v>
      </c>
      <c r="C124" s="76">
        <v>45.7425</v>
      </c>
      <c r="D124" s="73">
        <f t="shared" si="25"/>
        <v>-7.124186979514802E-3</v>
      </c>
      <c r="E124" s="73">
        <f t="shared" si="25"/>
        <v>3.9075650295418422E-2</v>
      </c>
      <c r="F124" s="73">
        <f t="shared" si="26"/>
        <v>-8.464371835462E-3</v>
      </c>
      <c r="G124" s="73">
        <f t="shared" si="27"/>
        <v>3.6676246490446367E-2</v>
      </c>
      <c r="H124" s="74">
        <f t="shared" si="28"/>
        <v>-3.1044138782419626E-4</v>
      </c>
      <c r="I124" s="74">
        <f t="shared" si="29"/>
        <v>7.1645590568962341E-5</v>
      </c>
      <c r="J124" s="45">
        <f t="shared" si="32"/>
        <v>-3.6318755618598014E-3</v>
      </c>
      <c r="K124" s="45">
        <f t="shared" si="33"/>
        <v>4.2707525857278224E-2</v>
      </c>
      <c r="L124" s="45">
        <f t="shared" si="34"/>
        <v>1.8239327648500881E-3</v>
      </c>
      <c r="M124" s="45">
        <f t="shared" si="30"/>
        <v>-4.8217162973895042E-2</v>
      </c>
      <c r="N124" s="45">
        <f t="shared" si="31"/>
        <v>4.0953411850175439E-2</v>
      </c>
      <c r="V124" s="45">
        <f t="shared" si="35"/>
        <v>1.8239327648500881E-3</v>
      </c>
      <c r="W124" s="45">
        <f t="shared" si="36"/>
        <v>7.7895655716772098E-5</v>
      </c>
      <c r="X124" s="45">
        <f t="shared" si="37"/>
        <v>3.3267307306936867E-6</v>
      </c>
    </row>
    <row r="125" spans="1:24" x14ac:dyDescent="0.35">
      <c r="A125" s="70">
        <v>41491</v>
      </c>
      <c r="B125" s="85">
        <v>822.55</v>
      </c>
      <c r="C125" s="76">
        <v>44.022300000000001</v>
      </c>
      <c r="D125" s="73">
        <f t="shared" si="25"/>
        <v>2.197897771040919E-2</v>
      </c>
      <c r="E125" s="73">
        <f t="shared" si="25"/>
        <v>-5.5641720349836249E-2</v>
      </c>
      <c r="F125" s="73">
        <f t="shared" si="26"/>
        <v>2.063879285446199E-2</v>
      </c>
      <c r="G125" s="73">
        <f t="shared" si="27"/>
        <v>-5.8041124154808305E-2</v>
      </c>
      <c r="H125" s="74">
        <f t="shared" si="28"/>
        <v>-1.1978987384711989E-3</v>
      </c>
      <c r="I125" s="74">
        <f t="shared" si="29"/>
        <v>4.2595977048939132E-4</v>
      </c>
      <c r="J125" s="45">
        <f t="shared" si="32"/>
        <v>1.710555423398839E-2</v>
      </c>
      <c r="K125" s="45">
        <f t="shared" si="33"/>
        <v>-7.2747274583824642E-2</v>
      </c>
      <c r="L125" s="45">
        <f t="shared" si="34"/>
        <v>5.2921659593743791E-3</v>
      </c>
      <c r="M125" s="45">
        <f t="shared" si="30"/>
        <v>-2.747973317804684E-2</v>
      </c>
      <c r="N125" s="45">
        <f t="shared" si="31"/>
        <v>6.1690841646023641E-2</v>
      </c>
      <c r="V125" s="45">
        <f t="shared" si="35"/>
        <v>5.2921659593743791E-3</v>
      </c>
      <c r="W125" s="45">
        <f t="shared" si="36"/>
        <v>-3.8499065018977771E-4</v>
      </c>
      <c r="X125" s="45">
        <f t="shared" si="37"/>
        <v>2.8007020541560943E-5</v>
      </c>
    </row>
    <row r="126" spans="1:24" x14ac:dyDescent="0.35">
      <c r="A126" s="70">
        <v>41484</v>
      </c>
      <c r="B126" s="85">
        <v>804.86</v>
      </c>
      <c r="C126" s="76">
        <v>46.616100000000003</v>
      </c>
      <c r="D126" s="73">
        <f t="shared" si="25"/>
        <v>-2.0565615264797481E-2</v>
      </c>
      <c r="E126" s="73">
        <f t="shared" si="25"/>
        <v>1.9499393104353332E-2</v>
      </c>
      <c r="F126" s="73">
        <f t="shared" si="26"/>
        <v>-2.1905800120744681E-2</v>
      </c>
      <c r="G126" s="73">
        <f t="shared" si="27"/>
        <v>1.709998929938128E-2</v>
      </c>
      <c r="H126" s="74">
        <f t="shared" si="28"/>
        <v>-3.7458894765911917E-4</v>
      </c>
      <c r="I126" s="74">
        <f t="shared" si="29"/>
        <v>4.7986407893001767E-4</v>
      </c>
      <c r="J126" s="45">
        <f t="shared" si="32"/>
        <v>-1.320955133670371E-2</v>
      </c>
      <c r="K126" s="45">
        <f t="shared" si="33"/>
        <v>3.2708944441057042E-2</v>
      </c>
      <c r="L126" s="45">
        <f t="shared" si="34"/>
        <v>1.0698750464481564E-3</v>
      </c>
      <c r="M126" s="45">
        <f t="shared" si="30"/>
        <v>-5.7794838748738961E-2</v>
      </c>
      <c r="N126" s="45">
        <f t="shared" si="31"/>
        <v>3.137573607533152E-2</v>
      </c>
      <c r="V126" s="45">
        <f t="shared" si="35"/>
        <v>1.0698750464481564E-3</v>
      </c>
      <c r="W126" s="45">
        <f t="shared" si="36"/>
        <v>3.4994483453146071E-5</v>
      </c>
      <c r="X126" s="45">
        <f t="shared" si="37"/>
        <v>1.1446326150124447E-6</v>
      </c>
    </row>
    <row r="127" spans="1:24" x14ac:dyDescent="0.35">
      <c r="A127" s="70">
        <v>41477</v>
      </c>
      <c r="B127" s="85">
        <v>821.76</v>
      </c>
      <c r="C127" s="76">
        <v>45.724499999999999</v>
      </c>
      <c r="D127" s="73">
        <f t="shared" si="25"/>
        <v>-6.6964825335428064E-3</v>
      </c>
      <c r="E127" s="73">
        <f t="shared" si="25"/>
        <v>1.978482249193746E-2</v>
      </c>
      <c r="F127" s="73">
        <f t="shared" si="26"/>
        <v>-8.0366673894900053E-3</v>
      </c>
      <c r="G127" s="73">
        <f t="shared" si="27"/>
        <v>1.7385418686965408E-2</v>
      </c>
      <c r="H127" s="74">
        <f t="shared" si="28"/>
        <v>-1.3972082741416504E-4</v>
      </c>
      <c r="I127" s="74">
        <f t="shared" si="29"/>
        <v>6.4588022729292094E-5</v>
      </c>
      <c r="J127" s="45">
        <f t="shared" si="32"/>
        <v>-3.3271152027643117E-3</v>
      </c>
      <c r="K127" s="45">
        <f t="shared" si="33"/>
        <v>2.3111937694701771E-2</v>
      </c>
      <c r="L127" s="45">
        <f t="shared" si="34"/>
        <v>5.3416166400377656E-4</v>
      </c>
      <c r="M127" s="45">
        <f t="shared" si="30"/>
        <v>-4.7912402614799558E-2</v>
      </c>
      <c r="N127" s="45">
        <f t="shared" si="31"/>
        <v>4.1258172209270923E-2</v>
      </c>
      <c r="V127" s="45">
        <f t="shared" si="35"/>
        <v>5.3416166400377645E-4</v>
      </c>
      <c r="W127" s="45">
        <f t="shared" si="36"/>
        <v>1.23455110973535E-5</v>
      </c>
      <c r="X127" s="45">
        <f t="shared" si="37"/>
        <v>2.8532868329128337E-7</v>
      </c>
    </row>
    <row r="128" spans="1:24" x14ac:dyDescent="0.35">
      <c r="A128" s="70">
        <v>41470</v>
      </c>
      <c r="B128" s="85">
        <v>827.3</v>
      </c>
      <c r="C128" s="76">
        <v>44.837400000000002</v>
      </c>
      <c r="D128" s="73">
        <f t="shared" si="25"/>
        <v>2.8736990014797372E-2</v>
      </c>
      <c r="E128" s="73">
        <f t="shared" si="25"/>
        <v>5.4878507839114625E-2</v>
      </c>
      <c r="F128" s="73">
        <f t="shared" si="26"/>
        <v>2.7396805158850172E-2</v>
      </c>
      <c r="G128" s="73">
        <f t="shared" si="27"/>
        <v>5.2479104034142569E-2</v>
      </c>
      <c r="H128" s="74">
        <f t="shared" si="28"/>
        <v>1.4377597881344321E-3</v>
      </c>
      <c r="I128" s="74">
        <f t="shared" si="29"/>
        <v>7.5058493291199938E-4</v>
      </c>
      <c r="J128" s="45">
        <f t="shared" si="32"/>
        <v>2.1920968887854136E-2</v>
      </c>
      <c r="K128" s="45">
        <f t="shared" si="33"/>
        <v>3.2957538951260489E-2</v>
      </c>
      <c r="L128" s="45">
        <f t="shared" si="34"/>
        <v>1.0861993737238524E-3</v>
      </c>
      <c r="M128" s="45">
        <f t="shared" si="30"/>
        <v>-2.266431852418109E-2</v>
      </c>
      <c r="N128" s="45">
        <f t="shared" si="31"/>
        <v>6.6506256299889391E-2</v>
      </c>
      <c r="V128" s="45">
        <f t="shared" si="35"/>
        <v>1.0861993737238524E-3</v>
      </c>
      <c r="W128" s="45">
        <f t="shared" si="36"/>
        <v>3.5798458168338614E-5</v>
      </c>
      <c r="X128" s="45">
        <f t="shared" si="37"/>
        <v>1.1798290794780892E-6</v>
      </c>
    </row>
    <row r="129" spans="1:24" x14ac:dyDescent="0.35">
      <c r="A129" s="70">
        <v>41463</v>
      </c>
      <c r="B129" s="85">
        <v>804.19</v>
      </c>
      <c r="C129" s="76">
        <v>42.504800000000003</v>
      </c>
      <c r="D129" s="73">
        <f t="shared" si="25"/>
        <v>4.6974751071300483E-3</v>
      </c>
      <c r="E129" s="73">
        <f t="shared" si="25"/>
        <v>3.1885994000429864E-3</v>
      </c>
      <c r="F129" s="73">
        <f t="shared" si="26"/>
        <v>3.3572902511828499E-3</v>
      </c>
      <c r="G129" s="73">
        <f t="shared" si="27"/>
        <v>7.8919559507093385E-4</v>
      </c>
      <c r="H129" s="74">
        <f t="shared" si="28"/>
        <v>2.6495586776080942E-6</v>
      </c>
      <c r="I129" s="74">
        <f t="shared" si="29"/>
        <v>1.1271397830687404E-5</v>
      </c>
      <c r="J129" s="45">
        <f t="shared" si="32"/>
        <v>4.791637489176645E-3</v>
      </c>
      <c r="K129" s="45">
        <f t="shared" si="33"/>
        <v>-1.6030380891336586E-3</v>
      </c>
      <c r="L129" s="45">
        <f t="shared" si="34"/>
        <v>2.5697311152132914E-6</v>
      </c>
      <c r="M129" s="45">
        <f t="shared" si="30"/>
        <v>-3.9793649922858595E-2</v>
      </c>
      <c r="N129" s="45">
        <f t="shared" si="31"/>
        <v>4.9376924901211885E-2</v>
      </c>
      <c r="V129" s="45">
        <f t="shared" si="35"/>
        <v>2.5697311152132982E-6</v>
      </c>
      <c r="W129" s="45">
        <f t="shared" si="36"/>
        <v>-4.1193768565188364E-9</v>
      </c>
      <c r="X129" s="45">
        <f t="shared" si="37"/>
        <v>6.6035180044953811E-12</v>
      </c>
    </row>
    <row r="130" spans="1:24" x14ac:dyDescent="0.35">
      <c r="A130" s="70">
        <v>41456</v>
      </c>
      <c r="B130" s="85">
        <v>800.43</v>
      </c>
      <c r="C130" s="76">
        <v>42.369700000000002</v>
      </c>
      <c r="D130" s="73">
        <f t="shared" si="25"/>
        <v>2.8328065983195809E-2</v>
      </c>
      <c r="E130" s="73">
        <f t="shared" si="25"/>
        <v>2.8193623067421524E-2</v>
      </c>
      <c r="F130" s="73">
        <f t="shared" si="26"/>
        <v>2.6987881127248609E-2</v>
      </c>
      <c r="G130" s="73">
        <f t="shared" si="27"/>
        <v>2.5794219262449472E-2</v>
      </c>
      <c r="H130" s="74">
        <f t="shared" si="28"/>
        <v>6.9613132322517265E-4</v>
      </c>
      <c r="I130" s="74">
        <f t="shared" si="29"/>
        <v>7.2834572773850166E-4</v>
      </c>
      <c r="J130" s="45">
        <f t="shared" ref="J130:J157" si="38">$S$4+$R$11*D130</f>
        <v>2.1629590493527539E-2</v>
      </c>
      <c r="K130" s="45">
        <f t="shared" ref="K130:K157" si="39">E130-J130</f>
        <v>6.5640325738939853E-3</v>
      </c>
      <c r="L130" s="45">
        <f t="shared" ref="L130:L157" si="40">K130^2</f>
        <v>4.3086523631141296E-5</v>
      </c>
      <c r="M130" s="45">
        <f t="shared" si="30"/>
        <v>-2.2955696918507688E-2</v>
      </c>
      <c r="N130" s="45">
        <f t="shared" si="31"/>
        <v>6.6214877905562797E-2</v>
      </c>
      <c r="V130" s="45">
        <f t="shared" ref="V130:V157" si="41">(K130-AVERAGE($K$2:$K$157))^2</f>
        <v>4.3086523631141276E-5</v>
      </c>
      <c r="W130" s="45">
        <f t="shared" ref="W130:W157" si="42">(K130-AVERAGE($K$2:$K$157))^3</f>
        <v>2.8282134461066421E-7</v>
      </c>
      <c r="X130" s="45">
        <f t="shared" ref="X130:X157" si="43">(K130-AVERAGE($K$2:$K$157))^4</f>
        <v>1.8564485186168957E-9</v>
      </c>
    </row>
    <row r="131" spans="1:24" x14ac:dyDescent="0.35">
      <c r="A131" s="70">
        <v>41449</v>
      </c>
      <c r="B131" s="85">
        <v>778.38</v>
      </c>
      <c r="C131" s="76">
        <v>41.207900000000002</v>
      </c>
      <c r="D131" s="73">
        <f t="shared" ref="D131:E157" si="44">(B131-B132)/B132</f>
        <v>-6.6108364927772736E-2</v>
      </c>
      <c r="E131" s="73">
        <f t="shared" si="44"/>
        <v>-6.2589713666960048E-2</v>
      </c>
      <c r="F131" s="73">
        <f t="shared" ref="F131:F157" si="45">D131-AVERAGE($D$2:$D$157)</f>
        <v>-6.7448549783719933E-2</v>
      </c>
      <c r="G131" s="73">
        <f t="shared" ref="G131:G157" si="46">E131-AVERAGE($E$2:$E$157)</f>
        <v>-6.4989117471932104E-2</v>
      </c>
      <c r="H131" s="74">
        <f t="shared" ref="H131:H157" si="47">F131*G131</f>
        <v>4.3834217252056353E-3</v>
      </c>
      <c r="I131" s="74">
        <f t="shared" ref="I131:I157" si="48">F131^2</f>
        <v>4.5493068679269459E-3</v>
      </c>
      <c r="J131" s="45">
        <f t="shared" si="38"/>
        <v>-4.5660990343706929E-2</v>
      </c>
      <c r="K131" s="45">
        <f t="shared" si="39"/>
        <v>-1.6928723323253118E-2</v>
      </c>
      <c r="L131" s="45">
        <f t="shared" si="40"/>
        <v>2.865816733552541E-4</v>
      </c>
      <c r="M131" s="45">
        <f t="shared" ref="M131:M157" si="49">$S$4+($R$4*D131)-$R$21</f>
        <v>-9.0246277755742205E-2</v>
      </c>
      <c r="N131" s="45">
        <f t="shared" ref="N131:N157" si="50">$S$4+($R$4*D131)+$R$21</f>
        <v>-1.0757029316717237E-3</v>
      </c>
      <c r="V131" s="45">
        <f t="shared" si="41"/>
        <v>2.865816733552542E-4</v>
      </c>
      <c r="W131" s="45">
        <f t="shared" si="42"/>
        <v>-4.8514618577459998E-6</v>
      </c>
      <c r="X131" s="45">
        <f t="shared" si="43"/>
        <v>8.2129055503097623E-8</v>
      </c>
    </row>
    <row r="132" spans="1:24" x14ac:dyDescent="0.35">
      <c r="A132" s="70">
        <v>41442</v>
      </c>
      <c r="B132" s="85">
        <v>833.48</v>
      </c>
      <c r="C132" s="76">
        <v>43.959299999999999</v>
      </c>
      <c r="D132" s="73">
        <f t="shared" si="44"/>
        <v>-5.4650025057870885E-3</v>
      </c>
      <c r="E132" s="73">
        <f t="shared" si="44"/>
        <v>2.4666034204251158E-2</v>
      </c>
      <c r="F132" s="73">
        <f t="shared" si="45"/>
        <v>-6.8051873617342874E-3</v>
      </c>
      <c r="G132" s="73">
        <f t="shared" si="46"/>
        <v>2.2266630399279105E-2</v>
      </c>
      <c r="H132" s="74">
        <f t="shared" si="47"/>
        <v>-1.5152859178158264E-4</v>
      </c>
      <c r="I132" s="74">
        <f t="shared" si="48"/>
        <v>4.6310575028308073E-5</v>
      </c>
      <c r="J132" s="45">
        <f t="shared" si="38"/>
        <v>-2.4496253870462644E-3</v>
      </c>
      <c r="K132" s="45">
        <f t="shared" si="39"/>
        <v>2.7115659591297421E-2</v>
      </c>
      <c r="L132" s="45">
        <f t="shared" si="40"/>
        <v>7.3525899507111982E-4</v>
      </c>
      <c r="M132" s="45">
        <f t="shared" si="49"/>
        <v>-4.7034912799081507E-2</v>
      </c>
      <c r="N132" s="45">
        <f t="shared" si="50"/>
        <v>4.2135662024988974E-2</v>
      </c>
      <c r="V132" s="45">
        <f t="shared" si="41"/>
        <v>7.3525899507111961E-4</v>
      </c>
      <c r="W132" s="45">
        <f t="shared" si="42"/>
        <v>1.9937032621787906E-5</v>
      </c>
      <c r="X132" s="45">
        <f t="shared" si="43"/>
        <v>5.4060578983299273E-7</v>
      </c>
    </row>
    <row r="133" spans="1:24" x14ac:dyDescent="0.35">
      <c r="A133" s="70">
        <v>41435</v>
      </c>
      <c r="B133" s="85">
        <v>838.06</v>
      </c>
      <c r="C133" s="76">
        <v>42.9011</v>
      </c>
      <c r="D133" s="73">
        <f t="shared" si="44"/>
        <v>-6.2961689412713981E-3</v>
      </c>
      <c r="E133" s="73">
        <f t="shared" si="44"/>
        <v>-2.3072211102078313E-2</v>
      </c>
      <c r="F133" s="73">
        <f t="shared" si="45"/>
        <v>-7.6363537972185969E-3</v>
      </c>
      <c r="G133" s="73">
        <f t="shared" si="46"/>
        <v>-2.5471614907050365E-2</v>
      </c>
      <c r="H133" s="74">
        <f t="shared" si="47"/>
        <v>1.9451026321674387E-4</v>
      </c>
      <c r="I133" s="74">
        <f t="shared" si="48"/>
        <v>5.8313899316294884E-5</v>
      </c>
      <c r="J133" s="45">
        <f t="shared" si="38"/>
        <v>-3.0418721680462958E-3</v>
      </c>
      <c r="K133" s="45">
        <f t="shared" si="39"/>
        <v>-2.0030338934032017E-2</v>
      </c>
      <c r="L133" s="45">
        <f t="shared" si="40"/>
        <v>4.0121447781219888E-4</v>
      </c>
      <c r="M133" s="45">
        <f t="shared" si="49"/>
        <v>-4.7627159580081541E-2</v>
      </c>
      <c r="N133" s="45">
        <f t="shared" si="50"/>
        <v>4.154341524398894E-2</v>
      </c>
      <c r="V133" s="45">
        <f t="shared" si="41"/>
        <v>4.0121447781219898E-4</v>
      </c>
      <c r="W133" s="45">
        <f t="shared" si="42"/>
        <v>-8.0364619758190147E-6</v>
      </c>
      <c r="X133" s="45">
        <f t="shared" si="43"/>
        <v>1.6097305720611551E-7</v>
      </c>
    </row>
    <row r="134" spans="1:24" x14ac:dyDescent="0.35">
      <c r="A134" s="70">
        <v>41428</v>
      </c>
      <c r="B134" s="85">
        <v>843.37</v>
      </c>
      <c r="C134" s="76">
        <v>43.914299999999997</v>
      </c>
      <c r="D134" s="73">
        <f t="shared" si="44"/>
        <v>-4.7909561851715724E-3</v>
      </c>
      <c r="E134" s="73">
        <f t="shared" si="44"/>
        <v>-2.4018224247138578E-2</v>
      </c>
      <c r="F134" s="73">
        <f t="shared" si="45"/>
        <v>-6.1311410411187713E-3</v>
      </c>
      <c r="G134" s="73">
        <f t="shared" si="46"/>
        <v>-2.641762805211063E-2</v>
      </c>
      <c r="H134" s="74">
        <f t="shared" si="47"/>
        <v>1.6197020355930602E-4</v>
      </c>
      <c r="I134" s="74">
        <f t="shared" si="48"/>
        <v>3.7590890466090971E-5</v>
      </c>
      <c r="J134" s="45">
        <f t="shared" si="38"/>
        <v>-1.9693343808329963E-3</v>
      </c>
      <c r="K134" s="45">
        <f t="shared" si="39"/>
        <v>-2.2048889866305581E-2</v>
      </c>
      <c r="L134" s="45">
        <f t="shared" si="40"/>
        <v>4.8615354433647294E-4</v>
      </c>
      <c r="M134" s="45">
        <f t="shared" si="49"/>
        <v>-4.6554621792868241E-2</v>
      </c>
      <c r="N134" s="45">
        <f t="shared" si="50"/>
        <v>4.261595303120224E-2</v>
      </c>
      <c r="V134" s="45">
        <f t="shared" si="41"/>
        <v>4.861535443364731E-4</v>
      </c>
      <c r="W134" s="45">
        <f t="shared" si="42"/>
        <v>-1.0719145957189005E-5</v>
      </c>
      <c r="X134" s="45">
        <f t="shared" si="43"/>
        <v>2.3634526867091511E-7</v>
      </c>
    </row>
    <row r="135" spans="1:24" x14ac:dyDescent="0.35">
      <c r="A135" s="70">
        <v>41421</v>
      </c>
      <c r="B135" s="85">
        <v>847.43</v>
      </c>
      <c r="C135" s="76">
        <v>44.994999999999997</v>
      </c>
      <c r="D135" s="73">
        <f t="shared" si="44"/>
        <v>1.796881464931236E-3</v>
      </c>
      <c r="E135" s="73">
        <f t="shared" si="44"/>
        <v>5.0030574239815124E-4</v>
      </c>
      <c r="F135" s="73">
        <f t="shared" si="45"/>
        <v>4.566966089840376E-4</v>
      </c>
      <c r="G135" s="73">
        <f t="shared" si="46"/>
        <v>-1.8990980625739015E-3</v>
      </c>
      <c r="H135" s="74">
        <f t="shared" si="47"/>
        <v>-8.6731164530565643E-7</v>
      </c>
      <c r="I135" s="74">
        <f t="shared" si="48"/>
        <v>2.0857179265751894E-7</v>
      </c>
      <c r="J135" s="45">
        <f t="shared" si="38"/>
        <v>2.724822499733015E-3</v>
      </c>
      <c r="K135" s="45">
        <f t="shared" si="39"/>
        <v>-2.2245167573348638E-3</v>
      </c>
      <c r="L135" s="45">
        <f t="shared" si="40"/>
        <v>4.9484748036636176E-6</v>
      </c>
      <c r="M135" s="45">
        <f t="shared" si="49"/>
        <v>-4.1860464912302227E-2</v>
      </c>
      <c r="N135" s="45">
        <f t="shared" si="50"/>
        <v>4.7310109911768254E-2</v>
      </c>
      <c r="V135" s="45">
        <f t="shared" si="41"/>
        <v>4.9484748036636269E-6</v>
      </c>
      <c r="W135" s="45">
        <f t="shared" si="42"/>
        <v>-1.1007965123999099E-8</v>
      </c>
      <c r="X135" s="45">
        <f t="shared" si="43"/>
        <v>2.448740288249377E-11</v>
      </c>
    </row>
    <row r="136" spans="1:24" x14ac:dyDescent="0.35">
      <c r="A136" s="70">
        <v>41414</v>
      </c>
      <c r="B136" s="85">
        <v>845.91</v>
      </c>
      <c r="C136" s="76">
        <v>44.972499999999997</v>
      </c>
      <c r="D136" s="73">
        <f t="shared" si="44"/>
        <v>2.3342891674762584E-3</v>
      </c>
      <c r="E136" s="73">
        <f t="shared" si="44"/>
        <v>-1.1971246160808954E-2</v>
      </c>
      <c r="F136" s="73">
        <f t="shared" si="45"/>
        <v>9.9410431152905992E-4</v>
      </c>
      <c r="G136" s="73">
        <f t="shared" si="46"/>
        <v>-1.4370649965781006E-2</v>
      </c>
      <c r="H136" s="74">
        <f t="shared" si="47"/>
        <v>-1.4285925090457837E-5</v>
      </c>
      <c r="I136" s="74">
        <f t="shared" si="48"/>
        <v>9.8824338220066629E-7</v>
      </c>
      <c r="J136" s="45">
        <f t="shared" si="38"/>
        <v>3.1077518004469632E-3</v>
      </c>
      <c r="K136" s="45">
        <f t="shared" si="39"/>
        <v>-1.5078997961255917E-2</v>
      </c>
      <c r="L136" s="45">
        <f t="shared" si="40"/>
        <v>2.273761795155601E-4</v>
      </c>
      <c r="M136" s="45">
        <f t="shared" si="49"/>
        <v>-4.1477535611588276E-2</v>
      </c>
      <c r="N136" s="45">
        <f t="shared" si="50"/>
        <v>4.7693039212482205E-2</v>
      </c>
      <c r="V136" s="45">
        <f t="shared" si="41"/>
        <v>2.2737617951556016E-4</v>
      </c>
      <c r="W136" s="45">
        <f t="shared" si="42"/>
        <v>-3.4286049473532914E-6</v>
      </c>
      <c r="X136" s="45">
        <f t="shared" si="43"/>
        <v>5.169992701109224E-8</v>
      </c>
    </row>
    <row r="137" spans="1:24" x14ac:dyDescent="0.35">
      <c r="A137" s="70">
        <v>41407</v>
      </c>
      <c r="B137" s="85">
        <v>843.94</v>
      </c>
      <c r="C137" s="76">
        <v>45.517400000000002</v>
      </c>
      <c r="D137" s="73">
        <f t="shared" si="44"/>
        <v>1.41803061984763E-2</v>
      </c>
      <c r="E137" s="73">
        <f t="shared" si="44"/>
        <v>1.9931477842336415E-2</v>
      </c>
      <c r="F137" s="73">
        <f t="shared" si="45"/>
        <v>1.2840121342529102E-2</v>
      </c>
      <c r="G137" s="73">
        <f t="shared" si="46"/>
        <v>1.7532074037364363E-2</v>
      </c>
      <c r="H137" s="74">
        <f t="shared" si="47"/>
        <v>2.2511395802596253E-4</v>
      </c>
      <c r="I137" s="74">
        <f t="shared" si="48"/>
        <v>1.6486871609087134E-4</v>
      </c>
      <c r="J137" s="45">
        <f t="shared" si="38"/>
        <v>1.1548618941807559E-2</v>
      </c>
      <c r="K137" s="45">
        <f t="shared" si="39"/>
        <v>8.3828589005288563E-3</v>
      </c>
      <c r="L137" s="45">
        <f t="shared" si="40"/>
        <v>7.0272323346175865E-5</v>
      </c>
      <c r="M137" s="45">
        <f t="shared" si="49"/>
        <v>-3.3036668470227674E-2</v>
      </c>
      <c r="N137" s="45">
        <f t="shared" si="50"/>
        <v>5.6133906353842807E-2</v>
      </c>
      <c r="V137" s="45">
        <f t="shared" si="41"/>
        <v>7.0272323346175838E-5</v>
      </c>
      <c r="W137" s="45">
        <f t="shared" si="42"/>
        <v>5.8908297122333173E-7</v>
      </c>
      <c r="X137" s="45">
        <f t="shared" si="43"/>
        <v>4.9381994284694895E-9</v>
      </c>
    </row>
    <row r="138" spans="1:24" x14ac:dyDescent="0.35">
      <c r="A138" s="70">
        <v>41400</v>
      </c>
      <c r="B138" s="85">
        <v>832.14</v>
      </c>
      <c r="C138" s="76">
        <v>44.627899999999997</v>
      </c>
      <c r="D138" s="73">
        <f t="shared" si="44"/>
        <v>2.4752475247524781E-2</v>
      </c>
      <c r="E138" s="73">
        <f t="shared" si="44"/>
        <v>2.0171217610954199E-2</v>
      </c>
      <c r="F138" s="73">
        <f t="shared" si="45"/>
        <v>2.3412290391577582E-2</v>
      </c>
      <c r="G138" s="73">
        <f t="shared" si="46"/>
        <v>1.7771813805982146E-2</v>
      </c>
      <c r="H138" s="74">
        <f t="shared" si="47"/>
        <v>4.1607886561070162E-4</v>
      </c>
      <c r="I138" s="74">
        <f t="shared" si="48"/>
        <v>5.4813534137955597E-4</v>
      </c>
      <c r="J138" s="45">
        <f t="shared" si="38"/>
        <v>1.9081807025658332E-2</v>
      </c>
      <c r="K138" s="45">
        <f t="shared" si="39"/>
        <v>1.0894105852958663E-3</v>
      </c>
      <c r="L138" s="45">
        <f t="shared" si="40"/>
        <v>1.1868154233546821E-6</v>
      </c>
      <c r="M138" s="45">
        <f t="shared" si="49"/>
        <v>-2.5503480386376894E-2</v>
      </c>
      <c r="N138" s="45">
        <f t="shared" si="50"/>
        <v>6.3667094437693583E-2</v>
      </c>
      <c r="V138" s="45">
        <f t="shared" si="41"/>
        <v>1.1868154233546772E-6</v>
      </c>
      <c r="W138" s="45">
        <f t="shared" si="42"/>
        <v>1.2929292849949778E-9</v>
      </c>
      <c r="X138" s="45">
        <f t="shared" si="43"/>
        <v>1.4085308491125418E-12</v>
      </c>
    </row>
    <row r="139" spans="1:24" x14ac:dyDescent="0.35">
      <c r="A139" s="70">
        <v>41393</v>
      </c>
      <c r="B139" s="85">
        <v>812.04</v>
      </c>
      <c r="C139" s="76">
        <v>43.7455</v>
      </c>
      <c r="D139" s="73">
        <f t="shared" si="44"/>
        <v>4.1023537254499774E-2</v>
      </c>
      <c r="E139" s="73">
        <f t="shared" si="44"/>
        <v>8.8478113740868322E-2</v>
      </c>
      <c r="F139" s="73">
        <f t="shared" si="45"/>
        <v>3.9683352398552578E-2</v>
      </c>
      <c r="G139" s="73">
        <f t="shared" si="46"/>
        <v>8.6078709935896267E-2</v>
      </c>
      <c r="H139" s="74">
        <f t="shared" si="47"/>
        <v>3.4158917803989606E-3</v>
      </c>
      <c r="I139" s="74">
        <f t="shared" si="48"/>
        <v>1.5747684575877087E-3</v>
      </c>
      <c r="J139" s="45">
        <f t="shared" si="38"/>
        <v>3.0675735372232862E-2</v>
      </c>
      <c r="K139" s="45">
        <f t="shared" si="39"/>
        <v>5.7802378368635457E-2</v>
      </c>
      <c r="L139" s="45">
        <f t="shared" si="40"/>
        <v>3.3411149450708962E-3</v>
      </c>
      <c r="M139" s="45">
        <f t="shared" si="49"/>
        <v>-1.3909552039802358E-2</v>
      </c>
      <c r="N139" s="45">
        <f t="shared" si="50"/>
        <v>7.526102278426812E-2</v>
      </c>
      <c r="V139" s="45">
        <f t="shared" si="41"/>
        <v>3.3411149450708962E-3</v>
      </c>
      <c r="W139" s="45">
        <f t="shared" si="42"/>
        <v>1.9312439022809062E-4</v>
      </c>
      <c r="X139" s="45">
        <f t="shared" si="43"/>
        <v>1.1163049076176098E-5</v>
      </c>
    </row>
    <row r="140" spans="1:24" x14ac:dyDescent="0.35">
      <c r="A140" s="70">
        <v>41386</v>
      </c>
      <c r="B140" s="85">
        <v>780.04</v>
      </c>
      <c r="C140" s="76">
        <v>40.189599999999999</v>
      </c>
      <c r="D140" s="73">
        <f t="shared" si="44"/>
        <v>-2.8399182900702591E-2</v>
      </c>
      <c r="E140" s="73">
        <f t="shared" si="44"/>
        <v>-4.6435426735663858E-2</v>
      </c>
      <c r="F140" s="73">
        <f t="shared" si="45"/>
        <v>-2.9739367756649791E-2</v>
      </c>
      <c r="G140" s="73">
        <f t="shared" si="46"/>
        <v>-4.8834830540635914E-2</v>
      </c>
      <c r="H140" s="74">
        <f t="shared" si="47"/>
        <v>1.4523169847816442E-3</v>
      </c>
      <c r="I140" s="74">
        <f t="shared" si="48"/>
        <v>8.8442999456526115E-4</v>
      </c>
      <c r="J140" s="45">
        <f t="shared" si="38"/>
        <v>-1.8791351825804915E-2</v>
      </c>
      <c r="K140" s="45">
        <f t="shared" si="39"/>
        <v>-2.7644074909858943E-2</v>
      </c>
      <c r="L140" s="45">
        <f t="shared" si="40"/>
        <v>7.6419487762189274E-4</v>
      </c>
      <c r="M140" s="45">
        <f t="shared" si="49"/>
        <v>-6.3376639237840177E-2</v>
      </c>
      <c r="N140" s="45">
        <f t="shared" si="50"/>
        <v>2.5793935586230311E-2</v>
      </c>
      <c r="V140" s="45">
        <f t="shared" si="41"/>
        <v>7.6419487762189296E-4</v>
      </c>
      <c r="W140" s="45">
        <f t="shared" si="42"/>
        <v>-2.1125460442710098E-5</v>
      </c>
      <c r="X140" s="45">
        <f t="shared" si="43"/>
        <v>5.8399381098353996E-7</v>
      </c>
    </row>
    <row r="141" spans="1:24" x14ac:dyDescent="0.35">
      <c r="A141" s="70">
        <v>41379</v>
      </c>
      <c r="B141" s="85">
        <v>802.84</v>
      </c>
      <c r="C141" s="76">
        <v>42.146700000000003</v>
      </c>
      <c r="D141" s="73">
        <f t="shared" si="44"/>
        <v>1.1643145161290334E-2</v>
      </c>
      <c r="E141" s="73">
        <f t="shared" si="44"/>
        <v>-8.7327720024459755E-3</v>
      </c>
      <c r="F141" s="73">
        <f t="shared" si="45"/>
        <v>1.0302960305343136E-2</v>
      </c>
      <c r="G141" s="73">
        <f t="shared" si="46"/>
        <v>-1.1132175807418028E-2</v>
      </c>
      <c r="H141" s="74">
        <f t="shared" si="47"/>
        <v>-1.1469436545592912E-4</v>
      </c>
      <c r="I141" s="74">
        <f t="shared" si="48"/>
        <v>1.0615099105347632E-4</v>
      </c>
      <c r="J141" s="45">
        <f t="shared" si="38"/>
        <v>9.7407674778868247E-3</v>
      </c>
      <c r="K141" s="45">
        <f t="shared" si="39"/>
        <v>-1.8473539480332798E-2</v>
      </c>
      <c r="L141" s="45">
        <f t="shared" si="40"/>
        <v>3.4127166093141461E-4</v>
      </c>
      <c r="M141" s="45">
        <f t="shared" si="49"/>
        <v>-3.4844519934148409E-2</v>
      </c>
      <c r="N141" s="45">
        <f t="shared" si="50"/>
        <v>5.4326054889922072E-2</v>
      </c>
      <c r="V141" s="45">
        <f t="shared" si="41"/>
        <v>3.4127166093141472E-4</v>
      </c>
      <c r="W141" s="45">
        <f t="shared" si="42"/>
        <v>-6.304495501735239E-6</v>
      </c>
      <c r="X141" s="45">
        <f t="shared" si="43"/>
        <v>1.164663465548865E-7</v>
      </c>
    </row>
    <row r="142" spans="1:24" x14ac:dyDescent="0.35">
      <c r="A142" s="70">
        <v>41372</v>
      </c>
      <c r="B142" s="85">
        <v>793.6</v>
      </c>
      <c r="C142" s="76">
        <v>42.518000000000001</v>
      </c>
      <c r="D142" s="73">
        <f t="shared" si="44"/>
        <v>-3.3550508433294712E-2</v>
      </c>
      <c r="E142" s="73">
        <f t="shared" si="44"/>
        <v>-5.2103328272593293E-2</v>
      </c>
      <c r="F142" s="73">
        <f t="shared" si="45"/>
        <v>-3.4890693289241909E-2</v>
      </c>
      <c r="G142" s="73">
        <f t="shared" si="46"/>
        <v>-5.4502732077565348E-2</v>
      </c>
      <c r="H142" s="74">
        <f t="shared" si="47"/>
        <v>1.901638108344059E-3</v>
      </c>
      <c r="I142" s="74">
        <f t="shared" si="48"/>
        <v>1.2173604782039504E-3</v>
      </c>
      <c r="J142" s="45">
        <f t="shared" si="38"/>
        <v>-2.2461923487885161E-2</v>
      </c>
      <c r="K142" s="45">
        <f t="shared" si="39"/>
        <v>-2.9641404784708131E-2</v>
      </c>
      <c r="L142" s="45">
        <f t="shared" si="40"/>
        <v>8.7861287761091815E-4</v>
      </c>
      <c r="M142" s="45">
        <f t="shared" si="49"/>
        <v>-6.7047210899920412E-2</v>
      </c>
      <c r="N142" s="45">
        <f t="shared" si="50"/>
        <v>2.2123363924150062E-2</v>
      </c>
      <c r="V142" s="45">
        <f t="shared" si="41"/>
        <v>8.7861287761091837E-4</v>
      </c>
      <c r="W142" s="45">
        <f t="shared" si="42"/>
        <v>-2.6043319954322457E-5</v>
      </c>
      <c r="X142" s="45">
        <f t="shared" si="43"/>
        <v>7.7196058870373864E-7</v>
      </c>
    </row>
    <row r="143" spans="1:24" x14ac:dyDescent="0.35">
      <c r="A143" s="70">
        <v>41366</v>
      </c>
      <c r="B143" s="85">
        <v>821.15</v>
      </c>
      <c r="C143" s="76">
        <v>44.8551</v>
      </c>
      <c r="D143" s="73">
        <f t="shared" si="44"/>
        <v>1.8303798410198528E-2</v>
      </c>
      <c r="E143" s="73">
        <f t="shared" si="44"/>
        <v>-5.0396718889674291E-3</v>
      </c>
      <c r="F143" s="73">
        <f t="shared" si="45"/>
        <v>1.6963613554251328E-2</v>
      </c>
      <c r="G143" s="73">
        <f t="shared" si="46"/>
        <v>-7.4390756939394821E-3</v>
      </c>
      <c r="H143" s="74">
        <f t="shared" si="47"/>
        <v>-1.261936052728134E-4</v>
      </c>
      <c r="I143" s="74">
        <f t="shared" si="48"/>
        <v>2.8776418481797937E-4</v>
      </c>
      <c r="J143" s="45">
        <f t="shared" si="38"/>
        <v>1.4486809037811851E-2</v>
      </c>
      <c r="K143" s="45">
        <f t="shared" si="39"/>
        <v>-1.9526480926779281E-2</v>
      </c>
      <c r="L143" s="45">
        <f t="shared" si="40"/>
        <v>3.8128345738387503E-4</v>
      </c>
      <c r="M143" s="45">
        <f t="shared" si="49"/>
        <v>-3.0098478374223379E-2</v>
      </c>
      <c r="N143" s="45">
        <f t="shared" si="50"/>
        <v>5.9072096449847102E-2</v>
      </c>
      <c r="V143" s="45">
        <f t="shared" si="41"/>
        <v>3.8128345738387519E-4</v>
      </c>
      <c r="W143" s="45">
        <f t="shared" si="42"/>
        <v>-7.4451241583027006E-6</v>
      </c>
      <c r="X143" s="45">
        <f t="shared" si="43"/>
        <v>1.4537707487460138E-7</v>
      </c>
    </row>
    <row r="144" spans="1:24" x14ac:dyDescent="0.35">
      <c r="A144" s="70">
        <v>41358</v>
      </c>
      <c r="B144" s="85">
        <v>806.39</v>
      </c>
      <c r="C144" s="76">
        <v>45.082299999999996</v>
      </c>
      <c r="D144" s="73">
        <f t="shared" si="44"/>
        <v>-2.7613983045737894E-2</v>
      </c>
      <c r="E144" s="73">
        <f t="shared" si="44"/>
        <v>-3.6412679888598948E-2</v>
      </c>
      <c r="F144" s="73">
        <f t="shared" si="45"/>
        <v>-2.8954167901685094E-2</v>
      </c>
      <c r="G144" s="73">
        <f t="shared" si="46"/>
        <v>-3.8812083693571003E-2</v>
      </c>
      <c r="H144" s="74">
        <f t="shared" si="47"/>
        <v>1.1237715878779091E-3</v>
      </c>
      <c r="I144" s="74">
        <f t="shared" si="48"/>
        <v>8.3834383887897135E-4</v>
      </c>
      <c r="J144" s="45">
        <f t="shared" si="38"/>
        <v>-1.8231858484048923E-2</v>
      </c>
      <c r="K144" s="45">
        <f t="shared" si="39"/>
        <v>-1.8180821404550025E-2</v>
      </c>
      <c r="L144" s="45">
        <f t="shared" si="40"/>
        <v>3.3054226694414433E-4</v>
      </c>
      <c r="M144" s="45">
        <f t="shared" si="49"/>
        <v>-6.281714589608417E-2</v>
      </c>
      <c r="N144" s="45">
        <f t="shared" si="50"/>
        <v>2.6353428927986304E-2</v>
      </c>
      <c r="V144" s="45">
        <f t="shared" si="41"/>
        <v>3.3054226694414449E-4</v>
      </c>
      <c r="W144" s="45">
        <f t="shared" si="42"/>
        <v>-6.0095299219665919E-6</v>
      </c>
      <c r="X144" s="45">
        <f t="shared" si="43"/>
        <v>1.0925819023657408E-7</v>
      </c>
    </row>
    <row r="145" spans="1:24" x14ac:dyDescent="0.35">
      <c r="A145" s="70">
        <v>41351</v>
      </c>
      <c r="B145" s="85">
        <v>829.29</v>
      </c>
      <c r="C145" s="76">
        <v>46.785899999999998</v>
      </c>
      <c r="D145" s="73">
        <f t="shared" si="44"/>
        <v>1.3096008893558173E-2</v>
      </c>
      <c r="E145" s="73">
        <f t="shared" si="44"/>
        <v>6.2003200165169723E-3</v>
      </c>
      <c r="F145" s="73">
        <f t="shared" si="45"/>
        <v>1.1755824037610975E-2</v>
      </c>
      <c r="G145" s="73">
        <f t="shared" si="46"/>
        <v>3.8009162115449197E-3</v>
      </c>
      <c r="H145" s="74">
        <f t="shared" si="47"/>
        <v>4.4682902164625011E-5</v>
      </c>
      <c r="I145" s="74">
        <f t="shared" si="48"/>
        <v>1.3819939880327199E-4</v>
      </c>
      <c r="J145" s="45">
        <f t="shared" si="38"/>
        <v>1.0776004022497704E-2</v>
      </c>
      <c r="K145" s="45">
        <f t="shared" si="39"/>
        <v>-4.5756840059807315E-3</v>
      </c>
      <c r="L145" s="45">
        <f t="shared" si="40"/>
        <v>2.0936884122587876E-5</v>
      </c>
      <c r="M145" s="45">
        <f t="shared" si="49"/>
        <v>-3.380928338953753E-2</v>
      </c>
      <c r="N145" s="45">
        <f t="shared" si="50"/>
        <v>5.5361291434532951E-2</v>
      </c>
      <c r="V145" s="45">
        <f t="shared" si="41"/>
        <v>2.0936884122587893E-5</v>
      </c>
      <c r="W145" s="45">
        <f t="shared" si="42"/>
        <v>-9.5800565814797384E-8</v>
      </c>
      <c r="X145" s="45">
        <f t="shared" si="43"/>
        <v>4.3835311676267299E-10</v>
      </c>
    </row>
    <row r="146" spans="1:24" x14ac:dyDescent="0.35">
      <c r="A146" s="70">
        <v>41344</v>
      </c>
      <c r="B146" s="85">
        <v>818.57</v>
      </c>
      <c r="C146" s="76">
        <v>46.497599999999998</v>
      </c>
      <c r="D146" s="73">
        <f t="shared" si="44"/>
        <v>2.3186920326991912E-2</v>
      </c>
      <c r="E146" s="73">
        <f t="shared" si="44"/>
        <v>4.7637286997586931E-2</v>
      </c>
      <c r="F146" s="73">
        <f t="shared" si="45"/>
        <v>2.1846735471044713E-2</v>
      </c>
      <c r="G146" s="73">
        <f t="shared" si="46"/>
        <v>4.5237883192614875E-2</v>
      </c>
      <c r="H146" s="74">
        <f t="shared" si="47"/>
        <v>9.8830006737907683E-4</v>
      </c>
      <c r="I146" s="74">
        <f t="shared" si="48"/>
        <v>4.7727985074180323E-4</v>
      </c>
      <c r="J146" s="45">
        <f t="shared" si="38"/>
        <v>1.7966272491802805E-2</v>
      </c>
      <c r="K146" s="45">
        <f t="shared" si="39"/>
        <v>2.9671014505784125E-2</v>
      </c>
      <c r="L146" s="45">
        <f t="shared" si="40"/>
        <v>8.8036910180245198E-4</v>
      </c>
      <c r="M146" s="45">
        <f t="shared" si="49"/>
        <v>-2.6619014920232425E-2</v>
      </c>
      <c r="N146" s="45">
        <f t="shared" si="50"/>
        <v>6.2551559903838053E-2</v>
      </c>
      <c r="V146" s="45">
        <f t="shared" si="41"/>
        <v>8.8036910180245176E-4</v>
      </c>
      <c r="W146" s="45">
        <f t="shared" si="42"/>
        <v>2.6121444390024683E-5</v>
      </c>
      <c r="X146" s="45">
        <f t="shared" si="43"/>
        <v>7.7504975540845565E-7</v>
      </c>
    </row>
    <row r="147" spans="1:24" x14ac:dyDescent="0.35">
      <c r="A147" s="70">
        <v>41337</v>
      </c>
      <c r="B147" s="85">
        <v>800.02</v>
      </c>
      <c r="C147" s="76">
        <v>44.383299999999998</v>
      </c>
      <c r="D147" s="73">
        <f t="shared" si="44"/>
        <v>-8.2683558740037338E-3</v>
      </c>
      <c r="E147" s="73">
        <f t="shared" si="44"/>
        <v>-2.0060982206531408E-2</v>
      </c>
      <c r="F147" s="73">
        <f t="shared" si="45"/>
        <v>-9.6085407299509318E-3</v>
      </c>
      <c r="G147" s="73">
        <f t="shared" si="46"/>
        <v>-2.246038601150346E-2</v>
      </c>
      <c r="H147" s="74">
        <f t="shared" si="47"/>
        <v>2.1581153380195115E-4</v>
      </c>
      <c r="I147" s="74">
        <f t="shared" si="48"/>
        <v>9.2324054959125988E-5</v>
      </c>
      <c r="J147" s="45">
        <f t="shared" si="38"/>
        <v>-4.4471519201821725E-3</v>
      </c>
      <c r="K147" s="45">
        <f t="shared" si="39"/>
        <v>-1.5613830286349235E-2</v>
      </c>
      <c r="L147" s="45">
        <f t="shared" si="40"/>
        <v>2.4379169621091662E-4</v>
      </c>
      <c r="M147" s="45">
        <f t="shared" si="49"/>
        <v>-4.9032439332217417E-2</v>
      </c>
      <c r="N147" s="45">
        <f t="shared" si="50"/>
        <v>4.0138135491853064E-2</v>
      </c>
      <c r="V147" s="45">
        <f t="shared" si="41"/>
        <v>2.4379169621091667E-4</v>
      </c>
      <c r="W147" s="45">
        <f t="shared" si="42"/>
        <v>-3.806522169858463E-6</v>
      </c>
      <c r="X147" s="45">
        <f t="shared" si="43"/>
        <v>5.9434391141395882E-8</v>
      </c>
    </row>
    <row r="148" spans="1:24" x14ac:dyDescent="0.35">
      <c r="A148" s="70">
        <v>41330</v>
      </c>
      <c r="B148" s="85">
        <v>806.69</v>
      </c>
      <c r="C148" s="76">
        <v>45.291899999999998</v>
      </c>
      <c r="D148" s="73">
        <f t="shared" si="44"/>
        <v>3.8277881459553388E-2</v>
      </c>
      <c r="E148" s="73">
        <f t="shared" si="44"/>
        <v>-4.0351486737885143E-3</v>
      </c>
      <c r="F148" s="73">
        <f t="shared" si="45"/>
        <v>3.6937696603606192E-2</v>
      </c>
      <c r="G148" s="73">
        <f t="shared" si="46"/>
        <v>-6.4345524787605673E-3</v>
      </c>
      <c r="H148" s="74">
        <f t="shared" si="47"/>
        <v>-2.3767754724044E-4</v>
      </c>
      <c r="I148" s="74">
        <f t="shared" si="48"/>
        <v>1.3643934303800604E-3</v>
      </c>
      <c r="J148" s="45">
        <f t="shared" si="38"/>
        <v>2.8719321185050762E-2</v>
      </c>
      <c r="K148" s="45">
        <f t="shared" si="39"/>
        <v>-3.2754469858839279E-2</v>
      </c>
      <c r="L148" s="45">
        <f t="shared" si="40"/>
        <v>1.0728552957336107E-3</v>
      </c>
      <c r="M148" s="45">
        <f t="shared" si="49"/>
        <v>-1.5865966226984458E-2</v>
      </c>
      <c r="N148" s="45">
        <f t="shared" si="50"/>
        <v>7.3304608597086027E-2</v>
      </c>
      <c r="V148" s="45">
        <f t="shared" si="41"/>
        <v>1.0728552957336107E-3</v>
      </c>
      <c r="W148" s="45">
        <f t="shared" si="42"/>
        <v>-3.5140806447002655E-5</v>
      </c>
      <c r="X148" s="45">
        <f t="shared" si="43"/>
        <v>1.1510184855836532E-6</v>
      </c>
    </row>
    <row r="149" spans="1:24" x14ac:dyDescent="0.35">
      <c r="A149" s="70">
        <v>41323</v>
      </c>
      <c r="B149" s="85">
        <v>776.95</v>
      </c>
      <c r="C149" s="76">
        <v>45.4754</v>
      </c>
      <c r="D149" s="73">
        <f t="shared" si="44"/>
        <v>-3.590894517473491E-3</v>
      </c>
      <c r="E149" s="73">
        <f t="shared" si="44"/>
        <v>4.2564215430043933E-2</v>
      </c>
      <c r="F149" s="73">
        <f t="shared" si="45"/>
        <v>-4.9310793734206899E-3</v>
      </c>
      <c r="G149" s="73">
        <f t="shared" si="46"/>
        <v>4.0164811625071878E-2</v>
      </c>
      <c r="H149" s="74">
        <f t="shared" si="47"/>
        <v>-1.9805587414171947E-4</v>
      </c>
      <c r="I149" s="74">
        <f t="shared" si="48"/>
        <v>2.4315543786974983E-5</v>
      </c>
      <c r="J149" s="45">
        <f t="shared" si="38"/>
        <v>-1.1142316849672962E-3</v>
      </c>
      <c r="K149" s="45">
        <f t="shared" si="39"/>
        <v>4.3678447115011232E-2</v>
      </c>
      <c r="L149" s="45">
        <f t="shared" si="40"/>
        <v>1.9078067423788331E-3</v>
      </c>
      <c r="M149" s="45">
        <f t="shared" si="49"/>
        <v>-4.5699519097002539E-2</v>
      </c>
      <c r="N149" s="45">
        <f t="shared" si="50"/>
        <v>4.3471055727067942E-2</v>
      </c>
      <c r="V149" s="45">
        <f t="shared" si="41"/>
        <v>1.9078067423788331E-3</v>
      </c>
      <c r="W149" s="45">
        <f t="shared" si="42"/>
        <v>8.3330035902655716E-5</v>
      </c>
      <c r="X149" s="45">
        <f t="shared" si="43"/>
        <v>3.6397265662661353E-6</v>
      </c>
    </row>
    <row r="150" spans="1:24" x14ac:dyDescent="0.35">
      <c r="A150" s="70">
        <v>41316</v>
      </c>
      <c r="B150" s="85">
        <v>779.75</v>
      </c>
      <c r="C150" s="76">
        <v>43.6188</v>
      </c>
      <c r="D150" s="73">
        <f t="shared" si="44"/>
        <v>-1.2899713902321764E-2</v>
      </c>
      <c r="E150" s="73">
        <f t="shared" si="44"/>
        <v>3.5788153885974713E-2</v>
      </c>
      <c r="F150" s="73">
        <f t="shared" si="45"/>
        <v>-1.4239898758268962E-2</v>
      </c>
      <c r="G150" s="73">
        <f t="shared" si="46"/>
        <v>3.3388750081002658E-2</v>
      </c>
      <c r="H150" s="74">
        <f t="shared" si="47"/>
        <v>-4.7545242081862248E-4</v>
      </c>
      <c r="I150" s="74">
        <f t="shared" si="48"/>
        <v>2.0277471664574993E-4</v>
      </c>
      <c r="J150" s="45">
        <f t="shared" si="38"/>
        <v>-7.7472212767265682E-3</v>
      </c>
      <c r="K150" s="45">
        <f t="shared" si="39"/>
        <v>4.3535375162701284E-2</v>
      </c>
      <c r="L150" s="45">
        <f t="shared" si="40"/>
        <v>1.8953288905571479E-3</v>
      </c>
      <c r="M150" s="45">
        <f t="shared" si="49"/>
        <v>-5.2332508688761818E-2</v>
      </c>
      <c r="N150" s="45">
        <f t="shared" si="50"/>
        <v>3.6838066135308663E-2</v>
      </c>
      <c r="V150" s="45">
        <f t="shared" si="41"/>
        <v>1.8953288905571479E-3</v>
      </c>
      <c r="W150" s="45">
        <f t="shared" si="42"/>
        <v>8.2513854307111843E-5</v>
      </c>
      <c r="X150" s="45">
        <f t="shared" si="43"/>
        <v>3.5922716033805892E-6</v>
      </c>
    </row>
    <row r="151" spans="1:24" x14ac:dyDescent="0.35">
      <c r="A151" s="70">
        <v>41309</v>
      </c>
      <c r="B151" s="85">
        <v>789.94</v>
      </c>
      <c r="C151" s="76">
        <v>42.111699999999999</v>
      </c>
      <c r="D151" s="73">
        <f t="shared" si="44"/>
        <v>-2.887771535350294E-2</v>
      </c>
      <c r="E151" s="73">
        <f t="shared" si="44"/>
        <v>-1.6327693777490163E-2</v>
      </c>
      <c r="F151" s="73">
        <f t="shared" si="45"/>
        <v>-3.021790020945014E-2</v>
      </c>
      <c r="G151" s="73">
        <f t="shared" si="46"/>
        <v>-1.8727097582462215E-2</v>
      </c>
      <c r="H151" s="74">
        <f t="shared" si="47"/>
        <v>5.6589356595947821E-4</v>
      </c>
      <c r="I151" s="74">
        <f t="shared" si="48"/>
        <v>9.1312149306828686E-4</v>
      </c>
      <c r="J151" s="45">
        <f t="shared" si="38"/>
        <v>-1.9132329628415434E-2</v>
      </c>
      <c r="K151" s="45">
        <f t="shared" si="39"/>
        <v>2.804635850925271E-3</v>
      </c>
      <c r="L151" s="45">
        <f t="shared" si="40"/>
        <v>7.8659822562953186E-6</v>
      </c>
      <c r="M151" s="45">
        <f t="shared" si="49"/>
        <v>-6.3717617040450689E-2</v>
      </c>
      <c r="N151" s="45">
        <f t="shared" si="50"/>
        <v>2.5452957783619792E-2</v>
      </c>
      <c r="V151" s="45">
        <f t="shared" si="41"/>
        <v>7.8659822562953068E-6</v>
      </c>
      <c r="W151" s="45">
        <f t="shared" si="42"/>
        <v>2.2061215838747854E-8</v>
      </c>
      <c r="X151" s="45">
        <f t="shared" si="43"/>
        <v>6.1873676856352602E-11</v>
      </c>
    </row>
    <row r="152" spans="1:24" x14ac:dyDescent="0.35">
      <c r="A152" s="70">
        <v>41302</v>
      </c>
      <c r="B152" s="85">
        <v>813.43</v>
      </c>
      <c r="C152" s="76">
        <v>42.810699999999997</v>
      </c>
      <c r="D152" s="73">
        <f t="shared" si="44"/>
        <v>1.8276729717211306E-2</v>
      </c>
      <c r="E152" s="73">
        <f t="shared" si="44"/>
        <v>-1.7740495917070359E-2</v>
      </c>
      <c r="F152" s="73">
        <f t="shared" si="45"/>
        <v>1.6936544861264106E-2</v>
      </c>
      <c r="G152" s="73">
        <f t="shared" si="46"/>
        <v>-2.0139899722042411E-2</v>
      </c>
      <c r="H152" s="74">
        <f t="shared" si="47"/>
        <v>-3.411003151437318E-4</v>
      </c>
      <c r="I152" s="74">
        <f t="shared" si="48"/>
        <v>2.8684655183761163E-4</v>
      </c>
      <c r="J152" s="45">
        <f t="shared" si="38"/>
        <v>1.4467521268716341E-2</v>
      </c>
      <c r="K152" s="45">
        <f t="shared" si="39"/>
        <v>-3.2208017185786697E-2</v>
      </c>
      <c r="L152" s="45">
        <f t="shared" si="40"/>
        <v>1.0373563710399313E-3</v>
      </c>
      <c r="M152" s="45">
        <f t="shared" si="49"/>
        <v>-3.0117766143318889E-2</v>
      </c>
      <c r="N152" s="45">
        <f t="shared" si="50"/>
        <v>5.9052808680751592E-2</v>
      </c>
      <c r="V152" s="45">
        <f t="shared" si="41"/>
        <v>1.0373563710399313E-3</v>
      </c>
      <c r="W152" s="45">
        <f t="shared" si="42"/>
        <v>-3.3411191826239432E-5</v>
      </c>
      <c r="X152" s="45">
        <f t="shared" si="43"/>
        <v>1.0761082405371358E-6</v>
      </c>
    </row>
    <row r="153" spans="1:24" x14ac:dyDescent="0.35">
      <c r="A153" s="70">
        <v>41295</v>
      </c>
      <c r="B153" s="85">
        <v>798.83</v>
      </c>
      <c r="C153" s="76">
        <v>43.5839</v>
      </c>
      <c r="D153" s="73">
        <f t="shared" si="44"/>
        <v>1.7514138686503287E-2</v>
      </c>
      <c r="E153" s="73">
        <f t="shared" si="44"/>
        <v>3.153497508964178E-2</v>
      </c>
      <c r="F153" s="73">
        <f t="shared" si="45"/>
        <v>1.6173953830556087E-2</v>
      </c>
      <c r="G153" s="73">
        <f t="shared" si="46"/>
        <v>2.9135571284669728E-2</v>
      </c>
      <c r="H153" s="74">
        <f t="shared" si="47"/>
        <v>4.712373847851239E-4</v>
      </c>
      <c r="I153" s="74">
        <f t="shared" si="48"/>
        <v>2.6159678251295993E-4</v>
      </c>
      <c r="J153" s="45">
        <f t="shared" si="38"/>
        <v>1.3924137821220466E-2</v>
      </c>
      <c r="K153" s="45">
        <f t="shared" si="39"/>
        <v>1.7610837268421314E-2</v>
      </c>
      <c r="L153" s="45">
        <f t="shared" si="40"/>
        <v>3.101415892948171E-4</v>
      </c>
      <c r="M153" s="45">
        <f t="shared" si="49"/>
        <v>-3.0661149590814764E-2</v>
      </c>
      <c r="N153" s="45">
        <f t="shared" si="50"/>
        <v>5.8509425233255717E-2</v>
      </c>
      <c r="V153" s="45">
        <f t="shared" si="41"/>
        <v>3.1014158929481693E-4</v>
      </c>
      <c r="W153" s="45">
        <f t="shared" si="42"/>
        <v>5.4618530592405779E-6</v>
      </c>
      <c r="X153" s="45">
        <f t="shared" si="43"/>
        <v>9.6187805410314904E-8</v>
      </c>
    </row>
    <row r="154" spans="1:24" x14ac:dyDescent="0.35">
      <c r="A154" s="70">
        <v>41288</v>
      </c>
      <c r="B154" s="85">
        <v>785.08</v>
      </c>
      <c r="C154" s="76">
        <v>42.2515</v>
      </c>
      <c r="D154" s="73">
        <f t="shared" si="44"/>
        <v>-1.8562310880564533E-3</v>
      </c>
      <c r="E154" s="73">
        <f t="shared" si="44"/>
        <v>-9.0158762920449532E-3</v>
      </c>
      <c r="F154" s="73">
        <f t="shared" si="45"/>
        <v>-3.1964159440036515E-3</v>
      </c>
      <c r="G154" s="73">
        <f t="shared" si="46"/>
        <v>-1.1415280097017005E-2</v>
      </c>
      <c r="H154" s="74">
        <f t="shared" si="47"/>
        <v>3.6487983307372706E-5</v>
      </c>
      <c r="I154" s="74">
        <f t="shared" si="48"/>
        <v>1.0217074887080754E-5</v>
      </c>
      <c r="J154" s="45">
        <f t="shared" si="38"/>
        <v>1.2180094138881112E-4</v>
      </c>
      <c r="K154" s="45">
        <f t="shared" si="39"/>
        <v>-9.1376772334337639E-3</v>
      </c>
      <c r="L154" s="45">
        <f t="shared" si="40"/>
        <v>8.3497145222413729E-5</v>
      </c>
      <c r="M154" s="45">
        <f t="shared" si="49"/>
        <v>-4.4463486470646428E-2</v>
      </c>
      <c r="N154" s="45">
        <f t="shared" si="50"/>
        <v>4.4707088353424053E-2</v>
      </c>
      <c r="V154" s="45">
        <f t="shared" si="41"/>
        <v>8.3497145222413756E-5</v>
      </c>
      <c r="W154" s="45">
        <f t="shared" si="42"/>
        <v>-7.629699629555631E-7</v>
      </c>
      <c r="X154" s="45">
        <f t="shared" si="43"/>
        <v>6.9717732602928524E-9</v>
      </c>
    </row>
    <row r="155" spans="1:24" x14ac:dyDescent="0.35">
      <c r="A155" s="70">
        <v>41281</v>
      </c>
      <c r="B155" s="85">
        <v>786.54</v>
      </c>
      <c r="C155" s="76">
        <v>42.635899999999999</v>
      </c>
      <c r="D155" s="73">
        <f t="shared" si="44"/>
        <v>4.9608853272274547E-4</v>
      </c>
      <c r="E155" s="73">
        <f t="shared" si="44"/>
        <v>1.2657055316723224E-2</v>
      </c>
      <c r="F155" s="73">
        <f t="shared" si="45"/>
        <v>-8.4409632322445297E-4</v>
      </c>
      <c r="G155" s="73">
        <f t="shared" si="46"/>
        <v>1.0257651511751172E-2</v>
      </c>
      <c r="H155" s="74">
        <f t="shared" si="47"/>
        <v>-8.6584459259869158E-6</v>
      </c>
      <c r="I155" s="74">
        <f t="shared" si="48"/>
        <v>7.1249860288104023E-7</v>
      </c>
      <c r="J155" s="45">
        <f t="shared" si="38"/>
        <v>1.7979438458817268E-3</v>
      </c>
      <c r="K155" s="45">
        <f t="shared" si="39"/>
        <v>1.0859111470841497E-2</v>
      </c>
      <c r="L155" s="45">
        <f t="shared" si="40"/>
        <v>1.1792030193616139E-4</v>
      </c>
      <c r="M155" s="45">
        <f t="shared" si="49"/>
        <v>-4.2787343566153511E-2</v>
      </c>
      <c r="N155" s="45">
        <f t="shared" si="50"/>
        <v>4.6383231257916969E-2</v>
      </c>
      <c r="V155" s="45">
        <f t="shared" si="41"/>
        <v>1.1792030193616134E-4</v>
      </c>
      <c r="W155" s="45">
        <f t="shared" si="42"/>
        <v>1.2805097034000623E-6</v>
      </c>
      <c r="X155" s="45">
        <f t="shared" si="43"/>
        <v>1.3905197608715457E-8</v>
      </c>
    </row>
    <row r="156" spans="1:24" x14ac:dyDescent="0.35">
      <c r="A156" s="70">
        <v>41274</v>
      </c>
      <c r="B156" s="85">
        <v>786.15</v>
      </c>
      <c r="C156" s="76">
        <v>42.103000000000002</v>
      </c>
      <c r="D156" s="73">
        <f t="shared" si="44"/>
        <v>-3.9025379167036741E-3</v>
      </c>
      <c r="E156" s="73">
        <f t="shared" si="44"/>
        <v>-3.3094397151704202E-3</v>
      </c>
      <c r="F156" s="73">
        <f t="shared" si="45"/>
        <v>-5.2427227726508721E-3</v>
      </c>
      <c r="G156" s="73">
        <f t="shared" si="46"/>
        <v>-5.7088435201424724E-3</v>
      </c>
      <c r="H156" s="74">
        <f t="shared" si="47"/>
        <v>2.9929883928551306E-5</v>
      </c>
      <c r="I156" s="74">
        <f t="shared" si="48"/>
        <v>2.7486142070872049E-5</v>
      </c>
      <c r="J156" s="45">
        <f t="shared" si="38"/>
        <v>-1.3362928656578247E-3</v>
      </c>
      <c r="K156" s="45">
        <f t="shared" si="39"/>
        <v>-1.9731468495125955E-3</v>
      </c>
      <c r="L156" s="45">
        <f t="shared" si="40"/>
        <v>3.893308489741481E-6</v>
      </c>
      <c r="M156" s="45">
        <f t="shared" si="49"/>
        <v>-4.5921580277693066E-2</v>
      </c>
      <c r="N156" s="45">
        <f t="shared" si="50"/>
        <v>4.3248994546377414E-2</v>
      </c>
      <c r="V156" s="45">
        <f t="shared" si="41"/>
        <v>3.8933084897414895E-6</v>
      </c>
      <c r="W156" s="45">
        <f t="shared" si="42"/>
        <v>-7.6820693807140701E-9</v>
      </c>
      <c r="X156" s="45">
        <f t="shared" si="43"/>
        <v>1.5157850996293158E-11</v>
      </c>
    </row>
    <row r="157" spans="1:24" x14ac:dyDescent="0.35">
      <c r="A157" s="70">
        <v>41267</v>
      </c>
      <c r="B157" s="85">
        <v>789.23</v>
      </c>
      <c r="C157" s="76">
        <v>42.242800000000003</v>
      </c>
      <c r="D157" s="73">
        <f t="shared" si="44"/>
        <v>-5.5719477756523725E-4</v>
      </c>
      <c r="E157" s="73">
        <f t="shared" si="44"/>
        <v>1.0767404911850914E-2</v>
      </c>
      <c r="F157" s="73">
        <f t="shared" si="45"/>
        <v>-1.8973796335124357E-3</v>
      </c>
      <c r="G157" s="73">
        <f t="shared" si="46"/>
        <v>8.3680011068788616E-3</v>
      </c>
      <c r="H157" s="74">
        <f t="shared" si="47"/>
        <v>-1.5877274873401469E-5</v>
      </c>
      <c r="I157" s="74">
        <f t="shared" si="48"/>
        <v>3.6000494736677847E-6</v>
      </c>
      <c r="J157" s="45">
        <f t="shared" si="38"/>
        <v>1.047427916258519E-3</v>
      </c>
      <c r="K157" s="45">
        <f t="shared" si="39"/>
        <v>9.7199769955923949E-3</v>
      </c>
      <c r="L157" s="45">
        <f t="shared" si="40"/>
        <v>9.4477952794845365E-5</v>
      </c>
      <c r="M157" s="45">
        <f t="shared" si="49"/>
        <v>-4.3537859495776723E-2</v>
      </c>
      <c r="N157" s="45">
        <f t="shared" si="50"/>
        <v>4.5632715328293758E-2</v>
      </c>
      <c r="V157" s="45">
        <f t="shared" si="41"/>
        <v>9.4477952794845324E-5</v>
      </c>
      <c r="W157" s="45">
        <f t="shared" si="42"/>
        <v>9.1832352775656058E-7</v>
      </c>
      <c r="X157" s="45">
        <f t="shared" si="43"/>
        <v>8.926083564305021E-9</v>
      </c>
    </row>
    <row r="158" spans="1:24" x14ac:dyDescent="0.35">
      <c r="A158" s="77">
        <v>41260</v>
      </c>
      <c r="B158" s="85">
        <v>789.67</v>
      </c>
      <c r="C158" s="84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V158" s="45"/>
      <c r="W158" s="45"/>
      <c r="X158" s="4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9">
    <tabColor theme="0" tint="-0.34998626667073579"/>
  </sheetPr>
  <dimension ref="A1:AD158"/>
  <sheetViews>
    <sheetView zoomScale="37" zoomScaleNormal="92" zoomScalePageLayoutView="92" workbookViewId="0">
      <selection activeCell="AA32" sqref="AA32"/>
    </sheetView>
  </sheetViews>
  <sheetFormatPr baseColWidth="10" defaultColWidth="11.453125" defaultRowHeight="14.5" x14ac:dyDescent="0.35"/>
  <cols>
    <col min="1" max="1" width="12" bestFit="1" customWidth="1"/>
    <col min="2" max="2" width="12.81640625" style="5" bestFit="1" customWidth="1"/>
    <col min="4" max="4" width="15.36328125" customWidth="1"/>
    <col min="5" max="5" width="16.90625" customWidth="1"/>
    <col min="6" max="7" width="11" bestFit="1" customWidth="1"/>
    <col min="8" max="8" width="11.81640625" bestFit="1" customWidth="1"/>
    <col min="9" max="14" width="11" bestFit="1" customWidth="1"/>
    <col min="17" max="17" width="18.1796875" customWidth="1"/>
    <col min="18" max="19" width="14.81640625" style="5" bestFit="1" customWidth="1"/>
    <col min="22" max="22" width="13" style="5" customWidth="1"/>
    <col min="23" max="23" width="13.1796875" style="5" customWidth="1"/>
    <col min="24" max="24" width="12.453125" style="5" customWidth="1"/>
    <col min="25" max="25" width="10.81640625" style="2"/>
    <col min="26" max="26" width="15.81640625" style="129" customWidth="1"/>
    <col min="27" max="27" width="18.81640625" style="5" customWidth="1"/>
    <col min="29" max="29" width="14.81640625" style="2" customWidth="1"/>
    <col min="30" max="30" width="28.81640625" style="5" customWidth="1"/>
  </cols>
  <sheetData>
    <row r="1" spans="1:30" ht="15" thickBot="1" x14ac:dyDescent="0.4">
      <c r="A1" s="183" t="s">
        <v>0</v>
      </c>
      <c r="B1" s="69" t="s">
        <v>117</v>
      </c>
      <c r="C1" s="69" t="s">
        <v>22</v>
      </c>
      <c r="D1" s="69" t="s">
        <v>87</v>
      </c>
      <c r="E1" s="69" t="s">
        <v>88</v>
      </c>
      <c r="F1" s="69" t="s">
        <v>90</v>
      </c>
      <c r="G1" s="69" t="s">
        <v>91</v>
      </c>
      <c r="H1" s="69" t="s">
        <v>112</v>
      </c>
      <c r="I1" s="69" t="s">
        <v>92</v>
      </c>
      <c r="J1" s="69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O1" s="2"/>
      <c r="P1" s="2"/>
      <c r="Q1" s="2"/>
      <c r="V1" s="128" t="s">
        <v>146</v>
      </c>
      <c r="W1" s="128" t="s">
        <v>147</v>
      </c>
      <c r="X1" s="128" t="s">
        <v>148</v>
      </c>
      <c r="Z1" s="207" t="s">
        <v>157</v>
      </c>
      <c r="AA1" s="208"/>
      <c r="AC1" s="207" t="s">
        <v>162</v>
      </c>
      <c r="AD1" s="208"/>
    </row>
    <row r="2" spans="1:30" x14ac:dyDescent="0.35">
      <c r="A2" s="70">
        <v>42352</v>
      </c>
      <c r="B2" s="85">
        <v>254.53</v>
      </c>
      <c r="C2" s="72">
        <v>56.429400000000001</v>
      </c>
      <c r="D2" s="73">
        <f>(B2-B3)/B3</f>
        <v>-4.9232378319823612E-2</v>
      </c>
      <c r="E2" s="73">
        <f>(C2-C3)/C3</f>
        <v>-5.5264990691507199E-2</v>
      </c>
      <c r="F2" s="73">
        <f>D2-AVERAGE($D$2:$D$157)</f>
        <v>-5.0361263378563947E-2</v>
      </c>
      <c r="G2" s="73">
        <f>E2-AVERAGE($E$2:$E$157)</f>
        <v>-5.7664394496479254E-2</v>
      </c>
      <c r="H2" s="74">
        <f>F2*G2</f>
        <v>2.9040517588026049E-3</v>
      </c>
      <c r="I2" s="74">
        <f>F2^2</f>
        <v>2.5362568490850863E-3</v>
      </c>
      <c r="J2" s="45">
        <f t="shared" ref="J2:J33" si="0">$S$4+$R$11*D2</f>
        <v>-3.4552662855871115E-2</v>
      </c>
      <c r="K2" s="45">
        <f t="shared" ref="K2:K33" si="1">E2-J2</f>
        <v>-2.0712327835636084E-2</v>
      </c>
      <c r="L2" s="45">
        <f t="shared" ref="L2:L33" si="2">K2^2</f>
        <v>4.2900052437086532E-4</v>
      </c>
      <c r="M2" s="45">
        <f>$S$4+($R$4*D2)-$R$21</f>
        <v>-8.0866006207423083E-2</v>
      </c>
      <c r="N2" s="45">
        <f>$S$4+($R$4*D2)+$R$21</f>
        <v>1.1760680495680798E-2</v>
      </c>
      <c r="O2" s="2"/>
      <c r="P2" s="2"/>
      <c r="Q2" s="2"/>
      <c r="V2" s="45">
        <f t="shared" ref="V2:V33" si="3">(K2-AVERAGE($K$2:$K$157))^2</f>
        <v>4.2900052437086532E-4</v>
      </c>
      <c r="W2" s="45">
        <f t="shared" ref="W2:W33" si="4">(K2-AVERAGE($K$2:$K$157))^3</f>
        <v>-8.8855995024291503E-6</v>
      </c>
      <c r="X2" s="45">
        <f t="shared" ref="X2:X33" si="5">(K2-AVERAGE($K$2:$K$157))^4</f>
        <v>1.8404144991047742E-7</v>
      </c>
      <c r="Z2" s="136" t="s">
        <v>149</v>
      </c>
      <c r="AA2" s="137">
        <f>AVERAGE(V2:V157)</f>
        <v>5.425747419744684E-4</v>
      </c>
      <c r="AC2" s="182" t="s">
        <v>171</v>
      </c>
      <c r="AD2" s="181">
        <f>RHO(K2:K157,1)</f>
        <v>7.7871229187511382E-2</v>
      </c>
    </row>
    <row r="3" spans="1:30" ht="15" thickBot="1" x14ac:dyDescent="0.4">
      <c r="A3" s="70">
        <v>42345</v>
      </c>
      <c r="B3" s="85">
        <v>267.70999999999998</v>
      </c>
      <c r="C3" s="76">
        <v>59.730400000000003</v>
      </c>
      <c r="D3" s="73">
        <f t="shared" ref="D3:E66" si="6">(B3-B4)/B4</f>
        <v>-1.3850517552584254E-2</v>
      </c>
      <c r="E3" s="73">
        <f t="shared" si="6"/>
        <v>-1.8394503177501211E-2</v>
      </c>
      <c r="F3" s="73">
        <f t="shared" ref="F3:F66" si="7">D3-AVERAGE($D$2:$D$157)</f>
        <v>-1.4979402611324593E-2</v>
      </c>
      <c r="G3" s="73">
        <f t="shared" ref="G3:G66" si="8">E3-AVERAGE($E$2:$E$157)</f>
        <v>-2.0793906982473263E-2</v>
      </c>
      <c r="H3" s="74">
        <f t="shared" ref="H3:H66" si="9">F3*G3</f>
        <v>3.1148030455290069E-4</v>
      </c>
      <c r="I3" s="74">
        <f t="shared" ref="I3:I66" si="10">F3^2</f>
        <v>2.2438250259215802E-4</v>
      </c>
      <c r="J3" s="45">
        <f t="shared" si="0"/>
        <v>-8.5915810651350372E-3</v>
      </c>
      <c r="K3" s="45">
        <f t="shared" si="1"/>
        <v>-9.802922112366174E-3</v>
      </c>
      <c r="L3" s="45">
        <f t="shared" si="2"/>
        <v>9.6097281941117695E-5</v>
      </c>
      <c r="M3" s="45">
        <f t="shared" ref="M3:M66" si="11">$S$4+($R$4*D3)-$R$21</f>
        <v>-5.4904924416686984E-2</v>
      </c>
      <c r="N3" s="45">
        <f t="shared" ref="N3:N66" si="12">$S$4+($R$4*D3)+$R$21</f>
        <v>3.7721762286416896E-2</v>
      </c>
      <c r="O3" s="2"/>
      <c r="P3" s="2"/>
      <c r="Q3" s="2"/>
      <c r="V3" s="45">
        <f t="shared" si="3"/>
        <v>9.6097281941117722E-5</v>
      </c>
      <c r="W3" s="45">
        <f t="shared" si="4"/>
        <v>-9.4203417007886968E-7</v>
      </c>
      <c r="X3" s="45">
        <f t="shared" si="5"/>
        <v>9.2346875964706695E-9</v>
      </c>
      <c r="Z3" s="136" t="s">
        <v>150</v>
      </c>
      <c r="AA3" s="137">
        <f>AVERAGE(W2:W157)</f>
        <v>-5.8889066850508449E-7</v>
      </c>
      <c r="AC3" s="176" t="s">
        <v>172</v>
      </c>
      <c r="AD3" s="117">
        <f>COUNT(K2:K157)</f>
        <v>156</v>
      </c>
    </row>
    <row r="4" spans="1:30" x14ac:dyDescent="0.35">
      <c r="A4" s="70">
        <v>42338</v>
      </c>
      <c r="B4" s="85">
        <v>271.47000000000003</v>
      </c>
      <c r="C4" s="76">
        <v>60.849699999999999</v>
      </c>
      <c r="D4" s="73">
        <f t="shared" si="6"/>
        <v>8.2451253481895161E-3</v>
      </c>
      <c r="E4" s="73">
        <f t="shared" si="6"/>
        <v>1.0396256617007302E-2</v>
      </c>
      <c r="F4" s="73">
        <f t="shared" si="7"/>
        <v>7.1162402894491775E-3</v>
      </c>
      <c r="G4" s="73">
        <f t="shared" si="8"/>
        <v>7.9968528120352503E-3</v>
      </c>
      <c r="H4" s="74">
        <f t="shared" si="9"/>
        <v>5.6907526169800197E-5</v>
      </c>
      <c r="I4" s="74">
        <f t="shared" si="10"/>
        <v>5.0640875857179714E-5</v>
      </c>
      <c r="J4" s="45">
        <f t="shared" si="0"/>
        <v>7.6208730039006786E-3</v>
      </c>
      <c r="K4" s="45">
        <f t="shared" si="1"/>
        <v>2.7753836131066238E-3</v>
      </c>
      <c r="L4" s="45">
        <f t="shared" si="2"/>
        <v>7.7027541999007778E-6</v>
      </c>
      <c r="M4" s="45">
        <f t="shared" si="11"/>
        <v>-3.8692470347651255E-2</v>
      </c>
      <c r="N4" s="45">
        <f t="shared" si="12"/>
        <v>5.3934216355452626E-2</v>
      </c>
      <c r="O4" s="2"/>
      <c r="P4" s="2"/>
      <c r="Q4" s="66" t="s">
        <v>98</v>
      </c>
      <c r="R4" s="102">
        <f t="array" ref="R4:S8">LINEST(E2:E157,D2:D157,,TRUE)</f>
        <v>0.73373986635473654</v>
      </c>
      <c r="S4" s="103">
        <v>1.5710958328420581E-3</v>
      </c>
      <c r="V4" s="45">
        <f t="shared" si="3"/>
        <v>7.7027541999007727E-6</v>
      </c>
      <c r="W4" s="45">
        <f t="shared" si="4"/>
        <v>2.1378097782192822E-8</v>
      </c>
      <c r="X4" s="45">
        <f t="shared" si="5"/>
        <v>5.9332422264088997E-11</v>
      </c>
      <c r="Z4" s="136" t="s">
        <v>151</v>
      </c>
      <c r="AA4" s="137">
        <f>AVERAGE(X2:X157)</f>
        <v>1.1801292663425179E-6</v>
      </c>
      <c r="AC4" s="180" t="s">
        <v>169</v>
      </c>
      <c r="AD4" s="179">
        <f>StatistiqueLB(K2:K157,1)</f>
        <v>0.96428197164752838</v>
      </c>
    </row>
    <row r="5" spans="1:30" ht="15" thickBot="1" x14ac:dyDescent="0.4">
      <c r="A5" s="70">
        <v>42331</v>
      </c>
      <c r="B5" s="85">
        <v>269.25</v>
      </c>
      <c r="C5" s="76">
        <v>60.223599999999998</v>
      </c>
      <c r="D5" s="73">
        <f t="shared" si="6"/>
        <v>1.2294157455447709E-2</v>
      </c>
      <c r="E5" s="73">
        <f t="shared" si="6"/>
        <v>2.5188998347062438E-2</v>
      </c>
      <c r="F5" s="73">
        <f t="shared" si="7"/>
        <v>1.116527239670737E-2</v>
      </c>
      <c r="G5" s="73">
        <f t="shared" si="8"/>
        <v>2.2789594542090386E-2</v>
      </c>
      <c r="H5" s="74">
        <f t="shared" si="9"/>
        <v>2.5445203087295476E-4</v>
      </c>
      <c r="I5" s="74">
        <f t="shared" si="10"/>
        <v>1.2466330769267555E-4</v>
      </c>
      <c r="J5" s="45">
        <f t="shared" si="0"/>
        <v>1.0591809281146339E-2</v>
      </c>
      <c r="K5" s="45">
        <f t="shared" si="1"/>
        <v>1.4597189065916099E-2</v>
      </c>
      <c r="L5" s="45">
        <f t="shared" si="2"/>
        <v>2.1307792862610052E-4</v>
      </c>
      <c r="M5" s="45">
        <f t="shared" si="11"/>
        <v>-3.5721534070405597E-2</v>
      </c>
      <c r="N5" s="45">
        <f t="shared" si="12"/>
        <v>5.6905152632698283E-2</v>
      </c>
      <c r="O5" s="2"/>
      <c r="P5" s="2"/>
      <c r="Q5" s="67" t="s">
        <v>99</v>
      </c>
      <c r="R5" s="104">
        <v>6.9233461142020294E-2</v>
      </c>
      <c r="S5" s="105">
        <v>1.8786487344498184E-3</v>
      </c>
      <c r="V5" s="45">
        <f t="shared" si="3"/>
        <v>2.1307792862610046E-4</v>
      </c>
      <c r="W5" s="45">
        <f t="shared" si="4"/>
        <v>3.1103388099289641E-6</v>
      </c>
      <c r="X5" s="45">
        <f t="shared" si="5"/>
        <v>4.540220366758956E-8</v>
      </c>
      <c r="Z5" s="138"/>
      <c r="AA5" s="45"/>
      <c r="AC5" s="177" t="s">
        <v>161</v>
      </c>
      <c r="AD5" s="120">
        <f>CHIINV(0.05,1)</f>
        <v>3.8414588206941236</v>
      </c>
    </row>
    <row r="6" spans="1:30" ht="15" thickBot="1" x14ac:dyDescent="0.4">
      <c r="A6" s="70">
        <v>42324</v>
      </c>
      <c r="B6" s="85">
        <v>265.98</v>
      </c>
      <c r="C6" s="76">
        <v>58.743899999999996</v>
      </c>
      <c r="D6" s="73">
        <f t="shared" si="6"/>
        <v>-1.1557471477944023E-2</v>
      </c>
      <c r="E6" s="73">
        <f t="shared" si="6"/>
        <v>-8.0624173984931817E-4</v>
      </c>
      <c r="F6" s="73">
        <f t="shared" si="7"/>
        <v>-1.2686356536684361E-2</v>
      </c>
      <c r="G6" s="73">
        <f t="shared" si="8"/>
        <v>-3.2056455448213708E-3</v>
      </c>
      <c r="H6" s="74">
        <f t="shared" si="9"/>
        <v>4.0667962311837701E-5</v>
      </c>
      <c r="I6" s="74">
        <f t="shared" si="10"/>
        <v>1.6094364217587401E-4</v>
      </c>
      <c r="J6" s="45">
        <f t="shared" si="0"/>
        <v>-6.9090817447832612E-3</v>
      </c>
      <c r="K6" s="45">
        <f t="shared" si="1"/>
        <v>6.102840004933943E-3</v>
      </c>
      <c r="L6" s="45">
        <f t="shared" si="2"/>
        <v>3.7244656125822129E-5</v>
      </c>
      <c r="M6" s="45">
        <f t="shared" si="11"/>
        <v>-5.3222425096335207E-2</v>
      </c>
      <c r="N6" s="45">
        <f t="shared" si="12"/>
        <v>3.9404261606768673E-2</v>
      </c>
      <c r="O6" s="2"/>
      <c r="P6" s="2"/>
      <c r="Q6" s="67" t="s">
        <v>100</v>
      </c>
      <c r="R6" s="106">
        <v>0.42174549347938206</v>
      </c>
      <c r="S6" s="107">
        <v>2.3444000665307024E-2</v>
      </c>
      <c r="V6" s="45">
        <f t="shared" si="3"/>
        <v>3.7244656125822122E-5</v>
      </c>
      <c r="W6" s="45">
        <f t="shared" si="4"/>
        <v>2.2729817737467527E-7</v>
      </c>
      <c r="X6" s="45">
        <f t="shared" si="5"/>
        <v>1.3871644099307393E-9</v>
      </c>
      <c r="Z6" s="136" t="s">
        <v>152</v>
      </c>
      <c r="AA6" s="45">
        <f>AA3/(AA2^1.5)</f>
        <v>-4.6595643491147552E-2</v>
      </c>
    </row>
    <row r="7" spans="1:30" ht="15" thickBot="1" x14ac:dyDescent="0.4">
      <c r="A7" s="70">
        <v>42317</v>
      </c>
      <c r="B7" s="85">
        <v>269.08999999999997</v>
      </c>
      <c r="C7" s="76">
        <v>58.7913</v>
      </c>
      <c r="D7" s="73">
        <f t="shared" si="6"/>
        <v>-2.0208272647829928E-2</v>
      </c>
      <c r="E7" s="73">
        <f t="shared" si="6"/>
        <v>8.0689229009315384E-4</v>
      </c>
      <c r="F7" s="73">
        <f t="shared" si="7"/>
        <v>-2.1337157706570267E-2</v>
      </c>
      <c r="G7" s="73">
        <f t="shared" si="8"/>
        <v>-1.5925115148788986E-3</v>
      </c>
      <c r="H7" s="74">
        <f t="shared" si="9"/>
        <v>3.3979669342500182E-5</v>
      </c>
      <c r="I7" s="74">
        <f t="shared" si="10"/>
        <v>4.5527429899505092E-4</v>
      </c>
      <c r="J7" s="45">
        <f t="shared" si="0"/>
        <v>-1.3256519439036739E-2</v>
      </c>
      <c r="K7" s="45">
        <f t="shared" si="1"/>
        <v>1.4063411729129893E-2</v>
      </c>
      <c r="L7" s="45">
        <f t="shared" si="2"/>
        <v>1.9777954946302825E-4</v>
      </c>
      <c r="M7" s="45">
        <f t="shared" si="11"/>
        <v>-5.9569862790588693E-2</v>
      </c>
      <c r="N7" s="45">
        <f t="shared" si="12"/>
        <v>3.3056823912515187E-2</v>
      </c>
      <c r="O7" s="2"/>
      <c r="P7" s="2"/>
      <c r="Q7" s="67" t="s">
        <v>101</v>
      </c>
      <c r="R7" s="106">
        <v>112.31871998131857</v>
      </c>
      <c r="S7" s="105">
        <v>154</v>
      </c>
      <c r="V7" s="45">
        <f t="shared" si="3"/>
        <v>1.977795494630282E-4</v>
      </c>
      <c r="W7" s="45">
        <f t="shared" si="4"/>
        <v>2.7814552357003763E-6</v>
      </c>
      <c r="X7" s="45">
        <f t="shared" si="5"/>
        <v>3.9116750185798416E-8</v>
      </c>
      <c r="Z7" s="136" t="s">
        <v>153</v>
      </c>
      <c r="AA7" s="45">
        <f>(AA4/AA2^2)-3</f>
        <v>1.0087635009533011</v>
      </c>
      <c r="AC7" s="211" t="s">
        <v>167</v>
      </c>
      <c r="AD7" s="212"/>
    </row>
    <row r="8" spans="1:30" ht="15" thickBot="1" x14ac:dyDescent="0.4">
      <c r="A8" s="70">
        <v>42310</v>
      </c>
      <c r="B8" s="85">
        <v>274.64</v>
      </c>
      <c r="C8" s="76">
        <v>58.743899999999996</v>
      </c>
      <c r="D8" s="73">
        <f t="shared" si="6"/>
        <v>2.4455232324705587E-3</v>
      </c>
      <c r="E8" s="73">
        <f t="shared" si="6"/>
        <v>8.7958963932016406E-3</v>
      </c>
      <c r="F8" s="73">
        <f t="shared" si="7"/>
        <v>1.3166381737302205E-3</v>
      </c>
      <c r="G8" s="73">
        <f t="shared" si="8"/>
        <v>6.3964925882295885E-3</v>
      </c>
      <c r="H8" s="74">
        <f t="shared" si="9"/>
        <v>8.421866319645496E-6</v>
      </c>
      <c r="I8" s="74">
        <f t="shared" si="10"/>
        <v>1.7335360805236504E-6</v>
      </c>
      <c r="J8" s="45">
        <f t="shared" si="0"/>
        <v>3.3654737226024075E-3</v>
      </c>
      <c r="K8" s="45">
        <f t="shared" si="1"/>
        <v>5.4304226705992331E-3</v>
      </c>
      <c r="L8" s="45">
        <f t="shared" si="2"/>
        <v>2.9489490381358108E-5</v>
      </c>
      <c r="M8" s="45">
        <f t="shared" si="11"/>
        <v>-4.2947869628949531E-2</v>
      </c>
      <c r="N8" s="45">
        <f t="shared" si="12"/>
        <v>4.9678817074154349E-2</v>
      </c>
      <c r="O8" s="2"/>
      <c r="P8" s="2"/>
      <c r="Q8" s="68" t="s">
        <v>102</v>
      </c>
      <c r="R8" s="108">
        <v>6.173274597397127E-2</v>
      </c>
      <c r="S8" s="109">
        <v>8.4641659748017101E-2</v>
      </c>
      <c r="V8" s="45">
        <f t="shared" si="3"/>
        <v>2.9489490381358098E-5</v>
      </c>
      <c r="W8" s="45">
        <f t="shared" si="4"/>
        <v>1.6014039711134501E-7</v>
      </c>
      <c r="X8" s="45">
        <f t="shared" si="5"/>
        <v>8.6963004295221174E-10</v>
      </c>
      <c r="Z8" s="136" t="s">
        <v>154</v>
      </c>
      <c r="AA8" s="45">
        <v>156</v>
      </c>
    </row>
    <row r="9" spans="1:30" x14ac:dyDescent="0.35">
      <c r="A9" s="70">
        <v>42303</v>
      </c>
      <c r="B9" s="85">
        <v>273.97000000000003</v>
      </c>
      <c r="C9" s="76">
        <v>58.231699999999996</v>
      </c>
      <c r="D9" s="73">
        <f t="shared" si="6"/>
        <v>3.7647237056395319E-2</v>
      </c>
      <c r="E9" s="73">
        <f t="shared" si="6"/>
        <v>2.0784980542018671E-2</v>
      </c>
      <c r="F9" s="73">
        <f t="shared" si="7"/>
        <v>3.6518351997654984E-2</v>
      </c>
      <c r="G9" s="73">
        <f t="shared" si="8"/>
        <v>1.8385576737046619E-2</v>
      </c>
      <c r="H9" s="74">
        <f t="shared" si="9"/>
        <v>6.714109629633654E-4</v>
      </c>
      <c r="I9" s="74">
        <f t="shared" si="10"/>
        <v>1.3335900326246317E-3</v>
      </c>
      <c r="J9" s="45">
        <f t="shared" si="0"/>
        <v>2.9194374519226619E-2</v>
      </c>
      <c r="K9" s="45">
        <f t="shared" si="1"/>
        <v>-8.4093939772079476E-3</v>
      </c>
      <c r="L9" s="45">
        <f t="shared" si="2"/>
        <v>7.0717907063901306E-5</v>
      </c>
      <c r="M9" s="45">
        <f t="shared" si="11"/>
        <v>-1.7118968832325297E-2</v>
      </c>
      <c r="N9" s="45">
        <f t="shared" si="12"/>
        <v>7.550771787077859E-2</v>
      </c>
      <c r="O9" s="2"/>
      <c r="P9" s="2"/>
      <c r="Q9" s="54"/>
      <c r="R9" s="78"/>
      <c r="S9" s="78"/>
      <c r="V9" s="45">
        <f t="shared" si="3"/>
        <v>7.0717907063901333E-5</v>
      </c>
      <c r="W9" s="45">
        <f t="shared" si="4"/>
        <v>-5.9469474174392339E-7</v>
      </c>
      <c r="X9" s="45">
        <f t="shared" si="5"/>
        <v>5.0010223794985859E-9</v>
      </c>
      <c r="Z9" s="144" t="s">
        <v>155</v>
      </c>
      <c r="AA9" s="145">
        <f>(AA8/6)*AA6^2+(AA8/24)*AA7^2</f>
        <v>6.6708747093623524</v>
      </c>
      <c r="AC9" s="158"/>
      <c r="AD9" s="98"/>
    </row>
    <row r="10" spans="1:30" ht="15" thickBot="1" x14ac:dyDescent="0.4">
      <c r="A10" s="70">
        <v>42296</v>
      </c>
      <c r="B10" s="85">
        <v>264.02999999999997</v>
      </c>
      <c r="C10" s="76">
        <v>57.045999999999999</v>
      </c>
      <c r="D10" s="73">
        <f t="shared" si="6"/>
        <v>4.6039114222661123E-3</v>
      </c>
      <c r="E10" s="73">
        <f t="shared" si="6"/>
        <v>1.5364132795090297E-2</v>
      </c>
      <c r="F10" s="73">
        <f t="shared" si="7"/>
        <v>3.4750263635257741E-3</v>
      </c>
      <c r="G10" s="73">
        <f t="shared" si="8"/>
        <v>1.2964728990118244E-2</v>
      </c>
      <c r="H10" s="74">
        <f t="shared" si="9"/>
        <v>4.5052775036627787E-5</v>
      </c>
      <c r="I10" s="74">
        <f t="shared" si="10"/>
        <v>1.2075808227199165E-5</v>
      </c>
      <c r="J10" s="45">
        <f t="shared" si="0"/>
        <v>4.9491691845246367E-3</v>
      </c>
      <c r="K10" s="45">
        <f t="shared" si="1"/>
        <v>1.041496361056566E-2</v>
      </c>
      <c r="L10" s="45">
        <f t="shared" si="2"/>
        <v>1.0847146700940688E-4</v>
      </c>
      <c r="M10" s="45">
        <f t="shared" si="11"/>
        <v>-4.1364174167027298E-2</v>
      </c>
      <c r="N10" s="45">
        <f t="shared" si="12"/>
        <v>5.1262512536076582E-2</v>
      </c>
      <c r="O10" s="2"/>
      <c r="P10" s="2"/>
      <c r="Q10" s="44"/>
      <c r="R10" s="78"/>
      <c r="S10" s="78"/>
      <c r="V10" s="45">
        <f t="shared" si="3"/>
        <v>1.0847146700940685E-4</v>
      </c>
      <c r="W10" s="45">
        <f t="shared" si="4"/>
        <v>1.1297263816876457E-6</v>
      </c>
      <c r="X10" s="45">
        <f t="shared" si="5"/>
        <v>1.1766059155172839E-8</v>
      </c>
      <c r="Z10" s="144" t="s">
        <v>156</v>
      </c>
      <c r="AA10" s="145">
        <f>CHIINV(0.05,2)</f>
        <v>5.9914645471079817</v>
      </c>
    </row>
    <row r="11" spans="1:30" ht="15" thickBot="1" x14ac:dyDescent="0.4">
      <c r="A11" s="70">
        <v>42289</v>
      </c>
      <c r="B11" s="85">
        <v>262.82</v>
      </c>
      <c r="C11" s="76">
        <v>56.1828</v>
      </c>
      <c r="D11" s="73">
        <f t="shared" si="6"/>
        <v>3.0585836404987778E-2</v>
      </c>
      <c r="E11" s="73">
        <f t="shared" si="6"/>
        <v>5.0753014461939834E-4</v>
      </c>
      <c r="F11" s="73">
        <f t="shared" si="7"/>
        <v>2.9456951346247439E-2</v>
      </c>
      <c r="G11" s="73">
        <f t="shared" si="8"/>
        <v>-1.8918736603526541E-3</v>
      </c>
      <c r="H11" s="74">
        <f t="shared" si="9"/>
        <v>-5.5728830366255186E-5</v>
      </c>
      <c r="I11" s="74">
        <f t="shared" si="10"/>
        <v>8.6771198261518883E-4</v>
      </c>
      <c r="J11" s="45">
        <f t="shared" si="0"/>
        <v>2.4013143348985605E-2</v>
      </c>
      <c r="K11" s="45">
        <f t="shared" si="1"/>
        <v>-2.3505613204366206E-2</v>
      </c>
      <c r="L11" s="45">
        <f t="shared" si="2"/>
        <v>5.5251385211327493E-4</v>
      </c>
      <c r="M11" s="45">
        <f t="shared" si="11"/>
        <v>-2.2300200002566314E-2</v>
      </c>
      <c r="N11" s="45">
        <f t="shared" si="12"/>
        <v>7.0326486700537566E-2</v>
      </c>
      <c r="O11" s="2"/>
      <c r="P11" s="2"/>
      <c r="Q11" s="47" t="s">
        <v>103</v>
      </c>
      <c r="R11" s="123">
        <f>SUM(H2:H157)/SUM(I2:I157)</f>
        <v>0.73373986635473587</v>
      </c>
      <c r="S11" s="78"/>
      <c r="V11" s="45">
        <f t="shared" si="3"/>
        <v>5.5251385211327493E-4</v>
      </c>
      <c r="W11" s="45">
        <f t="shared" si="4"/>
        <v>-1.2987176897829033E-5</v>
      </c>
      <c r="X11" s="45">
        <f t="shared" si="5"/>
        <v>3.0527155677704983E-7</v>
      </c>
    </row>
    <row r="12" spans="1:30" ht="15" thickBot="1" x14ac:dyDescent="0.4">
      <c r="A12" s="70">
        <v>42282</v>
      </c>
      <c r="B12" s="85">
        <v>255.02</v>
      </c>
      <c r="C12" s="76">
        <v>56.154299999999999</v>
      </c>
      <c r="D12" s="73">
        <f t="shared" si="6"/>
        <v>5.2496904663640105E-2</v>
      </c>
      <c r="E12" s="73">
        <f t="shared" si="6"/>
        <v>2.5108207722316422E-2</v>
      </c>
      <c r="F12" s="73">
        <f t="shared" si="7"/>
        <v>5.136801960489977E-2</v>
      </c>
      <c r="G12" s="73">
        <f t="shared" si="8"/>
        <v>2.270880391734437E-2</v>
      </c>
      <c r="H12" s="74">
        <f t="shared" si="9"/>
        <v>1.1665062848299703E-3</v>
      </c>
      <c r="I12" s="74">
        <f t="shared" si="10"/>
        <v>2.6386734381293672E-3</v>
      </c>
      <c r="J12" s="45">
        <f t="shared" si="0"/>
        <v>4.0090167644778664E-2</v>
      </c>
      <c r="K12" s="45">
        <f t="shared" si="1"/>
        <v>-1.4981959922462242E-2</v>
      </c>
      <c r="L12" s="45">
        <f t="shared" si="2"/>
        <v>2.2445912311826481E-4</v>
      </c>
      <c r="M12" s="45">
        <f t="shared" si="11"/>
        <v>-6.2231757067732416E-3</v>
      </c>
      <c r="N12" s="45">
        <f t="shared" si="12"/>
        <v>8.6403510996330646E-2</v>
      </c>
      <c r="O12" s="2"/>
      <c r="P12" s="2"/>
      <c r="Q12" s="65" t="s">
        <v>114</v>
      </c>
      <c r="R12" s="124">
        <f>AVERAGE(E2:E157)-R4*AVERAGE(D2:D157)</f>
        <v>1.5710958328420581E-3</v>
      </c>
      <c r="S12" s="78"/>
      <c r="V12" s="45">
        <f t="shared" si="3"/>
        <v>2.2445912311826486E-4</v>
      </c>
      <c r="W12" s="45">
        <f t="shared" si="4"/>
        <v>-3.3628375867888625E-6</v>
      </c>
      <c r="X12" s="45">
        <f t="shared" si="5"/>
        <v>5.0381897951020387E-8</v>
      </c>
      <c r="Z12" s="157" t="s">
        <v>164</v>
      </c>
      <c r="AA12" s="96">
        <f>JBStatVBA(K2:K157)</f>
        <v>6.6708747093623524</v>
      </c>
    </row>
    <row r="13" spans="1:30" ht="15" thickBot="1" x14ac:dyDescent="0.4">
      <c r="A13" s="70">
        <v>42275</v>
      </c>
      <c r="B13" s="85">
        <v>242.3</v>
      </c>
      <c r="C13" s="76">
        <v>54.7789</v>
      </c>
      <c r="D13" s="73">
        <f t="shared" si="6"/>
        <v>-3.3043339452470274E-2</v>
      </c>
      <c r="E13" s="73">
        <f t="shared" si="6"/>
        <v>-5.2035275102187764E-2</v>
      </c>
      <c r="F13" s="73">
        <f t="shared" si="7"/>
        <v>-3.417222451121061E-2</v>
      </c>
      <c r="G13" s="73">
        <f t="shared" si="8"/>
        <v>-5.443467890715982E-2</v>
      </c>
      <c r="H13" s="74">
        <f t="shared" si="9"/>
        <v>1.860154068811126E-3</v>
      </c>
      <c r="I13" s="74">
        <f t="shared" si="10"/>
        <v>1.1677409280445832E-3</v>
      </c>
      <c r="J13" s="45">
        <f t="shared" si="0"/>
        <v>-2.2674119640927654E-2</v>
      </c>
      <c r="K13" s="45">
        <f t="shared" si="1"/>
        <v>-2.936115546126011E-2</v>
      </c>
      <c r="L13" s="45">
        <f t="shared" si="2"/>
        <v>8.6207745002028432E-4</v>
      </c>
      <c r="M13" s="45">
        <f t="shared" si="11"/>
        <v>-6.8987462992479612E-2</v>
      </c>
      <c r="N13" s="45">
        <f t="shared" si="12"/>
        <v>2.3639223710624265E-2</v>
      </c>
      <c r="O13" s="2"/>
      <c r="P13" s="2"/>
      <c r="Q13" s="52" t="s">
        <v>104</v>
      </c>
      <c r="R13" s="107">
        <f>SQRT((1/154)*SUM(L2:L157))</f>
        <v>2.3444000665307024E-2</v>
      </c>
      <c r="S13" s="78"/>
      <c r="V13" s="45">
        <f t="shared" si="3"/>
        <v>8.6207745002028432E-4</v>
      </c>
      <c r="W13" s="45">
        <f t="shared" si="4"/>
        <v>-2.5311590029692262E-5</v>
      </c>
      <c r="X13" s="45">
        <f t="shared" si="5"/>
        <v>7.4317752983347581E-7</v>
      </c>
    </row>
    <row r="14" spans="1:30" ht="15" thickBot="1" x14ac:dyDescent="0.4">
      <c r="A14" s="70">
        <v>42268</v>
      </c>
      <c r="B14" s="85">
        <v>250.58</v>
      </c>
      <c r="C14" s="76">
        <v>57.785800000000002</v>
      </c>
      <c r="D14" s="73">
        <f t="shared" si="6"/>
        <v>-2.8651014723438074E-3</v>
      </c>
      <c r="E14" s="73">
        <f t="shared" si="6"/>
        <v>-8.6260435145122816E-3</v>
      </c>
      <c r="F14" s="73">
        <f t="shared" si="7"/>
        <v>-3.9939865310841451E-3</v>
      </c>
      <c r="G14" s="73">
        <f t="shared" si="8"/>
        <v>-1.1025447319484334E-2</v>
      </c>
      <c r="H14" s="74">
        <f t="shared" si="9"/>
        <v>4.4035488093198218E-5</v>
      </c>
      <c r="I14" s="74">
        <f t="shared" si="10"/>
        <v>1.5951928410481564E-5</v>
      </c>
      <c r="J14" s="45">
        <f t="shared" si="0"/>
        <v>-5.3114333856824417E-4</v>
      </c>
      <c r="K14" s="45">
        <f t="shared" si="1"/>
        <v>-8.0949001759440375E-3</v>
      </c>
      <c r="L14" s="45">
        <f t="shared" si="2"/>
        <v>6.5527408858498813E-5</v>
      </c>
      <c r="M14" s="45">
        <f t="shared" si="11"/>
        <v>-4.6844486690120188E-2</v>
      </c>
      <c r="N14" s="45">
        <f t="shared" si="12"/>
        <v>4.5782200012983693E-2</v>
      </c>
      <c r="O14" s="2"/>
      <c r="P14" s="2"/>
      <c r="Q14" s="53" t="s">
        <v>105</v>
      </c>
      <c r="R14" s="125">
        <f>SQRT(R13^2/SUM(I2:I157))</f>
        <v>6.9233461142020308E-2</v>
      </c>
      <c r="S14" s="78"/>
      <c r="V14" s="45">
        <f t="shared" si="3"/>
        <v>6.552740885849884E-5</v>
      </c>
      <c r="W14" s="45">
        <f t="shared" si="4"/>
        <v>-5.3043783349781921E-7</v>
      </c>
      <c r="X14" s="45">
        <f t="shared" si="5"/>
        <v>4.2938413117088724E-9</v>
      </c>
      <c r="Z14" s="215" t="s">
        <v>159</v>
      </c>
      <c r="AA14" s="216"/>
    </row>
    <row r="15" spans="1:30" x14ac:dyDescent="0.35">
      <c r="A15" s="70">
        <v>42261</v>
      </c>
      <c r="B15" s="85">
        <v>251.3</v>
      </c>
      <c r="C15" s="76">
        <v>58.288600000000002</v>
      </c>
      <c r="D15" s="73">
        <f t="shared" si="6"/>
        <v>-9.108473640629321E-3</v>
      </c>
      <c r="E15" s="73">
        <f t="shared" si="6"/>
        <v>4.0860341008141302E-3</v>
      </c>
      <c r="F15" s="73">
        <f t="shared" si="7"/>
        <v>-1.023735869936966E-2</v>
      </c>
      <c r="G15" s="73">
        <f t="shared" si="8"/>
        <v>1.6866302958420776E-3</v>
      </c>
      <c r="H15" s="74">
        <f t="shared" si="9"/>
        <v>-1.7266639331759314E-5</v>
      </c>
      <c r="I15" s="74">
        <f t="shared" si="10"/>
        <v>1.0480351313955964E-4</v>
      </c>
      <c r="J15" s="45">
        <f t="shared" si="0"/>
        <v>-5.112154398928934E-3</v>
      </c>
      <c r="K15" s="45">
        <f t="shared" si="1"/>
        <v>9.1981884997430641E-3</v>
      </c>
      <c r="L15" s="45">
        <f t="shared" si="2"/>
        <v>8.4606671676805561E-5</v>
      </c>
      <c r="M15" s="45">
        <f t="shared" si="11"/>
        <v>-5.1425497750480879E-2</v>
      </c>
      <c r="N15" s="45">
        <f t="shared" si="12"/>
        <v>4.1201188952623001E-2</v>
      </c>
      <c r="O15" s="2"/>
      <c r="P15" s="2"/>
      <c r="Q15" s="54"/>
      <c r="R15" s="78"/>
      <c r="S15" s="78"/>
      <c r="V15" s="45">
        <f t="shared" si="3"/>
        <v>8.4606671676805534E-5</v>
      </c>
      <c r="W15" s="45">
        <f t="shared" si="4"/>
        <v>7.7822811441912973E-7</v>
      </c>
      <c r="X15" s="45">
        <f t="shared" si="5"/>
        <v>7.1582888922267676E-9</v>
      </c>
    </row>
    <row r="16" spans="1:30" ht="15" thickBot="1" x14ac:dyDescent="0.4">
      <c r="A16" s="70">
        <v>42254</v>
      </c>
      <c r="B16" s="85">
        <v>253.61</v>
      </c>
      <c r="C16" s="76">
        <v>58.051400000000001</v>
      </c>
      <c r="D16" s="73">
        <f t="shared" si="6"/>
        <v>-2.8127993868557102E-2</v>
      </c>
      <c r="E16" s="73">
        <f t="shared" si="6"/>
        <v>-4.3922308450884788E-3</v>
      </c>
      <c r="F16" s="73">
        <f t="shared" si="7"/>
        <v>-2.925687892729744E-2</v>
      </c>
      <c r="G16" s="73">
        <f t="shared" si="8"/>
        <v>-6.791634650060531E-3</v>
      </c>
      <c r="H16" s="74">
        <f t="shared" si="9"/>
        <v>1.9870203267525907E-4</v>
      </c>
      <c r="I16" s="74">
        <f t="shared" si="10"/>
        <v>8.5596496456654097E-4</v>
      </c>
      <c r="J16" s="45">
        <f t="shared" si="0"/>
        <v>-1.906753462909986E-2</v>
      </c>
      <c r="K16" s="45">
        <f t="shared" si="1"/>
        <v>1.4675303784011381E-2</v>
      </c>
      <c r="L16" s="45">
        <f t="shared" si="2"/>
        <v>2.1536454115301875E-4</v>
      </c>
      <c r="M16" s="45">
        <f t="shared" si="11"/>
        <v>-6.5380877980651814E-2</v>
      </c>
      <c r="N16" s="45">
        <f t="shared" si="12"/>
        <v>2.724580872245206E-2</v>
      </c>
      <c r="O16" s="2"/>
      <c r="P16" s="2"/>
      <c r="Q16" s="44"/>
      <c r="R16" s="78"/>
      <c r="S16" s="78"/>
      <c r="V16" s="45">
        <f t="shared" si="3"/>
        <v>2.153645411530187E-4</v>
      </c>
      <c r="W16" s="45">
        <f t="shared" si="4"/>
        <v>3.1605400657247697E-6</v>
      </c>
      <c r="X16" s="45">
        <f t="shared" si="5"/>
        <v>4.6381885586050282E-8</v>
      </c>
    </row>
    <row r="17" spans="1:24" x14ac:dyDescent="0.35">
      <c r="A17" s="70">
        <v>42247</v>
      </c>
      <c r="B17" s="85">
        <v>260.95</v>
      </c>
      <c r="C17" s="76">
        <v>58.307499999999997</v>
      </c>
      <c r="D17" s="73">
        <f t="shared" si="6"/>
        <v>5.3662278930792187E-2</v>
      </c>
      <c r="E17" s="73">
        <f t="shared" si="6"/>
        <v>2.2113732777057079E-2</v>
      </c>
      <c r="F17" s="73">
        <f t="shared" si="7"/>
        <v>5.2533393872051852E-2</v>
      </c>
      <c r="G17" s="73">
        <f t="shared" si="8"/>
        <v>1.9714328972085027E-2</v>
      </c>
      <c r="H17" s="74">
        <f t="shared" si="9"/>
        <v>1.0356606088137458E-3</v>
      </c>
      <c r="I17" s="74">
        <f t="shared" si="10"/>
        <v>2.7597574717161352E-3</v>
      </c>
      <c r="J17" s="45">
        <f t="shared" si="0"/>
        <v>4.0945249203812081E-2</v>
      </c>
      <c r="K17" s="45">
        <f t="shared" si="1"/>
        <v>-1.8831516426755002E-2</v>
      </c>
      <c r="L17" s="45">
        <f t="shared" si="2"/>
        <v>3.546260109311435E-4</v>
      </c>
      <c r="M17" s="45">
        <f t="shared" si="11"/>
        <v>-5.3680941477398242E-3</v>
      </c>
      <c r="N17" s="45">
        <f t="shared" si="12"/>
        <v>8.7258592555364056E-2</v>
      </c>
      <c r="O17" s="2"/>
      <c r="P17" s="2"/>
      <c r="Q17" s="47" t="s">
        <v>106</v>
      </c>
      <c r="R17" s="126">
        <f>R4/R5</f>
        <v>10.59805265043153</v>
      </c>
      <c r="S17" s="78"/>
      <c r="V17" s="45">
        <f t="shared" si="3"/>
        <v>3.546260109311435E-4</v>
      </c>
      <c r="W17" s="45">
        <f t="shared" si="4"/>
        <v>-6.6781455502044279E-6</v>
      </c>
      <c r="X17" s="45">
        <f t="shared" si="5"/>
        <v>1.257596076289355E-7</v>
      </c>
    </row>
    <row r="18" spans="1:24" ht="15" thickBot="1" x14ac:dyDescent="0.4">
      <c r="A18" s="70">
        <v>42240</v>
      </c>
      <c r="B18" s="85">
        <v>247.66</v>
      </c>
      <c r="C18" s="76">
        <v>57.045999999999999</v>
      </c>
      <c r="D18" s="73">
        <f t="shared" si="6"/>
        <v>-0.11830253836021215</v>
      </c>
      <c r="E18" s="73">
        <f t="shared" si="6"/>
        <v>-0.10332382889495971</v>
      </c>
      <c r="F18" s="73">
        <f t="shared" si="7"/>
        <v>-0.11943142341895249</v>
      </c>
      <c r="G18" s="73">
        <f t="shared" si="8"/>
        <v>-0.10572323269993177</v>
      </c>
      <c r="H18" s="74">
        <f t="shared" si="9"/>
        <v>1.2626676169805994E-2</v>
      </c>
      <c r="I18" s="74">
        <f t="shared" si="10"/>
        <v>1.4263864899877113E-2</v>
      </c>
      <c r="J18" s="45">
        <f t="shared" si="0"/>
        <v>-8.5232192853006025E-2</v>
      </c>
      <c r="K18" s="45">
        <f t="shared" si="1"/>
        <v>-1.8091636041953685E-2</v>
      </c>
      <c r="L18" s="45">
        <f t="shared" si="2"/>
        <v>3.2730729467451758E-4</v>
      </c>
      <c r="M18" s="45">
        <f t="shared" si="11"/>
        <v>-0.13154553620455806</v>
      </c>
      <c r="N18" s="45">
        <f t="shared" si="12"/>
        <v>-3.8918849501454168E-2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3"/>
        <v>3.2730729467451758E-4</v>
      </c>
      <c r="W18" s="45">
        <f t="shared" si="4"/>
        <v>-5.921524449127858E-6</v>
      </c>
      <c r="X18" s="45">
        <f t="shared" si="5"/>
        <v>1.0713006514715148E-7</v>
      </c>
    </row>
    <row r="19" spans="1:24" ht="15" thickBot="1" x14ac:dyDescent="0.4">
      <c r="A19" s="70">
        <v>42233</v>
      </c>
      <c r="B19" s="85">
        <v>280.89</v>
      </c>
      <c r="C19" s="76">
        <v>63.619399999999999</v>
      </c>
      <c r="D19" s="73">
        <f t="shared" si="6"/>
        <v>-2.8196789371713375E-2</v>
      </c>
      <c r="E19" s="73">
        <f t="shared" si="6"/>
        <v>-1.8871707244101654E-2</v>
      </c>
      <c r="F19" s="73">
        <f t="shared" si="7"/>
        <v>-2.9325674430453714E-2</v>
      </c>
      <c r="G19" s="73">
        <f t="shared" si="8"/>
        <v>-2.1271111049073706E-2</v>
      </c>
      <c r="H19" s="74">
        <f t="shared" si="9"/>
        <v>6.2378967739916229E-4</v>
      </c>
      <c r="I19" s="74">
        <f t="shared" si="10"/>
        <v>8.5999518080096676E-4</v>
      </c>
      <c r="J19" s="45">
        <f t="shared" si="0"/>
        <v>-1.9118012632391553E-2</v>
      </c>
      <c r="K19" s="45">
        <f t="shared" si="1"/>
        <v>2.4630538828989898E-4</v>
      </c>
      <c r="L19" s="45">
        <f t="shared" si="2"/>
        <v>6.0666344300637906E-8</v>
      </c>
      <c r="M19" s="45">
        <f t="shared" si="11"/>
        <v>-6.5431355983943507E-2</v>
      </c>
      <c r="N19" s="45">
        <f t="shared" si="12"/>
        <v>2.719533071916037E-2</v>
      </c>
      <c r="O19" s="2"/>
      <c r="P19" s="2"/>
      <c r="Q19" s="173" t="s">
        <v>170</v>
      </c>
      <c r="R19" s="174">
        <f>TestSignificativité(D2:D157,E2:E157,S4,R4)</f>
        <v>10.598052650431532</v>
      </c>
      <c r="S19" s="78"/>
      <c r="V19" s="45">
        <f t="shared" si="3"/>
        <v>6.0666344300637403E-8</v>
      </c>
      <c r="W19" s="45">
        <f t="shared" si="4"/>
        <v>1.4942447489097132E-11</v>
      </c>
      <c r="X19" s="45">
        <f t="shared" si="5"/>
        <v>3.6804053308034803E-15</v>
      </c>
    </row>
    <row r="20" spans="1:24" ht="15" thickBot="1" x14ac:dyDescent="0.4">
      <c r="A20" s="70">
        <v>42226</v>
      </c>
      <c r="B20" s="85">
        <v>289.04000000000002</v>
      </c>
      <c r="C20" s="76">
        <v>64.843100000000007</v>
      </c>
      <c r="D20" s="73">
        <f t="shared" si="6"/>
        <v>9.6761798302303376E-3</v>
      </c>
      <c r="E20" s="73">
        <f t="shared" si="6"/>
        <v>-5.8170110008047803E-3</v>
      </c>
      <c r="F20" s="73">
        <f t="shared" si="7"/>
        <v>8.547294771489999E-3</v>
      </c>
      <c r="G20" s="73">
        <f t="shared" si="8"/>
        <v>-8.2164148057768324E-3</v>
      </c>
      <c r="H20" s="74">
        <f t="shared" si="9"/>
        <v>-7.0228119309809339E-5</v>
      </c>
      <c r="I20" s="74">
        <f t="shared" si="10"/>
        <v>7.3056247910740276E-5</v>
      </c>
      <c r="J20" s="45">
        <f t="shared" si="0"/>
        <v>8.6708947282996569E-3</v>
      </c>
      <c r="K20" s="45">
        <f t="shared" si="1"/>
        <v>-1.4487905729104437E-2</v>
      </c>
      <c r="L20" s="45">
        <f t="shared" si="2"/>
        <v>2.0989941241541718E-4</v>
      </c>
      <c r="M20" s="45">
        <f t="shared" si="11"/>
        <v>-3.7642448623252278E-2</v>
      </c>
      <c r="N20" s="45">
        <f t="shared" si="12"/>
        <v>5.4984238079851602E-2</v>
      </c>
      <c r="O20" s="2"/>
      <c r="P20" s="2"/>
      <c r="Q20" s="57"/>
      <c r="R20" s="78"/>
      <c r="S20" s="78"/>
      <c r="V20" s="45">
        <f t="shared" si="3"/>
        <v>2.0989941241541721E-4</v>
      </c>
      <c r="W20" s="45">
        <f t="shared" si="4"/>
        <v>-3.0410028996689784E-6</v>
      </c>
      <c r="X20" s="45">
        <f t="shared" si="5"/>
        <v>4.4057763332337397E-8</v>
      </c>
    </row>
    <row r="21" spans="1:24" ht="15" thickBot="1" x14ac:dyDescent="0.4">
      <c r="A21" s="70">
        <v>42219</v>
      </c>
      <c r="B21" s="85">
        <v>286.27</v>
      </c>
      <c r="C21" s="76">
        <v>65.222499999999997</v>
      </c>
      <c r="D21" s="73">
        <f t="shared" si="6"/>
        <v>1.9153405247605809E-2</v>
      </c>
      <c r="E21" s="73">
        <f t="shared" si="6"/>
        <v>2.6574705551821686E-2</v>
      </c>
      <c r="F21" s="73">
        <f t="shared" si="7"/>
        <v>1.8024520188865471E-2</v>
      </c>
      <c r="G21" s="73">
        <f t="shared" si="8"/>
        <v>2.4175301746849634E-2</v>
      </c>
      <c r="H21" s="74">
        <f t="shared" si="9"/>
        <v>4.3574821440800591E-4</v>
      </c>
      <c r="I21" s="74">
        <f t="shared" si="10"/>
        <v>3.2488332803881891E-4</v>
      </c>
      <c r="J21" s="45">
        <f t="shared" si="0"/>
        <v>1.5624712839458443E-2</v>
      </c>
      <c r="K21" s="45">
        <f t="shared" si="1"/>
        <v>1.0949992712363243E-2</v>
      </c>
      <c r="L21" s="45">
        <f t="shared" si="2"/>
        <v>1.1990234040080815E-4</v>
      </c>
      <c r="M21" s="45">
        <f t="shared" si="11"/>
        <v>-3.0688630512093487E-2</v>
      </c>
      <c r="N21" s="45">
        <f t="shared" si="12"/>
        <v>6.1938056191010393E-2</v>
      </c>
      <c r="O21" s="2"/>
      <c r="P21" s="2"/>
      <c r="Q21" s="58" t="s">
        <v>108</v>
      </c>
      <c r="R21" s="127">
        <f>R18*S6</f>
        <v>4.631334335155194E-2</v>
      </c>
      <c r="S21" s="78"/>
      <c r="V21" s="45">
        <f t="shared" si="3"/>
        <v>1.199023404008081E-4</v>
      </c>
      <c r="W21" s="45">
        <f t="shared" si="4"/>
        <v>1.3129297535841455E-6</v>
      </c>
      <c r="X21" s="45">
        <f t="shared" si="5"/>
        <v>1.437657123359126E-8</v>
      </c>
    </row>
    <row r="22" spans="1:24" x14ac:dyDescent="0.35">
      <c r="A22" s="70">
        <v>42212</v>
      </c>
      <c r="B22" s="85">
        <v>280.89</v>
      </c>
      <c r="C22" s="76">
        <v>63.534100000000002</v>
      </c>
      <c r="D22" s="73">
        <f t="shared" si="6"/>
        <v>-3.2814544452861472E-2</v>
      </c>
      <c r="E22" s="73">
        <f t="shared" si="6"/>
        <v>-5.3687446565760896E-2</v>
      </c>
      <c r="F22" s="73">
        <f t="shared" si="7"/>
        <v>-3.3943429511601807E-2</v>
      </c>
      <c r="G22" s="73">
        <f t="shared" si="8"/>
        <v>-5.6086850370732952E-2</v>
      </c>
      <c r="H22" s="74">
        <f t="shared" si="9"/>
        <v>1.9037800520867315E-3</v>
      </c>
      <c r="I22" s="74">
        <f t="shared" si="10"/>
        <v>1.1521564070090804E-3</v>
      </c>
      <c r="J22" s="45">
        <f t="shared" si="0"/>
        <v>-2.2506243628492059E-2</v>
      </c>
      <c r="K22" s="45">
        <f t="shared" si="1"/>
        <v>-3.1181202937268837E-2</v>
      </c>
      <c r="L22" s="45">
        <f t="shared" si="2"/>
        <v>9.7226741661514274E-4</v>
      </c>
      <c r="M22" s="45">
        <f t="shared" si="11"/>
        <v>-6.881958698004402E-2</v>
      </c>
      <c r="N22" s="45">
        <f t="shared" si="12"/>
        <v>2.380709972305986E-2</v>
      </c>
      <c r="O22" s="2"/>
      <c r="P22" s="2"/>
      <c r="Q22" s="2"/>
      <c r="V22" s="45">
        <f t="shared" si="3"/>
        <v>9.7226741661514274E-4</v>
      </c>
      <c r="W22" s="45">
        <f t="shared" si="4"/>
        <v>-3.0316467626770872E-5</v>
      </c>
      <c r="X22" s="45">
        <f t="shared" si="5"/>
        <v>9.4530392941148356E-7</v>
      </c>
    </row>
    <row r="23" spans="1:24" x14ac:dyDescent="0.35">
      <c r="A23" s="70">
        <v>42205</v>
      </c>
      <c r="B23" s="85">
        <v>290.42</v>
      </c>
      <c r="C23" s="76">
        <v>67.138599999999997</v>
      </c>
      <c r="D23" s="73">
        <f t="shared" si="6"/>
        <v>2.0342198643853497E-2</v>
      </c>
      <c r="E23" s="73">
        <f t="shared" si="6"/>
        <v>1.2879253042548205E-2</v>
      </c>
      <c r="F23" s="73">
        <f t="shared" si="7"/>
        <v>1.9213313585113159E-2</v>
      </c>
      <c r="G23" s="73">
        <f t="shared" si="8"/>
        <v>1.0479849237576153E-2</v>
      </c>
      <c r="H23" s="74">
        <f t="shared" si="9"/>
        <v>2.0135262972625968E-4</v>
      </c>
      <c r="I23" s="74">
        <f t="shared" si="10"/>
        <v>3.6915141891989385E-4</v>
      </c>
      <c r="J23" s="45">
        <f t="shared" si="0"/>
        <v>1.6496977947144612E-2</v>
      </c>
      <c r="K23" s="45">
        <f t="shared" si="1"/>
        <v>-3.6177249045964074E-3</v>
      </c>
      <c r="L23" s="45">
        <f t="shared" si="2"/>
        <v>1.3087933485337086E-5</v>
      </c>
      <c r="M23" s="45">
        <f t="shared" si="11"/>
        <v>-2.9816365404407314E-2</v>
      </c>
      <c r="N23" s="45">
        <f t="shared" si="12"/>
        <v>6.281032129869657E-2</v>
      </c>
      <c r="O23" s="2"/>
      <c r="P23" s="2"/>
      <c r="Q23" s="2"/>
      <c r="V23" s="45">
        <f t="shared" si="3"/>
        <v>1.3087933485337091E-5</v>
      </c>
      <c r="W23" s="45">
        <f t="shared" si="4"/>
        <v>-4.7348542919605263E-8</v>
      </c>
      <c r="X23" s="45">
        <f t="shared" si="5"/>
        <v>1.7129400291660789E-10</v>
      </c>
    </row>
    <row r="24" spans="1:24" ht="15" thickBot="1" x14ac:dyDescent="0.4">
      <c r="A24" s="70">
        <v>42198</v>
      </c>
      <c r="B24" s="85">
        <v>284.63</v>
      </c>
      <c r="C24" s="76">
        <v>66.284899999999993</v>
      </c>
      <c r="D24" s="73">
        <f t="shared" si="6"/>
        <v>6.3838534853298393E-2</v>
      </c>
      <c r="E24" s="73">
        <f t="shared" si="6"/>
        <v>4.2362912990831912E-2</v>
      </c>
      <c r="F24" s="73">
        <f t="shared" si="7"/>
        <v>6.2709649794558051E-2</v>
      </c>
      <c r="G24" s="73">
        <f t="shared" si="8"/>
        <v>3.9963509185859857E-2</v>
      </c>
      <c r="H24" s="74">
        <f t="shared" si="9"/>
        <v>2.5060976656068753E-3</v>
      </c>
      <c r="I24" s="74">
        <f t="shared" si="10"/>
        <v>3.9325001773561144E-3</v>
      </c>
      <c r="J24" s="45">
        <f t="shared" si="0"/>
        <v>4.8411973864383374E-2</v>
      </c>
      <c r="K24" s="45">
        <f t="shared" si="1"/>
        <v>-6.0490608735514623E-3</v>
      </c>
      <c r="L24" s="45">
        <f t="shared" si="2"/>
        <v>3.659113745193118E-5</v>
      </c>
      <c r="M24" s="45">
        <f t="shared" si="11"/>
        <v>2.0986305128314758E-3</v>
      </c>
      <c r="N24" s="45">
        <f t="shared" si="12"/>
        <v>9.4725317215935356E-2</v>
      </c>
      <c r="O24" s="2"/>
      <c r="P24" s="2"/>
      <c r="Q24" s="2"/>
      <c r="V24" s="45">
        <f t="shared" si="3"/>
        <v>3.6591137451931187E-5</v>
      </c>
      <c r="W24" s="45">
        <f t="shared" si="4"/>
        <v>-2.2134201787922052E-7</v>
      </c>
      <c r="X24" s="45">
        <f t="shared" si="5"/>
        <v>1.3389113400261212E-9</v>
      </c>
    </row>
    <row r="25" spans="1:24" ht="15" thickBot="1" x14ac:dyDescent="0.4">
      <c r="A25" s="70">
        <v>42191</v>
      </c>
      <c r="B25" s="85">
        <v>267.55</v>
      </c>
      <c r="C25" s="76">
        <v>63.591000000000001</v>
      </c>
      <c r="D25" s="73">
        <f t="shared" si="6"/>
        <v>-3.1843676497195626E-2</v>
      </c>
      <c r="E25" s="73">
        <f t="shared" si="6"/>
        <v>-3.372708955700135E-2</v>
      </c>
      <c r="F25" s="73">
        <f t="shared" si="7"/>
        <v>-3.2972561555935961E-2</v>
      </c>
      <c r="G25" s="73">
        <f t="shared" si="8"/>
        <v>-3.6126493361973405E-2</v>
      </c>
      <c r="H25" s="74">
        <f t="shared" si="9"/>
        <v>1.19118302617778E-3</v>
      </c>
      <c r="I25" s="74">
        <f t="shared" si="10"/>
        <v>1.0871898155599862E-3</v>
      </c>
      <c r="J25" s="45">
        <f t="shared" si="0"/>
        <v>-2.1793879104453705E-2</v>
      </c>
      <c r="K25" s="45">
        <f t="shared" si="1"/>
        <v>-1.1933210452547645E-2</v>
      </c>
      <c r="L25" s="45">
        <f t="shared" si="2"/>
        <v>1.4240151170479237E-4</v>
      </c>
      <c r="M25" s="45">
        <f t="shared" si="11"/>
        <v>-6.8107222456005673E-2</v>
      </c>
      <c r="N25" s="45">
        <f t="shared" si="12"/>
        <v>2.4519464247098215E-2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3"/>
        <v>1.424015117047924E-4</v>
      </c>
      <c r="W25" s="45">
        <f t="shared" si="4"/>
        <v>-1.6993072079342146E-6</v>
      </c>
      <c r="X25" s="45">
        <f t="shared" si="5"/>
        <v>2.0278190535810125E-8</v>
      </c>
    </row>
    <row r="26" spans="1:24" x14ac:dyDescent="0.35">
      <c r="A26" s="70">
        <v>42184</v>
      </c>
      <c r="B26" s="85">
        <v>276.35000000000002</v>
      </c>
      <c r="C26" s="76">
        <v>65.810599999999994</v>
      </c>
      <c r="D26" s="73">
        <f t="shared" si="6"/>
        <v>-3.5865052506715879E-2</v>
      </c>
      <c r="E26" s="73">
        <f t="shared" si="6"/>
        <v>-2.6519376244390075E-2</v>
      </c>
      <c r="F26" s="73">
        <f t="shared" si="7"/>
        <v>-3.6993937565456214E-2</v>
      </c>
      <c r="G26" s="73">
        <f t="shared" si="8"/>
        <v>-2.8918780049362127E-2</v>
      </c>
      <c r="H26" s="74">
        <f t="shared" si="9"/>
        <v>1.0698195436152633E-3</v>
      </c>
      <c r="I26" s="74">
        <f t="shared" si="10"/>
        <v>1.3685514165968724E-3</v>
      </c>
      <c r="J26" s="45">
        <f t="shared" si="0"/>
        <v>-2.4744523000241235E-2</v>
      </c>
      <c r="K26" s="45">
        <f t="shared" si="1"/>
        <v>-1.7748532441488399E-3</v>
      </c>
      <c r="L26" s="45">
        <f t="shared" si="2"/>
        <v>3.1501040382656615E-6</v>
      </c>
      <c r="M26" s="45">
        <f t="shared" si="11"/>
        <v>-7.1057866351793203E-2</v>
      </c>
      <c r="N26" s="45">
        <f t="shared" si="12"/>
        <v>2.1568820351310681E-2</v>
      </c>
      <c r="O26" s="2"/>
      <c r="P26" s="2"/>
      <c r="Q26" s="148" t="s">
        <v>129</v>
      </c>
      <c r="R26" s="169">
        <f>R27+R28</f>
        <v>0.14637440572198837</v>
      </c>
      <c r="S26" s="92">
        <f>S28+S27</f>
        <v>155</v>
      </c>
      <c r="V26" s="45">
        <f t="shared" si="3"/>
        <v>3.1501040382656653E-6</v>
      </c>
      <c r="W26" s="45">
        <f t="shared" si="4"/>
        <v>-5.5909723717221803E-9</v>
      </c>
      <c r="X26" s="45">
        <f t="shared" si="5"/>
        <v>9.9231554518976514E-12</v>
      </c>
    </row>
    <row r="27" spans="1:24" x14ac:dyDescent="0.35">
      <c r="A27" s="70">
        <v>42177</v>
      </c>
      <c r="B27" s="85">
        <v>286.63</v>
      </c>
      <c r="C27" s="76">
        <v>67.603399999999993</v>
      </c>
      <c r="D27" s="73">
        <f t="shared" si="6"/>
        <v>3.746199507745774E-2</v>
      </c>
      <c r="E27" s="73">
        <f t="shared" si="6"/>
        <v>6.3732632605856473E-2</v>
      </c>
      <c r="F27" s="73">
        <f t="shared" si="7"/>
        <v>3.6333110018717404E-2</v>
      </c>
      <c r="G27" s="73">
        <f t="shared" si="8"/>
        <v>6.1333228800884418E-2</v>
      </c>
      <c r="H27" s="74">
        <f t="shared" si="9"/>
        <v>2.2284269498257007E-3</v>
      </c>
      <c r="I27" s="74">
        <f t="shared" si="10"/>
        <v>1.3200948836322231E-3</v>
      </c>
      <c r="J27" s="45">
        <f t="shared" si="0"/>
        <v>2.9058455094357671E-2</v>
      </c>
      <c r="K27" s="45">
        <f t="shared" si="1"/>
        <v>3.4674177511498802E-2</v>
      </c>
      <c r="L27" s="45">
        <f t="shared" si="2"/>
        <v>1.2022985860989292E-3</v>
      </c>
      <c r="M27" s="45">
        <f t="shared" si="11"/>
        <v>-1.7254888257194245E-2</v>
      </c>
      <c r="N27" s="45">
        <f t="shared" si="12"/>
        <v>7.5371798445909632E-2</v>
      </c>
      <c r="O27" s="2"/>
      <c r="P27" s="2"/>
      <c r="Q27" s="149" t="s">
        <v>130</v>
      </c>
      <c r="R27" s="170">
        <f>R8</f>
        <v>6.173274597397127E-2</v>
      </c>
      <c r="S27" s="122">
        <v>1</v>
      </c>
      <c r="V27" s="45">
        <f t="shared" si="3"/>
        <v>1.2022985860989292E-3</v>
      </c>
      <c r="W27" s="45">
        <f t="shared" si="4"/>
        <v>4.1688714596218297E-5</v>
      </c>
      <c r="X27" s="45">
        <f t="shared" si="5"/>
        <v>1.4455218901354844E-6</v>
      </c>
    </row>
    <row r="28" spans="1:24" x14ac:dyDescent="0.35">
      <c r="A28" s="70">
        <v>42170</v>
      </c>
      <c r="B28" s="85">
        <v>276.27999999999997</v>
      </c>
      <c r="C28" s="76">
        <v>63.552999999999997</v>
      </c>
      <c r="D28" s="73">
        <f t="shared" si="6"/>
        <v>-1.5114786824468877E-2</v>
      </c>
      <c r="E28" s="73">
        <f t="shared" si="6"/>
        <v>7.8211475456629181E-3</v>
      </c>
      <c r="F28" s="73">
        <f t="shared" si="7"/>
        <v>-1.6243671883209215E-2</v>
      </c>
      <c r="G28" s="73">
        <f t="shared" si="8"/>
        <v>5.421743740690866E-3</v>
      </c>
      <c r="H28" s="74">
        <f t="shared" si="9"/>
        <v>-8.8069026358625772E-5</v>
      </c>
      <c r="I28" s="74">
        <f t="shared" si="10"/>
        <v>2.6385687624936162E-4</v>
      </c>
      <c r="J28" s="45">
        <f t="shared" si="0"/>
        <v>-9.5192258317240569E-3</v>
      </c>
      <c r="K28" s="45">
        <f t="shared" si="1"/>
        <v>1.7340373377386975E-2</v>
      </c>
      <c r="L28" s="45">
        <f t="shared" si="2"/>
        <v>3.0068854886719097E-4</v>
      </c>
      <c r="M28" s="45">
        <f t="shared" si="11"/>
        <v>-5.5832569183276004E-2</v>
      </c>
      <c r="N28" s="45">
        <f t="shared" si="12"/>
        <v>3.6794117519827876E-2</v>
      </c>
      <c r="O28" s="2"/>
      <c r="P28" s="2"/>
      <c r="Q28" s="149" t="s">
        <v>131</v>
      </c>
      <c r="R28" s="170">
        <f>S8</f>
        <v>8.4641659748017101E-2</v>
      </c>
      <c r="S28" s="122">
        <f>S7</f>
        <v>154</v>
      </c>
      <c r="V28" s="45">
        <f t="shared" si="3"/>
        <v>3.0068854886719097E-4</v>
      </c>
      <c r="W28" s="45">
        <f t="shared" si="4"/>
        <v>5.2140517076617606E-6</v>
      </c>
      <c r="X28" s="45">
        <f t="shared" si="5"/>
        <v>9.04136034198571E-8</v>
      </c>
    </row>
    <row r="29" spans="1:24" ht="15" thickBot="1" x14ac:dyDescent="0.4">
      <c r="A29" s="70">
        <v>42163</v>
      </c>
      <c r="B29" s="85">
        <v>280.52</v>
      </c>
      <c r="C29" s="76">
        <v>63.059800000000003</v>
      </c>
      <c r="D29" s="73">
        <f t="shared" si="6"/>
        <v>-4.2365070153279026E-2</v>
      </c>
      <c r="E29" s="73">
        <f t="shared" si="6"/>
        <v>-2.5505985909507464E-2</v>
      </c>
      <c r="F29" s="73">
        <f t="shared" si="7"/>
        <v>-4.3493955212019361E-2</v>
      </c>
      <c r="G29" s="73">
        <f t="shared" si="8"/>
        <v>-2.7905389714479516E-2</v>
      </c>
      <c r="H29" s="74">
        <f t="shared" si="9"/>
        <v>1.2137157704155178E-3</v>
      </c>
      <c r="I29" s="74">
        <f t="shared" si="10"/>
        <v>1.8917241399851461E-3</v>
      </c>
      <c r="J29" s="45">
        <f t="shared" si="0"/>
        <v>-2.9513845079533904E-2</v>
      </c>
      <c r="K29" s="45">
        <f t="shared" si="1"/>
        <v>4.0078591700264399E-3</v>
      </c>
      <c r="L29" s="45">
        <f t="shared" si="2"/>
        <v>1.6062935126765024E-5</v>
      </c>
      <c r="M29" s="45">
        <f t="shared" si="11"/>
        <v>-7.5827188431085879E-2</v>
      </c>
      <c r="N29" s="45">
        <f t="shared" si="12"/>
        <v>1.6799498272018008E-2</v>
      </c>
      <c r="O29" s="2"/>
      <c r="P29" s="2"/>
      <c r="Q29" s="150" t="s">
        <v>132</v>
      </c>
      <c r="R29" s="171">
        <f>R27/R26</f>
        <v>0.42174549347938206</v>
      </c>
      <c r="S29" s="113"/>
      <c r="V29" s="45">
        <f t="shared" si="3"/>
        <v>1.6062935126765017E-5</v>
      </c>
      <c r="W29" s="45">
        <f t="shared" si="4"/>
        <v>6.4377981845344976E-8</v>
      </c>
      <c r="X29" s="45">
        <f t="shared" si="5"/>
        <v>2.5801788488666146E-10</v>
      </c>
    </row>
    <row r="30" spans="1:24" x14ac:dyDescent="0.35">
      <c r="A30" s="70">
        <v>42156</v>
      </c>
      <c r="B30" s="85">
        <v>292.93</v>
      </c>
      <c r="C30" s="76">
        <v>64.710300000000004</v>
      </c>
      <c r="D30" s="73">
        <f t="shared" si="6"/>
        <v>-9.2670883079108771E-3</v>
      </c>
      <c r="E30" s="73">
        <f t="shared" si="6"/>
        <v>-8.7853110833877078E-4</v>
      </c>
      <c r="F30" s="73">
        <f t="shared" si="7"/>
        <v>-1.0395973366651216E-2</v>
      </c>
      <c r="G30" s="73">
        <f t="shared" si="8"/>
        <v>-3.2779349133108234E-3</v>
      </c>
      <c r="H30" s="74">
        <f t="shared" si="9"/>
        <v>3.407732405639548E-5</v>
      </c>
      <c r="I30" s="74">
        <f t="shared" si="10"/>
        <v>1.0807626224012141E-4</v>
      </c>
      <c r="J30" s="45">
        <f t="shared" si="0"/>
        <v>-5.2285363037020043E-3</v>
      </c>
      <c r="K30" s="45">
        <f t="shared" si="1"/>
        <v>4.3500051953632331E-3</v>
      </c>
      <c r="L30" s="45">
        <f t="shared" si="2"/>
        <v>1.892254519968712E-5</v>
      </c>
      <c r="M30" s="45">
        <f t="shared" si="11"/>
        <v>-5.1541879655253947E-2</v>
      </c>
      <c r="N30" s="45">
        <f t="shared" si="12"/>
        <v>4.1084807047849933E-2</v>
      </c>
      <c r="O30" s="2"/>
      <c r="P30" s="2"/>
      <c r="Q30" s="2"/>
      <c r="V30" s="45">
        <f t="shared" si="3"/>
        <v>1.8922545199687113E-5</v>
      </c>
      <c r="W30" s="45">
        <f t="shared" si="4"/>
        <v>8.2313169928134534E-8</v>
      </c>
      <c r="X30" s="45">
        <f t="shared" si="5"/>
        <v>3.5806271683420182E-10</v>
      </c>
    </row>
    <row r="31" spans="1:24" x14ac:dyDescent="0.35">
      <c r="A31" s="70">
        <v>42149</v>
      </c>
      <c r="B31" s="85">
        <v>295.67</v>
      </c>
      <c r="C31" s="76">
        <v>64.767200000000003</v>
      </c>
      <c r="D31" s="73">
        <f t="shared" si="6"/>
        <v>1.1840799425071135E-2</v>
      </c>
      <c r="E31" s="73">
        <f t="shared" si="6"/>
        <v>4.5615923540205175E-3</v>
      </c>
      <c r="F31" s="73">
        <f t="shared" si="7"/>
        <v>1.0711914366330797E-2</v>
      </c>
      <c r="G31" s="73">
        <f t="shared" si="8"/>
        <v>2.1621885490484649E-3</v>
      </c>
      <c r="H31" s="74">
        <f t="shared" si="9"/>
        <v>2.3161178581268192E-5</v>
      </c>
      <c r="I31" s="74">
        <f t="shared" si="10"/>
        <v>1.1474510939160412E-4</v>
      </c>
      <c r="J31" s="45">
        <f t="shared" si="0"/>
        <v>1.0259162420526987E-2</v>
      </c>
      <c r="K31" s="45">
        <f t="shared" si="1"/>
        <v>-5.6975700665064695E-3</v>
      </c>
      <c r="L31" s="45">
        <f t="shared" si="2"/>
        <v>3.2462304662750535E-5</v>
      </c>
      <c r="M31" s="45">
        <f t="shared" si="11"/>
        <v>-3.6054180931024943E-2</v>
      </c>
      <c r="N31" s="45">
        <f t="shared" si="12"/>
        <v>5.6572505772078938E-2</v>
      </c>
      <c r="O31" s="2"/>
      <c r="P31" s="2"/>
      <c r="Q31" s="2"/>
      <c r="V31" s="45">
        <f t="shared" si="3"/>
        <v>3.2462304662750542E-5</v>
      </c>
      <c r="W31" s="45">
        <f t="shared" si="4"/>
        <v>-1.8495625533630091E-7</v>
      </c>
      <c r="X31" s="45">
        <f t="shared" si="5"/>
        <v>1.0538012240172356E-9</v>
      </c>
    </row>
    <row r="32" spans="1:24" x14ac:dyDescent="0.35">
      <c r="A32" s="70">
        <v>42142</v>
      </c>
      <c r="B32" s="85">
        <v>292.20999999999998</v>
      </c>
      <c r="C32" s="76">
        <v>64.473100000000002</v>
      </c>
      <c r="D32" s="73">
        <f t="shared" si="6"/>
        <v>-8.6511059845298249E-3</v>
      </c>
      <c r="E32" s="73">
        <f t="shared" si="6"/>
        <v>1.7057411210913694E-2</v>
      </c>
      <c r="F32" s="73">
        <f t="shared" si="7"/>
        <v>-9.7799910432701635E-3</v>
      </c>
      <c r="G32" s="73">
        <f t="shared" si="8"/>
        <v>1.4658007405941642E-2</v>
      </c>
      <c r="H32" s="74">
        <f t="shared" si="9"/>
        <v>-1.4335518114229698E-4</v>
      </c>
      <c r="I32" s="74">
        <f t="shared" si="10"/>
        <v>9.5648224806444622E-5</v>
      </c>
      <c r="J32" s="45">
        <f t="shared" si="0"/>
        <v>-4.7765655160675116E-3</v>
      </c>
      <c r="K32" s="45">
        <f t="shared" si="1"/>
        <v>2.1833976726981206E-2</v>
      </c>
      <c r="L32" s="45">
        <f t="shared" si="2"/>
        <v>4.7672253971435693E-4</v>
      </c>
      <c r="M32" s="45">
        <f t="shared" si="11"/>
        <v>-5.1089908867619459E-2</v>
      </c>
      <c r="N32" s="45">
        <f t="shared" si="12"/>
        <v>4.1536777835484422E-2</v>
      </c>
      <c r="O32" s="2"/>
      <c r="P32" s="2"/>
      <c r="Q32" s="2"/>
      <c r="V32" s="45">
        <f t="shared" si="3"/>
        <v>4.7672253971435693E-4</v>
      </c>
      <c r="W32" s="45">
        <f t="shared" si="4"/>
        <v>1.0408748837350643E-5</v>
      </c>
      <c r="X32" s="45">
        <f t="shared" si="5"/>
        <v>2.2726437987170661E-7</v>
      </c>
    </row>
    <row r="33" spans="1:24" x14ac:dyDescent="0.35">
      <c r="A33" s="70">
        <v>42135</v>
      </c>
      <c r="B33" s="85">
        <v>294.76</v>
      </c>
      <c r="C33" s="76">
        <v>63.391800000000003</v>
      </c>
      <c r="D33" s="73">
        <f t="shared" si="6"/>
        <v>2.1078398041748984E-3</v>
      </c>
      <c r="E33" s="73">
        <f t="shared" si="6"/>
        <v>3.3180129082730325E-2</v>
      </c>
      <c r="F33" s="73">
        <f t="shared" si="7"/>
        <v>9.7895474543456019E-4</v>
      </c>
      <c r="G33" s="73">
        <f t="shared" si="8"/>
        <v>3.0780725277758273E-2</v>
      </c>
      <c r="H33" s="74">
        <f t="shared" si="9"/>
        <v>3.0132937078578981E-5</v>
      </c>
      <c r="I33" s="74">
        <f t="shared" si="10"/>
        <v>9.5835239360884453E-7</v>
      </c>
      <c r="J33" s="45">
        <f t="shared" si="0"/>
        <v>3.1177019290545404E-3</v>
      </c>
      <c r="K33" s="45">
        <f t="shared" si="1"/>
        <v>3.0062427153675783E-2</v>
      </c>
      <c r="L33" s="45">
        <f t="shared" si="2"/>
        <v>9.0374952637006301E-4</v>
      </c>
      <c r="M33" s="45">
        <f t="shared" si="11"/>
        <v>-4.3195641422497398E-2</v>
      </c>
      <c r="N33" s="45">
        <f t="shared" si="12"/>
        <v>4.9431045280606482E-2</v>
      </c>
      <c r="O33" s="2"/>
      <c r="P33" s="2"/>
      <c r="Q33" s="2"/>
      <c r="V33" s="45">
        <f t="shared" si="3"/>
        <v>9.0374952637006301E-4</v>
      </c>
      <c r="W33" s="45">
        <f t="shared" si="4"/>
        <v>2.716890430166901E-5</v>
      </c>
      <c r="X33" s="45">
        <f t="shared" si="5"/>
        <v>8.1676320641411324E-7</v>
      </c>
    </row>
    <row r="34" spans="1:24" x14ac:dyDescent="0.35">
      <c r="A34" s="70">
        <v>42128</v>
      </c>
      <c r="B34" s="85">
        <v>294.14</v>
      </c>
      <c r="C34" s="76">
        <v>61.356000000000002</v>
      </c>
      <c r="D34" s="73">
        <f t="shared" si="6"/>
        <v>-3.1350852927616538E-2</v>
      </c>
      <c r="E34" s="73">
        <f t="shared" si="6"/>
        <v>-9.6307817388076866E-2</v>
      </c>
      <c r="F34" s="73">
        <f t="shared" si="7"/>
        <v>-3.2479737986356873E-2</v>
      </c>
      <c r="G34" s="73">
        <f t="shared" si="8"/>
        <v>-9.8707221193048922E-2</v>
      </c>
      <c r="H34" s="74">
        <f t="shared" si="9"/>
        <v>3.2059846817116011E-3</v>
      </c>
      <c r="I34" s="74">
        <f t="shared" si="10"/>
        <v>1.0549333796623936E-3</v>
      </c>
      <c r="J34" s="45">
        <f t="shared" ref="J34:J65" si="13">$S$4+$R$11*D34</f>
        <v>-2.143227480437428E-2</v>
      </c>
      <c r="K34" s="45">
        <f t="shared" ref="K34:K65" si="14">E34-J34</f>
        <v>-7.487554258370259E-2</v>
      </c>
      <c r="L34" s="45">
        <f t="shared" ref="L34:L65" si="15">K34^2</f>
        <v>5.6063468772038598E-3</v>
      </c>
      <c r="M34" s="45">
        <f t="shared" si="11"/>
        <v>-6.7745618155926238E-2</v>
      </c>
      <c r="N34" s="45">
        <f t="shared" si="12"/>
        <v>2.4881068547177639E-2</v>
      </c>
      <c r="O34" s="2"/>
      <c r="P34" s="2"/>
      <c r="Q34" s="2"/>
      <c r="V34" s="45">
        <f t="shared" ref="V34:V65" si="16">(K34-AVERAGE($K$2:$K$157))^2</f>
        <v>5.6063468772038598E-3</v>
      </c>
      <c r="W34" s="45">
        <f t="shared" ref="W34:W65" si="17">(K34-AVERAGE($K$2:$K$157))^3</f>
        <v>-4.1977826434308566E-4</v>
      </c>
      <c r="X34" s="45">
        <f t="shared" ref="X34:X65" si="18">(K34-AVERAGE($K$2:$K$157))^4</f>
        <v>3.1431125307533472E-5</v>
      </c>
    </row>
    <row r="35" spans="1:24" x14ac:dyDescent="0.35">
      <c r="A35" s="70">
        <v>42121</v>
      </c>
      <c r="B35" s="85">
        <v>303.66000000000003</v>
      </c>
      <c r="C35" s="76">
        <v>67.894800000000004</v>
      </c>
      <c r="D35" s="73">
        <f t="shared" si="6"/>
        <v>1.031408038328461E-2</v>
      </c>
      <c r="E35" s="73">
        <f t="shared" si="6"/>
        <v>2.2281111194760176E-2</v>
      </c>
      <c r="F35" s="73">
        <f t="shared" si="7"/>
        <v>9.1851953245442718E-3</v>
      </c>
      <c r="G35" s="73">
        <f t="shared" si="8"/>
        <v>1.9881707389788124E-2</v>
      </c>
      <c r="H35" s="74">
        <f t="shared" si="9"/>
        <v>1.8261736576063919E-4</v>
      </c>
      <c r="I35" s="74">
        <f t="shared" si="10"/>
        <v>8.436781315002995E-5</v>
      </c>
      <c r="J35" s="45">
        <f t="shared" si="13"/>
        <v>9.1389477948453108E-3</v>
      </c>
      <c r="K35" s="45">
        <f t="shared" si="14"/>
        <v>1.3142163399914865E-2</v>
      </c>
      <c r="L35" s="45">
        <f t="shared" si="15"/>
        <v>1.7271645883006184E-4</v>
      </c>
      <c r="M35" s="45">
        <f t="shared" si="11"/>
        <v>-3.7174395556706624E-2</v>
      </c>
      <c r="N35" s="45">
        <f t="shared" si="12"/>
        <v>5.5452291146397256E-2</v>
      </c>
      <c r="O35" s="2"/>
      <c r="P35" s="2"/>
      <c r="Q35" s="2"/>
      <c r="V35" s="45">
        <f t="shared" si="16"/>
        <v>1.7271645883006181E-4</v>
      </c>
      <c r="W35" s="45">
        <f t="shared" si="17"/>
        <v>2.2698679237993406E-6</v>
      </c>
      <c r="X35" s="45">
        <f t="shared" si="18"/>
        <v>2.9830975150796435E-8</v>
      </c>
    </row>
    <row r="36" spans="1:24" x14ac:dyDescent="0.35">
      <c r="A36" s="70">
        <v>42114</v>
      </c>
      <c r="B36" s="85">
        <v>300.56</v>
      </c>
      <c r="C36" s="76">
        <v>66.415000000000006</v>
      </c>
      <c r="D36" s="73">
        <f t="shared" si="6"/>
        <v>-1.3328080887663326E-2</v>
      </c>
      <c r="E36" s="73">
        <f t="shared" si="6"/>
        <v>-8.4235105823897496E-3</v>
      </c>
      <c r="F36" s="73">
        <f t="shared" si="7"/>
        <v>-1.4456965946403664E-2</v>
      </c>
      <c r="G36" s="73">
        <f t="shared" si="8"/>
        <v>-1.0822914387361802E-2</v>
      </c>
      <c r="H36" s="74">
        <f t="shared" si="9"/>
        <v>1.5646650473893185E-4</v>
      </c>
      <c r="I36" s="74">
        <f t="shared" si="10"/>
        <v>2.090038643754752E-4</v>
      </c>
      <c r="J36" s="45">
        <f t="shared" si="13"/>
        <v>-8.2082484564371394E-3</v>
      </c>
      <c r="K36" s="45">
        <f t="shared" si="14"/>
        <v>-2.1526212595261024E-4</v>
      </c>
      <c r="L36" s="45">
        <f t="shared" si="15"/>
        <v>4.6337782869637435E-8</v>
      </c>
      <c r="M36" s="45">
        <f t="shared" si="11"/>
        <v>-5.4521591807989087E-2</v>
      </c>
      <c r="N36" s="45">
        <f t="shared" si="12"/>
        <v>3.8105094895114794E-2</v>
      </c>
      <c r="O36" s="2"/>
      <c r="P36" s="2"/>
      <c r="Q36" s="2"/>
      <c r="V36" s="45">
        <f t="shared" si="16"/>
        <v>4.6337782869637865E-8</v>
      </c>
      <c r="W36" s="45">
        <f t="shared" si="17"/>
        <v>-9.9747696524487383E-12</v>
      </c>
      <c r="X36" s="45">
        <f t="shared" si="18"/>
        <v>2.1471901212737044E-15</v>
      </c>
    </row>
    <row r="37" spans="1:24" x14ac:dyDescent="0.35">
      <c r="A37" s="70">
        <v>42107</v>
      </c>
      <c r="B37" s="85">
        <v>304.62</v>
      </c>
      <c r="C37" s="76">
        <v>66.979200000000006</v>
      </c>
      <c r="D37" s="73">
        <f t="shared" si="6"/>
        <v>1.4622123039003385E-2</v>
      </c>
      <c r="E37" s="73">
        <f t="shared" si="6"/>
        <v>1.9138362846804893E-2</v>
      </c>
      <c r="F37" s="73">
        <f t="shared" si="7"/>
        <v>1.3493237980263046E-2</v>
      </c>
      <c r="G37" s="73">
        <f t="shared" si="8"/>
        <v>1.673895904183284E-2</v>
      </c>
      <c r="H37" s="74">
        <f t="shared" si="9"/>
        <v>2.258627578933264E-4</v>
      </c>
      <c r="I37" s="74">
        <f t="shared" si="10"/>
        <v>1.8206747119201317E-4</v>
      </c>
      <c r="J37" s="45">
        <f t="shared" si="13"/>
        <v>1.2299930437302906E-2</v>
      </c>
      <c r="K37" s="45">
        <f t="shared" si="14"/>
        <v>6.8384324095019863E-3</v>
      </c>
      <c r="L37" s="45">
        <f t="shared" si="15"/>
        <v>4.6764157819327141E-5</v>
      </c>
      <c r="M37" s="45">
        <f t="shared" si="11"/>
        <v>-3.4013412914249024E-2</v>
      </c>
      <c r="N37" s="45">
        <f t="shared" si="12"/>
        <v>5.8613273788854857E-2</v>
      </c>
      <c r="O37" s="2"/>
      <c r="P37" s="2"/>
      <c r="Q37" s="2"/>
      <c r="V37" s="45">
        <f t="shared" si="16"/>
        <v>4.6764157819327127E-5</v>
      </c>
      <c r="W37" s="45">
        <f t="shared" si="17"/>
        <v>3.1979353243475235E-7</v>
      </c>
      <c r="X37" s="45">
        <f t="shared" si="18"/>
        <v>2.1868864565509344E-9</v>
      </c>
    </row>
    <row r="38" spans="1:24" x14ac:dyDescent="0.35">
      <c r="A38" s="70">
        <v>42101</v>
      </c>
      <c r="B38" s="85">
        <v>300.23</v>
      </c>
      <c r="C38" s="76">
        <v>65.721400000000003</v>
      </c>
      <c r="D38" s="73">
        <f t="shared" si="6"/>
        <v>1.9976218787158127E-2</v>
      </c>
      <c r="E38" s="73">
        <f t="shared" si="6"/>
        <v>4.0106224045376365E-2</v>
      </c>
      <c r="F38" s="73">
        <f t="shared" si="7"/>
        <v>1.8847333728417789E-2</v>
      </c>
      <c r="G38" s="73">
        <f t="shared" si="8"/>
        <v>3.770682024040431E-2</v>
      </c>
      <c r="H38" s="74">
        <f t="shared" si="9"/>
        <v>7.1067302490835868E-4</v>
      </c>
      <c r="I38" s="74">
        <f t="shared" si="10"/>
        <v>3.5522198867035481E-4</v>
      </c>
      <c r="J38" s="45">
        <f t="shared" si="13"/>
        <v>1.6228443936004425E-2</v>
      </c>
      <c r="K38" s="45">
        <f t="shared" si="14"/>
        <v>2.387778010937194E-2</v>
      </c>
      <c r="L38" s="45">
        <f t="shared" si="15"/>
        <v>5.7014838295151829E-4</v>
      </c>
      <c r="M38" s="45">
        <f t="shared" si="11"/>
        <v>-3.0084899415547501E-2</v>
      </c>
      <c r="N38" s="45">
        <f t="shared" si="12"/>
        <v>6.2541787287556383E-2</v>
      </c>
      <c r="O38" s="2"/>
      <c r="P38" s="2"/>
      <c r="Q38" s="2"/>
      <c r="V38" s="45">
        <f t="shared" si="16"/>
        <v>5.7014838295151829E-4</v>
      </c>
      <c r="W38" s="45">
        <f t="shared" si="17"/>
        <v>1.3613877717830339E-5</v>
      </c>
      <c r="X38" s="45">
        <f t="shared" si="18"/>
        <v>3.2506917858223115E-7</v>
      </c>
    </row>
    <row r="39" spans="1:24" x14ac:dyDescent="0.35">
      <c r="A39" s="70">
        <v>42093</v>
      </c>
      <c r="B39" s="85">
        <v>294.35000000000002</v>
      </c>
      <c r="C39" s="76">
        <v>63.187199999999997</v>
      </c>
      <c r="D39" s="73">
        <f t="shared" si="6"/>
        <v>-7.8870201220127903E-3</v>
      </c>
      <c r="E39" s="73">
        <f t="shared" si="6"/>
        <v>-1.2860410183345316E-2</v>
      </c>
      <c r="F39" s="73">
        <f t="shared" si="7"/>
        <v>-9.0159051807531289E-3</v>
      </c>
      <c r="G39" s="73">
        <f t="shared" si="8"/>
        <v>-1.5259813988317368E-2</v>
      </c>
      <c r="H39" s="74">
        <f t="shared" si="9"/>
        <v>1.3758103599459962E-4</v>
      </c>
      <c r="I39" s="74">
        <f t="shared" si="10"/>
        <v>8.1286546228331115E-5</v>
      </c>
      <c r="J39" s="45">
        <f t="shared" si="13"/>
        <v>-4.215925257420719E-3</v>
      </c>
      <c r="K39" s="45">
        <f t="shared" si="14"/>
        <v>-8.6444849259245966E-3</v>
      </c>
      <c r="L39" s="45">
        <f t="shared" si="15"/>
        <v>7.4727119634537578E-5</v>
      </c>
      <c r="M39" s="45">
        <f t="shared" si="11"/>
        <v>-5.0529268608972666E-2</v>
      </c>
      <c r="N39" s="45">
        <f t="shared" si="12"/>
        <v>4.2097418094131214E-2</v>
      </c>
      <c r="O39" s="2"/>
      <c r="P39" s="2"/>
      <c r="Q39" s="2"/>
      <c r="V39" s="45">
        <f t="shared" si="16"/>
        <v>7.4727119634537606E-5</v>
      </c>
      <c r="W39" s="45">
        <f t="shared" si="17"/>
        <v>-6.4597745923852438E-7</v>
      </c>
      <c r="X39" s="45">
        <f t="shared" si="18"/>
        <v>5.5841424088744954E-9</v>
      </c>
    </row>
    <row r="40" spans="1:24" x14ac:dyDescent="0.35">
      <c r="A40" s="70">
        <v>42086</v>
      </c>
      <c r="B40" s="85">
        <v>296.69</v>
      </c>
      <c r="C40" s="76">
        <v>64.010400000000004</v>
      </c>
      <c r="D40" s="73">
        <f t="shared" si="6"/>
        <v>2.2892604723323516E-2</v>
      </c>
      <c r="E40" s="73">
        <f t="shared" si="6"/>
        <v>8.4522929897170931E-3</v>
      </c>
      <c r="F40" s="73">
        <f t="shared" si="7"/>
        <v>2.1763719664583177E-2</v>
      </c>
      <c r="G40" s="73">
        <f t="shared" si="8"/>
        <v>6.052889184745041E-3</v>
      </c>
      <c r="H40" s="74">
        <f t="shared" si="9"/>
        <v>1.317333833775785E-4</v>
      </c>
      <c r="I40" s="74">
        <f t="shared" si="10"/>
        <v>4.7365949363856451E-4</v>
      </c>
      <c r="J40" s="45">
        <f t="shared" si="13"/>
        <v>1.8368312563045251E-2</v>
      </c>
      <c r="K40" s="45">
        <f t="shared" si="14"/>
        <v>-9.9160195733281574E-3</v>
      </c>
      <c r="L40" s="45">
        <f t="shared" si="15"/>
        <v>9.8327444178627129E-5</v>
      </c>
      <c r="M40" s="45">
        <f t="shared" si="11"/>
        <v>-2.7945030788506676E-2</v>
      </c>
      <c r="N40" s="45">
        <f t="shared" si="12"/>
        <v>6.4681655914597208E-2</v>
      </c>
      <c r="O40" s="2"/>
      <c r="P40" s="2"/>
      <c r="Q40" s="2"/>
      <c r="V40" s="45">
        <f t="shared" si="16"/>
        <v>9.832744417862717E-5</v>
      </c>
      <c r="W40" s="45">
        <f t="shared" si="17"/>
        <v>-9.7501686107059898E-7</v>
      </c>
      <c r="X40" s="45">
        <f t="shared" si="18"/>
        <v>9.6682862787010418E-9</v>
      </c>
    </row>
    <row r="41" spans="1:24" x14ac:dyDescent="0.35">
      <c r="A41" s="70">
        <v>42079</v>
      </c>
      <c r="B41" s="85">
        <v>290.05</v>
      </c>
      <c r="C41" s="76">
        <v>63.4739</v>
      </c>
      <c r="D41" s="73">
        <f t="shared" si="6"/>
        <v>-1.2396267346166234E-3</v>
      </c>
      <c r="E41" s="73">
        <f t="shared" si="6"/>
        <v>2.1431525487551936E-2</v>
      </c>
      <c r="F41" s="73">
        <f t="shared" si="7"/>
        <v>-2.3685117933569615E-3</v>
      </c>
      <c r="G41" s="73">
        <f t="shared" si="8"/>
        <v>1.9032121682579884E-2</v>
      </c>
      <c r="H41" s="74">
        <f t="shared" si="9"/>
        <v>-4.507780465779519E-5</v>
      </c>
      <c r="I41" s="74">
        <f t="shared" si="10"/>
        <v>5.6098481152710101E-6</v>
      </c>
      <c r="J41" s="45">
        <f t="shared" si="13"/>
        <v>6.6153227825469928E-4</v>
      </c>
      <c r="K41" s="45">
        <f t="shared" si="14"/>
        <v>2.0769993209297236E-2</v>
      </c>
      <c r="L41" s="45">
        <f t="shared" si="15"/>
        <v>4.313926179142533E-4</v>
      </c>
      <c r="M41" s="45">
        <f t="shared" si="11"/>
        <v>-4.5651811073297244E-2</v>
      </c>
      <c r="N41" s="45">
        <f t="shared" si="12"/>
        <v>4.6974875629806637E-2</v>
      </c>
      <c r="O41" s="2"/>
      <c r="P41" s="2"/>
      <c r="Q41" s="2"/>
      <c r="V41" s="45">
        <f t="shared" si="16"/>
        <v>4.313926179142533E-4</v>
      </c>
      <c r="W41" s="45">
        <f t="shared" si="17"/>
        <v>8.9600217446199975E-6</v>
      </c>
      <c r="X41" s="45">
        <f t="shared" si="18"/>
        <v>1.8609959079091294E-7</v>
      </c>
    </row>
    <row r="42" spans="1:24" x14ac:dyDescent="0.35">
      <c r="A42" s="70">
        <v>42072</v>
      </c>
      <c r="B42" s="85">
        <v>290.41000000000003</v>
      </c>
      <c r="C42" s="76">
        <v>62.142099999999999</v>
      </c>
      <c r="D42" s="73">
        <f t="shared" si="6"/>
        <v>-2.1364785172704213E-2</v>
      </c>
      <c r="E42" s="73">
        <f t="shared" si="6"/>
        <v>7.9510931536579017E-3</v>
      </c>
      <c r="F42" s="73">
        <f t="shared" si="7"/>
        <v>-2.2493670231444551E-2</v>
      </c>
      <c r="G42" s="73">
        <f t="shared" si="8"/>
        <v>5.5516893486858496E-3</v>
      </c>
      <c r="H42" s="74">
        <f t="shared" si="9"/>
        <v>-1.2487786943676267E-4</v>
      </c>
      <c r="I42" s="74">
        <f t="shared" si="10"/>
        <v>5.0596520048097474E-4</v>
      </c>
      <c r="J42" s="45">
        <f t="shared" si="13"/>
        <v>-1.4105098784475575E-2</v>
      </c>
      <c r="K42" s="45">
        <f t="shared" si="14"/>
        <v>2.2056191938133476E-2</v>
      </c>
      <c r="L42" s="45">
        <f t="shared" si="15"/>
        <v>4.8647560281178415E-4</v>
      </c>
      <c r="M42" s="45">
        <f t="shared" si="11"/>
        <v>-6.0418442136027525E-2</v>
      </c>
      <c r="N42" s="45">
        <f t="shared" si="12"/>
        <v>3.2208244567076355E-2</v>
      </c>
      <c r="O42" s="2"/>
      <c r="P42" s="2"/>
      <c r="Q42" s="2"/>
      <c r="V42" s="45">
        <f t="shared" si="16"/>
        <v>4.8647560281178415E-4</v>
      </c>
      <c r="W42" s="45">
        <f t="shared" si="17"/>
        <v>1.0729799268835897E-5</v>
      </c>
      <c r="X42" s="45">
        <f t="shared" si="18"/>
        <v>2.3665851213108878E-7</v>
      </c>
    </row>
    <row r="43" spans="1:24" x14ac:dyDescent="0.35">
      <c r="A43" s="70">
        <v>42065</v>
      </c>
      <c r="B43" s="85">
        <v>296.75</v>
      </c>
      <c r="C43" s="76">
        <v>61.651899999999998</v>
      </c>
      <c r="D43" s="73">
        <f t="shared" si="6"/>
        <v>3.3108202200250632E-2</v>
      </c>
      <c r="E43" s="73">
        <f t="shared" si="6"/>
        <v>-6.1130626411591022E-3</v>
      </c>
      <c r="F43" s="73">
        <f t="shared" si="7"/>
        <v>3.1979317141510297E-2</v>
      </c>
      <c r="G43" s="73">
        <f t="shared" si="8"/>
        <v>-8.5124664461311544E-3</v>
      </c>
      <c r="H43" s="74">
        <f t="shared" si="9"/>
        <v>-2.7222286413729327E-4</v>
      </c>
      <c r="I43" s="74">
        <f t="shared" si="10"/>
        <v>1.0226767248372943E-3</v>
      </c>
      <c r="J43" s="45">
        <f t="shared" si="13"/>
        <v>2.5863903690499526E-2</v>
      </c>
      <c r="K43" s="45">
        <f t="shared" si="14"/>
        <v>-3.1976966331658627E-2</v>
      </c>
      <c r="L43" s="45">
        <f t="shared" si="15"/>
        <v>1.0225263757760294E-3</v>
      </c>
      <c r="M43" s="45">
        <f t="shared" si="11"/>
        <v>-2.044943966105239E-2</v>
      </c>
      <c r="N43" s="45">
        <f t="shared" si="12"/>
        <v>7.2177247042051487E-2</v>
      </c>
      <c r="O43" s="2"/>
      <c r="P43" s="2"/>
      <c r="Q43" s="2"/>
      <c r="V43" s="45">
        <f t="shared" si="16"/>
        <v>1.0225263757760294E-3</v>
      </c>
      <c r="W43" s="45">
        <f t="shared" si="17"/>
        <v>-3.2697291491423008E-5</v>
      </c>
      <c r="X43" s="45">
        <f t="shared" si="18"/>
        <v>1.0455601891576617E-6</v>
      </c>
    </row>
    <row r="44" spans="1:24" x14ac:dyDescent="0.35">
      <c r="A44" s="70">
        <v>42058</v>
      </c>
      <c r="B44" s="85">
        <v>287.24</v>
      </c>
      <c r="C44" s="76">
        <v>62.031100000000002</v>
      </c>
      <c r="D44" s="73">
        <f t="shared" si="6"/>
        <v>1.7823606534141348E-2</v>
      </c>
      <c r="E44" s="73">
        <f t="shared" si="6"/>
        <v>5.0942451556871817E-3</v>
      </c>
      <c r="F44" s="73">
        <f t="shared" si="7"/>
        <v>1.6694721475401009E-2</v>
      </c>
      <c r="G44" s="73">
        <f t="shared" si="8"/>
        <v>2.6948413507151292E-3</v>
      </c>
      <c r="H44" s="74">
        <f t="shared" si="9"/>
        <v>4.4989625770582527E-5</v>
      </c>
      <c r="I44" s="74">
        <f t="shared" si="10"/>
        <v>2.7871372514121567E-4</v>
      </c>
      <c r="J44" s="45">
        <f t="shared" si="13"/>
        <v>1.4648986509162326E-2</v>
      </c>
      <c r="K44" s="45">
        <f t="shared" si="14"/>
        <v>-9.5547413534751435E-3</v>
      </c>
      <c r="L44" s="45">
        <f t="shared" si="15"/>
        <v>9.1293082331808019E-5</v>
      </c>
      <c r="M44" s="45">
        <f t="shared" si="11"/>
        <v>-3.16643568423896E-2</v>
      </c>
      <c r="N44" s="45">
        <f t="shared" si="12"/>
        <v>6.096232986071428E-2</v>
      </c>
      <c r="O44" s="2"/>
      <c r="P44" s="2"/>
      <c r="Q44" s="2"/>
      <c r="V44" s="45">
        <f t="shared" si="16"/>
        <v>9.1293082331808046E-5</v>
      </c>
      <c r="W44" s="45">
        <f t="shared" si="17"/>
        <v>-8.7228178904193745E-7</v>
      </c>
      <c r="X44" s="45">
        <f t="shared" si="18"/>
        <v>8.3344268816422822E-9</v>
      </c>
    </row>
    <row r="45" spans="1:24" x14ac:dyDescent="0.35">
      <c r="A45" s="70">
        <v>42051</v>
      </c>
      <c r="B45" s="85">
        <v>282.20999999999998</v>
      </c>
      <c r="C45" s="76">
        <v>61.716700000000003</v>
      </c>
      <c r="D45" s="73">
        <f t="shared" si="6"/>
        <v>1.2594187298170044E-2</v>
      </c>
      <c r="E45" s="73">
        <f t="shared" si="6"/>
        <v>3.2972532374173066E-2</v>
      </c>
      <c r="F45" s="73">
        <f t="shared" si="7"/>
        <v>1.1465302239429705E-2</v>
      </c>
      <c r="G45" s="73">
        <f t="shared" si="8"/>
        <v>3.0573128569201014E-2</v>
      </c>
      <c r="H45" s="74">
        <f t="shared" si="9"/>
        <v>3.5053015945083268E-4</v>
      </c>
      <c r="I45" s="74">
        <f t="shared" si="10"/>
        <v>1.314531554414718E-4</v>
      </c>
      <c r="J45" s="45">
        <f t="shared" si="13"/>
        <v>1.0811953137847857E-2</v>
      </c>
      <c r="K45" s="45">
        <f t="shared" si="14"/>
        <v>2.2160579236325209E-2</v>
      </c>
      <c r="L45" s="45">
        <f t="shared" si="15"/>
        <v>4.9109127208944801E-4</v>
      </c>
      <c r="M45" s="45">
        <f t="shared" si="11"/>
        <v>-3.5501390213704076E-2</v>
      </c>
      <c r="N45" s="45">
        <f t="shared" si="12"/>
        <v>5.7125296489399804E-2</v>
      </c>
      <c r="O45" s="2"/>
      <c r="P45" s="2"/>
      <c r="Q45" s="2"/>
      <c r="V45" s="45">
        <f t="shared" si="16"/>
        <v>4.9109127208944801E-4</v>
      </c>
      <c r="W45" s="45">
        <f t="shared" si="17"/>
        <v>1.0882867047405956E-5</v>
      </c>
      <c r="X45" s="45">
        <f t="shared" si="18"/>
        <v>2.4117063752243226E-7</v>
      </c>
    </row>
    <row r="46" spans="1:24" x14ac:dyDescent="0.35">
      <c r="A46" s="70">
        <v>42044</v>
      </c>
      <c r="B46" s="85">
        <v>278.7</v>
      </c>
      <c r="C46" s="76">
        <v>59.746699999999997</v>
      </c>
      <c r="D46" s="73">
        <f t="shared" si="6"/>
        <v>-4.137859869982468E-2</v>
      </c>
      <c r="E46" s="73">
        <f t="shared" si="6"/>
        <v>-4.6340908482566024E-4</v>
      </c>
      <c r="F46" s="73">
        <f t="shared" si="7"/>
        <v>-4.2507483758565015E-2</v>
      </c>
      <c r="G46" s="73">
        <f t="shared" si="8"/>
        <v>-2.8628128897977127E-3</v>
      </c>
      <c r="H46" s="74">
        <f t="shared" si="9"/>
        <v>1.2169097241688685E-4</v>
      </c>
      <c r="I46" s="74">
        <f t="shared" si="10"/>
        <v>1.8068861754846686E-3</v>
      </c>
      <c r="J46" s="45">
        <f t="shared" si="13"/>
        <v>-2.8790031647113551E-2</v>
      </c>
      <c r="K46" s="45">
        <f t="shared" si="14"/>
        <v>2.8326622562287889E-2</v>
      </c>
      <c r="L46" s="45">
        <f t="shared" si="15"/>
        <v>8.0239754578631734E-4</v>
      </c>
      <c r="M46" s="45">
        <f t="shared" si="11"/>
        <v>-7.5103374998665512E-2</v>
      </c>
      <c r="N46" s="45">
        <f t="shared" si="12"/>
        <v>1.7523311704438362E-2</v>
      </c>
      <c r="O46" s="2"/>
      <c r="P46" s="2"/>
      <c r="Q46" s="2"/>
      <c r="V46" s="45">
        <f t="shared" si="16"/>
        <v>8.0239754578631734E-4</v>
      </c>
      <c r="W46" s="45">
        <f t="shared" si="17"/>
        <v>2.2729212424395127E-5</v>
      </c>
      <c r="X46" s="45">
        <f t="shared" si="18"/>
        <v>6.4384182148390523E-7</v>
      </c>
    </row>
    <row r="47" spans="1:24" x14ac:dyDescent="0.35">
      <c r="A47" s="70">
        <v>42037</v>
      </c>
      <c r="B47" s="85">
        <v>290.73</v>
      </c>
      <c r="C47" s="76">
        <v>59.7744</v>
      </c>
      <c r="D47" s="73">
        <f t="shared" si="6"/>
        <v>-8.1536572052401286E-3</v>
      </c>
      <c r="E47" s="73">
        <f t="shared" si="6"/>
        <v>2.1009695205689984E-2</v>
      </c>
      <c r="F47" s="73">
        <f t="shared" si="7"/>
        <v>-9.2825422639804672E-3</v>
      </c>
      <c r="G47" s="73">
        <f t="shared" si="8"/>
        <v>1.8610291400717932E-2</v>
      </c>
      <c r="H47" s="74">
        <f t="shared" si="9"/>
        <v>-1.7275081647215646E-4</v>
      </c>
      <c r="I47" s="74">
        <f t="shared" si="10"/>
        <v>8.6165590882583625E-5</v>
      </c>
      <c r="J47" s="45">
        <f t="shared" si="13"/>
        <v>-4.4115675152331633E-3</v>
      </c>
      <c r="K47" s="45">
        <f t="shared" si="14"/>
        <v>2.5421262720923148E-2</v>
      </c>
      <c r="L47" s="45">
        <f t="shared" si="15"/>
        <v>6.4624059832619693E-4</v>
      </c>
      <c r="M47" s="45">
        <f t="shared" si="11"/>
        <v>-5.0724910866785107E-2</v>
      </c>
      <c r="N47" s="45">
        <f t="shared" si="12"/>
        <v>4.1901775836318773E-2</v>
      </c>
      <c r="O47" s="2"/>
      <c r="P47" s="2"/>
      <c r="Q47" s="2"/>
      <c r="V47" s="45">
        <f t="shared" si="16"/>
        <v>6.4624059832619693E-4</v>
      </c>
      <c r="W47" s="45">
        <f t="shared" si="17"/>
        <v>1.642825203097682E-5</v>
      </c>
      <c r="X47" s="45">
        <f t="shared" si="18"/>
        <v>4.1762691092500098E-7</v>
      </c>
    </row>
    <row r="48" spans="1:24" x14ac:dyDescent="0.35">
      <c r="A48" s="70">
        <v>42030</v>
      </c>
      <c r="B48" s="85">
        <v>293.12</v>
      </c>
      <c r="C48" s="76">
        <v>58.544400000000003</v>
      </c>
      <c r="D48" s="73">
        <f t="shared" si="6"/>
        <v>6.045367389023544E-2</v>
      </c>
      <c r="E48" s="73">
        <f t="shared" si="6"/>
        <v>6.1190604800556936E-2</v>
      </c>
      <c r="F48" s="73">
        <f t="shared" si="7"/>
        <v>5.9324788831495105E-2</v>
      </c>
      <c r="G48" s="73">
        <f t="shared" si="8"/>
        <v>5.879120099558488E-2</v>
      </c>
      <c r="H48" s="74">
        <f t="shared" si="9"/>
        <v>3.487775584213058E-3</v>
      </c>
      <c r="I48" s="74">
        <f t="shared" si="10"/>
        <v>3.5194305699014863E-3</v>
      </c>
      <c r="J48" s="45">
        <f t="shared" si="13"/>
        <v>4.59283664337162E-2</v>
      </c>
      <c r="K48" s="45">
        <f t="shared" si="14"/>
        <v>1.5262238366840736E-2</v>
      </c>
      <c r="L48" s="45">
        <f t="shared" si="15"/>
        <v>2.3293591996626536E-4</v>
      </c>
      <c r="M48" s="45">
        <f t="shared" si="11"/>
        <v>-3.8497691783569848E-4</v>
      </c>
      <c r="N48" s="45">
        <f t="shared" si="12"/>
        <v>9.2241709785268189E-2</v>
      </c>
      <c r="O48" s="2"/>
      <c r="P48" s="2"/>
      <c r="Q48" s="2"/>
      <c r="V48" s="45">
        <f t="shared" si="16"/>
        <v>2.3293591996626531E-4</v>
      </c>
      <c r="W48" s="45">
        <f t="shared" si="17"/>
        <v>3.5551235347244771E-6</v>
      </c>
      <c r="X48" s="45">
        <f t="shared" si="18"/>
        <v>5.4259142810530355E-8</v>
      </c>
    </row>
    <row r="49" spans="1:24" x14ac:dyDescent="0.35">
      <c r="A49" s="70">
        <v>42023</v>
      </c>
      <c r="B49" s="85">
        <v>276.41000000000003</v>
      </c>
      <c r="C49" s="76">
        <v>55.168599999999998</v>
      </c>
      <c r="D49" s="73">
        <f t="shared" si="6"/>
        <v>3.6135997301046011E-2</v>
      </c>
      <c r="E49" s="73">
        <f t="shared" si="6"/>
        <v>1.290536980154482E-2</v>
      </c>
      <c r="F49" s="73">
        <f t="shared" si="7"/>
        <v>3.5007112242305675E-2</v>
      </c>
      <c r="G49" s="73">
        <f t="shared" si="8"/>
        <v>1.0505965996572768E-2</v>
      </c>
      <c r="H49" s="74">
        <f t="shared" si="9"/>
        <v>3.6778353085586968E-4</v>
      </c>
      <c r="I49" s="74">
        <f t="shared" si="10"/>
        <v>1.2254979075453879E-3</v>
      </c>
      <c r="J49" s="45">
        <f t="shared" si="13"/>
        <v>2.8085517663106654E-2</v>
      </c>
      <c r="K49" s="45">
        <f t="shared" si="14"/>
        <v>-1.5180147861561834E-2</v>
      </c>
      <c r="L49" s="45">
        <f t="shared" si="15"/>
        <v>2.3043688909888031E-4</v>
      </c>
      <c r="M49" s="45">
        <f t="shared" si="11"/>
        <v>-1.8227825688445262E-2</v>
      </c>
      <c r="N49" s="45">
        <f t="shared" si="12"/>
        <v>7.4398861014658618E-2</v>
      </c>
      <c r="O49" s="2"/>
      <c r="P49" s="2"/>
      <c r="Q49" s="2"/>
      <c r="V49" s="45">
        <f t="shared" si="16"/>
        <v>2.3043688909888036E-4</v>
      </c>
      <c r="W49" s="45">
        <f t="shared" si="17"/>
        <v>-3.4980660492793307E-6</v>
      </c>
      <c r="X49" s="45">
        <f t="shared" si="18"/>
        <v>5.3101159857569688E-8</v>
      </c>
    </row>
    <row r="50" spans="1:24" x14ac:dyDescent="0.35">
      <c r="A50" s="70">
        <v>42016</v>
      </c>
      <c r="B50" s="85">
        <v>266.77</v>
      </c>
      <c r="C50" s="76">
        <v>54.465699999999998</v>
      </c>
      <c r="D50" s="73">
        <f t="shared" si="6"/>
        <v>-6.1470829297371058E-3</v>
      </c>
      <c r="E50" s="73">
        <f t="shared" si="6"/>
        <v>-2.1761112697634481E-2</v>
      </c>
      <c r="F50" s="73">
        <f t="shared" si="7"/>
        <v>-7.2759679884774435E-3</v>
      </c>
      <c r="G50" s="73">
        <f t="shared" si="8"/>
        <v>-2.4160516502606533E-2</v>
      </c>
      <c r="H50" s="74">
        <f t="shared" si="9"/>
        <v>1.7579114465804613E-4</v>
      </c>
      <c r="I50" s="74">
        <f t="shared" si="10"/>
        <v>5.2939710169348495E-5</v>
      </c>
      <c r="J50" s="45">
        <f t="shared" si="13"/>
        <v>-2.9392639744947237E-3</v>
      </c>
      <c r="K50" s="45">
        <f t="shared" si="14"/>
        <v>-1.8821848723139759E-2</v>
      </c>
      <c r="L50" s="45">
        <f t="shared" si="15"/>
        <v>3.5426198935675774E-4</v>
      </c>
      <c r="M50" s="45">
        <f t="shared" si="11"/>
        <v>-4.9252607326046666E-2</v>
      </c>
      <c r="N50" s="45">
        <f t="shared" si="12"/>
        <v>4.3374079377057215E-2</v>
      </c>
      <c r="O50" s="2"/>
      <c r="P50" s="2"/>
      <c r="Q50" s="2"/>
      <c r="V50" s="45">
        <f t="shared" si="16"/>
        <v>3.5426198935675774E-4</v>
      </c>
      <c r="W50" s="45">
        <f t="shared" si="17"/>
        <v>-6.6678655720314412E-6</v>
      </c>
      <c r="X50" s="45">
        <f t="shared" si="18"/>
        <v>1.2550155710300753E-7</v>
      </c>
    </row>
    <row r="51" spans="1:24" x14ac:dyDescent="0.35">
      <c r="A51" s="70">
        <v>42009</v>
      </c>
      <c r="B51" s="85">
        <v>268.42</v>
      </c>
      <c r="C51" s="76">
        <v>55.677300000000002</v>
      </c>
      <c r="D51" s="73">
        <f t="shared" si="6"/>
        <v>-5.6752292933197376E-2</v>
      </c>
      <c r="E51" s="73">
        <f t="shared" si="6"/>
        <v>-2.6520217994513356E-2</v>
      </c>
      <c r="F51" s="73">
        <f t="shared" si="7"/>
        <v>-5.7881177991937711E-2</v>
      </c>
      <c r="G51" s="73">
        <f t="shared" si="8"/>
        <v>-2.8919621799485408E-2</v>
      </c>
      <c r="H51" s="74">
        <f t="shared" si="9"/>
        <v>1.6739017768355369E-3</v>
      </c>
      <c r="I51" s="74">
        <f t="shared" si="10"/>
        <v>3.3502307657343744E-3</v>
      </c>
      <c r="J51" s="45">
        <f t="shared" si="13"/>
        <v>-4.0070323999287005E-2</v>
      </c>
      <c r="K51" s="45">
        <f t="shared" si="14"/>
        <v>1.3550106004773649E-2</v>
      </c>
      <c r="L51" s="45">
        <f t="shared" si="15"/>
        <v>1.8360537274060291E-4</v>
      </c>
      <c r="M51" s="45">
        <f t="shared" si="11"/>
        <v>-8.638366735083898E-2</v>
      </c>
      <c r="N51" s="45">
        <f t="shared" si="12"/>
        <v>6.2430193522649002E-3</v>
      </c>
      <c r="O51" s="2"/>
      <c r="P51" s="2"/>
      <c r="Q51" s="2"/>
      <c r="V51" s="45">
        <f t="shared" si="16"/>
        <v>1.8360537274060286E-4</v>
      </c>
      <c r="W51" s="45">
        <f t="shared" si="17"/>
        <v>2.4878722636811464E-6</v>
      </c>
      <c r="X51" s="45">
        <f t="shared" si="18"/>
        <v>3.371093289921571E-8</v>
      </c>
    </row>
    <row r="52" spans="1:24" x14ac:dyDescent="0.35">
      <c r="A52" s="70">
        <v>42002</v>
      </c>
      <c r="B52" s="85">
        <v>284.57</v>
      </c>
      <c r="C52" s="76">
        <v>57.194099999999999</v>
      </c>
      <c r="D52" s="73">
        <f t="shared" si="6"/>
        <v>1.0834043762432551E-2</v>
      </c>
      <c r="E52" s="73">
        <f t="shared" si="6"/>
        <v>1.962081168049774E-2</v>
      </c>
      <c r="F52" s="73">
        <f t="shared" si="7"/>
        <v>9.7051587036922123E-3</v>
      </c>
      <c r="G52" s="73">
        <f t="shared" si="8"/>
        <v>1.7221407875525688E-2</v>
      </c>
      <c r="H52" s="74">
        <f t="shared" si="9"/>
        <v>1.6713649653299175E-4</v>
      </c>
      <c r="I52" s="74">
        <f t="shared" si="10"/>
        <v>9.4190105463852703E-5</v>
      </c>
      <c r="J52" s="45">
        <f t="shared" si="13"/>
        <v>9.5204656551706769E-3</v>
      </c>
      <c r="K52" s="45">
        <f t="shared" si="14"/>
        <v>1.0100346025327063E-2</v>
      </c>
      <c r="L52" s="45">
        <f t="shared" si="15"/>
        <v>1.020169898313402E-4</v>
      </c>
      <c r="M52" s="45">
        <f t="shared" si="11"/>
        <v>-3.679287769638126E-2</v>
      </c>
      <c r="N52" s="45">
        <f t="shared" si="12"/>
        <v>5.5833809006722621E-2</v>
      </c>
      <c r="O52" s="2"/>
      <c r="P52" s="2"/>
      <c r="Q52" s="2"/>
      <c r="V52" s="45">
        <f t="shared" si="16"/>
        <v>1.0201698983134016E-4</v>
      </c>
      <c r="W52" s="45">
        <f t="shared" si="17"/>
        <v>1.0304068977588079E-6</v>
      </c>
      <c r="X52" s="45">
        <f t="shared" si="18"/>
        <v>1.0407466214247762E-8</v>
      </c>
    </row>
    <row r="53" spans="1:24" x14ac:dyDescent="0.35">
      <c r="A53" s="70">
        <v>41995</v>
      </c>
      <c r="B53" s="85">
        <v>281.52</v>
      </c>
      <c r="C53" s="76">
        <v>56.093499999999999</v>
      </c>
      <c r="D53" s="73">
        <f t="shared" si="6"/>
        <v>4.9899306332512855E-2</v>
      </c>
      <c r="E53" s="73">
        <f t="shared" si="6"/>
        <v>7.3452976928611829E-2</v>
      </c>
      <c r="F53" s="73">
        <f t="shared" si="7"/>
        <v>4.877042127377252E-2</v>
      </c>
      <c r="G53" s="73">
        <f t="shared" si="8"/>
        <v>7.1053573123639774E-2</v>
      </c>
      <c r="H53" s="74">
        <f t="shared" si="9"/>
        <v>3.4653126942467125E-3</v>
      </c>
      <c r="I53" s="74">
        <f t="shared" si="10"/>
        <v>2.3785539912212434E-3</v>
      </c>
      <c r="J53" s="45">
        <f t="shared" si="13"/>
        <v>3.8184206192454065E-2</v>
      </c>
      <c r="K53" s="45">
        <f t="shared" si="14"/>
        <v>3.5268770736157765E-2</v>
      </c>
      <c r="L53" s="45">
        <f t="shared" si="15"/>
        <v>1.2438861892396583E-3</v>
      </c>
      <c r="M53" s="45">
        <f t="shared" si="11"/>
        <v>-8.1291371590978406E-3</v>
      </c>
      <c r="N53" s="45">
        <f t="shared" si="12"/>
        <v>8.449754954400604E-2</v>
      </c>
      <c r="O53" s="2"/>
      <c r="P53" s="2"/>
      <c r="Q53" s="2"/>
      <c r="V53" s="45">
        <f t="shared" si="16"/>
        <v>1.2438861892396583E-3</v>
      </c>
      <c r="W53" s="45">
        <f t="shared" si="17"/>
        <v>4.3870336830166459E-5</v>
      </c>
      <c r="X53" s="45">
        <f t="shared" si="18"/>
        <v>1.5472528517811589E-6</v>
      </c>
    </row>
    <row r="54" spans="1:24" x14ac:dyDescent="0.35">
      <c r="A54" s="70">
        <v>41988</v>
      </c>
      <c r="B54" s="85">
        <v>268.14</v>
      </c>
      <c r="C54" s="76">
        <v>52.255200000000002</v>
      </c>
      <c r="D54" s="73">
        <f t="shared" si="6"/>
        <v>-9.5435684647302968E-2</v>
      </c>
      <c r="E54" s="73">
        <f t="shared" si="6"/>
        <v>-7.5741013912914212E-2</v>
      </c>
      <c r="F54" s="73">
        <f t="shared" si="7"/>
        <v>-9.656456970604331E-2</v>
      </c>
      <c r="G54" s="73">
        <f t="shared" si="8"/>
        <v>-7.8140417717886268E-2</v>
      </c>
      <c r="H54" s="74">
        <f t="shared" si="9"/>
        <v>7.5455958135781705E-3</v>
      </c>
      <c r="I54" s="74">
        <f t="shared" si="10"/>
        <v>9.3247161225132966E-3</v>
      </c>
      <c r="J54" s="45">
        <f t="shared" si="13"/>
        <v>-6.8453870665742739E-2</v>
      </c>
      <c r="K54" s="45">
        <f t="shared" si="14"/>
        <v>-7.2871432471714737E-3</v>
      </c>
      <c r="L54" s="45">
        <f t="shared" si="15"/>
        <v>5.3102456704796811E-5</v>
      </c>
      <c r="M54" s="45">
        <f t="shared" si="11"/>
        <v>-0.11476721401729476</v>
      </c>
      <c r="N54" s="45">
        <f t="shared" si="12"/>
        <v>-2.2140527314190868E-2</v>
      </c>
      <c r="O54" s="2"/>
      <c r="P54" s="2"/>
      <c r="Q54" s="2"/>
      <c r="V54" s="45">
        <f t="shared" si="16"/>
        <v>5.3102456704796825E-5</v>
      </c>
      <c r="W54" s="45">
        <f t="shared" si="17"/>
        <v>-3.8696520878457577E-7</v>
      </c>
      <c r="X54" s="45">
        <f t="shared" si="18"/>
        <v>2.8198709080848211E-9</v>
      </c>
    </row>
    <row r="55" spans="1:24" x14ac:dyDescent="0.35">
      <c r="A55" s="70">
        <v>41981</v>
      </c>
      <c r="B55" s="85">
        <v>296.43</v>
      </c>
      <c r="C55" s="76">
        <v>56.537399999999998</v>
      </c>
      <c r="D55" s="73">
        <f t="shared" si="6"/>
        <v>1.0361634684208802E-2</v>
      </c>
      <c r="E55" s="73">
        <f t="shared" si="6"/>
        <v>5.5938060825748105E-3</v>
      </c>
      <c r="F55" s="73">
        <f t="shared" si="7"/>
        <v>9.2327496254684636E-3</v>
      </c>
      <c r="G55" s="73">
        <f t="shared" si="8"/>
        <v>3.1944022776027579E-3</v>
      </c>
      <c r="H55" s="74">
        <f t="shared" si="9"/>
        <v>2.949311643213247E-5</v>
      </c>
      <c r="I55" s="74">
        <f t="shared" si="10"/>
        <v>8.5243665646588058E-5</v>
      </c>
      <c r="J55" s="45">
        <f t="shared" si="13"/>
        <v>9.1738402812500206E-3</v>
      </c>
      <c r="K55" s="45">
        <f t="shared" si="14"/>
        <v>-3.5800341986752101E-3</v>
      </c>
      <c r="L55" s="45">
        <f t="shared" si="15"/>
        <v>1.2816644863684054E-5</v>
      </c>
      <c r="M55" s="45">
        <f t="shared" si="11"/>
        <v>-3.7139503070301914E-2</v>
      </c>
      <c r="N55" s="45">
        <f t="shared" si="12"/>
        <v>5.5487183632801966E-2</v>
      </c>
      <c r="O55" s="2"/>
      <c r="P55" s="2"/>
      <c r="Q55" s="2"/>
      <c r="V55" s="45">
        <f t="shared" si="16"/>
        <v>1.281664486368406E-5</v>
      </c>
      <c r="W55" s="45">
        <f t="shared" si="17"/>
        <v>-4.5884026924263927E-8</v>
      </c>
      <c r="X55" s="45">
        <f t="shared" si="18"/>
        <v>1.6426638556179902E-10</v>
      </c>
    </row>
    <row r="56" spans="1:24" x14ac:dyDescent="0.35">
      <c r="A56" s="70">
        <v>41974</v>
      </c>
      <c r="B56" s="85">
        <v>293.39</v>
      </c>
      <c r="C56" s="76">
        <v>56.222900000000003</v>
      </c>
      <c r="D56" s="73">
        <f t="shared" si="6"/>
        <v>3.8364891169704388E-2</v>
      </c>
      <c r="E56" s="73">
        <f t="shared" si="6"/>
        <v>1.689492266064738E-2</v>
      </c>
      <c r="F56" s="73">
        <f t="shared" si="7"/>
        <v>3.7236006110964052E-2</v>
      </c>
      <c r="G56" s="73">
        <f t="shared" si="8"/>
        <v>1.4495518855675328E-2</v>
      </c>
      <c r="H56" s="74">
        <f t="shared" si="9"/>
        <v>5.3975522869152118E-4</v>
      </c>
      <c r="I56" s="74">
        <f t="shared" si="10"/>
        <v>1.3865201510957523E-3</v>
      </c>
      <c r="J56" s="45">
        <f t="shared" si="13"/>
        <v>2.9720945952414941E-2</v>
      </c>
      <c r="K56" s="45">
        <f t="shared" si="14"/>
        <v>-1.282602329176756E-2</v>
      </c>
      <c r="L56" s="45">
        <f t="shared" si="15"/>
        <v>1.6450687348096396E-4</v>
      </c>
      <c r="M56" s="45">
        <f t="shared" si="11"/>
        <v>-1.6592397399136975E-2</v>
      </c>
      <c r="N56" s="45">
        <f t="shared" si="12"/>
        <v>7.6034289303966912E-2</v>
      </c>
      <c r="O56" s="2"/>
      <c r="P56" s="2"/>
      <c r="Q56" s="2"/>
      <c r="V56" s="45">
        <f t="shared" si="16"/>
        <v>1.6450687348096402E-4</v>
      </c>
      <c r="W56" s="45">
        <f t="shared" si="17"/>
        <v>-2.109968990922704E-6</v>
      </c>
      <c r="X56" s="45">
        <f t="shared" si="18"/>
        <v>2.7062511422481904E-8</v>
      </c>
    </row>
    <row r="57" spans="1:24" x14ac:dyDescent="0.35">
      <c r="A57" s="70">
        <v>41967</v>
      </c>
      <c r="B57" s="85">
        <v>282.55</v>
      </c>
      <c r="C57" s="76">
        <v>55.288800000000002</v>
      </c>
      <c r="D57" s="73">
        <f t="shared" si="6"/>
        <v>3.0677755891150599E-2</v>
      </c>
      <c r="E57" s="73">
        <f t="shared" si="6"/>
        <v>1.1848159088164004E-2</v>
      </c>
      <c r="F57" s="73">
        <f t="shared" si="7"/>
        <v>2.954887083241026E-2</v>
      </c>
      <c r="G57" s="73">
        <f t="shared" si="8"/>
        <v>9.4487552831919522E-3</v>
      </c>
      <c r="H57" s="74">
        <f t="shared" si="9"/>
        <v>2.7920004939009305E-4</v>
      </c>
      <c r="I57" s="74">
        <f t="shared" si="10"/>
        <v>8.7313576747046579E-4</v>
      </c>
      <c r="J57" s="45">
        <f t="shared" si="13"/>
        <v>2.4080588340478108E-2</v>
      </c>
      <c r="K57" s="45">
        <f t="shared" si="14"/>
        <v>-1.2232429252314103E-2</v>
      </c>
      <c r="L57" s="45">
        <f t="shared" si="15"/>
        <v>1.4963232541286977E-4</v>
      </c>
      <c r="M57" s="45">
        <f t="shared" si="11"/>
        <v>-2.2232755011073812E-2</v>
      </c>
      <c r="N57" s="45">
        <f t="shared" si="12"/>
        <v>7.0393931692030065E-2</v>
      </c>
      <c r="O57" s="2"/>
      <c r="P57" s="2"/>
      <c r="Q57" s="2"/>
      <c r="V57" s="45">
        <f t="shared" si="16"/>
        <v>1.4963232541286982E-4</v>
      </c>
      <c r="W57" s="45">
        <f t="shared" si="17"/>
        <v>-1.830366834472172E-6</v>
      </c>
      <c r="X57" s="45">
        <f t="shared" si="18"/>
        <v>2.2389832808462968E-8</v>
      </c>
    </row>
    <row r="58" spans="1:24" x14ac:dyDescent="0.35">
      <c r="A58" s="70">
        <v>41960</v>
      </c>
      <c r="B58" s="85">
        <v>274.14</v>
      </c>
      <c r="C58" s="76">
        <v>54.641399999999997</v>
      </c>
      <c r="D58" s="73">
        <f t="shared" si="6"/>
        <v>-2.3370146063412905E-2</v>
      </c>
      <c r="E58" s="73">
        <f t="shared" si="6"/>
        <v>-1.0551552673561048E-2</v>
      </c>
      <c r="F58" s="73">
        <f t="shared" si="7"/>
        <v>-2.4499031122153243E-2</v>
      </c>
      <c r="G58" s="73">
        <f t="shared" si="8"/>
        <v>-1.29509564785331E-2</v>
      </c>
      <c r="H58" s="74">
        <f t="shared" si="9"/>
        <v>3.1728588582923461E-4</v>
      </c>
      <c r="I58" s="74">
        <f t="shared" si="10"/>
        <v>6.0020252592423318E-4</v>
      </c>
      <c r="J58" s="45">
        <f t="shared" si="13"/>
        <v>-1.5576512016417184E-2</v>
      </c>
      <c r="K58" s="45">
        <f t="shared" si="14"/>
        <v>5.0249593428561366E-3</v>
      </c>
      <c r="L58" s="45">
        <f t="shared" si="15"/>
        <v>2.5250216397357177E-5</v>
      </c>
      <c r="M58" s="45">
        <f t="shared" si="11"/>
        <v>-6.1889855367969135E-2</v>
      </c>
      <c r="N58" s="45">
        <f t="shared" si="12"/>
        <v>3.0736831335134742E-2</v>
      </c>
      <c r="O58" s="2"/>
      <c r="P58" s="2"/>
      <c r="Q58" s="2"/>
      <c r="V58" s="45">
        <f t="shared" si="16"/>
        <v>2.5250216397357167E-5</v>
      </c>
      <c r="W58" s="45">
        <f t="shared" si="17"/>
        <v>1.268813107950391E-7</v>
      </c>
      <c r="X58" s="45">
        <f t="shared" si="18"/>
        <v>6.3757342811336478E-10</v>
      </c>
    </row>
    <row r="59" spans="1:24" x14ac:dyDescent="0.35">
      <c r="A59" s="70">
        <v>41953</v>
      </c>
      <c r="B59" s="85">
        <v>280.7</v>
      </c>
      <c r="C59" s="76">
        <v>55.2241</v>
      </c>
      <c r="D59" s="73">
        <f t="shared" si="6"/>
        <v>8.4063802270440257E-3</v>
      </c>
      <c r="E59" s="73">
        <f t="shared" si="6"/>
        <v>5.0862777634002619E-2</v>
      </c>
      <c r="F59" s="73">
        <f t="shared" si="7"/>
        <v>7.2774951683036871E-3</v>
      </c>
      <c r="G59" s="73">
        <f t="shared" si="8"/>
        <v>4.8463373829030564E-2</v>
      </c>
      <c r="H59" s="74">
        <f t="shared" si="9"/>
        <v>3.5269196888046531E-4</v>
      </c>
      <c r="I59" s="74">
        <f t="shared" si="10"/>
        <v>5.2961935924683508E-5</v>
      </c>
      <c r="J59" s="45">
        <f t="shared" si="13"/>
        <v>7.7391921371604356E-3</v>
      </c>
      <c r="K59" s="45">
        <f t="shared" si="14"/>
        <v>4.3123585496842184E-2</v>
      </c>
      <c r="L59" s="45">
        <f t="shared" si="15"/>
        <v>1.8596436261034575E-3</v>
      </c>
      <c r="M59" s="45">
        <f t="shared" si="11"/>
        <v>-3.8574151214391499E-2</v>
      </c>
      <c r="N59" s="45">
        <f t="shared" si="12"/>
        <v>5.4052535488712382E-2</v>
      </c>
      <c r="O59" s="2"/>
      <c r="P59" s="2"/>
      <c r="Q59" s="2"/>
      <c r="V59" s="45">
        <f t="shared" si="16"/>
        <v>1.8596436261034575E-3</v>
      </c>
      <c r="W59" s="45">
        <f t="shared" si="17"/>
        <v>8.0194500903930067E-5</v>
      </c>
      <c r="X59" s="45">
        <f t="shared" si="18"/>
        <v>3.4582744161072161E-6</v>
      </c>
    </row>
    <row r="60" spans="1:24" x14ac:dyDescent="0.35">
      <c r="A60" s="70">
        <v>41946</v>
      </c>
      <c r="B60" s="85">
        <v>278.36</v>
      </c>
      <c r="C60" s="76">
        <v>52.551200000000001</v>
      </c>
      <c r="D60" s="73">
        <f t="shared" si="6"/>
        <v>2.0605705067096886E-2</v>
      </c>
      <c r="E60" s="73">
        <f t="shared" si="6"/>
        <v>2.544729360295506E-2</v>
      </c>
      <c r="F60" s="73">
        <f t="shared" si="7"/>
        <v>1.9476820008356547E-2</v>
      </c>
      <c r="G60" s="73">
        <f t="shared" si="8"/>
        <v>2.3047889797983008E-2</v>
      </c>
      <c r="H60" s="74">
        <f t="shared" si="9"/>
        <v>4.4889960116775219E-4</v>
      </c>
      <c r="I60" s="74">
        <f t="shared" si="10"/>
        <v>3.793465176379179E-4</v>
      </c>
      <c r="J60" s="45">
        <f t="shared" si="13"/>
        <v>1.6690323114918831E-2</v>
      </c>
      <c r="K60" s="45">
        <f t="shared" si="14"/>
        <v>8.7569704880362288E-3</v>
      </c>
      <c r="L60" s="45">
        <f t="shared" si="15"/>
        <v>7.6684532128337474E-5</v>
      </c>
      <c r="M60" s="45">
        <f t="shared" si="11"/>
        <v>-2.9623020236633095E-2</v>
      </c>
      <c r="N60" s="45">
        <f t="shared" si="12"/>
        <v>6.3003666466470792E-2</v>
      </c>
      <c r="O60" s="2"/>
      <c r="P60" s="2"/>
      <c r="Q60" s="2"/>
      <c r="V60" s="45">
        <f t="shared" si="16"/>
        <v>7.6684532128337433E-5</v>
      </c>
      <c r="W60" s="45">
        <f t="shared" si="17"/>
        <v>6.7152418473671676E-7</v>
      </c>
      <c r="X60" s="45">
        <f t="shared" si="18"/>
        <v>5.8805174677420157E-9</v>
      </c>
    </row>
    <row r="61" spans="1:24" x14ac:dyDescent="0.35">
      <c r="A61" s="70">
        <v>41939</v>
      </c>
      <c r="B61" s="85">
        <v>272.74</v>
      </c>
      <c r="C61" s="76">
        <v>51.247100000000003</v>
      </c>
      <c r="D61" s="73">
        <f t="shared" si="6"/>
        <v>2.5762533378464864E-2</v>
      </c>
      <c r="E61" s="73">
        <f t="shared" si="6"/>
        <v>3.8222947950178783E-2</v>
      </c>
      <c r="F61" s="73">
        <f t="shared" si="7"/>
        <v>2.4633648319724526E-2</v>
      </c>
      <c r="G61" s="73">
        <f t="shared" si="8"/>
        <v>3.5823544145206727E-2</v>
      </c>
      <c r="H61" s="74">
        <f t="shared" si="9"/>
        <v>8.8246458803914907E-4</v>
      </c>
      <c r="I61" s="74">
        <f t="shared" si="10"/>
        <v>6.06816629539867E-4</v>
      </c>
      <c r="J61" s="45">
        <f t="shared" si="13"/>
        <v>2.047409363091629E-2</v>
      </c>
      <c r="K61" s="45">
        <f t="shared" si="14"/>
        <v>1.7748854319262493E-2</v>
      </c>
      <c r="L61" s="45">
        <f t="shared" si="15"/>
        <v>3.1502182964640287E-4</v>
      </c>
      <c r="M61" s="45">
        <f t="shared" si="11"/>
        <v>-2.5839249720635633E-2</v>
      </c>
      <c r="N61" s="45">
        <f t="shared" si="12"/>
        <v>6.6787436982468251E-2</v>
      </c>
      <c r="O61" s="2"/>
      <c r="P61" s="2"/>
      <c r="Q61" s="2"/>
      <c r="V61" s="45">
        <f t="shared" si="16"/>
        <v>3.1502182964640287E-4</v>
      </c>
      <c r="W61" s="45">
        <f t="shared" si="17"/>
        <v>5.5912765617815303E-6</v>
      </c>
      <c r="X61" s="45">
        <f t="shared" si="18"/>
        <v>9.9238753153767261E-8</v>
      </c>
    </row>
    <row r="62" spans="1:24" x14ac:dyDescent="0.35">
      <c r="A62" s="70">
        <v>41932</v>
      </c>
      <c r="B62" s="85">
        <v>265.89</v>
      </c>
      <c r="C62" s="76">
        <v>49.360399999999998</v>
      </c>
      <c r="D62" s="73">
        <f t="shared" si="6"/>
        <v>-3.1119046751448529E-2</v>
      </c>
      <c r="E62" s="73">
        <f t="shared" si="6"/>
        <v>-8.5446050881979058E-3</v>
      </c>
      <c r="F62" s="73">
        <f t="shared" si="7"/>
        <v>-3.2247931810188868E-2</v>
      </c>
      <c r="G62" s="73">
        <f t="shared" si="8"/>
        <v>-1.0944008893169958E-2</v>
      </c>
      <c r="H62" s="74">
        <f t="shared" si="9"/>
        <v>3.5292165251704535E-4</v>
      </c>
      <c r="I62" s="74">
        <f t="shared" si="10"/>
        <v>1.039929106034591E-3</v>
      </c>
      <c r="J62" s="45">
        <f t="shared" si="13"/>
        <v>-2.1262189371652564E-2</v>
      </c>
      <c r="K62" s="45">
        <f t="shared" si="14"/>
        <v>1.2717584283454658E-2</v>
      </c>
      <c r="L62" s="45">
        <f t="shared" si="15"/>
        <v>1.6173695000677293E-4</v>
      </c>
      <c r="M62" s="45">
        <f t="shared" si="11"/>
        <v>-6.7575532723204518E-2</v>
      </c>
      <c r="N62" s="45">
        <f t="shared" si="12"/>
        <v>2.5051153979899356E-2</v>
      </c>
      <c r="O62" s="2"/>
      <c r="P62" s="2"/>
      <c r="Q62" s="2"/>
      <c r="V62" s="45">
        <f t="shared" si="16"/>
        <v>1.6173695000677287E-4</v>
      </c>
      <c r="W62" s="45">
        <f t="shared" si="17"/>
        <v>2.0569032934600263E-6</v>
      </c>
      <c r="X62" s="45">
        <f t="shared" si="18"/>
        <v>2.6158840997493347E-8</v>
      </c>
    </row>
    <row r="63" spans="1:24" x14ac:dyDescent="0.35">
      <c r="A63" s="70">
        <v>41925</v>
      </c>
      <c r="B63" s="85">
        <v>274.43</v>
      </c>
      <c r="C63" s="76">
        <v>49.785800000000002</v>
      </c>
      <c r="D63" s="73">
        <f t="shared" si="6"/>
        <v>-4.2663782878671654E-2</v>
      </c>
      <c r="E63" s="73">
        <f t="shared" si="6"/>
        <v>-4.8940068045014419E-2</v>
      </c>
      <c r="F63" s="73">
        <f t="shared" si="7"/>
        <v>-4.3792667937411989E-2</v>
      </c>
      <c r="G63" s="73">
        <f t="shared" si="8"/>
        <v>-5.1339471849986475E-2</v>
      </c>
      <c r="H63" s="74">
        <f t="shared" si="9"/>
        <v>2.2482924428085679E-3</v>
      </c>
      <c r="I63" s="74">
        <f t="shared" si="10"/>
        <v>1.9177977650764321E-3</v>
      </c>
      <c r="J63" s="45">
        <f t="shared" si="13"/>
        <v>-2.9733022514741952E-2</v>
      </c>
      <c r="K63" s="45">
        <f t="shared" si="14"/>
        <v>-1.9207045530272467E-2</v>
      </c>
      <c r="L63" s="45">
        <f t="shared" si="15"/>
        <v>3.6891059800195955E-4</v>
      </c>
      <c r="M63" s="45">
        <f t="shared" si="11"/>
        <v>-7.6046365866293916E-2</v>
      </c>
      <c r="N63" s="45">
        <f t="shared" si="12"/>
        <v>1.6580320836809961E-2</v>
      </c>
      <c r="O63" s="2"/>
      <c r="P63" s="2"/>
      <c r="Q63" s="2"/>
      <c r="V63" s="45">
        <f t="shared" si="16"/>
        <v>3.6891059800195955E-4</v>
      </c>
      <c r="W63" s="45">
        <f t="shared" si="17"/>
        <v>-7.0856826524236799E-6</v>
      </c>
      <c r="X63" s="45">
        <f t="shared" si="18"/>
        <v>1.3609502931816339E-7</v>
      </c>
    </row>
    <row r="64" spans="1:24" x14ac:dyDescent="0.35">
      <c r="A64" s="70">
        <v>41918</v>
      </c>
      <c r="B64" s="85">
        <v>286.66000000000003</v>
      </c>
      <c r="C64" s="76">
        <v>52.347700000000003</v>
      </c>
      <c r="D64" s="73">
        <f t="shared" si="6"/>
        <v>-1.325255585005668E-2</v>
      </c>
      <c r="E64" s="73">
        <f t="shared" si="6"/>
        <v>-1.9233975902259982E-2</v>
      </c>
      <c r="F64" s="73">
        <f t="shared" si="7"/>
        <v>-1.4381440908797019E-2</v>
      </c>
      <c r="G64" s="73">
        <f t="shared" si="8"/>
        <v>-2.1633379707232035E-2</v>
      </c>
      <c r="H64" s="74">
        <f t="shared" si="9"/>
        <v>3.1111917191712604E-4</v>
      </c>
      <c r="I64" s="74">
        <f t="shared" si="10"/>
        <v>2.0682584261322043E-4</v>
      </c>
      <c r="J64" s="45">
        <f t="shared" si="13"/>
        <v>-8.1528327254372021E-3</v>
      </c>
      <c r="K64" s="45">
        <f t="shared" si="14"/>
        <v>-1.108114317682278E-2</v>
      </c>
      <c r="L64" s="45">
        <f t="shared" si="15"/>
        <v>1.2279173410524607E-4</v>
      </c>
      <c r="M64" s="45">
        <f t="shared" si="11"/>
        <v>-5.4466176076989156E-2</v>
      </c>
      <c r="N64" s="45">
        <f t="shared" si="12"/>
        <v>3.8160510626114724E-2</v>
      </c>
      <c r="O64" s="2"/>
      <c r="P64" s="2"/>
      <c r="Q64" s="2"/>
      <c r="V64" s="45">
        <f t="shared" si="16"/>
        <v>1.227917341052461E-4</v>
      </c>
      <c r="W64" s="45">
        <f t="shared" si="17"/>
        <v>-1.3606727865505851E-6</v>
      </c>
      <c r="X64" s="45">
        <f t="shared" si="18"/>
        <v>1.5077809964573459E-8</v>
      </c>
    </row>
    <row r="65" spans="1:24" x14ac:dyDescent="0.35">
      <c r="A65" s="70">
        <v>41911</v>
      </c>
      <c r="B65" s="85">
        <v>290.51</v>
      </c>
      <c r="C65" s="76">
        <v>53.374299999999998</v>
      </c>
      <c r="D65" s="73">
        <f t="shared" si="6"/>
        <v>-1.1029787234042585E-2</v>
      </c>
      <c r="E65" s="73">
        <f t="shared" si="6"/>
        <v>-1.6531697115429001E-2</v>
      </c>
      <c r="F65" s="73">
        <f t="shared" si="7"/>
        <v>-1.2158672292782923E-2</v>
      </c>
      <c r="G65" s="73">
        <f t="shared" si="8"/>
        <v>-1.8931100920401053E-2</v>
      </c>
      <c r="H65" s="74">
        <f t="shared" si="9"/>
        <v>2.3017705223275759E-4</v>
      </c>
      <c r="I65" s="74">
        <f t="shared" si="10"/>
        <v>1.4783331192328716E-4</v>
      </c>
      <c r="J65" s="45">
        <f t="shared" si="13"/>
        <v>-6.5218987781855203E-3</v>
      </c>
      <c r="K65" s="45">
        <f t="shared" si="14"/>
        <v>-1.000979833724348E-2</v>
      </c>
      <c r="L65" s="45">
        <f t="shared" si="15"/>
        <v>1.0019606275228233E-4</v>
      </c>
      <c r="M65" s="45">
        <f t="shared" si="11"/>
        <v>-5.2835242129737468E-2</v>
      </c>
      <c r="N65" s="45">
        <f t="shared" si="12"/>
        <v>3.9791444573366412E-2</v>
      </c>
      <c r="O65" s="2"/>
      <c r="P65" s="2"/>
      <c r="Q65" s="2"/>
      <c r="V65" s="45">
        <f t="shared" si="16"/>
        <v>1.0019606275228238E-4</v>
      </c>
      <c r="W65" s="45">
        <f t="shared" si="17"/>
        <v>-1.0029423823361397E-6</v>
      </c>
      <c r="X65" s="45">
        <f t="shared" si="18"/>
        <v>1.0039250991059308E-8</v>
      </c>
    </row>
    <row r="66" spans="1:24" x14ac:dyDescent="0.35">
      <c r="A66" s="70">
        <v>41904</v>
      </c>
      <c r="B66" s="85">
        <v>293.75</v>
      </c>
      <c r="C66" s="76">
        <v>54.271500000000003</v>
      </c>
      <c r="D66" s="73">
        <f t="shared" si="6"/>
        <v>7.3731138545952571E-3</v>
      </c>
      <c r="E66" s="73">
        <f t="shared" si="6"/>
        <v>-1.195380870629054E-2</v>
      </c>
      <c r="F66" s="73">
        <f t="shared" si="7"/>
        <v>6.2442287958549194E-3</v>
      </c>
      <c r="G66" s="73">
        <f t="shared" si="8"/>
        <v>-1.4353212511262592E-2</v>
      </c>
      <c r="H66" s="74">
        <f t="shared" si="9"/>
        <v>-8.9624742875850984E-5</v>
      </c>
      <c r="I66" s="74">
        <f t="shared" si="10"/>
        <v>3.8990393254983778E-5</v>
      </c>
      <c r="J66" s="45">
        <f t="shared" ref="J66:J97" si="19">$S$4+$R$11*D66</f>
        <v>6.9810434071310339E-3</v>
      </c>
      <c r="K66" s="45">
        <f t="shared" ref="K66:K97" si="20">E66-J66</f>
        <v>-1.8934852113421573E-2</v>
      </c>
      <c r="L66" s="45">
        <f t="shared" ref="L66:L97" si="21">K66^2</f>
        <v>3.5852862455714542E-4</v>
      </c>
      <c r="M66" s="45">
        <f t="shared" si="11"/>
        <v>-3.9332299944420904E-2</v>
      </c>
      <c r="N66" s="45">
        <f t="shared" si="12"/>
        <v>5.3294386758682977E-2</v>
      </c>
      <c r="O66" s="2"/>
      <c r="P66" s="2"/>
      <c r="Q66" s="2"/>
      <c r="V66" s="45">
        <f t="shared" ref="V66:V97" si="22">(K66-AVERAGE($K$2:$K$157))^2</f>
        <v>3.5852862455714542E-4</v>
      </c>
      <c r="W66" s="45">
        <f t="shared" ref="W66:W97" si="23">(K66-AVERAGE($K$2:$K$157))^3</f>
        <v>-6.7886864844179942E-6</v>
      </c>
      <c r="X66" s="45">
        <f t="shared" ref="X66:X97" si="24">(K66-AVERAGE($K$2:$K$157))^4</f>
        <v>1.2854277462683854E-7</v>
      </c>
    </row>
    <row r="67" spans="1:24" x14ac:dyDescent="0.35">
      <c r="A67" s="70">
        <v>41897</v>
      </c>
      <c r="B67" s="85">
        <v>291.60000000000002</v>
      </c>
      <c r="C67" s="76">
        <v>54.928100000000001</v>
      </c>
      <c r="D67" s="73">
        <f t="shared" ref="D67:E130" si="25">(B67-B68)/B68</f>
        <v>-1.5829086368085311E-2</v>
      </c>
      <c r="E67" s="73">
        <f t="shared" si="25"/>
        <v>-2.1581875214865723E-2</v>
      </c>
      <c r="F67" s="73">
        <f t="shared" ref="F67:F130" si="26">D67-AVERAGE($D$2:$D$157)</f>
        <v>-1.695797142682565E-2</v>
      </c>
      <c r="G67" s="73">
        <f t="shared" ref="G67:G130" si="27">E67-AVERAGE($E$2:$E$157)</f>
        <v>-2.3981279019837775E-2</v>
      </c>
      <c r="H67" s="74">
        <f t="shared" ref="H67:H130" si="28">F67*G67</f>
        <v>4.066738443971424E-4</v>
      </c>
      <c r="I67" s="74">
        <f t="shared" ref="I67:I130" si="29">F67^2</f>
        <v>2.8757279491303518E-4</v>
      </c>
      <c r="J67" s="45">
        <f t="shared" si="19"/>
        <v>-1.0043335883394431E-2</v>
      </c>
      <c r="K67" s="45">
        <f t="shared" si="20"/>
        <v>-1.1538539331471292E-2</v>
      </c>
      <c r="L67" s="45">
        <f t="shared" si="21"/>
        <v>1.3313788990390997E-4</v>
      </c>
      <c r="M67" s="45">
        <f t="shared" ref="M67:M130" si="30">$S$4+($R$4*D67)-$R$21</f>
        <v>-5.6356679234946382E-2</v>
      </c>
      <c r="N67" s="45">
        <f t="shared" ref="N67:N130" si="31">$S$4+($R$4*D67)+$R$21</f>
        <v>3.6270007468157499E-2</v>
      </c>
      <c r="O67" s="2"/>
      <c r="P67" s="2"/>
      <c r="Q67" s="2"/>
      <c r="V67" s="45">
        <f t="shared" si="22"/>
        <v>1.3313788990391E-4</v>
      </c>
      <c r="W67" s="45">
        <f t="shared" si="23"/>
        <v>-1.5362167791653603E-6</v>
      </c>
      <c r="X67" s="45">
        <f t="shared" si="24"/>
        <v>1.772569772806566E-8</v>
      </c>
    </row>
    <row r="68" spans="1:24" x14ac:dyDescent="0.35">
      <c r="A68" s="70">
        <v>41890</v>
      </c>
      <c r="B68" s="85">
        <v>296.29000000000002</v>
      </c>
      <c r="C68" s="76">
        <v>56.139699999999998</v>
      </c>
      <c r="D68" s="73">
        <f t="shared" si="25"/>
        <v>2.7072933998890745E-2</v>
      </c>
      <c r="E68" s="73">
        <f t="shared" si="25"/>
        <v>-1.6449649844751074E-3</v>
      </c>
      <c r="F68" s="73">
        <f t="shared" si="26"/>
        <v>2.5944048940150406E-2</v>
      </c>
      <c r="G68" s="73">
        <f t="shared" si="27"/>
        <v>-4.04436878944716E-3</v>
      </c>
      <c r="H68" s="74">
        <f t="shared" si="28"/>
        <v>-1.0492730180543398E-4</v>
      </c>
      <c r="I68" s="74">
        <f t="shared" si="29"/>
        <v>6.7309367540891937E-4</v>
      </c>
      <c r="J68" s="45">
        <f t="shared" si="19"/>
        <v>2.1435586807018736E-2</v>
      </c>
      <c r="K68" s="45">
        <f t="shared" si="20"/>
        <v>-2.3080551791493844E-2</v>
      </c>
      <c r="L68" s="45">
        <f t="shared" si="21"/>
        <v>5.3271187099982972E-4</v>
      </c>
      <c r="M68" s="45">
        <f t="shared" si="30"/>
        <v>-2.4877756544533183E-2</v>
      </c>
      <c r="N68" s="45">
        <f t="shared" si="31"/>
        <v>6.7748930158570697E-2</v>
      </c>
      <c r="O68" s="2"/>
      <c r="P68" s="2"/>
      <c r="Q68" s="2"/>
      <c r="V68" s="45">
        <f t="shared" si="22"/>
        <v>5.3271187099982972E-4</v>
      </c>
      <c r="W68" s="45">
        <f t="shared" si="23"/>
        <v>-1.2295283928555158E-5</v>
      </c>
      <c r="X68" s="45">
        <f t="shared" si="24"/>
        <v>2.8378193750413924E-7</v>
      </c>
    </row>
    <row r="69" spans="1:24" x14ac:dyDescent="0.35">
      <c r="A69" s="70">
        <v>41883</v>
      </c>
      <c r="B69" s="85">
        <v>288.48</v>
      </c>
      <c r="C69" s="76">
        <v>56.232199999999999</v>
      </c>
      <c r="D69" s="73">
        <f t="shared" si="25"/>
        <v>4.5967404931048653E-3</v>
      </c>
      <c r="E69" s="73">
        <f t="shared" si="25"/>
        <v>-1.1220267872685768E-2</v>
      </c>
      <c r="F69" s="73">
        <f t="shared" si="26"/>
        <v>3.4678554343645271E-3</v>
      </c>
      <c r="G69" s="73">
        <f t="shared" si="27"/>
        <v>-1.361967167765782E-2</v>
      </c>
      <c r="H69" s="74">
        <f t="shared" si="28"/>
        <v>-4.7231052441626307E-5</v>
      </c>
      <c r="I69" s="74">
        <f t="shared" si="29"/>
        <v>1.2026021313651583E-5</v>
      </c>
      <c r="J69" s="45">
        <f t="shared" si="19"/>
        <v>4.9439075879202246E-3</v>
      </c>
      <c r="K69" s="45">
        <f t="shared" si="20"/>
        <v>-1.6164175460605994E-2</v>
      </c>
      <c r="L69" s="45">
        <f t="shared" si="21"/>
        <v>2.6128056832125699E-4</v>
      </c>
      <c r="M69" s="45">
        <f t="shared" si="30"/>
        <v>-4.1369435763631709E-2</v>
      </c>
      <c r="N69" s="45">
        <f t="shared" si="31"/>
        <v>5.1257250939472171E-2</v>
      </c>
      <c r="O69" s="2"/>
      <c r="P69" s="2"/>
      <c r="Q69" s="2"/>
      <c r="V69" s="45">
        <f t="shared" si="22"/>
        <v>2.6128056832125699E-4</v>
      </c>
      <c r="W69" s="45">
        <f t="shared" si="23"/>
        <v>-4.2233849507916496E-6</v>
      </c>
      <c r="X69" s="45">
        <f t="shared" si="24"/>
        <v>6.8267535382279039E-8</v>
      </c>
    </row>
    <row r="70" spans="1:24" x14ac:dyDescent="0.35">
      <c r="A70" s="70">
        <v>41876</v>
      </c>
      <c r="B70" s="85">
        <v>287.16000000000003</v>
      </c>
      <c r="C70" s="76">
        <v>56.8703</v>
      </c>
      <c r="D70" s="73">
        <f t="shared" si="25"/>
        <v>2.1049637320438117E-2</v>
      </c>
      <c r="E70" s="73">
        <f t="shared" si="25"/>
        <v>1.5020873231040514E-2</v>
      </c>
      <c r="F70" s="73">
        <f t="shared" si="26"/>
        <v>1.9920752261697778E-2</v>
      </c>
      <c r="G70" s="73">
        <f t="shared" si="27"/>
        <v>1.2621469426068462E-2</v>
      </c>
      <c r="H70" s="74">
        <f t="shared" si="28"/>
        <v>2.5142916561530268E-4</v>
      </c>
      <c r="I70" s="74">
        <f t="shared" si="29"/>
        <v>3.9683637067193712E-4</v>
      </c>
      <c r="J70" s="45">
        <f t="shared" si="19"/>
        <v>1.7016053907155982E-2</v>
      </c>
      <c r="K70" s="45">
        <f t="shared" si="20"/>
        <v>-1.9951806761154683E-3</v>
      </c>
      <c r="L70" s="45">
        <f t="shared" si="21"/>
        <v>3.9807459303445775E-6</v>
      </c>
      <c r="M70" s="45">
        <f t="shared" si="30"/>
        <v>-2.9297289444395944E-2</v>
      </c>
      <c r="N70" s="45">
        <f t="shared" si="31"/>
        <v>6.332939725870794E-2</v>
      </c>
      <c r="O70" s="2"/>
      <c r="P70" s="2"/>
      <c r="Q70" s="2"/>
      <c r="V70" s="45">
        <f t="shared" si="22"/>
        <v>3.9807459303445809E-6</v>
      </c>
      <c r="W70" s="45">
        <f t="shared" si="23"/>
        <v>-7.9423073567488033E-9</v>
      </c>
      <c r="X70" s="45">
        <f t="shared" si="24"/>
        <v>1.5846338161954944E-11</v>
      </c>
    </row>
    <row r="71" spans="1:24" x14ac:dyDescent="0.35">
      <c r="A71" s="70">
        <v>41869</v>
      </c>
      <c r="B71" s="85">
        <v>281.24</v>
      </c>
      <c r="C71" s="76">
        <v>56.028700000000001</v>
      </c>
      <c r="D71" s="73">
        <f t="shared" si="25"/>
        <v>3.4997975931991276E-2</v>
      </c>
      <c r="E71" s="73">
        <f t="shared" si="25"/>
        <v>1.2027932113260179E-2</v>
      </c>
      <c r="F71" s="73">
        <f t="shared" si="26"/>
        <v>3.3869090873250941E-2</v>
      </c>
      <c r="G71" s="73">
        <f t="shared" si="27"/>
        <v>9.6285283082881267E-3</v>
      </c>
      <c r="H71" s="74">
        <f t="shared" si="28"/>
        <v>3.2610950024907973E-4</v>
      </c>
      <c r="I71" s="74">
        <f t="shared" si="29"/>
        <v>1.1471153165805302E-3</v>
      </c>
      <c r="J71" s="45">
        <f t="shared" si="19"/>
        <v>2.72505060158676E-2</v>
      </c>
      <c r="K71" s="45">
        <f t="shared" si="20"/>
        <v>-1.5222573902607421E-2</v>
      </c>
      <c r="L71" s="45">
        <f t="shared" si="21"/>
        <v>2.3172675622034453E-4</v>
      </c>
      <c r="M71" s="45">
        <f t="shared" si="30"/>
        <v>-1.9062837335684316E-2</v>
      </c>
      <c r="N71" s="45">
        <f t="shared" si="31"/>
        <v>7.3563849367419568E-2</v>
      </c>
      <c r="O71" s="2"/>
      <c r="P71" s="2"/>
      <c r="Q71" s="2"/>
      <c r="V71" s="45">
        <f t="shared" si="22"/>
        <v>2.3172675622034456E-4</v>
      </c>
      <c r="W71" s="45">
        <f t="shared" si="23"/>
        <v>-3.5274776717756892E-6</v>
      </c>
      <c r="X71" s="45">
        <f t="shared" si="24"/>
        <v>5.3697289548402995E-8</v>
      </c>
    </row>
    <row r="72" spans="1:24" x14ac:dyDescent="0.35">
      <c r="A72" s="70">
        <v>41862</v>
      </c>
      <c r="B72" s="85">
        <v>271.73</v>
      </c>
      <c r="C72" s="76">
        <v>55.3628</v>
      </c>
      <c r="D72" s="73">
        <f t="shared" si="25"/>
        <v>-4.3103144698383659E-2</v>
      </c>
      <c r="E72" s="73">
        <f t="shared" si="25"/>
        <v>4.3765813119563152E-2</v>
      </c>
      <c r="F72" s="73">
        <f t="shared" si="26"/>
        <v>-4.4232029757123995E-2</v>
      </c>
      <c r="G72" s="73">
        <f t="shared" si="27"/>
        <v>4.1366409314591096E-2</v>
      </c>
      <c r="H72" s="74">
        <f t="shared" si="28"/>
        <v>-1.8297202477483645E-3</v>
      </c>
      <c r="I72" s="74">
        <f t="shared" si="29"/>
        <v>1.9564724564351027E-3</v>
      </c>
      <c r="J72" s="45">
        <f t="shared" si="19"/>
        <v>-3.0055399797618811E-2</v>
      </c>
      <c r="K72" s="45">
        <f t="shared" si="20"/>
        <v>7.3821212917181966E-2</v>
      </c>
      <c r="L72" s="45">
        <f t="shared" si="21"/>
        <v>5.4495714765639136E-3</v>
      </c>
      <c r="M72" s="45">
        <f t="shared" si="30"/>
        <v>-7.6368743149170776E-2</v>
      </c>
      <c r="N72" s="45">
        <f t="shared" si="31"/>
        <v>1.6257943553933101E-2</v>
      </c>
      <c r="O72" s="2"/>
      <c r="P72" s="2"/>
      <c r="Q72" s="2"/>
      <c r="V72" s="45">
        <f t="shared" si="22"/>
        <v>5.4495714765639136E-3</v>
      </c>
      <c r="W72" s="45">
        <f t="shared" si="23"/>
        <v>4.0229397627882635E-4</v>
      </c>
      <c r="X72" s="45">
        <f t="shared" si="24"/>
        <v>2.9697829278178994E-5</v>
      </c>
    </row>
    <row r="73" spans="1:24" x14ac:dyDescent="0.35">
      <c r="A73" s="70">
        <v>41855</v>
      </c>
      <c r="B73" s="85">
        <v>283.97000000000003</v>
      </c>
      <c r="C73" s="76">
        <v>53.041400000000003</v>
      </c>
      <c r="D73" s="73">
        <f t="shared" si="25"/>
        <v>-3.4575372271707212E-2</v>
      </c>
      <c r="E73" s="73">
        <f t="shared" si="25"/>
        <v>1.9229461499521026E-3</v>
      </c>
      <c r="F73" s="73">
        <f t="shared" si="26"/>
        <v>-3.5704257330447547E-2</v>
      </c>
      <c r="G73" s="73">
        <f t="shared" si="27"/>
        <v>-4.7645765501994996E-4</v>
      </c>
      <c r="H73" s="74">
        <f t="shared" si="28"/>
        <v>1.7011566721893897E-5</v>
      </c>
      <c r="I73" s="74">
        <f t="shared" si="29"/>
        <v>1.2747939915188173E-3</v>
      </c>
      <c r="J73" s="45">
        <f t="shared" si="19"/>
        <v>-2.3798233196965633E-2</v>
      </c>
      <c r="K73" s="45">
        <f t="shared" si="20"/>
        <v>2.5721179346917734E-2</v>
      </c>
      <c r="L73" s="45">
        <f t="shared" si="21"/>
        <v>6.615790669963074E-4</v>
      </c>
      <c r="M73" s="45">
        <f t="shared" si="30"/>
        <v>-7.0111576548517601E-2</v>
      </c>
      <c r="N73" s="45">
        <f t="shared" si="31"/>
        <v>2.2515110154586283E-2</v>
      </c>
      <c r="O73" s="2"/>
      <c r="P73" s="2"/>
      <c r="Q73" s="2"/>
      <c r="V73" s="45">
        <f t="shared" si="22"/>
        <v>6.615790669963074E-4</v>
      </c>
      <c r="W73" s="45">
        <f t="shared" si="23"/>
        <v>1.7016593834378526E-5</v>
      </c>
      <c r="X73" s="45">
        <f t="shared" si="24"/>
        <v>4.376868618877046E-7</v>
      </c>
    </row>
    <row r="74" spans="1:24" x14ac:dyDescent="0.35">
      <c r="A74" s="70">
        <v>41848</v>
      </c>
      <c r="B74" s="85">
        <v>294.14</v>
      </c>
      <c r="C74" s="76">
        <v>52.939599999999999</v>
      </c>
      <c r="D74" s="73">
        <f t="shared" si="25"/>
        <v>1.820825256161725E-2</v>
      </c>
      <c r="E74" s="73">
        <f t="shared" si="25"/>
        <v>-4.1688841582402061E-2</v>
      </c>
      <c r="F74" s="73">
        <f t="shared" si="26"/>
        <v>1.7079367502876912E-2</v>
      </c>
      <c r="G74" s="73">
        <f t="shared" si="27"/>
        <v>-4.4088245387374117E-2</v>
      </c>
      <c r="H74" s="74">
        <f t="shared" si="28"/>
        <v>-7.5299934552798043E-4</v>
      </c>
      <c r="I74" s="74">
        <f t="shared" si="29"/>
        <v>2.917047942983279E-4</v>
      </c>
      <c r="J74" s="45">
        <f t="shared" si="19"/>
        <v>1.4931216633956378E-2</v>
      </c>
      <c r="K74" s="45">
        <f t="shared" si="20"/>
        <v>-5.6620058216358439E-2</v>
      </c>
      <c r="L74" s="45">
        <f t="shared" si="21"/>
        <v>3.2058309924238187E-3</v>
      </c>
      <c r="M74" s="45">
        <f t="shared" si="30"/>
        <v>-3.1382126717595549E-2</v>
      </c>
      <c r="N74" s="45">
        <f t="shared" si="31"/>
        <v>6.1244559985508332E-2</v>
      </c>
      <c r="O74" s="2"/>
      <c r="P74" s="2"/>
      <c r="Q74" s="2"/>
      <c r="V74" s="45">
        <f t="shared" si="22"/>
        <v>3.2058309924238187E-3</v>
      </c>
      <c r="W74" s="45">
        <f t="shared" si="23"/>
        <v>-1.8151433742284276E-4</v>
      </c>
      <c r="X74" s="45">
        <f t="shared" si="24"/>
        <v>1.0277352351985086E-5</v>
      </c>
    </row>
    <row r="75" spans="1:24" x14ac:dyDescent="0.35">
      <c r="A75" s="70">
        <v>41841</v>
      </c>
      <c r="B75" s="85">
        <v>288.88</v>
      </c>
      <c r="C75" s="76">
        <v>55.242600000000003</v>
      </c>
      <c r="D75" s="73">
        <f t="shared" si="25"/>
        <v>2.3594725884802459E-3</v>
      </c>
      <c r="E75" s="73">
        <f t="shared" si="25"/>
        <v>-3.7389154235270915E-2</v>
      </c>
      <c r="F75" s="73">
        <f t="shared" si="26"/>
        <v>1.2305875297399078E-3</v>
      </c>
      <c r="G75" s="73">
        <f t="shared" si="27"/>
        <v>-3.978855804024297E-2</v>
      </c>
      <c r="H75" s="74">
        <f t="shared" si="28"/>
        <v>-4.8963303350655541E-5</v>
      </c>
      <c r="I75" s="74">
        <f t="shared" si="29"/>
        <v>1.5143456683513684E-6</v>
      </c>
      <c r="J75" s="45">
        <f t="shared" si="19"/>
        <v>3.3023349345812168E-3</v>
      </c>
      <c r="K75" s="45">
        <f t="shared" si="20"/>
        <v>-4.069148916985213E-2</v>
      </c>
      <c r="L75" s="45">
        <f t="shared" si="21"/>
        <v>1.6557972908601932E-3</v>
      </c>
      <c r="M75" s="45">
        <f t="shared" si="30"/>
        <v>-4.3011008416970725E-2</v>
      </c>
      <c r="N75" s="45">
        <f t="shared" si="31"/>
        <v>4.9615678286133155E-2</v>
      </c>
      <c r="O75" s="2"/>
      <c r="P75" s="2"/>
      <c r="Q75" s="2"/>
      <c r="V75" s="45">
        <f t="shared" si="22"/>
        <v>1.6557972908601932E-3</v>
      </c>
      <c r="W75" s="45">
        <f t="shared" si="23"/>
        <v>-6.7376857528508055E-5</v>
      </c>
      <c r="X75" s="45">
        <f t="shared" si="24"/>
        <v>2.7416646684199552E-6</v>
      </c>
    </row>
    <row r="76" spans="1:24" x14ac:dyDescent="0.35">
      <c r="A76" s="70">
        <v>41834</v>
      </c>
      <c r="B76" s="85">
        <v>288.2</v>
      </c>
      <c r="C76" s="76">
        <v>57.388300000000001</v>
      </c>
      <c r="D76" s="73">
        <f t="shared" si="25"/>
        <v>-1.4094143404488248E-2</v>
      </c>
      <c r="E76" s="73">
        <f t="shared" si="25"/>
        <v>-1.9747405388047399E-2</v>
      </c>
      <c r="F76" s="73">
        <f t="shared" si="26"/>
        <v>-1.5223028463228587E-2</v>
      </c>
      <c r="G76" s="73">
        <f t="shared" si="27"/>
        <v>-2.2146809193019451E-2</v>
      </c>
      <c r="H76" s="74">
        <f t="shared" si="28"/>
        <v>3.3714150671502763E-4</v>
      </c>
      <c r="I76" s="74">
        <f t="shared" si="29"/>
        <v>2.3174059559226773E-4</v>
      </c>
      <c r="J76" s="45">
        <f t="shared" si="19"/>
        <v>-8.7703390651516326E-3</v>
      </c>
      <c r="K76" s="45">
        <f t="shared" si="20"/>
        <v>-1.0977066322895766E-2</v>
      </c>
      <c r="L76" s="45">
        <f t="shared" si="21"/>
        <v>1.2049598505725238E-4</v>
      </c>
      <c r="M76" s="45">
        <f t="shared" si="30"/>
        <v>-5.5083682416703583E-2</v>
      </c>
      <c r="N76" s="45">
        <f t="shared" si="31"/>
        <v>3.7543004286400297E-2</v>
      </c>
      <c r="O76" s="2"/>
      <c r="P76" s="2"/>
      <c r="Q76" s="2"/>
      <c r="V76" s="45">
        <f t="shared" si="22"/>
        <v>1.2049598505725242E-4</v>
      </c>
      <c r="W76" s="45">
        <f t="shared" si="23"/>
        <v>-1.3226924196161171E-6</v>
      </c>
      <c r="X76" s="45">
        <f t="shared" si="24"/>
        <v>1.4519282414917598E-8</v>
      </c>
    </row>
    <row r="77" spans="1:24" x14ac:dyDescent="0.35">
      <c r="A77" s="70">
        <v>41827</v>
      </c>
      <c r="B77" s="85">
        <v>292.32</v>
      </c>
      <c r="C77" s="76">
        <v>58.544400000000003</v>
      </c>
      <c r="D77" s="73">
        <f t="shared" si="25"/>
        <v>-1.2165450121654577E-2</v>
      </c>
      <c r="E77" s="73">
        <f t="shared" si="25"/>
        <v>2.8599740673195526E-2</v>
      </c>
      <c r="F77" s="73">
        <f t="shared" si="26"/>
        <v>-1.3294335180394915E-2</v>
      </c>
      <c r="G77" s="73">
        <f t="shared" si="27"/>
        <v>2.6200336868223473E-2</v>
      </c>
      <c r="H77" s="74">
        <f t="shared" si="28"/>
        <v>-3.4831606016542125E-4</v>
      </c>
      <c r="I77" s="74">
        <f t="shared" si="29"/>
        <v>1.7673934788868591E-4</v>
      </c>
      <c r="J77" s="45">
        <f t="shared" si="19"/>
        <v>-7.3551799135659754E-3</v>
      </c>
      <c r="K77" s="45">
        <f t="shared" si="20"/>
        <v>3.5954920586761502E-2</v>
      </c>
      <c r="L77" s="45">
        <f t="shared" si="21"/>
        <v>1.292756314400326E-3</v>
      </c>
      <c r="M77" s="45">
        <f t="shared" si="30"/>
        <v>-5.3668523265117923E-2</v>
      </c>
      <c r="N77" s="45">
        <f t="shared" si="31"/>
        <v>3.8958163437985957E-2</v>
      </c>
      <c r="O77" s="2"/>
      <c r="P77" s="2"/>
      <c r="Q77" s="2"/>
      <c r="V77" s="45">
        <f t="shared" si="22"/>
        <v>1.292756314400326E-3</v>
      </c>
      <c r="W77" s="45">
        <f t="shared" si="23"/>
        <v>4.6480950622298207E-5</v>
      </c>
      <c r="X77" s="45">
        <f t="shared" si="24"/>
        <v>1.6712188884219146E-6</v>
      </c>
    </row>
    <row r="78" spans="1:24" x14ac:dyDescent="0.35">
      <c r="A78" s="70">
        <v>41820</v>
      </c>
      <c r="B78" s="85">
        <v>295.92</v>
      </c>
      <c r="C78" s="76">
        <v>56.916600000000003</v>
      </c>
      <c r="D78" s="73">
        <f t="shared" si="25"/>
        <v>-8.2112812950363261E-3</v>
      </c>
      <c r="E78" s="73">
        <f t="shared" si="25"/>
        <v>-2.5031732898922271E-2</v>
      </c>
      <c r="F78" s="73">
        <f t="shared" si="26"/>
        <v>-9.3401663537766647E-3</v>
      </c>
      <c r="G78" s="73">
        <f t="shared" si="27"/>
        <v>-2.7431136703894323E-2</v>
      </c>
      <c r="H78" s="74">
        <f t="shared" si="28"/>
        <v>2.5621138008756185E-4</v>
      </c>
      <c r="I78" s="74">
        <f t="shared" si="29"/>
        <v>8.723870751622167E-5</v>
      </c>
      <c r="J78" s="45">
        <f t="shared" si="19"/>
        <v>-4.4538486071790387E-3</v>
      </c>
      <c r="K78" s="45">
        <f t="shared" si="20"/>
        <v>-2.0577884291743231E-2</v>
      </c>
      <c r="L78" s="45">
        <f t="shared" si="21"/>
        <v>4.2344932192437285E-4</v>
      </c>
      <c r="M78" s="45">
        <f t="shared" si="30"/>
        <v>-5.0767191958730987E-2</v>
      </c>
      <c r="N78" s="45">
        <f t="shared" si="31"/>
        <v>4.1859494744372894E-2</v>
      </c>
      <c r="O78" s="2"/>
      <c r="P78" s="2"/>
      <c r="Q78" s="2"/>
      <c r="V78" s="45">
        <f t="shared" si="22"/>
        <v>4.2344932192437285E-4</v>
      </c>
      <c r="W78" s="45">
        <f t="shared" si="23"/>
        <v>-8.7136911499768747E-6</v>
      </c>
      <c r="X78" s="45">
        <f t="shared" si="24"/>
        <v>1.7930932823821116E-7</v>
      </c>
    </row>
    <row r="79" spans="1:24" x14ac:dyDescent="0.35">
      <c r="A79" s="70">
        <v>41813</v>
      </c>
      <c r="B79" s="85">
        <v>298.37</v>
      </c>
      <c r="C79" s="76">
        <v>58.377899999999997</v>
      </c>
      <c r="D79" s="73">
        <f t="shared" si="25"/>
        <v>1.2212911761712599E-2</v>
      </c>
      <c r="E79" s="73">
        <f t="shared" si="25"/>
        <v>5.2554814913031295E-3</v>
      </c>
      <c r="F79" s="73">
        <f t="shared" si="26"/>
        <v>1.1084026702972261E-2</v>
      </c>
      <c r="G79" s="73">
        <f t="shared" si="27"/>
        <v>2.8560776863310769E-3</v>
      </c>
      <c r="H79" s="74">
        <f t="shared" si="28"/>
        <v>3.1656841341056885E-5</v>
      </c>
      <c r="I79" s="74">
        <f t="shared" si="29"/>
        <v>1.2285564795220212E-4</v>
      </c>
      <c r="J79" s="45">
        <f t="shared" si="19"/>
        <v>1.0532196076683244E-2</v>
      </c>
      <c r="K79" s="45">
        <f t="shared" si="20"/>
        <v>-5.2767145853801142E-3</v>
      </c>
      <c r="L79" s="45">
        <f t="shared" si="21"/>
        <v>2.784371681556323E-5</v>
      </c>
      <c r="M79" s="45">
        <f t="shared" si="30"/>
        <v>-3.578114727486869E-2</v>
      </c>
      <c r="N79" s="45">
        <f t="shared" si="31"/>
        <v>5.6845539428235191E-2</v>
      </c>
      <c r="O79" s="2"/>
      <c r="P79" s="2"/>
      <c r="Q79" s="2"/>
      <c r="V79" s="45">
        <f t="shared" si="22"/>
        <v>2.784371681556324E-5</v>
      </c>
      <c r="W79" s="45">
        <f t="shared" si="23"/>
        <v>-1.4692334663187613E-7</v>
      </c>
      <c r="X79" s="45">
        <f t="shared" si="24"/>
        <v>7.7527256610527915E-10</v>
      </c>
    </row>
    <row r="80" spans="1:24" x14ac:dyDescent="0.35">
      <c r="A80" s="70">
        <v>41806</v>
      </c>
      <c r="B80" s="85">
        <v>294.77</v>
      </c>
      <c r="C80" s="76">
        <v>58.072699999999998</v>
      </c>
      <c r="D80" s="73">
        <f t="shared" si="25"/>
        <v>-1.3213172516602627E-3</v>
      </c>
      <c r="E80" s="73">
        <f t="shared" si="25"/>
        <v>-3.191514189693808E-2</v>
      </c>
      <c r="F80" s="73">
        <f t="shared" si="26"/>
        <v>-2.4502023104006009E-3</v>
      </c>
      <c r="G80" s="73">
        <f t="shared" si="27"/>
        <v>-3.4314545701910136E-2</v>
      </c>
      <c r="H80" s="74">
        <f t="shared" si="28"/>
        <v>8.4077579159167227E-5</v>
      </c>
      <c r="I80" s="74">
        <f t="shared" si="29"/>
        <v>6.0034913618924429E-6</v>
      </c>
      <c r="J80" s="45">
        <f t="shared" si="19"/>
        <v>6.0159268919665002E-4</v>
      </c>
      <c r="K80" s="45">
        <f t="shared" si="20"/>
        <v>-3.251673458613473E-2</v>
      </c>
      <c r="L80" s="45">
        <f t="shared" si="21"/>
        <v>1.0573380281451304E-3</v>
      </c>
      <c r="M80" s="45">
        <f t="shared" si="30"/>
        <v>-4.5711750662355291E-2</v>
      </c>
      <c r="N80" s="45">
        <f t="shared" si="31"/>
        <v>4.6914936040748589E-2</v>
      </c>
      <c r="O80" s="2"/>
      <c r="P80" s="2"/>
      <c r="Q80" s="2"/>
      <c r="V80" s="45">
        <f t="shared" si="22"/>
        <v>1.0573380281451304E-3</v>
      </c>
      <c r="W80" s="45">
        <f t="shared" si="23"/>
        <v>-3.4381180029022257E-5</v>
      </c>
      <c r="X80" s="45">
        <f t="shared" si="24"/>
        <v>1.1179637057618327E-6</v>
      </c>
    </row>
    <row r="81" spans="1:24" x14ac:dyDescent="0.35">
      <c r="A81" s="70">
        <v>41799</v>
      </c>
      <c r="B81" s="85">
        <v>295.16000000000003</v>
      </c>
      <c r="C81" s="76">
        <v>59.987200000000001</v>
      </c>
      <c r="D81" s="73">
        <f t="shared" si="25"/>
        <v>2.2624120846758928E-2</v>
      </c>
      <c r="E81" s="73">
        <f t="shared" si="25"/>
        <v>3.0341442133124483E-2</v>
      </c>
      <c r="F81" s="73">
        <f t="shared" si="26"/>
        <v>2.1495235788018589E-2</v>
      </c>
      <c r="G81" s="73">
        <f t="shared" si="27"/>
        <v>2.7942038328152431E-2</v>
      </c>
      <c r="H81" s="74">
        <f t="shared" si="28"/>
        <v>6.0062070226148925E-4</v>
      </c>
      <c r="I81" s="74">
        <f t="shared" si="29"/>
        <v>4.6204516158251512E-4</v>
      </c>
      <c r="J81" s="45">
        <f t="shared" si="19"/>
        <v>1.8171315239336346E-2</v>
      </c>
      <c r="K81" s="45">
        <f t="shared" si="20"/>
        <v>1.2170126893788137E-2</v>
      </c>
      <c r="L81" s="45">
        <f t="shared" si="21"/>
        <v>1.481119886109053E-4</v>
      </c>
      <c r="M81" s="45">
        <f t="shared" si="30"/>
        <v>-2.814202811221558E-2</v>
      </c>
      <c r="N81" s="45">
        <f t="shared" si="31"/>
        <v>6.4484658590888297E-2</v>
      </c>
      <c r="O81" s="2"/>
      <c r="P81" s="2"/>
      <c r="Q81" s="2"/>
      <c r="V81" s="45">
        <f t="shared" si="22"/>
        <v>1.4811198861090525E-4</v>
      </c>
      <c r="W81" s="45">
        <f t="shared" si="23"/>
        <v>1.80254169588602E-6</v>
      </c>
      <c r="X81" s="45">
        <f t="shared" si="24"/>
        <v>2.1937161170276927E-8</v>
      </c>
    </row>
    <row r="82" spans="1:24" x14ac:dyDescent="0.35">
      <c r="A82" s="70">
        <v>41792</v>
      </c>
      <c r="B82" s="85">
        <v>288.63</v>
      </c>
      <c r="C82" s="76">
        <v>58.220700000000001</v>
      </c>
      <c r="D82" s="73">
        <f t="shared" si="25"/>
        <v>4.6642765150195793E-3</v>
      </c>
      <c r="E82" s="73">
        <f t="shared" si="25"/>
        <v>-5.6853891135643609E-3</v>
      </c>
      <c r="F82" s="73">
        <f t="shared" si="26"/>
        <v>3.5353914562792411E-3</v>
      </c>
      <c r="G82" s="73">
        <f t="shared" si="27"/>
        <v>-8.084792918536414E-3</v>
      </c>
      <c r="H82" s="74">
        <f t="shared" si="28"/>
        <v>-2.8582907809980548E-5</v>
      </c>
      <c r="I82" s="74">
        <f t="shared" si="29"/>
        <v>1.2498992749132252E-5</v>
      </c>
      <c r="J82" s="45">
        <f t="shared" si="19"/>
        <v>4.993461459614058E-3</v>
      </c>
      <c r="K82" s="45">
        <f t="shared" si="20"/>
        <v>-1.0678850573178418E-2</v>
      </c>
      <c r="L82" s="45">
        <f t="shared" si="21"/>
        <v>1.1403784956427302E-4</v>
      </c>
      <c r="M82" s="45">
        <f t="shared" si="30"/>
        <v>-4.131988189193788E-2</v>
      </c>
      <c r="N82" s="45">
        <f t="shared" si="31"/>
        <v>5.1306804811166E-2</v>
      </c>
      <c r="O82" s="2"/>
      <c r="P82" s="2"/>
      <c r="Q82" s="2"/>
      <c r="V82" s="45">
        <f t="shared" si="22"/>
        <v>1.1403784956427306E-4</v>
      </c>
      <c r="W82" s="45">
        <f t="shared" si="23"/>
        <v>-1.2177931551834718E-6</v>
      </c>
      <c r="X82" s="45">
        <f t="shared" si="24"/>
        <v>1.3004631133243775E-8</v>
      </c>
    </row>
    <row r="83" spans="1:24" x14ac:dyDescent="0.35">
      <c r="A83" s="70">
        <v>41785</v>
      </c>
      <c r="B83" s="85">
        <v>287.29000000000002</v>
      </c>
      <c r="C83" s="76">
        <v>58.553600000000003</v>
      </c>
      <c r="D83" s="73">
        <f t="shared" si="25"/>
        <v>3.4421920570338105E-2</v>
      </c>
      <c r="E83" s="73">
        <f t="shared" si="25"/>
        <v>4.0427588559731713E-2</v>
      </c>
      <c r="F83" s="73">
        <f t="shared" si="26"/>
        <v>3.329303551159777E-2</v>
      </c>
      <c r="G83" s="73">
        <f t="shared" si="27"/>
        <v>3.8028184754759657E-2</v>
      </c>
      <c r="H83" s="74">
        <f t="shared" si="28"/>
        <v>1.2660737054818142E-3</v>
      </c>
      <c r="I83" s="74">
        <f t="shared" si="29"/>
        <v>1.1084262135765102E-3</v>
      </c>
      <c r="J83" s="45">
        <f t="shared" si="19"/>
        <v>2.682783123179527E-2</v>
      </c>
      <c r="K83" s="45">
        <f t="shared" si="20"/>
        <v>1.3599757327936442E-2</v>
      </c>
      <c r="L83" s="45">
        <f t="shared" si="21"/>
        <v>1.8495339937876095E-4</v>
      </c>
      <c r="M83" s="45">
        <f t="shared" si="30"/>
        <v>-1.9485512119756646E-2</v>
      </c>
      <c r="N83" s="45">
        <f t="shared" si="31"/>
        <v>7.3141174583347235E-2</v>
      </c>
      <c r="O83" s="2"/>
      <c r="P83" s="2"/>
      <c r="Q83" s="2"/>
      <c r="V83" s="45">
        <f t="shared" si="22"/>
        <v>1.8495339937876093E-4</v>
      </c>
      <c r="W83" s="45">
        <f t="shared" si="23"/>
        <v>2.5153213485280592E-6</v>
      </c>
      <c r="X83" s="45">
        <f t="shared" si="24"/>
        <v>3.4207759941759444E-8</v>
      </c>
    </row>
    <row r="84" spans="1:24" x14ac:dyDescent="0.35">
      <c r="A84" s="70">
        <v>41778</v>
      </c>
      <c r="B84" s="85">
        <v>277.73</v>
      </c>
      <c r="C84" s="76">
        <v>56.278399999999998</v>
      </c>
      <c r="D84" s="73">
        <f t="shared" si="25"/>
        <v>-2.0007057163020325E-2</v>
      </c>
      <c r="E84" s="73">
        <f t="shared" si="25"/>
        <v>-2.0287655064602363E-2</v>
      </c>
      <c r="F84" s="73">
        <f t="shared" si="26"/>
        <v>-2.1135942221760663E-2</v>
      </c>
      <c r="G84" s="73">
        <f t="shared" si="27"/>
        <v>-2.2687058869574415E-2</v>
      </c>
      <c r="H84" s="74">
        <f t="shared" si="28"/>
        <v>4.7951236544900762E-4</v>
      </c>
      <c r="I84" s="74">
        <f t="shared" si="29"/>
        <v>4.4672805360160506E-4</v>
      </c>
      <c r="J84" s="45">
        <f t="shared" si="19"/>
        <v>-1.3108879616104036E-2</v>
      </c>
      <c r="K84" s="45">
        <f t="shared" si="20"/>
        <v>-7.1787754484983271E-3</v>
      </c>
      <c r="L84" s="45">
        <f t="shared" si="21"/>
        <v>5.1534816939962359E-5</v>
      </c>
      <c r="M84" s="45">
        <f t="shared" si="30"/>
        <v>-5.9422222967655994E-2</v>
      </c>
      <c r="N84" s="45">
        <f t="shared" si="31"/>
        <v>3.3204463735447887E-2</v>
      </c>
      <c r="O84" s="2"/>
      <c r="P84" s="2"/>
      <c r="Q84" s="2"/>
      <c r="V84" s="45">
        <f t="shared" si="22"/>
        <v>5.1534816939962372E-5</v>
      </c>
      <c r="W84" s="45">
        <f t="shared" si="23"/>
        <v>-3.6995687859145761E-7</v>
      </c>
      <c r="X84" s="45">
        <f t="shared" si="24"/>
        <v>2.6558373570354327E-9</v>
      </c>
    </row>
    <row r="85" spans="1:24" x14ac:dyDescent="0.35">
      <c r="A85" s="70">
        <v>41771</v>
      </c>
      <c r="B85" s="85">
        <v>283.39999999999998</v>
      </c>
      <c r="C85" s="76">
        <v>57.443800000000003</v>
      </c>
      <c r="D85" s="73">
        <f t="shared" si="25"/>
        <v>3.0358116706053321E-2</v>
      </c>
      <c r="E85" s="73">
        <f t="shared" si="25"/>
        <v>4.4483767970988327E-3</v>
      </c>
      <c r="F85" s="73">
        <f t="shared" si="26"/>
        <v>2.9229231647312982E-2</v>
      </c>
      <c r="G85" s="73">
        <f t="shared" si="27"/>
        <v>2.0489729921267801E-3</v>
      </c>
      <c r="H85" s="74">
        <f t="shared" si="28"/>
        <v>5.9889906225961652E-5</v>
      </c>
      <c r="I85" s="74">
        <f t="shared" si="29"/>
        <v>8.5434798269228278E-4</v>
      </c>
      <c r="J85" s="45">
        <f t="shared" si="19"/>
        <v>2.3846056327523096E-2</v>
      </c>
      <c r="K85" s="45">
        <f t="shared" si="20"/>
        <v>-1.9397679530424265E-2</v>
      </c>
      <c r="L85" s="45">
        <f t="shared" si="21"/>
        <v>3.7626997116504052E-4</v>
      </c>
      <c r="M85" s="45">
        <f t="shared" si="30"/>
        <v>-2.2467287024028823E-2</v>
      </c>
      <c r="N85" s="45">
        <f t="shared" si="31"/>
        <v>7.0159399679075057E-2</v>
      </c>
      <c r="O85" s="2"/>
      <c r="P85" s="2"/>
      <c r="Q85" s="2"/>
      <c r="V85" s="45">
        <f t="shared" si="22"/>
        <v>3.7626997116504052E-4</v>
      </c>
      <c r="W85" s="45">
        <f t="shared" si="23"/>
        <v>-7.2987643175814343E-6</v>
      </c>
      <c r="X85" s="45">
        <f t="shared" si="24"/>
        <v>1.4157909120054041E-7</v>
      </c>
    </row>
    <row r="86" spans="1:24" x14ac:dyDescent="0.35">
      <c r="A86" s="70">
        <v>41764</v>
      </c>
      <c r="B86" s="85">
        <v>275.05</v>
      </c>
      <c r="C86" s="76">
        <v>57.189399999999999</v>
      </c>
      <c r="D86" s="73">
        <f t="shared" si="25"/>
        <v>-3.3336956915607343E-3</v>
      </c>
      <c r="E86" s="73">
        <f t="shared" si="25"/>
        <v>4.4408366311952462E-2</v>
      </c>
      <c r="F86" s="73">
        <f t="shared" si="26"/>
        <v>-4.462580750301072E-3</v>
      </c>
      <c r="G86" s="73">
        <f t="shared" si="27"/>
        <v>4.2008962506980406E-2</v>
      </c>
      <c r="H86" s="74">
        <f t="shared" si="28"/>
        <v>-1.8746838742377022E-4</v>
      </c>
      <c r="I86" s="74">
        <f t="shared" si="29"/>
        <v>1.9914626952957679E-5</v>
      </c>
      <c r="J86" s="45">
        <f t="shared" si="19"/>
        <v>-8.7496959835107373E-4</v>
      </c>
      <c r="K86" s="45">
        <f t="shared" si="20"/>
        <v>4.5283335910303535E-2</v>
      </c>
      <c r="L86" s="45">
        <f t="shared" si="21"/>
        <v>2.0505805111653858E-3</v>
      </c>
      <c r="M86" s="45">
        <f t="shared" si="30"/>
        <v>-4.7188312949903014E-2</v>
      </c>
      <c r="N86" s="45">
        <f t="shared" si="31"/>
        <v>4.5438373753200867E-2</v>
      </c>
      <c r="O86" s="2"/>
      <c r="P86" s="2"/>
      <c r="Q86" s="2"/>
      <c r="V86" s="45">
        <f t="shared" si="22"/>
        <v>2.0505805111653858E-3</v>
      </c>
      <c r="W86" s="45">
        <f t="shared" si="23"/>
        <v>9.2857126098224089E-5</v>
      </c>
      <c r="X86" s="45">
        <f t="shared" si="24"/>
        <v>4.204880432771295E-6</v>
      </c>
    </row>
    <row r="87" spans="1:24" x14ac:dyDescent="0.35">
      <c r="A87" s="70">
        <v>41757</v>
      </c>
      <c r="B87" s="85">
        <v>275.97000000000003</v>
      </c>
      <c r="C87" s="76">
        <v>54.7577</v>
      </c>
      <c r="D87" s="73">
        <f t="shared" si="25"/>
        <v>-1.7095843573031146E-2</v>
      </c>
      <c r="E87" s="73">
        <f t="shared" si="25"/>
        <v>-2.1248871689918056E-2</v>
      </c>
      <c r="F87" s="73">
        <f t="shared" si="26"/>
        <v>-1.8224728631771485E-2</v>
      </c>
      <c r="G87" s="73">
        <f t="shared" si="27"/>
        <v>-2.3648275494890108E-2</v>
      </c>
      <c r="H87" s="74">
        <f t="shared" si="28"/>
        <v>4.3098340350374373E-4</v>
      </c>
      <c r="I87" s="74">
        <f t="shared" si="29"/>
        <v>3.3214073370171134E-4</v>
      </c>
      <c r="J87" s="45">
        <f t="shared" si="19"/>
        <v>-1.0972806145655285E-2</v>
      </c>
      <c r="K87" s="45">
        <f t="shared" si="20"/>
        <v>-1.0276065544262771E-2</v>
      </c>
      <c r="L87" s="45">
        <f t="shared" si="21"/>
        <v>1.0559752306998453E-4</v>
      </c>
      <c r="M87" s="45">
        <f t="shared" si="30"/>
        <v>-5.7286149497207235E-2</v>
      </c>
      <c r="N87" s="45">
        <f t="shared" si="31"/>
        <v>3.5340537205896645E-2</v>
      </c>
      <c r="O87" s="2"/>
      <c r="P87" s="2"/>
      <c r="Q87" s="2"/>
      <c r="V87" s="45">
        <f t="shared" si="22"/>
        <v>1.0559752306998456E-4</v>
      </c>
      <c r="W87" s="45">
        <f t="shared" si="23"/>
        <v>-1.0851270683789616E-6</v>
      </c>
      <c r="X87" s="45">
        <f t="shared" si="24"/>
        <v>1.115083687851592E-8</v>
      </c>
    </row>
    <row r="88" spans="1:24" x14ac:dyDescent="0.35">
      <c r="A88" s="70">
        <v>41751</v>
      </c>
      <c r="B88" s="85">
        <v>280.77</v>
      </c>
      <c r="C88" s="76">
        <v>55.9465</v>
      </c>
      <c r="D88" s="73">
        <f t="shared" si="25"/>
        <v>1.9906280649496753E-2</v>
      </c>
      <c r="E88" s="73">
        <f t="shared" si="25"/>
        <v>1.6112717409791774E-3</v>
      </c>
      <c r="F88" s="73">
        <f t="shared" si="26"/>
        <v>1.8777395590756415E-2</v>
      </c>
      <c r="G88" s="73">
        <f t="shared" si="27"/>
        <v>-7.8813206399287522E-4</v>
      </c>
      <c r="H88" s="74">
        <f t="shared" si="28"/>
        <v>-1.4799067543353568E-5</v>
      </c>
      <c r="I88" s="74">
        <f t="shared" si="29"/>
        <v>3.5259058517175844E-4</v>
      </c>
      <c r="J88" s="45">
        <f t="shared" si="19"/>
        <v>1.6177127536223669E-2</v>
      </c>
      <c r="K88" s="45">
        <f t="shared" si="20"/>
        <v>-1.4565855795244491E-2</v>
      </c>
      <c r="L88" s="45">
        <f t="shared" si="21"/>
        <v>2.1216415504785751E-4</v>
      </c>
      <c r="M88" s="45">
        <f t="shared" si="30"/>
        <v>-3.0136215815328257E-2</v>
      </c>
      <c r="N88" s="45">
        <f t="shared" si="31"/>
        <v>6.2490470887775623E-2</v>
      </c>
      <c r="O88" s="2"/>
      <c r="P88" s="2"/>
      <c r="Q88" s="2"/>
      <c r="V88" s="45">
        <f t="shared" si="22"/>
        <v>2.1216415504785757E-4</v>
      </c>
      <c r="W88" s="45">
        <f t="shared" si="23"/>
        <v>-3.0903524873469873E-6</v>
      </c>
      <c r="X88" s="45">
        <f t="shared" si="24"/>
        <v>4.5013628687171343E-8</v>
      </c>
    </row>
    <row r="89" spans="1:24" x14ac:dyDescent="0.35">
      <c r="A89" s="70">
        <v>41743</v>
      </c>
      <c r="B89" s="85">
        <v>275.29000000000002</v>
      </c>
      <c r="C89" s="76">
        <v>55.856499999999997</v>
      </c>
      <c r="D89" s="73">
        <f t="shared" si="25"/>
        <v>-2.4555311459145371E-2</v>
      </c>
      <c r="E89" s="73">
        <f t="shared" si="25"/>
        <v>-3.9789517475172474E-2</v>
      </c>
      <c r="F89" s="73">
        <f t="shared" si="26"/>
        <v>-2.5684196517885709E-2</v>
      </c>
      <c r="G89" s="73">
        <f t="shared" si="27"/>
        <v>-4.218892128014453E-2</v>
      </c>
      <c r="H89" s="74">
        <f t="shared" si="28"/>
        <v>1.0835885450368424E-3</v>
      </c>
      <c r="I89" s="74">
        <f t="shared" si="29"/>
        <v>6.5967795076937242E-4</v>
      </c>
      <c r="J89" s="45">
        <f t="shared" si="19"/>
        <v>-1.6446115115490181E-2</v>
      </c>
      <c r="K89" s="45">
        <f t="shared" si="20"/>
        <v>-2.3343402359682294E-2</v>
      </c>
      <c r="L89" s="45">
        <f t="shared" si="21"/>
        <v>5.4491443372602089E-4</v>
      </c>
      <c r="M89" s="45">
        <f t="shared" si="30"/>
        <v>-6.2759458467042145E-2</v>
      </c>
      <c r="N89" s="45">
        <f t="shared" si="31"/>
        <v>2.9867228236061742E-2</v>
      </c>
      <c r="O89" s="2"/>
      <c r="P89" s="2"/>
      <c r="Q89" s="2"/>
      <c r="V89" s="45">
        <f t="shared" si="22"/>
        <v>5.4491443372602089E-4</v>
      </c>
      <c r="W89" s="45">
        <f t="shared" si="23"/>
        <v>-1.2720156878064936E-5</v>
      </c>
      <c r="X89" s="45">
        <f t="shared" si="24"/>
        <v>2.9693174008295E-7</v>
      </c>
    </row>
    <row r="90" spans="1:24" x14ac:dyDescent="0.35">
      <c r="A90" s="70">
        <v>41736</v>
      </c>
      <c r="B90" s="85">
        <v>282.22000000000003</v>
      </c>
      <c r="C90" s="76">
        <v>58.171100000000003</v>
      </c>
      <c r="D90" s="73">
        <f t="shared" si="25"/>
        <v>-2.6152106304776373E-3</v>
      </c>
      <c r="E90" s="73">
        <f t="shared" si="25"/>
        <v>6.1924723617919921E-4</v>
      </c>
      <c r="F90" s="73">
        <f t="shared" si="26"/>
        <v>-3.7440956892179755E-3</v>
      </c>
      <c r="G90" s="73">
        <f t="shared" si="27"/>
        <v>-1.7801565687928533E-3</v>
      </c>
      <c r="H90" s="74">
        <f t="shared" si="28"/>
        <v>6.6650765353503845E-6</v>
      </c>
      <c r="I90" s="74">
        <f t="shared" si="29"/>
        <v>1.4018252530020627E-5</v>
      </c>
      <c r="J90" s="45">
        <f t="shared" si="19"/>
        <v>-3.4778846565408791E-4</v>
      </c>
      <c r="K90" s="45">
        <f t="shared" si="20"/>
        <v>9.6703570183328711E-4</v>
      </c>
      <c r="L90" s="45">
        <f t="shared" si="21"/>
        <v>9.3515804862019819E-7</v>
      </c>
      <c r="M90" s="45">
        <f t="shared" si="30"/>
        <v>-4.6661131817206034E-2</v>
      </c>
      <c r="N90" s="45">
        <f t="shared" si="31"/>
        <v>4.5965554885897847E-2</v>
      </c>
      <c r="O90" s="2"/>
      <c r="P90" s="2"/>
      <c r="Q90" s="2"/>
      <c r="V90" s="45">
        <f t="shared" si="22"/>
        <v>9.3515804862019628E-7</v>
      </c>
      <c r="W90" s="45">
        <f t="shared" si="23"/>
        <v>9.0433121987247788E-10</v>
      </c>
      <c r="X90" s="45">
        <f t="shared" si="24"/>
        <v>8.7452057589913343E-13</v>
      </c>
    </row>
    <row r="91" spans="1:24" x14ac:dyDescent="0.35">
      <c r="A91" s="70">
        <v>41729</v>
      </c>
      <c r="B91" s="85">
        <v>282.95999999999998</v>
      </c>
      <c r="C91" s="76">
        <v>58.135100000000001</v>
      </c>
      <c r="D91" s="73">
        <f t="shared" si="25"/>
        <v>3.0857226128456303E-2</v>
      </c>
      <c r="E91" s="73">
        <f t="shared" si="25"/>
        <v>3.7615389558003587E-2</v>
      </c>
      <c r="F91" s="73">
        <f t="shared" si="26"/>
        <v>2.9728341069715964E-2</v>
      </c>
      <c r="G91" s="73">
        <f t="shared" si="27"/>
        <v>3.5215985753031531E-2</v>
      </c>
      <c r="H91" s="74">
        <f t="shared" si="28"/>
        <v>1.0469128355723796E-3</v>
      </c>
      <c r="I91" s="74">
        <f t="shared" si="29"/>
        <v>8.8377426275736094E-4</v>
      </c>
      <c r="J91" s="45">
        <f t="shared" si="19"/>
        <v>2.4212272808413447E-2</v>
      </c>
      <c r="K91" s="45">
        <f t="shared" si="20"/>
        <v>1.340311674959014E-2</v>
      </c>
      <c r="L91" s="45">
        <f t="shared" si="21"/>
        <v>1.7964353860314375E-4</v>
      </c>
      <c r="M91" s="45">
        <f t="shared" si="30"/>
        <v>-2.2101070543138472E-2</v>
      </c>
      <c r="N91" s="45">
        <f t="shared" si="31"/>
        <v>7.0525616159965415E-2</v>
      </c>
      <c r="O91" s="2"/>
      <c r="P91" s="2"/>
      <c r="Q91" s="2"/>
      <c r="V91" s="45">
        <f t="shared" si="22"/>
        <v>1.7964353860314369E-4</v>
      </c>
      <c r="W91" s="45">
        <f t="shared" si="23"/>
        <v>2.407783321207438E-6</v>
      </c>
      <c r="X91" s="45">
        <f t="shared" si="24"/>
        <v>3.2271800961859177E-8</v>
      </c>
    </row>
    <row r="92" spans="1:24" x14ac:dyDescent="0.35">
      <c r="A92" s="70">
        <v>41722</v>
      </c>
      <c r="B92" s="85">
        <v>274.49</v>
      </c>
      <c r="C92" s="76">
        <v>56.0276</v>
      </c>
      <c r="D92" s="73">
        <f t="shared" si="25"/>
        <v>-2.2899098575167036E-3</v>
      </c>
      <c r="E92" s="73">
        <f t="shared" si="25"/>
        <v>-1.9852210543993928E-2</v>
      </c>
      <c r="F92" s="73">
        <f t="shared" si="26"/>
        <v>-3.4187949162570418E-3</v>
      </c>
      <c r="G92" s="73">
        <f t="shared" si="27"/>
        <v>-2.2251614348965981E-2</v>
      </c>
      <c r="H92" s="74">
        <f t="shared" si="28"/>
        <v>7.6073706014757143E-5</v>
      </c>
      <c r="I92" s="74">
        <f t="shared" si="29"/>
        <v>1.1688158679424993E-5</v>
      </c>
      <c r="J92" s="45">
        <f t="shared" si="19"/>
        <v>-1.0910231997664026E-4</v>
      </c>
      <c r="K92" s="45">
        <f t="shared" si="20"/>
        <v>-1.974310822401729E-2</v>
      </c>
      <c r="L92" s="45">
        <f t="shared" si="21"/>
        <v>3.8979032234525915E-4</v>
      </c>
      <c r="M92" s="45">
        <f t="shared" si="30"/>
        <v>-4.6422445671528582E-2</v>
      </c>
      <c r="N92" s="45">
        <f t="shared" si="31"/>
        <v>4.6204241031575298E-2</v>
      </c>
      <c r="O92" s="2"/>
      <c r="P92" s="2"/>
      <c r="Q92" s="2"/>
      <c r="V92" s="45">
        <f t="shared" si="22"/>
        <v>3.8979032234525915E-4</v>
      </c>
      <c r="W92" s="45">
        <f t="shared" si="23"/>
        <v>-7.6956725187370359E-6</v>
      </c>
      <c r="X92" s="45">
        <f t="shared" si="24"/>
        <v>1.5193649539402103E-7</v>
      </c>
    </row>
    <row r="93" spans="1:24" x14ac:dyDescent="0.35">
      <c r="A93" s="70">
        <v>41715</v>
      </c>
      <c r="B93" s="85">
        <v>275.12</v>
      </c>
      <c r="C93" s="76">
        <v>57.162399999999998</v>
      </c>
      <c r="D93" s="73">
        <f t="shared" si="25"/>
        <v>1.4229890142298952E-2</v>
      </c>
      <c r="E93" s="73">
        <f t="shared" si="25"/>
        <v>-2.1582142740995451E-2</v>
      </c>
      <c r="F93" s="73">
        <f t="shared" si="26"/>
        <v>1.3101005083558614E-2</v>
      </c>
      <c r="G93" s="73">
        <f t="shared" si="27"/>
        <v>-2.3981546545967503E-2</v>
      </c>
      <c r="H93" s="74">
        <f t="shared" si="28"/>
        <v>-3.1418236321031776E-4</v>
      </c>
      <c r="I93" s="74">
        <f t="shared" si="29"/>
        <v>1.7163633419942865E-4</v>
      </c>
      <c r="J93" s="45">
        <f t="shared" si="19"/>
        <v>1.2012133524095064E-2</v>
      </c>
      <c r="K93" s="45">
        <f t="shared" si="20"/>
        <v>-3.3594276265090511E-2</v>
      </c>
      <c r="L93" s="45">
        <f t="shared" si="21"/>
        <v>1.1285753977752237E-3</v>
      </c>
      <c r="M93" s="45">
        <f t="shared" si="30"/>
        <v>-3.4301209827456866E-2</v>
      </c>
      <c r="N93" s="45">
        <f t="shared" si="31"/>
        <v>5.8325476875647014E-2</v>
      </c>
      <c r="O93" s="2"/>
      <c r="P93" s="2"/>
      <c r="Q93" s="2"/>
      <c r="V93" s="45">
        <f t="shared" si="22"/>
        <v>1.1285753977752237E-3</v>
      </c>
      <c r="W93" s="45">
        <f t="shared" si="23"/>
        <v>-3.7913673698845281E-5</v>
      </c>
      <c r="X93" s="45">
        <f t="shared" si="24"/>
        <v>1.2736824284635044E-6</v>
      </c>
    </row>
    <row r="94" spans="1:24" x14ac:dyDescent="0.35">
      <c r="A94" s="70">
        <v>41708</v>
      </c>
      <c r="B94" s="85">
        <v>271.26</v>
      </c>
      <c r="C94" s="76">
        <v>58.423299999999998</v>
      </c>
      <c r="D94" s="73">
        <f t="shared" si="25"/>
        <v>2.4705349048050631E-2</v>
      </c>
      <c r="E94" s="73">
        <f t="shared" si="25"/>
        <v>-7.1915916834476368E-3</v>
      </c>
      <c r="F94" s="73">
        <f t="shared" si="26"/>
        <v>2.3576463989310292E-2</v>
      </c>
      <c r="G94" s="73">
        <f t="shared" si="27"/>
        <v>-9.5909954884196898E-3</v>
      </c>
      <c r="H94" s="74">
        <f t="shared" si="28"/>
        <v>-2.2612175975436429E-4</v>
      </c>
      <c r="I94" s="74">
        <f t="shared" si="29"/>
        <v>5.55849654239245E-4</v>
      </c>
      <c r="J94" s="45">
        <f t="shared" si="19"/>
        <v>1.9698395341605827E-2</v>
      </c>
      <c r="K94" s="45">
        <f t="shared" si="20"/>
        <v>-2.6889987025053463E-2</v>
      </c>
      <c r="L94" s="45">
        <f t="shared" si="21"/>
        <v>7.2307140220754357E-4</v>
      </c>
      <c r="M94" s="45">
        <f t="shared" si="30"/>
        <v>-2.6614948009946095E-2</v>
      </c>
      <c r="N94" s="45">
        <f t="shared" si="31"/>
        <v>6.6011738693157782E-2</v>
      </c>
      <c r="O94" s="2"/>
      <c r="P94" s="2"/>
      <c r="Q94" s="2"/>
      <c r="V94" s="45">
        <f t="shared" si="22"/>
        <v>7.2307140220754357E-4</v>
      </c>
      <c r="W94" s="45">
        <f t="shared" si="23"/>
        <v>-1.9443380623548061E-5</v>
      </c>
      <c r="X94" s="45">
        <f t="shared" si="24"/>
        <v>5.228322526903832E-7</v>
      </c>
    </row>
    <row r="95" spans="1:24" x14ac:dyDescent="0.35">
      <c r="A95" s="70">
        <v>41701</v>
      </c>
      <c r="B95" s="85">
        <v>264.72000000000003</v>
      </c>
      <c r="C95" s="76">
        <v>58.846499999999999</v>
      </c>
      <c r="D95" s="73">
        <f t="shared" si="25"/>
        <v>-2.3425683402810957E-2</v>
      </c>
      <c r="E95" s="73">
        <f t="shared" si="25"/>
        <v>-4.6030818567242946E-4</v>
      </c>
      <c r="F95" s="73">
        <f t="shared" si="26"/>
        <v>-2.4554568461551296E-2</v>
      </c>
      <c r="G95" s="73">
        <f t="shared" si="27"/>
        <v>-2.8597119906444823E-3</v>
      </c>
      <c r="H95" s="74">
        <f t="shared" si="28"/>
        <v>7.021899385459908E-5</v>
      </c>
      <c r="I95" s="74">
        <f t="shared" si="29"/>
        <v>6.0292683233300953E-4</v>
      </c>
      <c r="J95" s="45">
        <f t="shared" si="19"/>
        <v>-1.5617261976404808E-2</v>
      </c>
      <c r="K95" s="45">
        <f t="shared" si="20"/>
        <v>1.5156953790732378E-2</v>
      </c>
      <c r="L95" s="45">
        <f t="shared" si="21"/>
        <v>2.297332482143966E-4</v>
      </c>
      <c r="M95" s="45">
        <f t="shared" si="30"/>
        <v>-6.1930605327956766E-2</v>
      </c>
      <c r="N95" s="45">
        <f t="shared" si="31"/>
        <v>3.0696081375147115E-2</v>
      </c>
      <c r="O95" s="2"/>
      <c r="P95" s="2"/>
      <c r="Q95" s="2"/>
      <c r="V95" s="45">
        <f t="shared" si="22"/>
        <v>2.2973324821439655E-4</v>
      </c>
      <c r="W95" s="45">
        <f t="shared" si="23"/>
        <v>3.4820562273804599E-6</v>
      </c>
      <c r="X95" s="45">
        <f t="shared" si="24"/>
        <v>5.2777365335137536E-8</v>
      </c>
    </row>
    <row r="96" spans="1:24" x14ac:dyDescent="0.35">
      <c r="A96" s="70">
        <v>41694</v>
      </c>
      <c r="B96" s="85">
        <v>271.07</v>
      </c>
      <c r="C96" s="76">
        <v>58.873600000000003</v>
      </c>
      <c r="D96" s="73">
        <f t="shared" si="25"/>
        <v>3.3671446003660704E-2</v>
      </c>
      <c r="E96" s="73">
        <f t="shared" si="25"/>
        <v>2.5250942121357818E-2</v>
      </c>
      <c r="F96" s="73">
        <f t="shared" si="26"/>
        <v>3.2542560944920369E-2</v>
      </c>
      <c r="G96" s="73">
        <f t="shared" si="27"/>
        <v>2.2851538316385766E-2</v>
      </c>
      <c r="H96" s="74">
        <f t="shared" si="28"/>
        <v>7.4364757834616681E-4</v>
      </c>
      <c r="I96" s="74">
        <f t="shared" si="29"/>
        <v>1.0590182728538566E-3</v>
      </c>
      <c r="J96" s="45">
        <f t="shared" si="19"/>
        <v>2.6277178123538768E-2</v>
      </c>
      <c r="K96" s="45">
        <f t="shared" si="20"/>
        <v>-1.0262360021809497E-3</v>
      </c>
      <c r="L96" s="45">
        <f t="shared" si="21"/>
        <v>1.0531603321723382E-6</v>
      </c>
      <c r="M96" s="45">
        <f t="shared" si="30"/>
        <v>-2.0036165228013152E-2</v>
      </c>
      <c r="N96" s="45">
        <f t="shared" si="31"/>
        <v>7.2590521475090736E-2</v>
      </c>
      <c r="O96" s="2"/>
      <c r="P96" s="2"/>
      <c r="Q96" s="2"/>
      <c r="V96" s="45">
        <f t="shared" si="22"/>
        <v>1.0531603321723403E-6</v>
      </c>
      <c r="W96" s="45">
        <f t="shared" si="23"/>
        <v>-1.0807910489441046E-9</v>
      </c>
      <c r="X96" s="45">
        <f t="shared" si="24"/>
        <v>1.1091466852613541E-12</v>
      </c>
    </row>
    <row r="97" spans="1:24" x14ac:dyDescent="0.35">
      <c r="A97" s="70">
        <v>41687</v>
      </c>
      <c r="B97" s="85">
        <v>262.24</v>
      </c>
      <c r="C97" s="76">
        <v>57.4236</v>
      </c>
      <c r="D97" s="73">
        <f t="shared" si="25"/>
        <v>2.5135843008482886E-2</v>
      </c>
      <c r="E97" s="73">
        <f t="shared" si="25"/>
        <v>3.5906279991052316E-2</v>
      </c>
      <c r="F97" s="73">
        <f t="shared" si="26"/>
        <v>2.4006957949742547E-2</v>
      </c>
      <c r="G97" s="73">
        <f t="shared" si="27"/>
        <v>3.350687618608026E-2</v>
      </c>
      <c r="H97" s="74">
        <f t="shared" si="28"/>
        <v>8.0439816762645873E-4</v>
      </c>
      <c r="I97" s="74">
        <f t="shared" si="29"/>
        <v>5.7633403000070685E-4</v>
      </c>
      <c r="J97" s="45">
        <f t="shared" si="19"/>
        <v>2.0014265922599913E-2</v>
      </c>
      <c r="K97" s="45">
        <f t="shared" si="20"/>
        <v>1.5892014068452403E-2</v>
      </c>
      <c r="L97" s="45">
        <f t="shared" si="21"/>
        <v>2.525561111518891E-4</v>
      </c>
      <c r="M97" s="45">
        <f t="shared" si="30"/>
        <v>-2.629907742895201E-2</v>
      </c>
      <c r="N97" s="45">
        <f t="shared" si="31"/>
        <v>6.6327609274151877E-2</v>
      </c>
      <c r="O97" s="2"/>
      <c r="P97" s="2"/>
      <c r="Q97" s="2"/>
      <c r="V97" s="45">
        <f t="shared" si="22"/>
        <v>2.525561111518891E-4</v>
      </c>
      <c r="W97" s="45">
        <f t="shared" si="23"/>
        <v>4.0136252714994503E-6</v>
      </c>
      <c r="X97" s="45">
        <f t="shared" si="24"/>
        <v>6.3784589280165362E-8</v>
      </c>
    </row>
    <row r="98" spans="1:24" x14ac:dyDescent="0.35">
      <c r="A98" s="70">
        <v>41680</v>
      </c>
      <c r="B98" s="85">
        <v>255.81</v>
      </c>
      <c r="C98" s="76">
        <v>55.433199999999999</v>
      </c>
      <c r="D98" s="73">
        <f t="shared" si="25"/>
        <v>2.8216568190039835E-2</v>
      </c>
      <c r="E98" s="73">
        <f t="shared" si="25"/>
        <v>3.4280607285258745E-2</v>
      </c>
      <c r="F98" s="73">
        <f t="shared" si="26"/>
        <v>2.7087683131299497E-2</v>
      </c>
      <c r="G98" s="73">
        <f t="shared" si="27"/>
        <v>3.1881203480286689E-2</v>
      </c>
      <c r="H98" s="74">
        <f t="shared" si="28"/>
        <v>8.6358793771848855E-4</v>
      </c>
      <c r="I98" s="74">
        <f t="shared" si="29"/>
        <v>7.337425774216873E-4</v>
      </c>
      <c r="J98" s="45">
        <f t="shared" ref="J98:J129" si="32">$S$4+$R$11*D98</f>
        <v>2.2274716805591177E-2</v>
      </c>
      <c r="K98" s="45">
        <f t="shared" ref="K98:K129" si="33">E98-J98</f>
        <v>1.2005890479667568E-2</v>
      </c>
      <c r="L98" s="45">
        <f t="shared" ref="L98:L129" si="34">K98^2</f>
        <v>1.4414140620977234E-4</v>
      </c>
      <c r="M98" s="45">
        <f t="shared" si="30"/>
        <v>-2.4038626545960742E-2</v>
      </c>
      <c r="N98" s="45">
        <f t="shared" si="31"/>
        <v>6.8588060157143138E-2</v>
      </c>
      <c r="O98" s="2"/>
      <c r="P98" s="2"/>
      <c r="Q98" s="2"/>
      <c r="V98" s="45">
        <f t="shared" ref="V98:V129" si="35">(K98-AVERAGE($K$2:$K$157))^2</f>
        <v>1.4414140620977231E-4</v>
      </c>
      <c r="W98" s="45">
        <f t="shared" ref="W98:W129" si="36">(K98-AVERAGE($K$2:$K$157))^3</f>
        <v>1.7305459365398007E-6</v>
      </c>
      <c r="X98" s="45">
        <f t="shared" ref="X98:X129" si="37">(K98-AVERAGE($K$2:$K$157))^4</f>
        <v>2.0776744984130586E-8</v>
      </c>
    </row>
    <row r="99" spans="1:24" x14ac:dyDescent="0.35">
      <c r="A99" s="70">
        <v>41673</v>
      </c>
      <c r="B99" s="85">
        <v>248.79</v>
      </c>
      <c r="C99" s="76">
        <v>53.5959</v>
      </c>
      <c r="D99" s="73">
        <f t="shared" si="25"/>
        <v>-3.4049030604069636E-3</v>
      </c>
      <c r="E99" s="73">
        <f t="shared" si="25"/>
        <v>-2.3305779702158372E-2</v>
      </c>
      <c r="F99" s="73">
        <f t="shared" si="26"/>
        <v>-4.5337881191473018E-3</v>
      </c>
      <c r="G99" s="73">
        <f t="shared" si="27"/>
        <v>-2.5705183507130424E-2</v>
      </c>
      <c r="H99" s="74">
        <f t="shared" si="28"/>
        <v>1.1654185558512909E-4</v>
      </c>
      <c r="I99" s="74">
        <f t="shared" si="29"/>
        <v>2.0555234709321229E-5</v>
      </c>
      <c r="J99" s="45">
        <f t="shared" si="32"/>
        <v>-9.2721728365177843E-4</v>
      </c>
      <c r="K99" s="45">
        <f t="shared" si="33"/>
        <v>-2.2378562418506595E-2</v>
      </c>
      <c r="L99" s="45">
        <f t="shared" si="34"/>
        <v>5.008000559189957E-4</v>
      </c>
      <c r="M99" s="45">
        <f t="shared" si="30"/>
        <v>-4.7240560635203724E-2</v>
      </c>
      <c r="N99" s="45">
        <f t="shared" si="31"/>
        <v>4.5386126067900157E-2</v>
      </c>
      <c r="O99" s="2"/>
      <c r="P99" s="2"/>
      <c r="Q99" s="2"/>
      <c r="V99" s="45">
        <f t="shared" si="35"/>
        <v>5.008000559189957E-4</v>
      </c>
      <c r="W99" s="45">
        <f t="shared" si="36"/>
        <v>-1.1207185310574839E-5</v>
      </c>
      <c r="X99" s="45">
        <f t="shared" si="37"/>
        <v>2.508006960084692E-7</v>
      </c>
    </row>
    <row r="100" spans="1:24" x14ac:dyDescent="0.35">
      <c r="A100" s="70">
        <v>41666</v>
      </c>
      <c r="B100" s="85">
        <v>249.64</v>
      </c>
      <c r="C100" s="76">
        <v>54.8748</v>
      </c>
      <c r="D100" s="73">
        <f t="shared" si="25"/>
        <v>-2.4958012732882815E-2</v>
      </c>
      <c r="E100" s="73">
        <f t="shared" si="25"/>
        <v>-4.6926968721722535E-2</v>
      </c>
      <c r="F100" s="73">
        <f t="shared" si="26"/>
        <v>-2.6086897791623154E-2</v>
      </c>
      <c r="G100" s="73">
        <f t="shared" si="27"/>
        <v>-4.9326372526694591E-2</v>
      </c>
      <c r="H100" s="74">
        <f t="shared" si="28"/>
        <v>1.2867720385354102E-3</v>
      </c>
      <c r="I100" s="74">
        <f t="shared" si="29"/>
        <v>6.8052623639059296E-4</v>
      </c>
      <c r="J100" s="45">
        <f t="shared" si="32"/>
        <v>-1.6741593094263176E-2</v>
      </c>
      <c r="K100" s="45">
        <f t="shared" si="33"/>
        <v>-3.0185375627459359E-2</v>
      </c>
      <c r="L100" s="45">
        <f t="shared" si="34"/>
        <v>9.1115690177081751E-4</v>
      </c>
      <c r="M100" s="45">
        <f t="shared" si="30"/>
        <v>-6.3054936445815141E-2</v>
      </c>
      <c r="N100" s="45">
        <f t="shared" si="31"/>
        <v>2.9571750257288747E-2</v>
      </c>
      <c r="O100" s="2"/>
      <c r="P100" s="2"/>
      <c r="Q100" s="2"/>
      <c r="V100" s="45">
        <f t="shared" si="35"/>
        <v>9.1115690177081751E-4</v>
      </c>
      <c r="W100" s="45">
        <f t="shared" si="36"/>
        <v>-2.7503613335504215E-5</v>
      </c>
      <c r="X100" s="45">
        <f t="shared" si="37"/>
        <v>8.3020689964459519E-7</v>
      </c>
    </row>
    <row r="101" spans="1:24" x14ac:dyDescent="0.35">
      <c r="A101" s="70">
        <v>41659</v>
      </c>
      <c r="B101" s="85">
        <v>256.02999999999997</v>
      </c>
      <c r="C101" s="76">
        <v>57.576700000000002</v>
      </c>
      <c r="D101" s="73">
        <f t="shared" si="25"/>
        <v>2.473484090454264E-2</v>
      </c>
      <c r="E101" s="73">
        <f t="shared" si="25"/>
        <v>1.4762306769053473E-2</v>
      </c>
      <c r="F101" s="73">
        <f t="shared" si="26"/>
        <v>2.3605955845802301E-2</v>
      </c>
      <c r="G101" s="73">
        <f t="shared" si="27"/>
        <v>1.2362902964081421E-2</v>
      </c>
      <c r="H101" s="74">
        <f t="shared" si="28"/>
        <v>2.9183814149604442E-4</v>
      </c>
      <c r="I101" s="74">
        <f t="shared" si="29"/>
        <v>5.5724115139396788E-4</v>
      </c>
      <c r="J101" s="45">
        <f t="shared" si="32"/>
        <v>1.9720034692446826E-2</v>
      </c>
      <c r="K101" s="45">
        <f t="shared" si="33"/>
        <v>-4.9577279233933534E-3</v>
      </c>
      <c r="L101" s="45">
        <f t="shared" si="34"/>
        <v>2.4579066162394173E-5</v>
      </c>
      <c r="M101" s="45">
        <f t="shared" si="30"/>
        <v>-2.6593308659105096E-2</v>
      </c>
      <c r="N101" s="45">
        <f t="shared" si="31"/>
        <v>6.6033378043998781E-2</v>
      </c>
      <c r="O101" s="2"/>
      <c r="P101" s="2"/>
      <c r="Q101" s="2"/>
      <c r="V101" s="45">
        <f t="shared" si="35"/>
        <v>2.457906616239418E-5</v>
      </c>
      <c r="W101" s="45">
        <f t="shared" si="36"/>
        <v>-1.2185632264423437E-7</v>
      </c>
      <c r="X101" s="45">
        <f t="shared" si="37"/>
        <v>6.0413049341535055E-10</v>
      </c>
    </row>
    <row r="102" spans="1:24" x14ac:dyDescent="0.35">
      <c r="A102" s="70">
        <v>41652</v>
      </c>
      <c r="B102" s="85">
        <v>249.85</v>
      </c>
      <c r="C102" s="76">
        <v>56.739100000000001</v>
      </c>
      <c r="D102" s="73">
        <f t="shared" si="25"/>
        <v>1.3055994810039325E-2</v>
      </c>
      <c r="E102" s="73">
        <f t="shared" si="25"/>
        <v>5.1053216157758933E-3</v>
      </c>
      <c r="F102" s="73">
        <f t="shared" si="26"/>
        <v>1.1927109751298987E-2</v>
      </c>
      <c r="G102" s="73">
        <f t="shared" si="27"/>
        <v>2.7059178108038407E-3</v>
      </c>
      <c r="H102" s="74">
        <f t="shared" si="28"/>
        <v>3.2273778707452091E-5</v>
      </c>
      <c r="I102" s="74">
        <f t="shared" si="29"/>
        <v>1.4225594701953138E-4</v>
      </c>
      <c r="J102" s="45">
        <f t="shared" si="32"/>
        <v>1.1150799719888436E-2</v>
      </c>
      <c r="K102" s="45">
        <f t="shared" si="33"/>
        <v>-6.0454781041125432E-3</v>
      </c>
      <c r="L102" s="45">
        <f t="shared" si="34"/>
        <v>3.654780550730419E-5</v>
      </c>
      <c r="M102" s="45">
        <f t="shared" si="30"/>
        <v>-3.516254363166349E-2</v>
      </c>
      <c r="N102" s="45">
        <f t="shared" si="31"/>
        <v>5.7464143071440391E-2</v>
      </c>
      <c r="O102" s="2"/>
      <c r="P102" s="2"/>
      <c r="Q102" s="2"/>
      <c r="V102" s="45">
        <f t="shared" si="35"/>
        <v>3.6547805507304203E-5</v>
      </c>
      <c r="W102" s="45">
        <f t="shared" si="36"/>
        <v>-2.209489579477714E-7</v>
      </c>
      <c r="X102" s="45">
        <f t="shared" si="37"/>
        <v>1.3357420873997354E-9</v>
      </c>
    </row>
    <row r="103" spans="1:24" x14ac:dyDescent="0.35">
      <c r="A103" s="70">
        <v>41645</v>
      </c>
      <c r="B103" s="85">
        <v>246.63</v>
      </c>
      <c r="C103" s="76">
        <v>56.450899999999997</v>
      </c>
      <c r="D103" s="73">
        <f t="shared" si="25"/>
        <v>-1.0352714578066741E-2</v>
      </c>
      <c r="E103" s="73">
        <f t="shared" si="25"/>
        <v>-2.8632999487750578E-3</v>
      </c>
      <c r="F103" s="73">
        <f t="shared" si="26"/>
        <v>-1.148159963680708E-2</v>
      </c>
      <c r="G103" s="73">
        <f t="shared" si="27"/>
        <v>-5.2627037537471104E-3</v>
      </c>
      <c r="H103" s="74">
        <f t="shared" si="28"/>
        <v>6.0424257507646076E-5</v>
      </c>
      <c r="I103" s="74">
        <f t="shared" si="29"/>
        <v>1.3182713021992845E-4</v>
      </c>
      <c r="J103" s="45">
        <f t="shared" si="32"/>
        <v>-6.0251035780773581E-3</v>
      </c>
      <c r="K103" s="45">
        <f t="shared" si="33"/>
        <v>3.1618036293023003E-3</v>
      </c>
      <c r="L103" s="45">
        <f t="shared" si="34"/>
        <v>9.9970021902691988E-6</v>
      </c>
      <c r="M103" s="45">
        <f t="shared" si="30"/>
        <v>-5.2338446929629308E-2</v>
      </c>
      <c r="N103" s="45">
        <f t="shared" si="31"/>
        <v>4.0288239773474573E-2</v>
      </c>
      <c r="O103" s="2"/>
      <c r="P103" s="2"/>
      <c r="Q103" s="2"/>
      <c r="V103" s="45">
        <f t="shared" si="35"/>
        <v>9.997002190269192E-6</v>
      </c>
      <c r="W103" s="45">
        <f t="shared" si="36"/>
        <v>3.1608557807336169E-8</v>
      </c>
      <c r="X103" s="45">
        <f t="shared" si="37"/>
        <v>9.9940052792247028E-11</v>
      </c>
    </row>
    <row r="104" spans="1:24" x14ac:dyDescent="0.35">
      <c r="A104" s="70">
        <v>41638</v>
      </c>
      <c r="B104" s="85">
        <v>249.21</v>
      </c>
      <c r="C104" s="76">
        <v>56.613</v>
      </c>
      <c r="D104" s="73">
        <f t="shared" si="25"/>
        <v>1.3172338090011015E-2</v>
      </c>
      <c r="E104" s="73">
        <f t="shared" si="25"/>
        <v>-1.023455201544099E-2</v>
      </c>
      <c r="F104" s="73">
        <f t="shared" si="26"/>
        <v>1.2043453031270676E-2</v>
      </c>
      <c r="G104" s="73">
        <f t="shared" si="27"/>
        <v>-1.2633955820413042E-2</v>
      </c>
      <c r="H104" s="74">
        <f t="shared" si="28"/>
        <v>-1.5215645352229326E-4</v>
      </c>
      <c r="I104" s="74">
        <f t="shared" si="29"/>
        <v>1.4504476091642285E-4</v>
      </c>
      <c r="J104" s="45">
        <f t="shared" si="32"/>
        <v>1.1236165422586136E-2</v>
      </c>
      <c r="K104" s="45">
        <f t="shared" si="33"/>
        <v>-2.1470717438027125E-2</v>
      </c>
      <c r="L104" s="45">
        <f t="shared" si="34"/>
        <v>4.6099170730360209E-4</v>
      </c>
      <c r="M104" s="45">
        <f t="shared" si="30"/>
        <v>-3.5077177928965794E-2</v>
      </c>
      <c r="N104" s="45">
        <f t="shared" si="31"/>
        <v>5.7549508774138086E-2</v>
      </c>
      <c r="O104" s="2"/>
      <c r="P104" s="2"/>
      <c r="Q104" s="2"/>
      <c r="V104" s="45">
        <f t="shared" si="35"/>
        <v>4.6099170730360209E-4</v>
      </c>
      <c r="W104" s="45">
        <f t="shared" si="36"/>
        <v>-9.8978226887893462E-6</v>
      </c>
      <c r="X104" s="45">
        <f t="shared" si="37"/>
        <v>2.1251335420268993E-7</v>
      </c>
    </row>
    <row r="105" spans="1:24" x14ac:dyDescent="0.35">
      <c r="A105" s="70">
        <v>41631</v>
      </c>
      <c r="B105" s="85">
        <v>245.97</v>
      </c>
      <c r="C105" s="76">
        <v>57.198399999999999</v>
      </c>
      <c r="D105" s="73">
        <f t="shared" si="25"/>
        <v>1.3348164627363775E-2</v>
      </c>
      <c r="E105" s="73">
        <f t="shared" si="25"/>
        <v>4.8711442275254056E-2</v>
      </c>
      <c r="F105" s="73">
        <f t="shared" si="26"/>
        <v>1.2219279568623436E-2</v>
      </c>
      <c r="G105" s="73">
        <f t="shared" si="27"/>
        <v>4.6312038470282001E-2</v>
      </c>
      <c r="H105" s="74">
        <f t="shared" si="28"/>
        <v>5.6589974546121947E-4</v>
      </c>
      <c r="I105" s="74">
        <f t="shared" si="29"/>
        <v>1.4931079317617816E-4</v>
      </c>
      <c r="J105" s="45">
        <f t="shared" si="32"/>
        <v>1.1365176362604968E-2</v>
      </c>
      <c r="K105" s="45">
        <f t="shared" si="33"/>
        <v>3.7346265912649085E-2</v>
      </c>
      <c r="L105" s="45">
        <f t="shared" si="34"/>
        <v>1.3947435776182949E-3</v>
      </c>
      <c r="M105" s="45">
        <f t="shared" si="30"/>
        <v>-3.4948166988946969E-2</v>
      </c>
      <c r="N105" s="45">
        <f t="shared" si="31"/>
        <v>5.7678519714156912E-2</v>
      </c>
      <c r="O105" s="2"/>
      <c r="P105" s="2"/>
      <c r="Q105" s="2"/>
      <c r="V105" s="45">
        <f t="shared" si="35"/>
        <v>1.3947435776182949E-3</v>
      </c>
      <c r="W105" s="45">
        <f t="shared" si="36"/>
        <v>5.2088464529692361E-5</v>
      </c>
      <c r="X105" s="45">
        <f t="shared" si="37"/>
        <v>1.9453096473074808E-6</v>
      </c>
    </row>
    <row r="106" spans="1:24" x14ac:dyDescent="0.35">
      <c r="A106" s="70">
        <v>41624</v>
      </c>
      <c r="B106" s="85">
        <v>242.73</v>
      </c>
      <c r="C106" s="76">
        <v>54.541600000000003</v>
      </c>
      <c r="D106" s="73">
        <f t="shared" si="25"/>
        <v>-1.1041395045632367E-2</v>
      </c>
      <c r="E106" s="73">
        <f t="shared" si="25"/>
        <v>2.1420358142095853E-2</v>
      </c>
      <c r="F106" s="73">
        <f t="shared" si="26"/>
        <v>-1.2170280104372705E-2</v>
      </c>
      <c r="G106" s="73">
        <f t="shared" si="27"/>
        <v>1.9020954337123801E-2</v>
      </c>
      <c r="H106" s="74">
        <f t="shared" si="28"/>
        <v>-2.3149034213527952E-4</v>
      </c>
      <c r="I106" s="74">
        <f t="shared" si="29"/>
        <v>1.4811571781889012E-4</v>
      </c>
      <c r="J106" s="45">
        <f t="shared" si="32"/>
        <v>-6.5304158923100769E-3</v>
      </c>
      <c r="K106" s="45">
        <f t="shared" si="33"/>
        <v>2.7950774034405931E-2</v>
      </c>
      <c r="L106" s="45">
        <f t="shared" si="34"/>
        <v>7.8124576912242077E-4</v>
      </c>
      <c r="M106" s="45">
        <f t="shared" si="30"/>
        <v>-5.2843759243862025E-2</v>
      </c>
      <c r="N106" s="45">
        <f t="shared" si="31"/>
        <v>3.9782927459241856E-2</v>
      </c>
      <c r="O106" s="2"/>
      <c r="P106" s="2"/>
      <c r="Q106" s="2"/>
      <c r="V106" s="45">
        <f t="shared" si="35"/>
        <v>7.8124576912242077E-4</v>
      </c>
      <c r="W106" s="45">
        <f t="shared" si="36"/>
        <v>2.1836423958076449E-5</v>
      </c>
      <c r="X106" s="45">
        <f t="shared" si="37"/>
        <v>6.1034495177168281E-7</v>
      </c>
    </row>
    <row r="107" spans="1:24" x14ac:dyDescent="0.35">
      <c r="A107" s="70">
        <v>41617</v>
      </c>
      <c r="B107" s="85">
        <v>245.44</v>
      </c>
      <c r="C107" s="76">
        <v>53.397799999999997</v>
      </c>
      <c r="D107" s="73">
        <f t="shared" si="25"/>
        <v>-2.6147680831647039E-2</v>
      </c>
      <c r="E107" s="73">
        <f t="shared" si="25"/>
        <v>-8.4202175035742342E-4</v>
      </c>
      <c r="F107" s="73">
        <f t="shared" si="26"/>
        <v>-2.7276565890387378E-2</v>
      </c>
      <c r="G107" s="73">
        <f t="shared" si="27"/>
        <v>-3.241425555329476E-3</v>
      </c>
      <c r="H107" s="74">
        <f t="shared" si="28"/>
        <v>8.8414957738729955E-5</v>
      </c>
      <c r="I107" s="74">
        <f t="shared" si="29"/>
        <v>7.4401104677264418E-4</v>
      </c>
      <c r="J107" s="45">
        <f t="shared" si="32"/>
        <v>-1.7614500006056931E-2</v>
      </c>
      <c r="K107" s="45">
        <f t="shared" si="33"/>
        <v>1.6772478255699507E-2</v>
      </c>
      <c r="L107" s="45">
        <f t="shared" si="34"/>
        <v>2.8131602683791279E-4</v>
      </c>
      <c r="M107" s="45">
        <f t="shared" si="30"/>
        <v>-6.3927843357608885E-2</v>
      </c>
      <c r="N107" s="45">
        <f t="shared" si="31"/>
        <v>2.8698843345494992E-2</v>
      </c>
      <c r="O107" s="2"/>
      <c r="P107" s="2"/>
      <c r="Q107" s="2"/>
      <c r="V107" s="45">
        <f t="shared" si="35"/>
        <v>2.8131602683791279E-4</v>
      </c>
      <c r="W107" s="45">
        <f t="shared" si="36"/>
        <v>4.7183669431186715E-6</v>
      </c>
      <c r="X107" s="45">
        <f t="shared" si="37"/>
        <v>7.9138706955869266E-8</v>
      </c>
    </row>
    <row r="108" spans="1:24" x14ac:dyDescent="0.35">
      <c r="A108" s="70">
        <v>41610</v>
      </c>
      <c r="B108" s="85">
        <v>252.03</v>
      </c>
      <c r="C108" s="76">
        <v>53.442799999999998</v>
      </c>
      <c r="D108" s="73">
        <f t="shared" si="25"/>
        <v>-1.1181732580037643E-2</v>
      </c>
      <c r="E108" s="73">
        <f t="shared" si="25"/>
        <v>1.5179397996318708E-3</v>
      </c>
      <c r="F108" s="73">
        <f t="shared" si="26"/>
        <v>-1.2310617638777981E-2</v>
      </c>
      <c r="G108" s="73">
        <f t="shared" si="27"/>
        <v>-8.8146400534018184E-4</v>
      </c>
      <c r="H108" s="74">
        <f t="shared" si="28"/>
        <v>1.0851366332088731E-5</v>
      </c>
      <c r="I108" s="74">
        <f t="shared" si="29"/>
        <v>1.5155130664819155E-4</v>
      </c>
      <c r="J108" s="45">
        <f t="shared" si="32"/>
        <v>-6.6333871360491582E-3</v>
      </c>
      <c r="K108" s="45">
        <f t="shared" si="33"/>
        <v>8.1513269356810296E-3</v>
      </c>
      <c r="L108" s="45">
        <f t="shared" si="34"/>
        <v>6.644413081235909E-5</v>
      </c>
      <c r="M108" s="45">
        <f t="shared" si="30"/>
        <v>-5.2946730487601103E-2</v>
      </c>
      <c r="N108" s="45">
        <f t="shared" si="31"/>
        <v>3.9679956215502778E-2</v>
      </c>
      <c r="O108" s="2"/>
      <c r="P108" s="2"/>
      <c r="Q108" s="2"/>
      <c r="V108" s="45">
        <f t="shared" si="35"/>
        <v>6.6444130812359049E-5</v>
      </c>
      <c r="W108" s="45">
        <f t="shared" si="36"/>
        <v>5.4160783320869607E-7</v>
      </c>
      <c r="X108" s="45">
        <f t="shared" si="37"/>
        <v>4.4148225194098814E-9</v>
      </c>
    </row>
    <row r="109" spans="1:24" x14ac:dyDescent="0.35">
      <c r="A109" s="70">
        <v>41603</v>
      </c>
      <c r="B109" s="85">
        <v>254.88</v>
      </c>
      <c r="C109" s="76">
        <v>53.361800000000002</v>
      </c>
      <c r="D109" s="73">
        <f t="shared" si="25"/>
        <v>-4.569420035149447E-3</v>
      </c>
      <c r="E109" s="73">
        <f t="shared" si="25"/>
        <v>1.5946934936657806E-2</v>
      </c>
      <c r="F109" s="73">
        <f t="shared" si="26"/>
        <v>-5.6983050938897856E-3</v>
      </c>
      <c r="G109" s="73">
        <f t="shared" si="27"/>
        <v>1.3547531131685754E-2</v>
      </c>
      <c r="H109" s="74">
        <f t="shared" si="28"/>
        <v>-7.7197965657315381E-5</v>
      </c>
      <c r="I109" s="74">
        <f t="shared" si="29"/>
        <v>3.2470680943050277E-5</v>
      </c>
      <c r="J109" s="45">
        <f t="shared" si="32"/>
        <v>-1.7816698130671497E-3</v>
      </c>
      <c r="K109" s="45">
        <f t="shared" si="33"/>
        <v>1.7728604749724958E-2</v>
      </c>
      <c r="L109" s="45">
        <f t="shared" si="34"/>
        <v>3.1430342637197033E-4</v>
      </c>
      <c r="M109" s="45">
        <f t="shared" si="30"/>
        <v>-4.8095013164619095E-2</v>
      </c>
      <c r="N109" s="45">
        <f t="shared" si="31"/>
        <v>4.4531673538484785E-2</v>
      </c>
      <c r="O109" s="2"/>
      <c r="P109" s="2"/>
      <c r="Q109" s="2"/>
      <c r="V109" s="45">
        <f t="shared" si="35"/>
        <v>3.1430342637197033E-4</v>
      </c>
      <c r="W109" s="45">
        <f t="shared" si="36"/>
        <v>5.572161217632942E-6</v>
      </c>
      <c r="X109" s="45">
        <f t="shared" si="37"/>
        <v>9.8786643829160577E-8</v>
      </c>
    </row>
    <row r="110" spans="1:24" x14ac:dyDescent="0.35">
      <c r="A110" s="70">
        <v>41596</v>
      </c>
      <c r="B110" s="85">
        <v>256.05</v>
      </c>
      <c r="C110" s="76">
        <v>52.5242</v>
      </c>
      <c r="D110" s="73">
        <f t="shared" si="25"/>
        <v>6.9608305804625221E-3</v>
      </c>
      <c r="E110" s="73">
        <f t="shared" si="25"/>
        <v>-4.6089062565144697E-3</v>
      </c>
      <c r="F110" s="73">
        <f t="shared" si="26"/>
        <v>5.8319455217221844E-3</v>
      </c>
      <c r="G110" s="73">
        <f t="shared" si="27"/>
        <v>-7.0083100614865227E-3</v>
      </c>
      <c r="H110" s="74">
        <f t="shared" si="28"/>
        <v>-4.087208247792685E-5</v>
      </c>
      <c r="I110" s="74">
        <f t="shared" si="29"/>
        <v>3.4011588568335443E-5</v>
      </c>
      <c r="J110" s="45">
        <f t="shared" si="32"/>
        <v>6.678534732668588E-3</v>
      </c>
      <c r="K110" s="45">
        <f t="shared" si="33"/>
        <v>-1.1287440989183058E-2</v>
      </c>
      <c r="L110" s="45">
        <f t="shared" si="34"/>
        <v>1.2740632408428981E-4</v>
      </c>
      <c r="M110" s="45">
        <f t="shared" si="30"/>
        <v>-3.9634808618883348E-2</v>
      </c>
      <c r="N110" s="45">
        <f t="shared" si="31"/>
        <v>5.2991878084220533E-2</v>
      </c>
      <c r="O110" s="2"/>
      <c r="P110" s="2"/>
      <c r="Q110" s="2"/>
      <c r="V110" s="45">
        <f t="shared" si="35"/>
        <v>1.2740632408428983E-4</v>
      </c>
      <c r="W110" s="45">
        <f t="shared" si="36"/>
        <v>-1.4380913647501538E-6</v>
      </c>
      <c r="X110" s="45">
        <f t="shared" si="37"/>
        <v>1.6232371416671093E-8</v>
      </c>
    </row>
    <row r="111" spans="1:24" x14ac:dyDescent="0.35">
      <c r="A111" s="70">
        <v>41589</v>
      </c>
      <c r="B111" s="85">
        <v>254.28</v>
      </c>
      <c r="C111" s="76">
        <v>52.767400000000002</v>
      </c>
      <c r="D111" s="73">
        <f t="shared" si="25"/>
        <v>8.0475718533201228E-3</v>
      </c>
      <c r="E111" s="73">
        <f t="shared" si="25"/>
        <v>4.9746506126895932E-3</v>
      </c>
      <c r="F111" s="73">
        <f t="shared" si="26"/>
        <v>6.9186867945797842E-3</v>
      </c>
      <c r="G111" s="73">
        <f t="shared" si="27"/>
        <v>2.5752468077175406E-3</v>
      </c>
      <c r="H111" s="74">
        <f t="shared" si="28"/>
        <v>1.7817326081339094E-5</v>
      </c>
      <c r="I111" s="74">
        <f t="shared" si="29"/>
        <v>4.7868226961492687E-5</v>
      </c>
      <c r="J111" s="45">
        <f t="shared" si="32"/>
        <v>7.4759201289772989E-3</v>
      </c>
      <c r="K111" s="45">
        <f t="shared" si="33"/>
        <v>-2.5012695162877057E-3</v>
      </c>
      <c r="L111" s="45">
        <f t="shared" si="34"/>
        <v>6.2563491931101335E-6</v>
      </c>
      <c r="M111" s="45">
        <f t="shared" si="30"/>
        <v>-3.8837423222574635E-2</v>
      </c>
      <c r="N111" s="45">
        <f t="shared" si="31"/>
        <v>5.3789263480529245E-2</v>
      </c>
      <c r="O111" s="2"/>
      <c r="P111" s="2"/>
      <c r="Q111" s="2"/>
      <c r="V111" s="45">
        <f t="shared" si="35"/>
        <v>6.2563491931101378E-6</v>
      </c>
      <c r="W111" s="45">
        <f t="shared" si="36"/>
        <v>-1.5648815519977579E-8</v>
      </c>
      <c r="X111" s="45">
        <f t="shared" si="37"/>
        <v>3.9141905226129874E-11</v>
      </c>
    </row>
    <row r="112" spans="1:24" x14ac:dyDescent="0.35">
      <c r="A112" s="70">
        <v>41582</v>
      </c>
      <c r="B112" s="85">
        <v>252.25</v>
      </c>
      <c r="C112" s="76">
        <v>52.5062</v>
      </c>
      <c r="D112" s="73">
        <f t="shared" si="25"/>
        <v>7.0262285919597224E-3</v>
      </c>
      <c r="E112" s="73">
        <f t="shared" si="25"/>
        <v>4.9127329037414465E-2</v>
      </c>
      <c r="F112" s="73">
        <f t="shared" si="26"/>
        <v>5.8973435332193846E-3</v>
      </c>
      <c r="G112" s="73">
        <f t="shared" si="27"/>
        <v>4.6727925232442409E-2</v>
      </c>
      <c r="H112" s="74">
        <f t="shared" si="28"/>
        <v>2.7557062769030316E-4</v>
      </c>
      <c r="I112" s="74">
        <f t="shared" si="29"/>
        <v>3.4778660748804498E-5</v>
      </c>
      <c r="J112" s="45">
        <f t="shared" si="32"/>
        <v>6.7265198608844091E-3</v>
      </c>
      <c r="K112" s="45">
        <f t="shared" si="33"/>
        <v>4.2400809176530052E-2</v>
      </c>
      <c r="L112" s="45">
        <f t="shared" si="34"/>
        <v>1.7978286188245151E-3</v>
      </c>
      <c r="M112" s="45">
        <f t="shared" si="30"/>
        <v>-3.9586823490667528E-2</v>
      </c>
      <c r="N112" s="45">
        <f t="shared" si="31"/>
        <v>5.3039863212436353E-2</v>
      </c>
      <c r="O112" s="2"/>
      <c r="P112" s="2"/>
      <c r="Q112" s="2"/>
      <c r="V112" s="45">
        <f t="shared" si="35"/>
        <v>1.7978286188245151E-3</v>
      </c>
      <c r="W112" s="45">
        <f t="shared" si="36"/>
        <v>7.6229388198882848E-5</v>
      </c>
      <c r="X112" s="45">
        <f t="shared" si="37"/>
        <v>3.2321877426644634E-6</v>
      </c>
    </row>
    <row r="113" spans="1:24" x14ac:dyDescent="0.35">
      <c r="A113" s="70">
        <v>41575</v>
      </c>
      <c r="B113" s="85">
        <v>250.49</v>
      </c>
      <c r="C113" s="76">
        <v>50.047499999999999</v>
      </c>
      <c r="D113" s="73">
        <f t="shared" si="25"/>
        <v>-6.2286757121320048E-3</v>
      </c>
      <c r="E113" s="73">
        <f t="shared" si="25"/>
        <v>1.9446843528990048E-2</v>
      </c>
      <c r="F113" s="73">
        <f t="shared" si="26"/>
        <v>-7.3575607708723425E-3</v>
      </c>
      <c r="G113" s="73">
        <f t="shared" si="27"/>
        <v>1.7047439724017996E-2</v>
      </c>
      <c r="H113" s="74">
        <f t="shared" si="28"/>
        <v>-1.2542757375724563E-4</v>
      </c>
      <c r="I113" s="74">
        <f t="shared" si="29"/>
        <v>5.4133700497079618E-5</v>
      </c>
      <c r="J113" s="45">
        <f t="shared" si="32"/>
        <v>-2.9991318517446682E-3</v>
      </c>
      <c r="K113" s="45">
        <f t="shared" si="33"/>
        <v>2.2445975380734715E-2</v>
      </c>
      <c r="L113" s="45">
        <f t="shared" si="34"/>
        <v>5.0382181079254888E-4</v>
      </c>
      <c r="M113" s="45">
        <f t="shared" si="30"/>
        <v>-4.931247520329661E-2</v>
      </c>
      <c r="N113" s="45">
        <f t="shared" si="31"/>
        <v>4.331421149980727E-2</v>
      </c>
      <c r="O113" s="2"/>
      <c r="P113" s="2"/>
      <c r="Q113" s="2"/>
      <c r="V113" s="45">
        <f t="shared" si="35"/>
        <v>5.0382181079254888E-4</v>
      </c>
      <c r="W113" s="45">
        <f t="shared" si="36"/>
        <v>1.1308771961326735E-5</v>
      </c>
      <c r="X113" s="45">
        <f t="shared" si="37"/>
        <v>2.5383641703028294E-7</v>
      </c>
    </row>
    <row r="114" spans="1:24" x14ac:dyDescent="0.35">
      <c r="A114" s="70">
        <v>41568</v>
      </c>
      <c r="B114" s="85">
        <v>252.06</v>
      </c>
      <c r="C114" s="76">
        <v>49.092799999999997</v>
      </c>
      <c r="D114" s="73">
        <f t="shared" si="25"/>
        <v>-7.9283279156421407E-4</v>
      </c>
      <c r="E114" s="73">
        <f t="shared" si="25"/>
        <v>3.4737283616505098E-2</v>
      </c>
      <c r="F114" s="73">
        <f t="shared" si="26"/>
        <v>-1.9217178503045523E-3</v>
      </c>
      <c r="G114" s="73">
        <f t="shared" si="27"/>
        <v>3.2337879811533042E-2</v>
      </c>
      <c r="H114" s="74">
        <f t="shared" si="28"/>
        <v>-6.2144280874826266E-5</v>
      </c>
      <c r="I114" s="74">
        <f t="shared" si="29"/>
        <v>3.6929994961791499E-6</v>
      </c>
      <c r="J114" s="45">
        <f t="shared" si="32"/>
        <v>9.893628063180795E-4</v>
      </c>
      <c r="K114" s="45">
        <f t="shared" si="33"/>
        <v>3.3747920810187015E-2</v>
      </c>
      <c r="L114" s="45">
        <f t="shared" si="34"/>
        <v>1.1389221590106537E-3</v>
      </c>
      <c r="M114" s="45">
        <f t="shared" si="30"/>
        <v>-4.5323980545233858E-2</v>
      </c>
      <c r="N114" s="45">
        <f t="shared" si="31"/>
        <v>4.7302706157870023E-2</v>
      </c>
      <c r="O114" s="2"/>
      <c r="P114" s="2"/>
      <c r="Q114" s="2"/>
      <c r="V114" s="45">
        <f t="shared" si="35"/>
        <v>1.1389221590106537E-3</v>
      </c>
      <c r="W114" s="45">
        <f t="shared" si="36"/>
        <v>3.8436254831258765E-5</v>
      </c>
      <c r="X114" s="45">
        <f t="shared" si="37"/>
        <v>1.2971436842854888E-6</v>
      </c>
    </row>
    <row r="115" spans="1:24" x14ac:dyDescent="0.35">
      <c r="A115" s="70">
        <v>41561</v>
      </c>
      <c r="B115" s="85">
        <v>252.26</v>
      </c>
      <c r="C115" s="76">
        <v>47.444699999999997</v>
      </c>
      <c r="D115" s="73">
        <f t="shared" si="25"/>
        <v>2.1957543347917628E-2</v>
      </c>
      <c r="E115" s="73">
        <f t="shared" si="25"/>
        <v>9.1954463077825836E-3</v>
      </c>
      <c r="F115" s="73">
        <f t="shared" si="26"/>
        <v>2.082865828917729E-2</v>
      </c>
      <c r="G115" s="73">
        <f t="shared" si="27"/>
        <v>6.7960425028105315E-3</v>
      </c>
      <c r="H115" s="74">
        <f t="shared" si="28"/>
        <v>1.4155244700976574E-4</v>
      </c>
      <c r="I115" s="74">
        <f t="shared" si="29"/>
        <v>4.3383300612731383E-4</v>
      </c>
      <c r="J115" s="45">
        <f t="shared" si="32"/>
        <v>1.7682220754421458E-2</v>
      </c>
      <c r="K115" s="45">
        <f t="shared" si="33"/>
        <v>-8.4867744466388742E-3</v>
      </c>
      <c r="L115" s="45">
        <f t="shared" si="34"/>
        <v>7.2025340508122569E-5</v>
      </c>
      <c r="M115" s="45">
        <f t="shared" si="30"/>
        <v>-2.8631122597130469E-2</v>
      </c>
      <c r="N115" s="45">
        <f t="shared" si="31"/>
        <v>6.3995564105973415E-2</v>
      </c>
      <c r="O115" s="2"/>
      <c r="P115" s="2"/>
      <c r="Q115" s="2"/>
      <c r="V115" s="45">
        <f t="shared" si="35"/>
        <v>7.2025340508122596E-5</v>
      </c>
      <c r="W115" s="45">
        <f t="shared" si="36"/>
        <v>-6.1126281933479876E-7</v>
      </c>
      <c r="X115" s="45">
        <f t="shared" si="37"/>
        <v>5.1876496753110053E-9</v>
      </c>
    </row>
    <row r="116" spans="1:24" x14ac:dyDescent="0.35">
      <c r="A116" s="70">
        <v>41554</v>
      </c>
      <c r="B116" s="85">
        <v>246.84</v>
      </c>
      <c r="C116" s="76">
        <v>47.0124</v>
      </c>
      <c r="D116" s="73">
        <f t="shared" si="25"/>
        <v>3.0948502693897994E-2</v>
      </c>
      <c r="E116" s="73">
        <f t="shared" si="25"/>
        <v>1.1432628385791998E-2</v>
      </c>
      <c r="F116" s="73">
        <f t="shared" si="26"/>
        <v>2.9819617635157655E-2</v>
      </c>
      <c r="G116" s="73">
        <f t="shared" si="27"/>
        <v>9.0332245808199454E-3</v>
      </c>
      <c r="H116" s="74">
        <f t="shared" si="28"/>
        <v>2.6936730301255804E-4</v>
      </c>
      <c r="I116" s="74">
        <f t="shared" si="29"/>
        <v>8.8920959590700545E-4</v>
      </c>
      <c r="J116" s="45">
        <f t="shared" si="32"/>
        <v>2.4279246063341954E-2</v>
      </c>
      <c r="K116" s="45">
        <f t="shared" si="33"/>
        <v>-1.2846617677549957E-2</v>
      </c>
      <c r="L116" s="45">
        <f t="shared" si="34"/>
        <v>1.6503558575313903E-4</v>
      </c>
      <c r="M116" s="45">
        <f t="shared" si="30"/>
        <v>-2.2034097288209965E-2</v>
      </c>
      <c r="N116" s="45">
        <f t="shared" si="31"/>
        <v>7.0592589414893908E-2</v>
      </c>
      <c r="O116" s="2"/>
      <c r="P116" s="2"/>
      <c r="Q116" s="2"/>
      <c r="V116" s="45">
        <f t="shared" si="35"/>
        <v>1.6503558575313909E-4</v>
      </c>
      <c r="W116" s="45">
        <f t="shared" si="36"/>
        <v>-2.1201490733610887E-6</v>
      </c>
      <c r="X116" s="45">
        <f t="shared" si="37"/>
        <v>2.7236744564881725E-8</v>
      </c>
    </row>
    <row r="117" spans="1:24" x14ac:dyDescent="0.35">
      <c r="A117" s="70">
        <v>41547</v>
      </c>
      <c r="B117" s="85">
        <v>239.43</v>
      </c>
      <c r="C117" s="76">
        <v>46.481000000000002</v>
      </c>
      <c r="D117" s="73">
        <f t="shared" si="25"/>
        <v>4.868426574894013E-3</v>
      </c>
      <c r="E117" s="73">
        <f t="shared" si="25"/>
        <v>-1.7701284484325442E-2</v>
      </c>
      <c r="F117" s="73">
        <f t="shared" si="26"/>
        <v>3.7395415161536748E-3</v>
      </c>
      <c r="G117" s="73">
        <f t="shared" si="27"/>
        <v>-2.0100688289297494E-2</v>
      </c>
      <c r="H117" s="74">
        <f t="shared" si="28"/>
        <v>-7.5167358361091961E-5</v>
      </c>
      <c r="I117" s="74">
        <f t="shared" si="29"/>
        <v>1.3984170751036925E-5</v>
      </c>
      <c r="J117" s="45">
        <f t="shared" si="32"/>
        <v>5.1432544972626355E-3</v>
      </c>
      <c r="K117" s="45">
        <f t="shared" si="33"/>
        <v>-2.2844538981588079E-2</v>
      </c>
      <c r="L117" s="45">
        <f t="shared" si="34"/>
        <v>5.2187296128129734E-4</v>
      </c>
      <c r="M117" s="45">
        <f t="shared" si="30"/>
        <v>-4.11700888542893E-2</v>
      </c>
      <c r="N117" s="45">
        <f t="shared" si="31"/>
        <v>5.1456597848814581E-2</v>
      </c>
      <c r="O117" s="2"/>
      <c r="P117" s="2"/>
      <c r="Q117" s="2"/>
      <c r="V117" s="45">
        <f t="shared" si="35"/>
        <v>5.2187296128129734E-4</v>
      </c>
      <c r="W117" s="45">
        <f t="shared" si="36"/>
        <v>-1.1921947207427403E-5</v>
      </c>
      <c r="X117" s="45">
        <f t="shared" si="37"/>
        <v>2.7235138771651049E-7</v>
      </c>
    </row>
    <row r="118" spans="1:24" x14ac:dyDescent="0.35">
      <c r="A118" s="70">
        <v>41540</v>
      </c>
      <c r="B118" s="85">
        <v>238.27</v>
      </c>
      <c r="C118" s="76">
        <v>47.318600000000004</v>
      </c>
      <c r="D118" s="73">
        <f t="shared" si="25"/>
        <v>-5.8722369028139075E-4</v>
      </c>
      <c r="E118" s="73">
        <f t="shared" si="25"/>
        <v>-1.0545157236386618E-2</v>
      </c>
      <c r="F118" s="73">
        <f t="shared" si="26"/>
        <v>-1.7161087490217288E-3</v>
      </c>
      <c r="G118" s="73">
        <f t="shared" si="27"/>
        <v>-1.294456104135867E-2</v>
      </c>
      <c r="H118" s="74">
        <f t="shared" si="28"/>
        <v>2.2214274455321433E-5</v>
      </c>
      <c r="I118" s="74">
        <f t="shared" si="29"/>
        <v>2.9450292384689231E-6</v>
      </c>
      <c r="J118" s="45">
        <f t="shared" si="32"/>
        <v>1.1402264008146556E-3</v>
      </c>
      <c r="K118" s="45">
        <f t="shared" si="33"/>
        <v>-1.1685383637201273E-2</v>
      </c>
      <c r="L118" s="45">
        <f t="shared" si="34"/>
        <v>1.3654819074857127E-4</v>
      </c>
      <c r="M118" s="45">
        <f t="shared" si="30"/>
        <v>-4.5173116950737287E-2</v>
      </c>
      <c r="N118" s="45">
        <f t="shared" si="31"/>
        <v>4.7453569752366594E-2</v>
      </c>
      <c r="O118" s="2"/>
      <c r="P118" s="2"/>
      <c r="Q118" s="2"/>
      <c r="V118" s="45">
        <f t="shared" si="35"/>
        <v>1.365481907485713E-4</v>
      </c>
      <c r="W118" s="45">
        <f t="shared" si="36"/>
        <v>-1.5956179938627937E-6</v>
      </c>
      <c r="X118" s="45">
        <f t="shared" si="37"/>
        <v>1.8645408396708212E-8</v>
      </c>
    </row>
    <row r="119" spans="1:24" x14ac:dyDescent="0.35">
      <c r="A119" s="70">
        <v>41533</v>
      </c>
      <c r="B119" s="85">
        <v>238.41</v>
      </c>
      <c r="C119" s="76">
        <v>47.822899999999997</v>
      </c>
      <c r="D119" s="73">
        <f t="shared" si="25"/>
        <v>5.5191643799238729E-2</v>
      </c>
      <c r="E119" s="73">
        <f t="shared" si="25"/>
        <v>2.5492075541288468E-2</v>
      </c>
      <c r="F119" s="73">
        <f t="shared" si="26"/>
        <v>5.4062758740498394E-2</v>
      </c>
      <c r="G119" s="73">
        <f t="shared" si="27"/>
        <v>2.3092671736316416E-2</v>
      </c>
      <c r="H119" s="74">
        <f t="shared" si="28"/>
        <v>1.2484535407540005E-3</v>
      </c>
      <c r="I119" s="74">
        <f t="shared" si="29"/>
        <v>2.9227818826333355E-3</v>
      </c>
      <c r="J119" s="45">
        <f t="shared" si="32"/>
        <v>4.2067405177993671E-2</v>
      </c>
      <c r="K119" s="45">
        <f t="shared" si="33"/>
        <v>-1.6575329636705202E-2</v>
      </c>
      <c r="L119" s="45">
        <f t="shared" si="34"/>
        <v>2.747415525654378E-4</v>
      </c>
      <c r="M119" s="45">
        <f t="shared" si="30"/>
        <v>-4.245938173558228E-3</v>
      </c>
      <c r="N119" s="45">
        <f t="shared" si="31"/>
        <v>8.8380748529545652E-2</v>
      </c>
      <c r="O119" s="2"/>
      <c r="P119" s="2"/>
      <c r="Q119" s="2"/>
      <c r="V119" s="45">
        <f t="shared" si="35"/>
        <v>2.747415525654378E-4</v>
      </c>
      <c r="W119" s="45">
        <f t="shared" si="36"/>
        <v>-4.5539317986723011E-6</v>
      </c>
      <c r="X119" s="45">
        <f t="shared" si="37"/>
        <v>7.5482920706067225E-8</v>
      </c>
    </row>
    <row r="120" spans="1:24" x14ac:dyDescent="0.35">
      <c r="A120" s="70">
        <v>41526</v>
      </c>
      <c r="B120" s="85">
        <v>225.94</v>
      </c>
      <c r="C120" s="76">
        <v>46.634099999999997</v>
      </c>
      <c r="D120" s="73">
        <f t="shared" si="25"/>
        <v>2.5461807289066333E-2</v>
      </c>
      <c r="E120" s="73">
        <f t="shared" si="25"/>
        <v>4.216567256571891E-2</v>
      </c>
      <c r="F120" s="73">
        <f t="shared" si="26"/>
        <v>2.4332922230325994E-2</v>
      </c>
      <c r="G120" s="73">
        <f t="shared" si="27"/>
        <v>3.9766268760746855E-2</v>
      </c>
      <c r="H120" s="74">
        <f t="shared" si="28"/>
        <v>9.6762952514549525E-4</v>
      </c>
      <c r="I120" s="74">
        <f t="shared" si="29"/>
        <v>5.92091104267093E-4</v>
      </c>
      <c r="J120" s="45">
        <f t="shared" si="32"/>
        <v>2.0253438910271628E-2</v>
      </c>
      <c r="K120" s="45">
        <f t="shared" si="33"/>
        <v>2.1912233655447283E-2</v>
      </c>
      <c r="L120" s="45">
        <f t="shared" si="34"/>
        <v>4.8014598377091658E-4</v>
      </c>
      <c r="M120" s="45">
        <f t="shared" si="30"/>
        <v>-2.6059904441280295E-2</v>
      </c>
      <c r="N120" s="45">
        <f t="shared" si="31"/>
        <v>6.6566782261823582E-2</v>
      </c>
      <c r="O120" s="2"/>
      <c r="P120" s="2"/>
      <c r="Q120" s="2"/>
      <c r="V120" s="45">
        <f t="shared" si="35"/>
        <v>4.8014598377091658E-4</v>
      </c>
      <c r="W120" s="45">
        <f t="shared" si="36"/>
        <v>1.0521070985112924E-5</v>
      </c>
      <c r="X120" s="45">
        <f t="shared" si="37"/>
        <v>2.3054016573134128E-7</v>
      </c>
    </row>
    <row r="121" spans="1:24" x14ac:dyDescent="0.35">
      <c r="A121" s="70">
        <v>41519</v>
      </c>
      <c r="B121" s="85">
        <v>220.33</v>
      </c>
      <c r="C121" s="76">
        <v>44.747300000000003</v>
      </c>
      <c r="D121" s="73">
        <f t="shared" si="25"/>
        <v>-1.1973094170403532E-2</v>
      </c>
      <c r="E121" s="73">
        <f t="shared" si="25"/>
        <v>-3.6179378378960451E-2</v>
      </c>
      <c r="F121" s="73">
        <f t="shared" si="26"/>
        <v>-1.310197922914387E-2</v>
      </c>
      <c r="G121" s="73">
        <f t="shared" si="27"/>
        <v>-3.8578782183932507E-2</v>
      </c>
      <c r="H121" s="74">
        <f t="shared" si="28"/>
        <v>5.0545840285954929E-4</v>
      </c>
      <c r="I121" s="74">
        <f t="shared" si="29"/>
        <v>1.716618597209174E-4</v>
      </c>
      <c r="J121" s="45">
        <f t="shared" si="32"/>
        <v>-7.2140406836024963E-3</v>
      </c>
      <c r="K121" s="45">
        <f t="shared" si="33"/>
        <v>-2.8965337695357956E-2</v>
      </c>
      <c r="L121" s="45">
        <f t="shared" si="34"/>
        <v>8.3899078780612455E-4</v>
      </c>
      <c r="M121" s="45">
        <f t="shared" si="30"/>
        <v>-5.3527384035154446E-2</v>
      </c>
      <c r="N121" s="45">
        <f t="shared" si="31"/>
        <v>3.9099302667949434E-2</v>
      </c>
      <c r="O121" s="2"/>
      <c r="P121" s="2"/>
      <c r="Q121" s="2"/>
      <c r="V121" s="45">
        <f t="shared" si="35"/>
        <v>8.3899078780612455E-4</v>
      </c>
      <c r="W121" s="45">
        <f t="shared" si="36"/>
        <v>-2.4301651492098808E-5</v>
      </c>
      <c r="X121" s="45">
        <f t="shared" si="37"/>
        <v>7.0390554202354152E-7</v>
      </c>
    </row>
    <row r="122" spans="1:24" x14ac:dyDescent="0.35">
      <c r="A122" s="70">
        <v>41512</v>
      </c>
      <c r="B122" s="85">
        <v>223</v>
      </c>
      <c r="C122" s="76">
        <v>46.427</v>
      </c>
      <c r="D122" s="73">
        <f t="shared" si="25"/>
        <v>-5.7514824557492183E-3</v>
      </c>
      <c r="E122" s="73">
        <f t="shared" si="25"/>
        <v>-1.1695234202706009E-2</v>
      </c>
      <c r="F122" s="73">
        <f t="shared" si="26"/>
        <v>-6.8803675144895569E-3</v>
      </c>
      <c r="G122" s="73">
        <f t="shared" si="27"/>
        <v>-1.4094638007678061E-2</v>
      </c>
      <c r="H122" s="74">
        <f t="shared" si="28"/>
        <v>9.6976289476517939E-5</v>
      </c>
      <c r="I122" s="74">
        <f t="shared" si="29"/>
        <v>4.7339457134443203E-5</v>
      </c>
      <c r="J122" s="45">
        <f t="shared" si="32"/>
        <v>-2.6489961355809812E-3</v>
      </c>
      <c r="K122" s="45">
        <f t="shared" si="33"/>
        <v>-9.0462380671250276E-3</v>
      </c>
      <c r="L122" s="45">
        <f t="shared" si="34"/>
        <v>8.1834423167101962E-5</v>
      </c>
      <c r="M122" s="45">
        <f t="shared" si="30"/>
        <v>-4.8962339487132925E-2</v>
      </c>
      <c r="N122" s="45">
        <f t="shared" si="31"/>
        <v>4.3664347215970956E-2</v>
      </c>
      <c r="O122" s="2"/>
      <c r="P122" s="2"/>
      <c r="Q122" s="2"/>
      <c r="V122" s="45">
        <f t="shared" si="35"/>
        <v>8.1834423167101989E-5</v>
      </c>
      <c r="W122" s="45">
        <f t="shared" si="36"/>
        <v>-7.4029367405545637E-7</v>
      </c>
      <c r="X122" s="45">
        <f t="shared" si="37"/>
        <v>6.6968728150923184E-9</v>
      </c>
    </row>
    <row r="123" spans="1:24" x14ac:dyDescent="0.35">
      <c r="A123" s="70">
        <v>41505</v>
      </c>
      <c r="B123" s="85">
        <v>224.29</v>
      </c>
      <c r="C123" s="76">
        <v>46.976399999999998</v>
      </c>
      <c r="D123" s="73">
        <f t="shared" si="25"/>
        <v>-4.2177233173504572E-3</v>
      </c>
      <c r="E123" s="73">
        <f t="shared" si="25"/>
        <v>2.6974913920314772E-2</v>
      </c>
      <c r="F123" s="73">
        <f t="shared" si="26"/>
        <v>-5.3466083760907949E-3</v>
      </c>
      <c r="G123" s="73">
        <f t="shared" si="27"/>
        <v>2.457551011534272E-2</v>
      </c>
      <c r="H123" s="74">
        <f t="shared" si="28"/>
        <v>-1.3139562822939545E-4</v>
      </c>
      <c r="I123" s="74">
        <f t="shared" si="29"/>
        <v>2.8586221127284246E-5</v>
      </c>
      <c r="J123" s="45">
        <f t="shared" si="32"/>
        <v>-1.5236159103519196E-3</v>
      </c>
      <c r="K123" s="45">
        <f t="shared" si="33"/>
        <v>2.849852983066669E-2</v>
      </c>
      <c r="L123" s="45">
        <f t="shared" si="34"/>
        <v>8.1216620250939924E-4</v>
      </c>
      <c r="M123" s="45">
        <f t="shared" si="30"/>
        <v>-4.7836959261903865E-2</v>
      </c>
      <c r="N123" s="45">
        <f t="shared" si="31"/>
        <v>4.4789727441200015E-2</v>
      </c>
      <c r="O123" s="2"/>
      <c r="P123" s="2"/>
      <c r="Q123" s="2"/>
      <c r="V123" s="45">
        <f t="shared" si="35"/>
        <v>8.1216620250939924E-4</v>
      </c>
      <c r="W123" s="45">
        <f t="shared" si="36"/>
        <v>2.3145542749673397E-5</v>
      </c>
      <c r="X123" s="45">
        <f t="shared" si="37"/>
        <v>6.5961394049853846E-7</v>
      </c>
    </row>
    <row r="124" spans="1:24" x14ac:dyDescent="0.35">
      <c r="A124" s="70">
        <v>41498</v>
      </c>
      <c r="B124" s="85">
        <v>225.24</v>
      </c>
      <c r="C124" s="76">
        <v>45.7425</v>
      </c>
      <c r="D124" s="73">
        <f t="shared" si="25"/>
        <v>-1.8612071257643689E-3</v>
      </c>
      <c r="E124" s="73">
        <f t="shared" si="25"/>
        <v>3.9075650295418422E-2</v>
      </c>
      <c r="F124" s="73">
        <f t="shared" si="26"/>
        <v>-2.9900921845047073E-3</v>
      </c>
      <c r="G124" s="73">
        <f t="shared" si="27"/>
        <v>3.6676246490446367E-2</v>
      </c>
      <c r="H124" s="74">
        <f t="shared" si="28"/>
        <v>-1.0966535798805188E-4</v>
      </c>
      <c r="I124" s="74">
        <f t="shared" si="29"/>
        <v>8.9406512718361322E-6</v>
      </c>
      <c r="J124" s="45">
        <f t="shared" si="32"/>
        <v>2.0545396512522797E-4</v>
      </c>
      <c r="K124" s="45">
        <f t="shared" si="33"/>
        <v>3.8870196330293191E-2</v>
      </c>
      <c r="L124" s="45">
        <f t="shared" si="34"/>
        <v>1.5108921627555382E-3</v>
      </c>
      <c r="M124" s="45">
        <f t="shared" si="30"/>
        <v>-4.6107889386426716E-2</v>
      </c>
      <c r="N124" s="45">
        <f t="shared" si="31"/>
        <v>4.6518797316677164E-2</v>
      </c>
      <c r="O124" s="2"/>
      <c r="P124" s="2"/>
      <c r="Q124" s="2"/>
      <c r="V124" s="45">
        <f t="shared" si="35"/>
        <v>1.5108921627555382E-3</v>
      </c>
      <c r="W124" s="45">
        <f t="shared" si="36"/>
        <v>5.8728675000209065E-5</v>
      </c>
      <c r="X124" s="45">
        <f t="shared" si="37"/>
        <v>2.2827951274761077E-6</v>
      </c>
    </row>
    <row r="125" spans="1:24" x14ac:dyDescent="0.35">
      <c r="A125" s="70">
        <v>41491</v>
      </c>
      <c r="B125" s="85">
        <v>225.66</v>
      </c>
      <c r="C125" s="76">
        <v>44.022300000000001</v>
      </c>
      <c r="D125" s="73">
        <f t="shared" si="25"/>
        <v>2.8063781321184495E-2</v>
      </c>
      <c r="E125" s="73">
        <f t="shared" si="25"/>
        <v>-5.5641720349836249E-2</v>
      </c>
      <c r="F125" s="73">
        <f t="shared" si="26"/>
        <v>2.6934896262444157E-2</v>
      </c>
      <c r="G125" s="73">
        <f t="shared" si="27"/>
        <v>-5.8041124154808305E-2</v>
      </c>
      <c r="H125" s="74">
        <f t="shared" si="28"/>
        <v>-1.5633316580654034E-3</v>
      </c>
      <c r="I125" s="74">
        <f t="shared" si="29"/>
        <v>7.2548863666862824E-4</v>
      </c>
      <c r="J125" s="45">
        <f t="shared" si="32"/>
        <v>2.2162610988856503E-2</v>
      </c>
      <c r="K125" s="45">
        <f t="shared" si="33"/>
        <v>-7.7804331338692745E-2</v>
      </c>
      <c r="L125" s="45">
        <f t="shared" si="34"/>
        <v>6.0535139750610856E-3</v>
      </c>
      <c r="M125" s="45">
        <f t="shared" si="30"/>
        <v>-2.415073236269542E-2</v>
      </c>
      <c r="N125" s="45">
        <f t="shared" si="31"/>
        <v>6.8475954340408457E-2</v>
      </c>
      <c r="O125" s="2"/>
      <c r="P125" s="2"/>
      <c r="Q125" s="2"/>
      <c r="V125" s="45">
        <f t="shared" si="35"/>
        <v>6.0535139750610856E-3</v>
      </c>
      <c r="W125" s="45">
        <f t="shared" si="36"/>
        <v>-4.7098960707905971E-4</v>
      </c>
      <c r="X125" s="45">
        <f t="shared" si="37"/>
        <v>3.6645031446259868E-5</v>
      </c>
    </row>
    <row r="126" spans="1:24" x14ac:dyDescent="0.35">
      <c r="A126" s="70">
        <v>41484</v>
      </c>
      <c r="B126" s="85">
        <v>219.5</v>
      </c>
      <c r="C126" s="76">
        <v>46.616100000000003</v>
      </c>
      <c r="D126" s="73">
        <f t="shared" si="25"/>
        <v>1.4184724853301266E-2</v>
      </c>
      <c r="E126" s="73">
        <f t="shared" si="25"/>
        <v>1.9499393104353332E-2</v>
      </c>
      <c r="F126" s="73">
        <f t="shared" si="26"/>
        <v>1.3055839794560927E-2</v>
      </c>
      <c r="G126" s="73">
        <f t="shared" si="27"/>
        <v>1.709998929938128E-2</v>
      </c>
      <c r="H126" s="74">
        <f t="shared" si="28"/>
        <v>2.2325472078142813E-4</v>
      </c>
      <c r="I126" s="74">
        <f t="shared" si="29"/>
        <v>1.7045495274124072E-4</v>
      </c>
      <c r="J126" s="45">
        <f t="shared" si="32"/>
        <v>1.197899395098203E-2</v>
      </c>
      <c r="K126" s="45">
        <f t="shared" si="33"/>
        <v>7.5203991533713023E-3</v>
      </c>
      <c r="L126" s="45">
        <f t="shared" si="34"/>
        <v>5.6556403426027799E-5</v>
      </c>
      <c r="M126" s="45">
        <f t="shared" si="30"/>
        <v>-3.4334349400569897E-2</v>
      </c>
      <c r="N126" s="45">
        <f t="shared" si="31"/>
        <v>5.8292337302533984E-2</v>
      </c>
      <c r="O126" s="2"/>
      <c r="P126" s="2"/>
      <c r="Q126" s="2"/>
      <c r="V126" s="45">
        <f t="shared" si="35"/>
        <v>5.6556403426027785E-5</v>
      </c>
      <c r="W126" s="45">
        <f t="shared" si="36"/>
        <v>4.2532672844282512E-7</v>
      </c>
      <c r="X126" s="45">
        <f t="shared" si="37"/>
        <v>3.1986267684876074E-9</v>
      </c>
    </row>
    <row r="127" spans="1:24" x14ac:dyDescent="0.35">
      <c r="A127" s="70">
        <v>41477</v>
      </c>
      <c r="B127" s="85">
        <v>216.43</v>
      </c>
      <c r="C127" s="76">
        <v>45.724499999999999</v>
      </c>
      <c r="D127" s="73">
        <f t="shared" si="25"/>
        <v>2.6561684769719651E-2</v>
      </c>
      <c r="E127" s="73">
        <f t="shared" si="25"/>
        <v>1.978482249193746E-2</v>
      </c>
      <c r="F127" s="73">
        <f t="shared" si="26"/>
        <v>2.5432799710979313E-2</v>
      </c>
      <c r="G127" s="73">
        <f t="shared" si="27"/>
        <v>1.7385418686965408E-2</v>
      </c>
      <c r="H127" s="74">
        <f t="shared" si="28"/>
        <v>4.4215987135710818E-4</v>
      </c>
      <c r="I127" s="74">
        <f t="shared" si="29"/>
        <v>6.4682730113878935E-4</v>
      </c>
      <c r="J127" s="45">
        <f t="shared" si="32"/>
        <v>2.1060462865932779E-2</v>
      </c>
      <c r="K127" s="45">
        <f t="shared" si="33"/>
        <v>-1.2756403739953188E-3</v>
      </c>
      <c r="L127" s="45">
        <f t="shared" si="34"/>
        <v>1.6272583637669169E-6</v>
      </c>
      <c r="M127" s="45">
        <f t="shared" si="30"/>
        <v>-2.5252880485619144E-2</v>
      </c>
      <c r="N127" s="45">
        <f t="shared" si="31"/>
        <v>6.7373806217484733E-2</v>
      </c>
      <c r="O127" s="2"/>
      <c r="P127" s="2"/>
      <c r="Q127" s="2"/>
      <c r="V127" s="45">
        <f t="shared" si="35"/>
        <v>1.6272583637669196E-6</v>
      </c>
      <c r="W127" s="45">
        <f t="shared" si="36"/>
        <v>-2.0757964677426456E-9</v>
      </c>
      <c r="X127" s="45">
        <f t="shared" si="37"/>
        <v>2.6479697824493927E-12</v>
      </c>
    </row>
    <row r="128" spans="1:24" x14ac:dyDescent="0.35">
      <c r="A128" s="70">
        <v>41470</v>
      </c>
      <c r="B128" s="85">
        <v>210.83</v>
      </c>
      <c r="C128" s="76">
        <v>44.837400000000002</v>
      </c>
      <c r="D128" s="73">
        <f t="shared" si="25"/>
        <v>-9.5367847411444197E-3</v>
      </c>
      <c r="E128" s="73">
        <f t="shared" si="25"/>
        <v>5.4878507839114625E-2</v>
      </c>
      <c r="F128" s="73">
        <f t="shared" si="26"/>
        <v>-1.0665669799884758E-2</v>
      </c>
      <c r="G128" s="73">
        <f t="shared" si="27"/>
        <v>5.2479104034142569E-2</v>
      </c>
      <c r="H128" s="74">
        <f t="shared" si="28"/>
        <v>-5.5972479502196476E-4</v>
      </c>
      <c r="I128" s="74">
        <f t="shared" si="29"/>
        <v>1.1375651228017378E-4</v>
      </c>
      <c r="J128" s="45">
        <f t="shared" si="32"/>
        <v>-5.4264233285791323E-3</v>
      </c>
      <c r="K128" s="45">
        <f t="shared" si="33"/>
        <v>6.0304931167693754E-2</v>
      </c>
      <c r="L128" s="45">
        <f t="shared" si="34"/>
        <v>3.6366847231402814E-3</v>
      </c>
      <c r="M128" s="45">
        <f t="shared" si="30"/>
        <v>-5.1739766680131083E-2</v>
      </c>
      <c r="N128" s="45">
        <f t="shared" si="31"/>
        <v>4.0886920022972797E-2</v>
      </c>
      <c r="O128" s="2"/>
      <c r="P128" s="2"/>
      <c r="Q128" s="2"/>
      <c r="V128" s="45">
        <f t="shared" si="35"/>
        <v>3.6366847231402814E-3</v>
      </c>
      <c r="W128" s="45">
        <f t="shared" si="36"/>
        <v>2.1931002190757809E-4</v>
      </c>
      <c r="X128" s="45">
        <f t="shared" si="37"/>
        <v>1.3225475775521905E-5</v>
      </c>
    </row>
    <row r="129" spans="1:24" x14ac:dyDescent="0.35">
      <c r="A129" s="70">
        <v>41463</v>
      </c>
      <c r="B129" s="85">
        <v>212.86</v>
      </c>
      <c r="C129" s="76">
        <v>42.504800000000003</v>
      </c>
      <c r="D129" s="73">
        <f t="shared" si="25"/>
        <v>-5.6523567057503599E-3</v>
      </c>
      <c r="E129" s="73">
        <f t="shared" si="25"/>
        <v>3.1885994000429864E-3</v>
      </c>
      <c r="F129" s="73">
        <f t="shared" si="26"/>
        <v>-6.7812417644906985E-3</v>
      </c>
      <c r="G129" s="73">
        <f t="shared" si="27"/>
        <v>7.8919559507093385E-4</v>
      </c>
      <c r="H129" s="74">
        <f t="shared" si="28"/>
        <v>-5.3517261296471062E-6</v>
      </c>
      <c r="I129" s="74">
        <f t="shared" si="29"/>
        <v>4.5985239868472925E-5</v>
      </c>
      <c r="J129" s="45">
        <f t="shared" si="32"/>
        <v>-2.5762636210245058E-3</v>
      </c>
      <c r="K129" s="45">
        <f t="shared" si="33"/>
        <v>5.7648630210674918E-3</v>
      </c>
      <c r="L129" s="45">
        <f t="shared" si="34"/>
        <v>3.3233645651671408E-5</v>
      </c>
      <c r="M129" s="45">
        <f t="shared" si="30"/>
        <v>-4.8889606972576452E-2</v>
      </c>
      <c r="N129" s="45">
        <f t="shared" si="31"/>
        <v>4.3737079730527428E-2</v>
      </c>
      <c r="O129" s="2"/>
      <c r="P129" s="2"/>
      <c r="Q129" s="2"/>
      <c r="V129" s="45">
        <f t="shared" si="35"/>
        <v>3.3233645651671401E-5</v>
      </c>
      <c r="W129" s="45">
        <f t="shared" si="36"/>
        <v>1.9158741487258086E-7</v>
      </c>
      <c r="X129" s="45">
        <f t="shared" si="37"/>
        <v>1.1044752033008574E-9</v>
      </c>
    </row>
    <row r="130" spans="1:24" x14ac:dyDescent="0.35">
      <c r="A130" s="70">
        <v>41456</v>
      </c>
      <c r="B130" s="85">
        <v>214.07</v>
      </c>
      <c r="C130" s="76">
        <v>42.369700000000002</v>
      </c>
      <c r="D130" s="73">
        <f t="shared" si="25"/>
        <v>2.2399465087400889E-2</v>
      </c>
      <c r="E130" s="73">
        <f t="shared" si="25"/>
        <v>2.8193623067421524E-2</v>
      </c>
      <c r="F130" s="73">
        <f t="shared" si="26"/>
        <v>2.127058002866055E-2</v>
      </c>
      <c r="G130" s="73">
        <f t="shared" si="27"/>
        <v>2.5794219262449472E-2</v>
      </c>
      <c r="H130" s="74">
        <f t="shared" si="28"/>
        <v>5.4865800509874905E-4</v>
      </c>
      <c r="I130" s="74">
        <f t="shared" si="29"/>
        <v>4.5243757475565304E-4</v>
      </c>
      <c r="J130" s="45">
        <f t="shared" ref="J130:J157" si="38">$S$4+$R$11*D130</f>
        <v>1.8006476352489156E-2</v>
      </c>
      <c r="K130" s="45">
        <f t="shared" ref="K130:K157" si="39">E130-J130</f>
        <v>1.0187146714932368E-2</v>
      </c>
      <c r="L130" s="45">
        <f t="shared" ref="L130:L157" si="40">K130^2</f>
        <v>1.0377795819155733E-4</v>
      </c>
      <c r="M130" s="45">
        <f t="shared" si="30"/>
        <v>-2.8306866999062767E-2</v>
      </c>
      <c r="N130" s="45">
        <f t="shared" si="31"/>
        <v>6.4319819704041117E-2</v>
      </c>
      <c r="O130" s="2"/>
      <c r="P130" s="2"/>
      <c r="Q130" s="2"/>
      <c r="V130" s="45">
        <f t="shared" ref="V130:V157" si="41">(K130-AVERAGE($K$2:$K$157))^2</f>
        <v>1.037779581915573E-4</v>
      </c>
      <c r="W130" s="45">
        <f t="shared" ref="W130:W157" si="42">(K130-AVERAGE($K$2:$K$157))^3</f>
        <v>1.0572012858735113E-6</v>
      </c>
      <c r="X130" s="45">
        <f t="shared" ref="X130:X157" si="43">(K130-AVERAGE($K$2:$K$157))^4</f>
        <v>1.0769864606408615E-8</v>
      </c>
    </row>
    <row r="131" spans="1:24" x14ac:dyDescent="0.35">
      <c r="A131" s="70">
        <v>41449</v>
      </c>
      <c r="B131" s="85">
        <v>209.38</v>
      </c>
      <c r="C131" s="76">
        <v>41.207900000000002</v>
      </c>
      <c r="D131" s="73">
        <f t="shared" ref="D131:E157" si="44">(B131-B132)/B132</f>
        <v>-7.5299209468710021E-2</v>
      </c>
      <c r="E131" s="73">
        <f t="shared" si="44"/>
        <v>-6.2589713666960048E-2</v>
      </c>
      <c r="F131" s="73">
        <f t="shared" ref="F131:F157" si="45">D131-AVERAGE($D$2:$D$157)</f>
        <v>-7.6428094527450363E-2</v>
      </c>
      <c r="G131" s="73">
        <f t="shared" ref="G131:G157" si="46">E131-AVERAGE($E$2:$E$157)</f>
        <v>-6.4989117471932104E-2</v>
      </c>
      <c r="H131" s="74">
        <f t="shared" ref="H131:H157" si="47">F131*G131</f>
        <v>4.9669944134004031E-3</v>
      </c>
      <c r="I131" s="74">
        <f t="shared" ref="I131:I157" si="48">F131^2</f>
        <v>5.8412536330968885E-3</v>
      </c>
      <c r="J131" s="45">
        <f t="shared" si="38"/>
        <v>-5.367893605934649E-2</v>
      </c>
      <c r="K131" s="45">
        <f t="shared" si="39"/>
        <v>-8.9107776076135584E-3</v>
      </c>
      <c r="L131" s="45">
        <f t="shared" si="40"/>
        <v>7.9401957572347215E-5</v>
      </c>
      <c r="M131" s="45">
        <f t="shared" ref="M131:M157" si="49">$S$4+($R$4*D131)-$R$21</f>
        <v>-9.9992279410898485E-2</v>
      </c>
      <c r="N131" s="45">
        <f t="shared" ref="N131:N157" si="50">$S$4+($R$4*D131)+$R$21</f>
        <v>-7.3655927077946048E-3</v>
      </c>
      <c r="O131" s="2"/>
      <c r="P131" s="2"/>
      <c r="Q131" s="2"/>
      <c r="V131" s="45">
        <f t="shared" si="41"/>
        <v>7.9401957572347242E-5</v>
      </c>
      <c r="W131" s="45">
        <f t="shared" si="42"/>
        <v>-7.0753318553635375E-7</v>
      </c>
      <c r="X131" s="45">
        <f t="shared" si="43"/>
        <v>6.3046708663208312E-9</v>
      </c>
    </row>
    <row r="132" spans="1:24" x14ac:dyDescent="0.35">
      <c r="A132" s="70">
        <v>41442</v>
      </c>
      <c r="B132" s="85">
        <v>226.43</v>
      </c>
      <c r="C132" s="76">
        <v>43.959299999999999</v>
      </c>
      <c r="D132" s="73">
        <f t="shared" si="44"/>
        <v>1.1796773761115398E-2</v>
      </c>
      <c r="E132" s="73">
        <f t="shared" si="44"/>
        <v>2.4666034204251158E-2</v>
      </c>
      <c r="F132" s="73">
        <f t="shared" si="45"/>
        <v>1.066788870237506E-2</v>
      </c>
      <c r="G132" s="73">
        <f t="shared" si="46"/>
        <v>2.2266630399279105E-2</v>
      </c>
      <c r="H132" s="74">
        <f t="shared" si="47"/>
        <v>2.3753793487643062E-4</v>
      </c>
      <c r="I132" s="74">
        <f t="shared" si="48"/>
        <v>1.1380384936626143E-4</v>
      </c>
      <c r="J132" s="45">
        <f t="shared" si="38"/>
        <v>1.0226859035739926E-2</v>
      </c>
      <c r="K132" s="45">
        <f t="shared" si="39"/>
        <v>1.4439175168511231E-2</v>
      </c>
      <c r="L132" s="45">
        <f t="shared" si="40"/>
        <v>2.0848977954695134E-4</v>
      </c>
      <c r="M132" s="45">
        <f t="shared" si="49"/>
        <v>-3.6086484315812004E-2</v>
      </c>
      <c r="N132" s="45">
        <f t="shared" si="50"/>
        <v>5.6540202387291877E-2</v>
      </c>
      <c r="O132" s="2"/>
      <c r="P132" s="2"/>
      <c r="Q132" s="2"/>
      <c r="V132" s="45">
        <f t="shared" si="41"/>
        <v>2.0848977954695128E-4</v>
      </c>
      <c r="W132" s="45">
        <f t="shared" si="42"/>
        <v>3.0104204477227196E-6</v>
      </c>
      <c r="X132" s="45">
        <f t="shared" si="43"/>
        <v>4.3467988175536347E-8</v>
      </c>
    </row>
    <row r="133" spans="1:24" x14ac:dyDescent="0.35">
      <c r="A133" s="70">
        <v>41435</v>
      </c>
      <c r="B133" s="85">
        <v>223.79</v>
      </c>
      <c r="C133" s="76">
        <v>42.9011</v>
      </c>
      <c r="D133" s="73">
        <f t="shared" si="44"/>
        <v>-4.4043064329567089E-3</v>
      </c>
      <c r="E133" s="73">
        <f t="shared" si="44"/>
        <v>-2.3072211102078313E-2</v>
      </c>
      <c r="F133" s="73">
        <f t="shared" si="45"/>
        <v>-5.5331914916970475E-3</v>
      </c>
      <c r="G133" s="73">
        <f t="shared" si="46"/>
        <v>-2.5471614907050365E-2</v>
      </c>
      <c r="H133" s="74">
        <f t="shared" si="47"/>
        <v>1.4093932288347476E-4</v>
      </c>
      <c r="I133" s="74">
        <f t="shared" si="48"/>
        <v>3.0616208083788596E-5</v>
      </c>
      <c r="J133" s="45">
        <f t="shared" si="38"/>
        <v>-1.6605193806609009E-3</v>
      </c>
      <c r="K133" s="45">
        <f t="shared" si="39"/>
        <v>-2.1411691721417412E-2</v>
      </c>
      <c r="L133" s="45">
        <f t="shared" si="40"/>
        <v>4.5846054237301493E-4</v>
      </c>
      <c r="M133" s="45">
        <f t="shared" si="49"/>
        <v>-4.7973862732212845E-2</v>
      </c>
      <c r="N133" s="45">
        <f t="shared" si="50"/>
        <v>4.4652823970891035E-2</v>
      </c>
      <c r="O133" s="2"/>
      <c r="P133" s="2"/>
      <c r="Q133" s="2"/>
      <c r="V133" s="45">
        <f t="shared" si="41"/>
        <v>4.5846054237301493E-4</v>
      </c>
      <c r="W133" s="45">
        <f t="shared" si="42"/>
        <v>-9.8164157997248213E-6</v>
      </c>
      <c r="X133" s="45">
        <f t="shared" si="43"/>
        <v>2.1018606891295901E-7</v>
      </c>
    </row>
    <row r="134" spans="1:24" x14ac:dyDescent="0.35">
      <c r="A134" s="70">
        <v>41428</v>
      </c>
      <c r="B134" s="85">
        <v>224.78</v>
      </c>
      <c r="C134" s="76">
        <v>43.914299999999997</v>
      </c>
      <c r="D134" s="73">
        <f t="shared" si="44"/>
        <v>-2.5703263837718378E-2</v>
      </c>
      <c r="E134" s="73">
        <f t="shared" si="44"/>
        <v>-2.4018224247138578E-2</v>
      </c>
      <c r="F134" s="73">
        <f t="shared" si="45"/>
        <v>-2.6832148896458716E-2</v>
      </c>
      <c r="G134" s="73">
        <f t="shared" si="46"/>
        <v>-2.641762805211063E-2</v>
      </c>
      <c r="H134" s="74">
        <f t="shared" si="47"/>
        <v>7.0884172938549708E-4</v>
      </c>
      <c r="I134" s="74">
        <f t="shared" si="48"/>
        <v>7.1996421440173076E-4</v>
      </c>
      <c r="J134" s="45">
        <f t="shared" si="38"/>
        <v>-1.7288413540325939E-2</v>
      </c>
      <c r="K134" s="45">
        <f t="shared" si="39"/>
        <v>-6.7298107068126389E-3</v>
      </c>
      <c r="L134" s="45">
        <f t="shared" si="40"/>
        <v>4.5290352149530031E-5</v>
      </c>
      <c r="M134" s="45">
        <f t="shared" si="49"/>
        <v>-6.36017568918779E-2</v>
      </c>
      <c r="N134" s="45">
        <f t="shared" si="50"/>
        <v>2.9024929811225984E-2</v>
      </c>
      <c r="O134" s="2"/>
      <c r="P134" s="2"/>
      <c r="Q134" s="2"/>
      <c r="V134" s="45">
        <f t="shared" si="41"/>
        <v>4.5290352149530044E-5</v>
      </c>
      <c r="W134" s="45">
        <f t="shared" si="42"/>
        <v>-3.0479549681122214E-7</v>
      </c>
      <c r="X134" s="45">
        <f t="shared" si="43"/>
        <v>2.0512159978284406E-9</v>
      </c>
    </row>
    <row r="135" spans="1:24" x14ac:dyDescent="0.35">
      <c r="A135" s="70">
        <v>41421</v>
      </c>
      <c r="B135" s="85">
        <v>230.71</v>
      </c>
      <c r="C135" s="76">
        <v>44.994999999999997</v>
      </c>
      <c r="D135" s="73">
        <f t="shared" si="44"/>
        <v>-5.8603007713189346E-3</v>
      </c>
      <c r="E135" s="73">
        <f t="shared" si="44"/>
        <v>5.0030574239815124E-4</v>
      </c>
      <c r="F135" s="73">
        <f t="shared" si="45"/>
        <v>-6.9891858300592732E-3</v>
      </c>
      <c r="G135" s="73">
        <f t="shared" si="46"/>
        <v>-1.8990980625739015E-3</v>
      </c>
      <c r="H135" s="74">
        <f t="shared" si="47"/>
        <v>1.3273149268834531E-5</v>
      </c>
      <c r="I135" s="74">
        <f t="shared" si="48"/>
        <v>4.8848718567101333E-5</v>
      </c>
      <c r="J135" s="45">
        <f t="shared" si="38"/>
        <v>-2.7288404719040529E-3</v>
      </c>
      <c r="K135" s="45">
        <f t="shared" si="39"/>
        <v>3.229146214302204E-3</v>
      </c>
      <c r="L135" s="45">
        <f t="shared" si="40"/>
        <v>1.0427385273342255E-5</v>
      </c>
      <c r="M135" s="45">
        <f t="shared" si="49"/>
        <v>-4.9042183823455994E-2</v>
      </c>
      <c r="N135" s="45">
        <f t="shared" si="50"/>
        <v>4.3584502879647886E-2</v>
      </c>
      <c r="O135" s="2"/>
      <c r="P135" s="2"/>
      <c r="Q135" s="2"/>
      <c r="V135" s="45">
        <f t="shared" si="41"/>
        <v>1.042738527334225E-5</v>
      </c>
      <c r="W135" s="45">
        <f t="shared" si="42"/>
        <v>3.3671551680483669E-8</v>
      </c>
      <c r="X135" s="45">
        <f t="shared" si="43"/>
        <v>1.0873036363871483E-10</v>
      </c>
    </row>
    <row r="136" spans="1:24" x14ac:dyDescent="0.35">
      <c r="A136" s="70">
        <v>41414</v>
      </c>
      <c r="B136" s="85">
        <v>232.07</v>
      </c>
      <c r="C136" s="76">
        <v>44.972499999999997</v>
      </c>
      <c r="D136" s="73">
        <f t="shared" si="44"/>
        <v>-5.6983718937446979E-3</v>
      </c>
      <c r="E136" s="73">
        <f t="shared" si="44"/>
        <v>-1.1971246160808954E-2</v>
      </c>
      <c r="F136" s="73">
        <f t="shared" si="45"/>
        <v>-6.8272569524850356E-3</v>
      </c>
      <c r="G136" s="73">
        <f t="shared" si="46"/>
        <v>-1.4370649965781006E-2</v>
      </c>
      <c r="H136" s="74">
        <f t="shared" si="47"/>
        <v>9.811211989060722E-5</v>
      </c>
      <c r="I136" s="74">
        <f t="shared" si="48"/>
        <v>4.6611437495255258E-5</v>
      </c>
      <c r="J136" s="45">
        <f t="shared" si="38"/>
        <v>-2.6100267989137595E-3</v>
      </c>
      <c r="K136" s="45">
        <f t="shared" si="39"/>
        <v>-9.3612193618951949E-3</v>
      </c>
      <c r="L136" s="45">
        <f t="shared" si="40"/>
        <v>8.7632427941521484E-5</v>
      </c>
      <c r="M136" s="45">
        <f t="shared" si="49"/>
        <v>-4.8923370150465703E-2</v>
      </c>
      <c r="N136" s="45">
        <f t="shared" si="50"/>
        <v>4.3703316552638177E-2</v>
      </c>
      <c r="O136" s="2"/>
      <c r="P136" s="2"/>
      <c r="Q136" s="2"/>
      <c r="V136" s="45">
        <f t="shared" si="41"/>
        <v>8.7632427941521511E-5</v>
      </c>
      <c r="W136" s="45">
        <f t="shared" si="42"/>
        <v>-8.2034638117605676E-7</v>
      </c>
      <c r="X136" s="45">
        <f t="shared" si="43"/>
        <v>7.6794424269259607E-9</v>
      </c>
    </row>
    <row r="137" spans="1:24" x14ac:dyDescent="0.35">
      <c r="A137" s="70">
        <v>41407</v>
      </c>
      <c r="B137" s="85">
        <v>233.4</v>
      </c>
      <c r="C137" s="76">
        <v>45.517400000000002</v>
      </c>
      <c r="D137" s="73">
        <f t="shared" si="44"/>
        <v>3.1374908668931026E-3</v>
      </c>
      <c r="E137" s="73">
        <f t="shared" si="44"/>
        <v>1.9931477842336415E-2</v>
      </c>
      <c r="F137" s="73">
        <f t="shared" si="45"/>
        <v>2.0086058081527644E-3</v>
      </c>
      <c r="G137" s="73">
        <f t="shared" si="46"/>
        <v>1.7532074037364363E-2</v>
      </c>
      <c r="H137" s="74">
        <f t="shared" si="47"/>
        <v>3.5215025740414345E-5</v>
      </c>
      <c r="I137" s="74">
        <f t="shared" si="48"/>
        <v>4.03449729254502E-6</v>
      </c>
      <c r="J137" s="45">
        <f t="shared" si="38"/>
        <v>3.8731979622054075E-3</v>
      </c>
      <c r="K137" s="45">
        <f t="shared" si="39"/>
        <v>1.6058279880131008E-2</v>
      </c>
      <c r="L137" s="45">
        <f t="shared" si="40"/>
        <v>2.5786835270862036E-4</v>
      </c>
      <c r="M137" s="45">
        <f t="shared" si="49"/>
        <v>-4.2440145389346533E-2</v>
      </c>
      <c r="N137" s="45">
        <f t="shared" si="50"/>
        <v>5.0186541313757348E-2</v>
      </c>
      <c r="O137" s="2"/>
      <c r="P137" s="2"/>
      <c r="Q137" s="2"/>
      <c r="V137" s="45">
        <f t="shared" si="41"/>
        <v>2.5786835270862036E-4</v>
      </c>
      <c r="W137" s="45">
        <f t="shared" si="42"/>
        <v>4.1409221800233646E-6</v>
      </c>
      <c r="X137" s="45">
        <f t="shared" si="43"/>
        <v>6.6496087328657439E-8</v>
      </c>
    </row>
    <row r="138" spans="1:24" x14ac:dyDescent="0.35">
      <c r="A138" s="70">
        <v>41400</v>
      </c>
      <c r="B138" s="85">
        <v>232.67</v>
      </c>
      <c r="C138" s="76">
        <v>44.627899999999997</v>
      </c>
      <c r="D138" s="73">
        <f t="shared" si="44"/>
        <v>2.8879310344827047E-3</v>
      </c>
      <c r="E138" s="73">
        <f t="shared" si="44"/>
        <v>2.0171217610954199E-2</v>
      </c>
      <c r="F138" s="73">
        <f t="shared" si="45"/>
        <v>1.7590459757423666E-3</v>
      </c>
      <c r="G138" s="73">
        <f t="shared" si="46"/>
        <v>1.7771813805982146E-2</v>
      </c>
      <c r="H138" s="74">
        <f t="shared" si="47"/>
        <v>3.1261437557055527E-5</v>
      </c>
      <c r="I138" s="74">
        <f t="shared" si="48"/>
        <v>3.0942427447754146E-6</v>
      </c>
      <c r="J138" s="45">
        <f t="shared" si="38"/>
        <v>3.6900859641250919E-3</v>
      </c>
      <c r="K138" s="45">
        <f t="shared" si="39"/>
        <v>1.6481131646829107E-2</v>
      </c>
      <c r="L138" s="45">
        <f t="shared" si="40"/>
        <v>2.716277003601119E-4</v>
      </c>
      <c r="M138" s="45">
        <f t="shared" si="49"/>
        <v>-4.2623257387426845E-2</v>
      </c>
      <c r="N138" s="45">
        <f t="shared" si="50"/>
        <v>5.0003429315677035E-2</v>
      </c>
      <c r="O138" s="2"/>
      <c r="P138" s="2"/>
      <c r="Q138" s="2"/>
      <c r="V138" s="45">
        <f t="shared" si="41"/>
        <v>2.716277003601119E-4</v>
      </c>
      <c r="W138" s="45">
        <f t="shared" si="42"/>
        <v>4.4767318885604541E-6</v>
      </c>
      <c r="X138" s="45">
        <f t="shared" si="43"/>
        <v>7.3781607602922733E-8</v>
      </c>
    </row>
    <row r="139" spans="1:24" x14ac:dyDescent="0.35">
      <c r="A139" s="70">
        <v>41393</v>
      </c>
      <c r="B139" s="85">
        <v>232</v>
      </c>
      <c r="C139" s="76">
        <v>43.7455</v>
      </c>
      <c r="D139" s="73">
        <f t="shared" si="44"/>
        <v>4.5987376014427359E-2</v>
      </c>
      <c r="E139" s="73">
        <f t="shared" si="44"/>
        <v>8.8478113740868322E-2</v>
      </c>
      <c r="F139" s="73">
        <f t="shared" si="45"/>
        <v>4.4858490955687023E-2</v>
      </c>
      <c r="G139" s="73">
        <f t="shared" si="46"/>
        <v>8.6078709935896267E-2</v>
      </c>
      <c r="H139" s="74">
        <f t="shared" si="47"/>
        <v>3.8613610311366096E-3</v>
      </c>
      <c r="I139" s="74">
        <f t="shared" si="48"/>
        <v>2.0122842108214545E-3</v>
      </c>
      <c r="J139" s="45">
        <f t="shared" si="38"/>
        <v>3.5313866963672974E-2</v>
      </c>
      <c r="K139" s="45">
        <f t="shared" si="39"/>
        <v>5.3164246777195348E-2</v>
      </c>
      <c r="L139" s="45">
        <f t="shared" si="40"/>
        <v>2.826437135386526E-3</v>
      </c>
      <c r="M139" s="45">
        <f t="shared" si="49"/>
        <v>-1.0999476387878931E-2</v>
      </c>
      <c r="N139" s="45">
        <f t="shared" si="50"/>
        <v>8.1627210315224949E-2</v>
      </c>
      <c r="O139" s="2"/>
      <c r="P139" s="2"/>
      <c r="Q139" s="2"/>
      <c r="V139" s="45">
        <f t="shared" si="41"/>
        <v>2.826437135386526E-3</v>
      </c>
      <c r="W139" s="45">
        <f t="shared" si="42"/>
        <v>1.5026540136591838E-4</v>
      </c>
      <c r="X139" s="45">
        <f t="shared" si="43"/>
        <v>7.9887468802919918E-6</v>
      </c>
    </row>
    <row r="140" spans="1:24" x14ac:dyDescent="0.35">
      <c r="A140" s="70">
        <v>41386</v>
      </c>
      <c r="B140" s="85">
        <v>221.8</v>
      </c>
      <c r="C140" s="76">
        <v>40.189599999999999</v>
      </c>
      <c r="D140" s="73">
        <f t="shared" si="44"/>
        <v>-3.0297730949153931E-2</v>
      </c>
      <c r="E140" s="73">
        <f t="shared" si="44"/>
        <v>-4.6435426735663858E-2</v>
      </c>
      <c r="F140" s="73">
        <f t="shared" si="45"/>
        <v>-3.1426616007894266E-2</v>
      </c>
      <c r="G140" s="73">
        <f t="shared" si="46"/>
        <v>-4.8834830540635914E-2</v>
      </c>
      <c r="H140" s="74">
        <f t="shared" si="47"/>
        <v>1.5347134672111524E-3</v>
      </c>
      <c r="I140" s="74">
        <f t="shared" si="48"/>
        <v>9.8763219370763609E-4</v>
      </c>
      <c r="J140" s="45">
        <f t="shared" si="38"/>
        <v>-2.0659557224641894E-2</v>
      </c>
      <c r="K140" s="45">
        <f t="shared" si="39"/>
        <v>-2.5775869511021964E-2</v>
      </c>
      <c r="L140" s="45">
        <f t="shared" si="40"/>
        <v>6.6439544904923163E-4</v>
      </c>
      <c r="M140" s="45">
        <f t="shared" si="49"/>
        <v>-6.6972900576193858E-2</v>
      </c>
      <c r="N140" s="45">
        <f t="shared" si="50"/>
        <v>2.5653786126910025E-2</v>
      </c>
      <c r="O140" s="2"/>
      <c r="P140" s="2"/>
      <c r="Q140" s="2"/>
      <c r="V140" s="45">
        <f t="shared" si="41"/>
        <v>6.6439544904923163E-4</v>
      </c>
      <c r="W140" s="45">
        <f t="shared" si="42"/>
        <v>-1.7125370398409836E-5</v>
      </c>
      <c r="X140" s="45">
        <f t="shared" si="43"/>
        <v>4.4142131271733017E-7</v>
      </c>
    </row>
    <row r="141" spans="1:24" x14ac:dyDescent="0.35">
      <c r="A141" s="70">
        <v>41379</v>
      </c>
      <c r="B141" s="85">
        <v>228.73</v>
      </c>
      <c r="C141" s="76">
        <v>42.146700000000003</v>
      </c>
      <c r="D141" s="73">
        <f t="shared" si="44"/>
        <v>3.7889100644341568E-2</v>
      </c>
      <c r="E141" s="73">
        <f t="shared" si="44"/>
        <v>-8.7327720024459755E-3</v>
      </c>
      <c r="F141" s="73">
        <f t="shared" si="45"/>
        <v>3.6760215585601233E-2</v>
      </c>
      <c r="G141" s="73">
        <f t="shared" si="46"/>
        <v>-1.1132175807418028E-2</v>
      </c>
      <c r="H141" s="74">
        <f t="shared" si="47"/>
        <v>-4.0922118261750118E-4</v>
      </c>
      <c r="I141" s="74">
        <f t="shared" si="48"/>
        <v>1.3513134498998798E-3</v>
      </c>
      <c r="J141" s="45">
        <f t="shared" si="38"/>
        <v>2.9371839475922375E-2</v>
      </c>
      <c r="K141" s="45">
        <f t="shared" si="39"/>
        <v>-3.8104611478368348E-2</v>
      </c>
      <c r="L141" s="45">
        <f t="shared" si="40"/>
        <v>1.4519614159174009E-3</v>
      </c>
      <c r="M141" s="45">
        <f t="shared" si="49"/>
        <v>-1.6941503875629538E-2</v>
      </c>
      <c r="N141" s="45">
        <f t="shared" si="50"/>
        <v>7.5685182827474343E-2</v>
      </c>
      <c r="O141" s="2"/>
      <c r="P141" s="2"/>
      <c r="Q141" s="2"/>
      <c r="V141" s="45">
        <f t="shared" si="41"/>
        <v>1.4519614159174009E-3</v>
      </c>
      <c r="W141" s="45">
        <f t="shared" si="42"/>
        <v>-5.5326425635114155E-5</v>
      </c>
      <c r="X141" s="45">
        <f t="shared" si="43"/>
        <v>2.1081919533128634E-6</v>
      </c>
    </row>
    <row r="142" spans="1:24" x14ac:dyDescent="0.35">
      <c r="A142" s="70">
        <v>41372</v>
      </c>
      <c r="B142" s="85">
        <v>220.38</v>
      </c>
      <c r="C142" s="76">
        <v>42.518000000000001</v>
      </c>
      <c r="D142" s="73">
        <f t="shared" si="44"/>
        <v>-1.2767101196075771E-2</v>
      </c>
      <c r="E142" s="73">
        <f t="shared" si="44"/>
        <v>-5.2103328272593293E-2</v>
      </c>
      <c r="F142" s="73">
        <f t="shared" si="45"/>
        <v>-1.389598625481611E-2</v>
      </c>
      <c r="G142" s="73">
        <f t="shared" si="46"/>
        <v>-5.4502732077565348E-2</v>
      </c>
      <c r="H142" s="74">
        <f t="shared" si="47"/>
        <v>7.5736921579977316E-4</v>
      </c>
      <c r="I142" s="74">
        <f t="shared" si="48"/>
        <v>1.9309843399403827E-4</v>
      </c>
      <c r="J142" s="45">
        <f t="shared" si="38"/>
        <v>-7.796635292503966E-3</v>
      </c>
      <c r="K142" s="45">
        <f t="shared" si="39"/>
        <v>-4.4306692980089324E-2</v>
      </c>
      <c r="L142" s="45">
        <f t="shared" si="40"/>
        <v>1.9630830428318965E-3</v>
      </c>
      <c r="M142" s="45">
        <f t="shared" si="49"/>
        <v>-5.4109978644055916E-2</v>
      </c>
      <c r="N142" s="45">
        <f t="shared" si="50"/>
        <v>3.8516708059047965E-2</v>
      </c>
      <c r="O142" s="2"/>
      <c r="P142" s="2"/>
      <c r="Q142" s="2"/>
      <c r="V142" s="45">
        <f t="shared" si="41"/>
        <v>1.9630830428318965E-3</v>
      </c>
      <c r="W142" s="45">
        <f t="shared" si="42"/>
        <v>-8.6977717673172373E-5</v>
      </c>
      <c r="X142" s="45">
        <f t="shared" si="43"/>
        <v>3.8536950330541374E-6</v>
      </c>
    </row>
    <row r="143" spans="1:24" x14ac:dyDescent="0.35">
      <c r="A143" s="70">
        <v>41366</v>
      </c>
      <c r="B143" s="85">
        <v>223.23</v>
      </c>
      <c r="C143" s="76">
        <v>44.8551</v>
      </c>
      <c r="D143" s="73">
        <f t="shared" si="44"/>
        <v>8.4933363451547127E-3</v>
      </c>
      <c r="E143" s="73">
        <f t="shared" si="44"/>
        <v>-5.0396718889674291E-3</v>
      </c>
      <c r="F143" s="73">
        <f t="shared" si="45"/>
        <v>7.3644512864143741E-3</v>
      </c>
      <c r="G143" s="73">
        <f t="shared" si="46"/>
        <v>-7.4390756939394821E-3</v>
      </c>
      <c r="H143" s="74">
        <f t="shared" si="47"/>
        <v>-5.4784710563966522E-5</v>
      </c>
      <c r="I143" s="74">
        <f t="shared" si="48"/>
        <v>5.4235142749970331E-5</v>
      </c>
      <c r="J143" s="45">
        <f t="shared" si="38"/>
        <v>7.8029953076416978E-3</v>
      </c>
      <c r="K143" s="45">
        <f t="shared" si="39"/>
        <v>-1.2842667196609127E-2</v>
      </c>
      <c r="L143" s="45">
        <f t="shared" si="40"/>
        <v>1.6493410072286014E-4</v>
      </c>
      <c r="M143" s="45">
        <f t="shared" si="49"/>
        <v>-3.8510348043910236E-2</v>
      </c>
      <c r="N143" s="45">
        <f t="shared" si="50"/>
        <v>5.4116338659193644E-2</v>
      </c>
      <c r="O143" s="2"/>
      <c r="P143" s="2"/>
      <c r="Q143" s="2"/>
      <c r="V143" s="45">
        <f t="shared" si="41"/>
        <v>1.6493410072286016E-4</v>
      </c>
      <c r="W143" s="45">
        <f t="shared" si="42"/>
        <v>-2.1181937649557023E-6</v>
      </c>
      <c r="X143" s="45">
        <f t="shared" si="43"/>
        <v>2.720325758125858E-8</v>
      </c>
    </row>
    <row r="144" spans="1:24" x14ac:dyDescent="0.35">
      <c r="A144" s="70">
        <v>41358</v>
      </c>
      <c r="B144" s="85">
        <v>221.35</v>
      </c>
      <c r="C144" s="76">
        <v>45.082299999999996</v>
      </c>
      <c r="D144" s="73">
        <f t="shared" si="44"/>
        <v>3.6728031196154999E-3</v>
      </c>
      <c r="E144" s="73">
        <f t="shared" si="44"/>
        <v>-3.6412679888598948E-2</v>
      </c>
      <c r="F144" s="73">
        <f t="shared" si="45"/>
        <v>2.5439180608751617E-3</v>
      </c>
      <c r="G144" s="73">
        <f t="shared" si="46"/>
        <v>-3.8812083693571003E-2</v>
      </c>
      <c r="H144" s="74">
        <f t="shared" si="47"/>
        <v>-9.8734760688273636E-5</v>
      </c>
      <c r="I144" s="74">
        <f t="shared" si="48"/>
        <v>6.471519100446843E-6</v>
      </c>
      <c r="J144" s="45">
        <f t="shared" si="38"/>
        <v>4.2659779029759915E-3</v>
      </c>
      <c r="K144" s="45">
        <f t="shared" si="39"/>
        <v>-4.0678657791574938E-2</v>
      </c>
      <c r="L144" s="45">
        <f t="shared" si="40"/>
        <v>1.6547531997240603E-3</v>
      </c>
      <c r="M144" s="45">
        <f t="shared" si="49"/>
        <v>-4.2047365448575943E-2</v>
      </c>
      <c r="N144" s="45">
        <f t="shared" si="50"/>
        <v>5.0579321254527937E-2</v>
      </c>
      <c r="O144" s="2"/>
      <c r="P144" s="2"/>
      <c r="Q144" s="2"/>
      <c r="V144" s="45">
        <f t="shared" si="41"/>
        <v>1.6547531997240603E-3</v>
      </c>
      <c r="W144" s="45">
        <f t="shared" si="42"/>
        <v>-6.7313139141088704E-5</v>
      </c>
      <c r="X144" s="45">
        <f t="shared" si="43"/>
        <v>2.7382081519970157E-6</v>
      </c>
    </row>
    <row r="145" spans="1:24" x14ac:dyDescent="0.35">
      <c r="A145" s="70">
        <v>41351</v>
      </c>
      <c r="B145" s="85">
        <v>220.54</v>
      </c>
      <c r="C145" s="76">
        <v>46.785899999999998</v>
      </c>
      <c r="D145" s="73">
        <f t="shared" si="44"/>
        <v>-9.9658825641946447E-3</v>
      </c>
      <c r="E145" s="73">
        <f t="shared" si="44"/>
        <v>6.2003200165169723E-3</v>
      </c>
      <c r="F145" s="73">
        <f t="shared" si="45"/>
        <v>-1.1094767622934983E-2</v>
      </c>
      <c r="G145" s="73">
        <f t="shared" si="46"/>
        <v>3.8009162115449197E-3</v>
      </c>
      <c r="H145" s="74">
        <f t="shared" si="47"/>
        <v>-4.2170282121337269E-5</v>
      </c>
      <c r="I145" s="74">
        <f t="shared" si="48"/>
        <v>1.2309386860692638E-4</v>
      </c>
      <c r="J145" s="45">
        <f t="shared" si="38"/>
        <v>-5.7412695079171131E-3</v>
      </c>
      <c r="K145" s="45">
        <f t="shared" si="39"/>
        <v>1.1941589524434085E-2</v>
      </c>
      <c r="L145" s="45">
        <f t="shared" si="40"/>
        <v>1.426015603700739E-4</v>
      </c>
      <c r="M145" s="45">
        <f t="shared" si="49"/>
        <v>-5.2054612859469059E-2</v>
      </c>
      <c r="N145" s="45">
        <f t="shared" si="50"/>
        <v>4.0572073843634822E-2</v>
      </c>
      <c r="O145" s="2"/>
      <c r="P145" s="2"/>
      <c r="Q145" s="2"/>
      <c r="V145" s="45">
        <f t="shared" si="41"/>
        <v>1.4260156037007384E-4</v>
      </c>
      <c r="W145" s="45">
        <f t="shared" si="42"/>
        <v>1.7028892994832283E-6</v>
      </c>
      <c r="X145" s="45">
        <f t="shared" si="43"/>
        <v>2.0335205019979815E-8</v>
      </c>
    </row>
    <row r="146" spans="1:24" x14ac:dyDescent="0.35">
      <c r="A146" s="70">
        <v>41344</v>
      </c>
      <c r="B146" s="85">
        <v>222.76</v>
      </c>
      <c r="C146" s="76">
        <v>46.497599999999998</v>
      </c>
      <c r="D146" s="73">
        <f t="shared" si="44"/>
        <v>2.1694262257487454E-2</v>
      </c>
      <c r="E146" s="73">
        <f t="shared" si="44"/>
        <v>4.7637286997586931E-2</v>
      </c>
      <c r="F146" s="73">
        <f t="shared" si="45"/>
        <v>2.0565377198747115E-2</v>
      </c>
      <c r="G146" s="73">
        <f t="shared" si="46"/>
        <v>4.5237883192614875E-2</v>
      </c>
      <c r="H146" s="74">
        <f t="shared" si="47"/>
        <v>9.3033413152898735E-4</v>
      </c>
      <c r="I146" s="74">
        <f t="shared" si="48"/>
        <v>4.2293473932674774E-4</v>
      </c>
      <c r="J146" s="45">
        <f t="shared" si="38"/>
        <v>1.7489040922315492E-2</v>
      </c>
      <c r="K146" s="45">
        <f t="shared" si="39"/>
        <v>3.0148246075271438E-2</v>
      </c>
      <c r="L146" s="45">
        <f t="shared" si="40"/>
        <v>9.0891674141511968E-4</v>
      </c>
      <c r="M146" s="45">
        <f t="shared" si="49"/>
        <v>-2.8824302429236434E-2</v>
      </c>
      <c r="N146" s="45">
        <f t="shared" si="50"/>
        <v>6.3802384273867446E-2</v>
      </c>
      <c r="O146" s="2"/>
      <c r="P146" s="2"/>
      <c r="Q146" s="2"/>
      <c r="V146" s="45">
        <f t="shared" si="41"/>
        <v>9.0891674141511968E-4</v>
      </c>
      <c r="W146" s="45">
        <f t="shared" si="42"/>
        <v>2.7402245582116888E-5</v>
      </c>
      <c r="X146" s="45">
        <f t="shared" si="43"/>
        <v>8.2612964282467951E-7</v>
      </c>
    </row>
    <row r="147" spans="1:24" x14ac:dyDescent="0.35">
      <c r="A147" s="70">
        <v>41337</v>
      </c>
      <c r="B147" s="85">
        <v>218.03</v>
      </c>
      <c r="C147" s="76">
        <v>44.383299999999998</v>
      </c>
      <c r="D147" s="73">
        <f t="shared" si="44"/>
        <v>-8.7743226041098691E-3</v>
      </c>
      <c r="E147" s="73">
        <f t="shared" si="44"/>
        <v>-2.0060982206531408E-2</v>
      </c>
      <c r="F147" s="73">
        <f t="shared" si="45"/>
        <v>-9.9032076628502077E-3</v>
      </c>
      <c r="G147" s="73">
        <f t="shared" si="46"/>
        <v>-2.246038601150346E-2</v>
      </c>
      <c r="H147" s="74">
        <f t="shared" si="47"/>
        <v>2.2242986685969468E-4</v>
      </c>
      <c r="I147" s="74">
        <f t="shared" si="48"/>
        <v>9.8073522013535067E-5</v>
      </c>
      <c r="J147" s="45">
        <f t="shared" si="38"/>
        <v>-4.8669744620508555E-3</v>
      </c>
      <c r="K147" s="45">
        <f t="shared" si="39"/>
        <v>-1.5194007744480553E-2</v>
      </c>
      <c r="L147" s="45">
        <f t="shared" si="40"/>
        <v>2.30857871339335E-4</v>
      </c>
      <c r="M147" s="45">
        <f t="shared" si="49"/>
        <v>-5.1180317813602799E-2</v>
      </c>
      <c r="N147" s="45">
        <f t="shared" si="50"/>
        <v>4.1446368889501081E-2</v>
      </c>
      <c r="O147" s="2"/>
      <c r="P147" s="2"/>
      <c r="Q147" s="2"/>
      <c r="V147" s="45">
        <f t="shared" si="41"/>
        <v>2.3085787133933505E-4</v>
      </c>
      <c r="W147" s="45">
        <f t="shared" si="42"/>
        <v>-3.5076562850041522E-6</v>
      </c>
      <c r="X147" s="45">
        <f t="shared" si="43"/>
        <v>5.3295356759328975E-8</v>
      </c>
    </row>
    <row r="148" spans="1:24" x14ac:dyDescent="0.35">
      <c r="A148" s="70">
        <v>41330</v>
      </c>
      <c r="B148" s="85">
        <v>219.96</v>
      </c>
      <c r="C148" s="76">
        <v>45.291899999999998</v>
      </c>
      <c r="D148" s="73">
        <f t="shared" si="44"/>
        <v>-6.8147744309665929E-4</v>
      </c>
      <c r="E148" s="73">
        <f t="shared" si="44"/>
        <v>-4.0351486737885143E-3</v>
      </c>
      <c r="F148" s="73">
        <f t="shared" si="45"/>
        <v>-1.8103625018369976E-3</v>
      </c>
      <c r="G148" s="73">
        <f t="shared" si="46"/>
        <v>-6.4345524787605673E-3</v>
      </c>
      <c r="H148" s="74">
        <f t="shared" si="47"/>
        <v>1.1648872523650435E-5</v>
      </c>
      <c r="I148" s="74">
        <f t="shared" si="48"/>
        <v>3.2774123880575129E-6</v>
      </c>
      <c r="J148" s="45">
        <f t="shared" si="38"/>
        <v>1.0710686648205481E-3</v>
      </c>
      <c r="K148" s="45">
        <f t="shared" si="39"/>
        <v>-5.1062173386090624E-3</v>
      </c>
      <c r="L148" s="45">
        <f t="shared" si="40"/>
        <v>2.6073455509111817E-5</v>
      </c>
      <c r="M148" s="45">
        <f t="shared" si="49"/>
        <v>-4.5242274686731393E-2</v>
      </c>
      <c r="N148" s="45">
        <f t="shared" si="50"/>
        <v>4.7384412016372487E-2</v>
      </c>
      <c r="O148" s="2"/>
      <c r="P148" s="2"/>
      <c r="Q148" s="2"/>
      <c r="V148" s="45">
        <f t="shared" si="41"/>
        <v>2.6073455509111823E-5</v>
      </c>
      <c r="W148" s="45">
        <f t="shared" si="42"/>
        <v>-1.331367305980788E-7</v>
      </c>
      <c r="X148" s="45">
        <f t="shared" si="43"/>
        <v>6.7982508218563371E-10</v>
      </c>
    </row>
    <row r="149" spans="1:24" x14ac:dyDescent="0.35">
      <c r="A149" s="70">
        <v>41323</v>
      </c>
      <c r="B149" s="85">
        <v>220.11</v>
      </c>
      <c r="C149" s="76">
        <v>45.4754</v>
      </c>
      <c r="D149" s="73">
        <f t="shared" si="44"/>
        <v>4.090537223888892E-4</v>
      </c>
      <c r="E149" s="73">
        <f t="shared" si="44"/>
        <v>4.2564215430043933E-2</v>
      </c>
      <c r="F149" s="73">
        <f t="shared" si="45"/>
        <v>-7.1983133635144896E-4</v>
      </c>
      <c r="G149" s="73">
        <f t="shared" si="46"/>
        <v>4.0164811625071878E-2</v>
      </c>
      <c r="H149" s="74">
        <f t="shared" si="47"/>
        <v>-2.8911890026379702E-5</v>
      </c>
      <c r="I149" s="74">
        <f t="shared" si="48"/>
        <v>5.1815715279351282E-7</v>
      </c>
      <c r="J149" s="45">
        <f t="shared" si="38"/>
        <v>1.8712348564395888E-3</v>
      </c>
      <c r="K149" s="45">
        <f t="shared" si="39"/>
        <v>4.0692980573604348E-2</v>
      </c>
      <c r="L149" s="45">
        <f t="shared" si="40"/>
        <v>1.6559186679637409E-3</v>
      </c>
      <c r="M149" s="45">
        <f t="shared" si="49"/>
        <v>-4.4442108495112348E-2</v>
      </c>
      <c r="N149" s="45">
        <f t="shared" si="50"/>
        <v>4.8184578207991532E-2</v>
      </c>
      <c r="O149" s="2"/>
      <c r="P149" s="2"/>
      <c r="Q149" s="2"/>
      <c r="V149" s="45">
        <f t="shared" si="41"/>
        <v>1.6559186679637409E-3</v>
      </c>
      <c r="W149" s="45">
        <f t="shared" si="42"/>
        <v>6.7384266186917293E-5</v>
      </c>
      <c r="X149" s="45">
        <f t="shared" si="43"/>
        <v>2.7420666349108101E-6</v>
      </c>
    </row>
    <row r="150" spans="1:24" x14ac:dyDescent="0.35">
      <c r="A150" s="70">
        <v>41316</v>
      </c>
      <c r="B150" s="85">
        <v>220.02</v>
      </c>
      <c r="C150" s="76">
        <v>43.6188</v>
      </c>
      <c r="D150" s="73">
        <f t="shared" si="44"/>
        <v>1.8139750115687255E-2</v>
      </c>
      <c r="E150" s="73">
        <f t="shared" si="44"/>
        <v>3.5788153885974713E-2</v>
      </c>
      <c r="F150" s="73">
        <f t="shared" si="45"/>
        <v>1.7010865056946916E-2</v>
      </c>
      <c r="G150" s="73">
        <f t="shared" si="46"/>
        <v>3.3388750081002658E-2</v>
      </c>
      <c r="H150" s="74">
        <f t="shared" si="47"/>
        <v>5.6797152204806159E-4</v>
      </c>
      <c r="I150" s="74">
        <f t="shared" si="48"/>
        <v>2.8936952998565761E-4</v>
      </c>
      <c r="J150" s="45">
        <f t="shared" si="38"/>
        <v>1.4880953658434729E-2</v>
      </c>
      <c r="K150" s="45">
        <f t="shared" si="39"/>
        <v>2.0907200227539984E-2</v>
      </c>
      <c r="L150" s="45">
        <f t="shared" si="40"/>
        <v>4.3711102135444795E-4</v>
      </c>
      <c r="M150" s="45">
        <f t="shared" si="49"/>
        <v>-3.1432389693117201E-2</v>
      </c>
      <c r="N150" s="45">
        <f t="shared" si="50"/>
        <v>6.119429700998668E-2</v>
      </c>
      <c r="O150" s="2"/>
      <c r="P150" s="2"/>
      <c r="Q150" s="2"/>
      <c r="V150" s="45">
        <f t="shared" si="41"/>
        <v>4.3711102135444795E-4</v>
      </c>
      <c r="W150" s="45">
        <f t="shared" si="42"/>
        <v>9.1387676451219489E-6</v>
      </c>
      <c r="X150" s="45">
        <f t="shared" si="43"/>
        <v>1.9106604498952866E-7</v>
      </c>
    </row>
    <row r="151" spans="1:24" x14ac:dyDescent="0.35">
      <c r="A151" s="70">
        <v>41309</v>
      </c>
      <c r="B151" s="85">
        <v>216.1</v>
      </c>
      <c r="C151" s="76">
        <v>42.111699999999999</v>
      </c>
      <c r="D151" s="73">
        <f t="shared" si="44"/>
        <v>-4.1982533138271931E-2</v>
      </c>
      <c r="E151" s="73">
        <f t="shared" si="44"/>
        <v>-1.6327693777490163E-2</v>
      </c>
      <c r="F151" s="73">
        <f t="shared" si="45"/>
        <v>-4.3111418197012266E-2</v>
      </c>
      <c r="G151" s="73">
        <f t="shared" si="46"/>
        <v>-1.8727097582462215E-2</v>
      </c>
      <c r="H151" s="74">
        <f t="shared" si="47"/>
        <v>8.0735173549378598E-4</v>
      </c>
      <c r="I151" s="74">
        <f t="shared" si="48"/>
        <v>1.8585943789576804E-3</v>
      </c>
      <c r="J151" s="45">
        <f t="shared" si="38"/>
        <v>-2.9233162421266858E-2</v>
      </c>
      <c r="K151" s="45">
        <f t="shared" si="39"/>
        <v>1.2905468643776695E-2</v>
      </c>
      <c r="L151" s="45">
        <f t="shared" si="40"/>
        <v>1.6655112091550349E-4</v>
      </c>
      <c r="M151" s="45">
        <f t="shared" si="49"/>
        <v>-7.5546505772818823E-2</v>
      </c>
      <c r="N151" s="45">
        <f t="shared" si="50"/>
        <v>1.7080180930285054E-2</v>
      </c>
      <c r="O151" s="2"/>
      <c r="P151" s="2"/>
      <c r="Q151" s="2"/>
      <c r="V151" s="45">
        <f t="shared" si="41"/>
        <v>1.6655112091550344E-4</v>
      </c>
      <c r="W151" s="45">
        <f t="shared" si="42"/>
        <v>2.1494202685608903E-6</v>
      </c>
      <c r="X151" s="45">
        <f t="shared" si="43"/>
        <v>2.7739275878210648E-8</v>
      </c>
    </row>
    <row r="152" spans="1:24" x14ac:dyDescent="0.35">
      <c r="A152" s="70">
        <v>41302</v>
      </c>
      <c r="B152" s="85">
        <v>225.57</v>
      </c>
      <c r="C152" s="76">
        <v>42.810699999999997</v>
      </c>
      <c r="D152" s="73">
        <f t="shared" si="44"/>
        <v>-1.6181088625261724E-2</v>
      </c>
      <c r="E152" s="73">
        <f t="shared" si="44"/>
        <v>-1.7740495917070359E-2</v>
      </c>
      <c r="F152" s="73">
        <f t="shared" si="45"/>
        <v>-1.7309973684002063E-2</v>
      </c>
      <c r="G152" s="73">
        <f t="shared" si="46"/>
        <v>-2.0139899722042411E-2</v>
      </c>
      <c r="H152" s="74">
        <f t="shared" si="47"/>
        <v>3.486211341869946E-4</v>
      </c>
      <c r="I152" s="74">
        <f t="shared" si="48"/>
        <v>2.9963518894084395E-4</v>
      </c>
      <c r="J152" s="45">
        <f t="shared" si="38"/>
        <v>-1.0301613972531615E-2</v>
      </c>
      <c r="K152" s="45">
        <f t="shared" si="39"/>
        <v>-7.4388819445387437E-3</v>
      </c>
      <c r="L152" s="45">
        <f t="shared" si="40"/>
        <v>5.5336964584784524E-5</v>
      </c>
      <c r="M152" s="45">
        <f t="shared" si="49"/>
        <v>-5.6614957324083566E-2</v>
      </c>
      <c r="N152" s="45">
        <f t="shared" si="50"/>
        <v>3.6011729379020314E-2</v>
      </c>
      <c r="O152" s="2"/>
      <c r="P152" s="2"/>
      <c r="Q152" s="2"/>
      <c r="V152" s="45">
        <f t="shared" si="41"/>
        <v>5.533696458478453E-5</v>
      </c>
      <c r="W152" s="45">
        <f t="shared" si="42"/>
        <v>-4.116451467153336E-7</v>
      </c>
      <c r="X152" s="45">
        <f t="shared" si="43"/>
        <v>3.0621796494576972E-9</v>
      </c>
    </row>
    <row r="153" spans="1:24" x14ac:dyDescent="0.35">
      <c r="A153" s="70">
        <v>41295</v>
      </c>
      <c r="B153" s="85">
        <v>229.28</v>
      </c>
      <c r="C153" s="76">
        <v>43.5839</v>
      </c>
      <c r="D153" s="73">
        <f t="shared" si="44"/>
        <v>3.2379452174674415E-3</v>
      </c>
      <c r="E153" s="73">
        <f t="shared" si="44"/>
        <v>3.153497508964178E-2</v>
      </c>
      <c r="F153" s="73">
        <f t="shared" si="45"/>
        <v>2.1090601587271034E-3</v>
      </c>
      <c r="G153" s="73">
        <f t="shared" si="46"/>
        <v>2.9135571284669728E-2</v>
      </c>
      <c r="H153" s="74">
        <f t="shared" si="47"/>
        <v>6.1448672598250368E-5</v>
      </c>
      <c r="I153" s="74">
        <f t="shared" si="48"/>
        <v>4.4481347531299941E-6</v>
      </c>
      <c r="J153" s="45">
        <f t="shared" si="38"/>
        <v>3.9469053239705749E-3</v>
      </c>
      <c r="K153" s="45">
        <f t="shared" si="39"/>
        <v>2.7588069765671207E-2</v>
      </c>
      <c r="L153" s="45">
        <f t="shared" si="40"/>
        <v>7.6110159339554172E-4</v>
      </c>
      <c r="M153" s="45">
        <f t="shared" si="49"/>
        <v>-4.236643802758136E-2</v>
      </c>
      <c r="N153" s="45">
        <f t="shared" si="50"/>
        <v>5.026024867552252E-2</v>
      </c>
      <c r="O153" s="2"/>
      <c r="P153" s="2"/>
      <c r="Q153" s="2"/>
      <c r="V153" s="45">
        <f t="shared" si="41"/>
        <v>7.6110159339554172E-4</v>
      </c>
      <c r="W153" s="45">
        <f t="shared" si="42"/>
        <v>2.0997323857359725E-5</v>
      </c>
      <c r="X153" s="45">
        <f t="shared" si="43"/>
        <v>5.7927563546923246E-7</v>
      </c>
    </row>
    <row r="154" spans="1:24" x14ac:dyDescent="0.35">
      <c r="A154" s="70">
        <v>41288</v>
      </c>
      <c r="B154" s="85">
        <v>228.54</v>
      </c>
      <c r="C154" s="76">
        <v>42.2515</v>
      </c>
      <c r="D154" s="73">
        <f t="shared" si="44"/>
        <v>-6.2614140360031214E-3</v>
      </c>
      <c r="E154" s="73">
        <f t="shared" si="44"/>
        <v>-9.0158762920449532E-3</v>
      </c>
      <c r="F154" s="73">
        <f t="shared" si="45"/>
        <v>-7.3902990947434591E-3</v>
      </c>
      <c r="G154" s="73">
        <f t="shared" si="46"/>
        <v>-1.1415280097017005E-2</v>
      </c>
      <c r="H154" s="74">
        <f t="shared" si="47"/>
        <v>8.43623341672278E-5</v>
      </c>
      <c r="I154" s="74">
        <f t="shared" si="48"/>
        <v>5.4616520709765989E-5</v>
      </c>
      <c r="J154" s="45">
        <f t="shared" si="38"/>
        <v>-3.0231532651265394E-3</v>
      </c>
      <c r="K154" s="45">
        <f t="shared" si="39"/>
        <v>-5.9927230269184138E-3</v>
      </c>
      <c r="L154" s="45">
        <f t="shared" si="40"/>
        <v>3.5912729277358193E-5</v>
      </c>
      <c r="M154" s="45">
        <f t="shared" si="49"/>
        <v>-4.9336496616678487E-2</v>
      </c>
      <c r="N154" s="45">
        <f t="shared" si="50"/>
        <v>4.3290190086425394E-2</v>
      </c>
      <c r="O154" s="2"/>
      <c r="P154" s="2"/>
      <c r="Q154" s="2"/>
      <c r="V154" s="45">
        <f t="shared" si="41"/>
        <v>3.5912729277358206E-5</v>
      </c>
      <c r="W154" s="45">
        <f t="shared" si="42"/>
        <v>-2.1521503969991163E-7</v>
      </c>
      <c r="X154" s="45">
        <f t="shared" si="43"/>
        <v>1.2897241241488213E-9</v>
      </c>
    </row>
    <row r="155" spans="1:24" x14ac:dyDescent="0.35">
      <c r="A155" s="70">
        <v>41281</v>
      </c>
      <c r="B155" s="85">
        <v>229.98</v>
      </c>
      <c r="C155" s="76">
        <v>42.635899999999999</v>
      </c>
      <c r="D155" s="73">
        <f t="shared" si="44"/>
        <v>5.860741777466775E-3</v>
      </c>
      <c r="E155" s="73">
        <f t="shared" si="44"/>
        <v>1.2657055316723224E-2</v>
      </c>
      <c r="F155" s="73">
        <f t="shared" si="45"/>
        <v>4.7318567187264373E-3</v>
      </c>
      <c r="G155" s="73">
        <f t="shared" si="46"/>
        <v>1.0257651511751172E-2</v>
      </c>
      <c r="H155" s="74">
        <f t="shared" si="47"/>
        <v>4.8537737224234181E-5</v>
      </c>
      <c r="I155" s="74">
        <f t="shared" si="48"/>
        <v>2.2390468006556527E-5</v>
      </c>
      <c r="J155" s="45">
        <f t="shared" si="38"/>
        <v>5.8713557213801466E-3</v>
      </c>
      <c r="K155" s="45">
        <f t="shared" si="39"/>
        <v>6.7856995953430779E-3</v>
      </c>
      <c r="L155" s="45">
        <f t="shared" si="40"/>
        <v>4.6045718998239212E-5</v>
      </c>
      <c r="M155" s="45">
        <f t="shared" si="49"/>
        <v>-4.0441987630171788E-2</v>
      </c>
      <c r="N155" s="45">
        <f t="shared" si="50"/>
        <v>5.2184699072932092E-2</v>
      </c>
      <c r="O155" s="2"/>
      <c r="P155" s="2"/>
      <c r="Q155" s="2"/>
      <c r="V155" s="45">
        <f t="shared" si="41"/>
        <v>4.6045718998239199E-5</v>
      </c>
      <c r="W155" s="45">
        <f t="shared" si="42"/>
        <v>3.1245241677363278E-7</v>
      </c>
      <c r="X155" s="45">
        <f t="shared" si="43"/>
        <v>2.1202082380648061E-9</v>
      </c>
    </row>
    <row r="156" spans="1:24" x14ac:dyDescent="0.35">
      <c r="A156" s="70">
        <v>41274</v>
      </c>
      <c r="B156" s="85">
        <v>228.64</v>
      </c>
      <c r="C156" s="76">
        <v>42.103000000000002</v>
      </c>
      <c r="D156" s="73">
        <f t="shared" si="44"/>
        <v>-8.7397308162916036E-4</v>
      </c>
      <c r="E156" s="73">
        <f t="shared" si="44"/>
        <v>-3.3094397151704202E-3</v>
      </c>
      <c r="F156" s="73">
        <f t="shared" si="45"/>
        <v>-2.0028581403694987E-3</v>
      </c>
      <c r="G156" s="73">
        <f t="shared" si="46"/>
        <v>-5.7088435201424724E-3</v>
      </c>
      <c r="H156" s="74">
        <f t="shared" si="47"/>
        <v>1.1434003716413015E-5</v>
      </c>
      <c r="I156" s="74">
        <f t="shared" si="48"/>
        <v>4.0114407304443666E-6</v>
      </c>
      <c r="J156" s="45">
        <f t="shared" si="38"/>
        <v>9.2982694072984138E-4</v>
      </c>
      <c r="K156" s="45">
        <f t="shared" si="39"/>
        <v>-4.2392666559002614E-3</v>
      </c>
      <c r="L156" s="45">
        <f t="shared" si="40"/>
        <v>1.7971381779827785E-5</v>
      </c>
      <c r="M156" s="45">
        <f t="shared" si="49"/>
        <v>-4.5383516410822097E-2</v>
      </c>
      <c r="N156" s="45">
        <f t="shared" si="50"/>
        <v>4.7243170292281783E-2</v>
      </c>
      <c r="O156" s="2"/>
      <c r="P156" s="2"/>
      <c r="Q156" s="2"/>
      <c r="V156" s="45">
        <f t="shared" si="41"/>
        <v>1.7971381779827791E-5</v>
      </c>
      <c r="W156" s="45">
        <f t="shared" si="42"/>
        <v>-7.6185479539677468E-8</v>
      </c>
      <c r="X156" s="45">
        <f t="shared" si="43"/>
        <v>3.229705630763263E-10</v>
      </c>
    </row>
    <row r="157" spans="1:24" x14ac:dyDescent="0.35">
      <c r="A157" s="70">
        <v>41267</v>
      </c>
      <c r="B157" s="85">
        <v>228.84</v>
      </c>
      <c r="C157" s="76">
        <v>42.242800000000003</v>
      </c>
      <c r="D157" s="73">
        <f t="shared" si="44"/>
        <v>1.1536931441453449E-2</v>
      </c>
      <c r="E157" s="73">
        <f t="shared" si="44"/>
        <v>1.0767404911850914E-2</v>
      </c>
      <c r="F157" s="73">
        <f t="shared" si="45"/>
        <v>1.040804638271311E-2</v>
      </c>
      <c r="G157" s="73">
        <f t="shared" si="46"/>
        <v>8.3680011068788616E-3</v>
      </c>
      <c r="H157" s="74">
        <f t="shared" si="47"/>
        <v>8.7094543650989843E-5</v>
      </c>
      <c r="I157" s="74">
        <f t="shared" si="48"/>
        <v>1.0832742950470746E-4</v>
      </c>
      <c r="J157" s="45">
        <f t="shared" si="38"/>
        <v>1.0036202366837863E-2</v>
      </c>
      <c r="K157" s="45">
        <f t="shared" si="39"/>
        <v>7.3120254501305056E-4</v>
      </c>
      <c r="L157" s="45">
        <f t="shared" si="40"/>
        <v>5.3465716183356223E-7</v>
      </c>
      <c r="M157" s="45">
        <f t="shared" si="49"/>
        <v>-3.6277140984714074E-2</v>
      </c>
      <c r="N157" s="45">
        <f t="shared" si="50"/>
        <v>5.6349545718389807E-2</v>
      </c>
      <c r="O157" s="2"/>
      <c r="P157" s="2"/>
      <c r="Q157" s="2"/>
      <c r="V157" s="45">
        <f t="shared" si="41"/>
        <v>5.3465716183356075E-7</v>
      </c>
      <c r="W157" s="45">
        <f t="shared" si="42"/>
        <v>3.9094267744215353E-10</v>
      </c>
      <c r="X157" s="45">
        <f t="shared" si="43"/>
        <v>2.8585828069991835E-13</v>
      </c>
    </row>
    <row r="158" spans="1:24" x14ac:dyDescent="0.35">
      <c r="A158" s="77">
        <v>41260</v>
      </c>
      <c r="B158" s="85">
        <v>226.23</v>
      </c>
      <c r="C158" s="84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O158" s="2"/>
      <c r="P158" s="2"/>
      <c r="Q158" s="2"/>
      <c r="V158" s="45"/>
      <c r="W158" s="45"/>
      <c r="X158" s="4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10">
    <tabColor rgb="FF00B0F0"/>
  </sheetPr>
  <dimension ref="A1:AD158"/>
  <sheetViews>
    <sheetView zoomScale="35" zoomScaleNormal="55" zoomScalePageLayoutView="40" workbookViewId="0">
      <selection activeCell="Z14" sqref="Z14:AA14"/>
    </sheetView>
  </sheetViews>
  <sheetFormatPr baseColWidth="10" defaultColWidth="11.453125" defaultRowHeight="14.5" x14ac:dyDescent="0.35"/>
  <cols>
    <col min="1" max="1" width="12" bestFit="1" customWidth="1"/>
    <col min="2" max="2" width="12.81640625" style="5" bestFit="1" customWidth="1"/>
    <col min="3" max="3" width="11.453125" bestFit="1" customWidth="1"/>
    <col min="4" max="4" width="14.453125" bestFit="1" customWidth="1"/>
    <col min="5" max="5" width="15.1796875" bestFit="1" customWidth="1"/>
    <col min="6" max="7" width="11.453125" bestFit="1" customWidth="1"/>
    <col min="8" max="8" width="17.453125" bestFit="1" customWidth="1"/>
    <col min="9" max="9" width="14.54296875" bestFit="1" customWidth="1"/>
    <col min="11" max="11" width="11.453125" bestFit="1" customWidth="1"/>
    <col min="12" max="12" width="14.54296875" bestFit="1" customWidth="1"/>
    <col min="13" max="14" width="11.453125" bestFit="1" customWidth="1"/>
    <col min="17" max="17" width="18.453125" customWidth="1"/>
    <col min="18" max="19" width="12.453125" style="5" bestFit="1" customWidth="1"/>
    <col min="22" max="22" width="13" style="5" customWidth="1"/>
    <col min="23" max="23" width="13.1796875" style="5" customWidth="1"/>
    <col min="24" max="24" width="12.453125" style="5" customWidth="1"/>
    <col min="26" max="26" width="16" style="129" customWidth="1"/>
    <col min="27" max="27" width="18.81640625" style="5" customWidth="1"/>
    <col min="28" max="28" width="11.453125" customWidth="1"/>
    <col min="29" max="29" width="25.7265625" style="2" customWidth="1"/>
    <col min="30" max="30" width="32.7265625" style="5" customWidth="1"/>
  </cols>
  <sheetData>
    <row r="1" spans="1:30" ht="15" thickBot="1" x14ac:dyDescent="0.4">
      <c r="A1" s="183" t="s">
        <v>0</v>
      </c>
      <c r="B1" s="69" t="s">
        <v>118</v>
      </c>
      <c r="C1" s="69" t="s">
        <v>22</v>
      </c>
      <c r="D1" s="69" t="s">
        <v>87</v>
      </c>
      <c r="E1" s="69" t="s">
        <v>88</v>
      </c>
      <c r="F1" s="69" t="s">
        <v>90</v>
      </c>
      <c r="G1" s="69" t="s">
        <v>91</v>
      </c>
      <c r="H1" s="69" t="s">
        <v>112</v>
      </c>
      <c r="I1" s="69" t="s">
        <v>92</v>
      </c>
      <c r="J1" s="69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O1" s="2"/>
      <c r="P1" s="2"/>
      <c r="Q1" s="2"/>
      <c r="V1" s="128" t="s">
        <v>146</v>
      </c>
      <c r="W1" s="128" t="s">
        <v>147</v>
      </c>
      <c r="X1" s="128" t="s">
        <v>148</v>
      </c>
      <c r="Z1" s="207" t="s">
        <v>157</v>
      </c>
      <c r="AA1" s="208"/>
      <c r="AC1" s="207" t="s">
        <v>162</v>
      </c>
      <c r="AD1" s="208"/>
    </row>
    <row r="2" spans="1:30" x14ac:dyDescent="0.35">
      <c r="A2" s="70">
        <v>42352</v>
      </c>
      <c r="B2" s="85">
        <v>374.8</v>
      </c>
      <c r="C2" s="72">
        <v>56.429400000000001</v>
      </c>
      <c r="D2" s="73">
        <f>(B2-B3)/B3</f>
        <v>-6.201511587166518E-2</v>
      </c>
      <c r="E2" s="73">
        <f>(C2-C3)/C3</f>
        <v>-5.5264990691507199E-2</v>
      </c>
      <c r="F2" s="73">
        <f>D2-AVERAGE($D$2:$D$157)</f>
        <v>-6.5051047722797323E-2</v>
      </c>
      <c r="G2" s="73">
        <f>E2-AVERAGE($E$2:$E$157)</f>
        <v>-5.7664394496479254E-2</v>
      </c>
      <c r="H2" s="74">
        <f>F2*G2</f>
        <v>3.7511292782966832E-3</v>
      </c>
      <c r="I2" s="74">
        <f>F2^2</f>
        <v>4.2316388098336544E-3</v>
      </c>
      <c r="J2" s="45">
        <f t="shared" ref="J2:J33" si="0">$S$4+$R$11*D2</f>
        <v>-5.1159513010042346E-2</v>
      </c>
      <c r="K2" s="45">
        <f t="shared" ref="K2:K33" si="1">E2-J2</f>
        <v>-4.105477681464853E-3</v>
      </c>
      <c r="L2" s="45">
        <f t="shared" ref="L2:L33" si="2">K2^2</f>
        <v>1.6854946993006024E-5</v>
      </c>
      <c r="M2" s="45">
        <f>$S$4+($R$4*D2)-$R$21</f>
        <v>-9.2883812405176375E-2</v>
      </c>
      <c r="N2" s="45">
        <f>$S$4+($R$4*D2)+$R$21</f>
        <v>-9.4352136149083582E-3</v>
      </c>
      <c r="O2" s="2"/>
      <c r="P2" s="2"/>
      <c r="Q2" s="2"/>
      <c r="V2" s="45">
        <f t="shared" ref="V2:V33" si="3">(K2-AVERAGE($K$2:$K$157))^2</f>
        <v>1.6854946993006024E-5</v>
      </c>
      <c r="W2" s="45">
        <f t="shared" ref="W2:W33" si="4">(K2-AVERAGE($K$2:$K$157))^3</f>
        <v>-6.919760870205937E-8</v>
      </c>
      <c r="X2" s="45">
        <f t="shared" ref="X2:X33" si="5">(K2-AVERAGE($K$2:$K$157))^4</f>
        <v>2.8408923813704282E-10</v>
      </c>
      <c r="Z2" s="136" t="s">
        <v>149</v>
      </c>
      <c r="AA2" s="137">
        <f>AVERAGE(V2:V157)</f>
        <v>4.4037779351105064E-4</v>
      </c>
      <c r="AC2" s="182" t="s">
        <v>171</v>
      </c>
      <c r="AD2" s="181">
        <f>RHO(K2:K157,1)</f>
        <v>-3.7575246121282511E-2</v>
      </c>
    </row>
    <row r="3" spans="1:30" ht="15" thickBot="1" x14ac:dyDescent="0.4">
      <c r="A3" s="70">
        <v>42345</v>
      </c>
      <c r="B3" s="85">
        <v>399.58</v>
      </c>
      <c r="C3" s="76">
        <v>59.730400000000003</v>
      </c>
      <c r="D3" s="73">
        <f t="shared" ref="D3:E66" si="6">(B3-B4)/B4</f>
        <v>-1.3869693978282341E-2</v>
      </c>
      <c r="E3" s="73">
        <f t="shared" si="6"/>
        <v>-1.8394503177501211E-2</v>
      </c>
      <c r="F3" s="73">
        <f t="shared" ref="F3:F66" si="7">D3-AVERAGE($D$2:$D$157)</f>
        <v>-1.6905625829414489E-2</v>
      </c>
      <c r="G3" s="73">
        <f t="shared" ref="G3:G66" si="8">E3-AVERAGE($E$2:$E$157)</f>
        <v>-2.0793906982473263E-2</v>
      </c>
      <c r="H3" s="74">
        <f t="shared" ref="H3:H66" si="9">F3*G3</f>
        <v>3.5153401097734227E-4</v>
      </c>
      <c r="I3" s="74">
        <f t="shared" ref="I3:I66" si="10">F3^2</f>
        <v>2.8580018468416635E-4</v>
      </c>
      <c r="J3" s="45">
        <f t="shared" si="0"/>
        <v>-1.1519618857995035E-2</v>
      </c>
      <c r="K3" s="45">
        <f t="shared" si="1"/>
        <v>-6.8748843195061762E-3</v>
      </c>
      <c r="L3" s="45">
        <f t="shared" si="2"/>
        <v>4.7264034406591901E-5</v>
      </c>
      <c r="M3" s="45">
        <f t="shared" ref="M3:M66" si="11">$S$4+($R$4*D3)-$R$21</f>
        <v>-5.3243918253129047E-2</v>
      </c>
      <c r="N3" s="45">
        <f t="shared" ref="N3:N66" si="12">$S$4+($R$4*D3)+$R$21</f>
        <v>3.020468053713897E-2</v>
      </c>
      <c r="O3" s="2"/>
      <c r="P3" s="2"/>
      <c r="Q3" s="2"/>
      <c r="V3" s="45">
        <f t="shared" si="3"/>
        <v>4.7264034406591901E-5</v>
      </c>
      <c r="W3" s="45">
        <f t="shared" si="4"/>
        <v>-3.2493476901847906E-7</v>
      </c>
      <c r="X3" s="45">
        <f t="shared" si="5"/>
        <v>2.2338889483875029E-9</v>
      </c>
      <c r="Z3" s="136" t="s">
        <v>150</v>
      </c>
      <c r="AA3" s="137">
        <f>AVERAGE(W2:W157)</f>
        <v>-1.1954726541236961E-8</v>
      </c>
      <c r="AC3" s="176" t="s">
        <v>172</v>
      </c>
      <c r="AD3" s="117">
        <f>COUNT(K2:K157)</f>
        <v>156</v>
      </c>
    </row>
    <row r="4" spans="1:30" x14ac:dyDescent="0.35">
      <c r="A4" s="70">
        <v>42338</v>
      </c>
      <c r="B4" s="85">
        <v>405.2</v>
      </c>
      <c r="C4" s="76">
        <v>60.849699999999999</v>
      </c>
      <c r="D4" s="73">
        <f t="shared" si="6"/>
        <v>2.1658556264340219E-2</v>
      </c>
      <c r="E4" s="73">
        <f t="shared" si="6"/>
        <v>1.0396256617007302E-2</v>
      </c>
      <c r="F4" s="73">
        <f t="shared" si="7"/>
        <v>1.8622624413208069E-2</v>
      </c>
      <c r="G4" s="73">
        <f t="shared" si="8"/>
        <v>7.9968528120352503E-3</v>
      </c>
      <c r="H4" s="74">
        <f t="shared" si="9"/>
        <v>1.4892238640623926E-4</v>
      </c>
      <c r="I4" s="74">
        <f t="shared" si="10"/>
        <v>3.4680214003541317E-4</v>
      </c>
      <c r="J4" s="45">
        <f t="shared" si="0"/>
        <v>1.7732094464691019E-2</v>
      </c>
      <c r="K4" s="45">
        <f t="shared" si="1"/>
        <v>-7.3358378476837162E-3</v>
      </c>
      <c r="L4" s="45">
        <f t="shared" si="2"/>
        <v>5.3814516927508858E-5</v>
      </c>
      <c r="M4" s="45">
        <f t="shared" si="11"/>
        <v>-2.3992204930442983E-2</v>
      </c>
      <c r="N4" s="45">
        <f t="shared" si="12"/>
        <v>5.9456393859825034E-2</v>
      </c>
      <c r="O4" s="2"/>
      <c r="P4" s="2"/>
      <c r="Q4" s="66" t="s">
        <v>98</v>
      </c>
      <c r="R4" s="102">
        <f t="array" ref="R4:S8">LINEST(E2:E157,D2:D157,,TRUE)</f>
        <v>0.82333672846047867</v>
      </c>
      <c r="S4" s="103">
        <v>-1.0019039316805584E-4</v>
      </c>
      <c r="V4" s="45">
        <f t="shared" si="3"/>
        <v>5.3814516927508858E-5</v>
      </c>
      <c r="W4" s="45">
        <f t="shared" si="4"/>
        <v>-3.947745700316355E-7</v>
      </c>
      <c r="X4" s="45">
        <f t="shared" si="5"/>
        <v>2.8960022321411373E-9</v>
      </c>
      <c r="Z4" s="136" t="s">
        <v>151</v>
      </c>
      <c r="AA4" s="137">
        <f>AVERAGE(X2:X157)</f>
        <v>7.155089041445993E-7</v>
      </c>
      <c r="AC4" s="180" t="s">
        <v>169</v>
      </c>
      <c r="AD4" s="179">
        <f>StatistiqueLB(K2:K157,1)</f>
        <v>0.2245192873306808</v>
      </c>
    </row>
    <row r="5" spans="1:30" ht="15" thickBot="1" x14ac:dyDescent="0.4">
      <c r="A5" s="70">
        <v>42331</v>
      </c>
      <c r="B5" s="85">
        <v>396.61</v>
      </c>
      <c r="C5" s="76">
        <v>60.223599999999998</v>
      </c>
      <c r="D5" s="73">
        <f t="shared" si="6"/>
        <v>2.6264037675309305E-2</v>
      </c>
      <c r="E5" s="73">
        <f t="shared" si="6"/>
        <v>2.5188998347062438E-2</v>
      </c>
      <c r="F5" s="73">
        <f t="shared" si="7"/>
        <v>2.3228105824177156E-2</v>
      </c>
      <c r="G5" s="73">
        <f t="shared" si="8"/>
        <v>2.2789594542090386E-2</v>
      </c>
      <c r="H5" s="74">
        <f t="shared" si="9"/>
        <v>5.2935911371376559E-4</v>
      </c>
      <c r="I5" s="74">
        <f t="shared" si="10"/>
        <v>5.3954490017917272E-4</v>
      </c>
      <c r="J5" s="45">
        <f t="shared" si="0"/>
        <v>2.1523956462583854E-2</v>
      </c>
      <c r="K5" s="45">
        <f t="shared" si="1"/>
        <v>3.6650418844785849E-3</v>
      </c>
      <c r="L5" s="45">
        <f t="shared" si="2"/>
        <v>1.3432532014982337E-5</v>
      </c>
      <c r="M5" s="45">
        <f t="shared" si="11"/>
        <v>-2.0200342932550148E-2</v>
      </c>
      <c r="N5" s="45">
        <f t="shared" si="12"/>
        <v>6.3248255857717872E-2</v>
      </c>
      <c r="O5" s="2"/>
      <c r="P5" s="2"/>
      <c r="Q5" s="67" t="s">
        <v>99</v>
      </c>
      <c r="R5" s="104">
        <v>6.2395057464373883E-2</v>
      </c>
      <c r="S5" s="105">
        <v>1.7016106205602806E-3</v>
      </c>
      <c r="V5" s="45">
        <f t="shared" si="3"/>
        <v>1.3432532014982337E-5</v>
      </c>
      <c r="W5" s="45">
        <f t="shared" si="4"/>
        <v>4.923079244950979E-8</v>
      </c>
      <c r="X5" s="45">
        <f t="shared" si="5"/>
        <v>1.8043291633352545E-10</v>
      </c>
      <c r="Z5" s="138"/>
      <c r="AA5" s="45"/>
      <c r="AC5" s="177" t="s">
        <v>161</v>
      </c>
      <c r="AD5" s="120">
        <f>CHIINV(0.05,1)</f>
        <v>3.8414588206941236</v>
      </c>
    </row>
    <row r="6" spans="1:30" ht="15" thickBot="1" x14ac:dyDescent="0.4">
      <c r="A6" s="70">
        <v>42324</v>
      </c>
      <c r="B6" s="85">
        <v>386.46</v>
      </c>
      <c r="C6" s="76">
        <v>58.743899999999996</v>
      </c>
      <c r="D6" s="73">
        <f t="shared" si="6"/>
        <v>-1.5814806325922623E-2</v>
      </c>
      <c r="E6" s="73">
        <f t="shared" si="6"/>
        <v>-8.0624173984931817E-4</v>
      </c>
      <c r="F6" s="73">
        <f t="shared" si="7"/>
        <v>-1.8850738177054772E-2</v>
      </c>
      <c r="G6" s="73">
        <f t="shared" si="8"/>
        <v>-3.2056455448213708E-3</v>
      </c>
      <c r="H6" s="74">
        <f t="shared" si="9"/>
        <v>6.042878485386976E-5</v>
      </c>
      <c r="I6" s="74">
        <f t="shared" si="10"/>
        <v>3.553503298198703E-4</v>
      </c>
      <c r="J6" s="45">
        <f t="shared" si="0"/>
        <v>-1.3121101294789266E-2</v>
      </c>
      <c r="K6" s="45">
        <f t="shared" si="1"/>
        <v>1.2314859554939947E-2</v>
      </c>
      <c r="L6" s="45">
        <f t="shared" si="2"/>
        <v>1.5165576585789571E-4</v>
      </c>
      <c r="M6" s="45">
        <f t="shared" si="11"/>
        <v>-5.4845400689923281E-2</v>
      </c>
      <c r="N6" s="45">
        <f t="shared" si="12"/>
        <v>2.8603198100344736E-2</v>
      </c>
      <c r="O6" s="2"/>
      <c r="P6" s="2"/>
      <c r="Q6" s="67" t="s">
        <v>100</v>
      </c>
      <c r="R6" s="106">
        <v>0.53066292259997205</v>
      </c>
      <c r="S6" s="107">
        <v>2.1121008158574511E-2</v>
      </c>
      <c r="V6" s="45">
        <f t="shared" si="3"/>
        <v>1.5165576585789571E-4</v>
      </c>
      <c r="W6" s="45">
        <f t="shared" si="4"/>
        <v>1.8676194572368424E-6</v>
      </c>
      <c r="X6" s="45">
        <f t="shared" si="5"/>
        <v>2.2999471317944885E-8</v>
      </c>
      <c r="Z6" s="136" t="s">
        <v>152</v>
      </c>
      <c r="AA6" s="45">
        <f>AA3/(AA2^1.5)</f>
        <v>-1.2936045355723676E-3</v>
      </c>
    </row>
    <row r="7" spans="1:30" ht="15" thickBot="1" x14ac:dyDescent="0.4">
      <c r="A7" s="70">
        <v>42317</v>
      </c>
      <c r="B7" s="85">
        <v>392.67</v>
      </c>
      <c r="C7" s="76">
        <v>58.7913</v>
      </c>
      <c r="D7" s="73">
        <f t="shared" si="6"/>
        <v>1.5070830317444011E-2</v>
      </c>
      <c r="E7" s="73">
        <f t="shared" si="6"/>
        <v>8.0689229009315384E-4</v>
      </c>
      <c r="F7" s="73">
        <f t="shared" si="7"/>
        <v>1.2034898466311863E-2</v>
      </c>
      <c r="G7" s="73">
        <f t="shared" si="8"/>
        <v>-1.5925115148788986E-3</v>
      </c>
      <c r="H7" s="74">
        <f t="shared" si="9"/>
        <v>-1.916571438800004E-5</v>
      </c>
      <c r="I7" s="74">
        <f t="shared" si="10"/>
        <v>1.4483878109443563E-4</v>
      </c>
      <c r="J7" s="45">
        <f t="shared" si="0"/>
        <v>1.2308177735579288E-2</v>
      </c>
      <c r="K7" s="45">
        <f t="shared" si="1"/>
        <v>-1.1501285445486134E-2</v>
      </c>
      <c r="L7" s="45">
        <f t="shared" si="2"/>
        <v>1.3227956689855117E-4</v>
      </c>
      <c r="M7" s="45">
        <f t="shared" si="11"/>
        <v>-2.9416121659554713E-2</v>
      </c>
      <c r="N7" s="45">
        <f t="shared" si="12"/>
        <v>5.4032477130713304E-2</v>
      </c>
      <c r="O7" s="2"/>
      <c r="P7" s="2"/>
      <c r="Q7" s="67" t="s">
        <v>101</v>
      </c>
      <c r="R7" s="106">
        <v>174.12238243163961</v>
      </c>
      <c r="S7" s="105">
        <v>154</v>
      </c>
      <c r="V7" s="45">
        <f t="shared" si="3"/>
        <v>1.3227956689855117E-4</v>
      </c>
      <c r="W7" s="45">
        <f t="shared" si="4"/>
        <v>-1.5213850575055159E-6</v>
      </c>
      <c r="X7" s="45">
        <f t="shared" si="5"/>
        <v>1.7497883818868276E-8</v>
      </c>
      <c r="Z7" s="136" t="s">
        <v>153</v>
      </c>
      <c r="AA7" s="45">
        <f>(AA4/AA2^2)-3</f>
        <v>0.68947201445226547</v>
      </c>
      <c r="AC7" s="211" t="s">
        <v>167</v>
      </c>
      <c r="AD7" s="212"/>
    </row>
    <row r="8" spans="1:30" ht="15" thickBot="1" x14ac:dyDescent="0.4">
      <c r="A8" s="70">
        <v>42310</v>
      </c>
      <c r="B8" s="85">
        <v>386.84</v>
      </c>
      <c r="C8" s="76">
        <v>58.743899999999996</v>
      </c>
      <c r="D8" s="73">
        <f t="shared" si="6"/>
        <v>2.7954931972789067E-2</v>
      </c>
      <c r="E8" s="73">
        <f t="shared" si="6"/>
        <v>8.7958963932016406E-3</v>
      </c>
      <c r="F8" s="73">
        <f t="shared" si="7"/>
        <v>2.4919000121656917E-2</v>
      </c>
      <c r="G8" s="73">
        <f t="shared" si="8"/>
        <v>6.3964925882295885E-3</v>
      </c>
      <c r="H8" s="74">
        <f t="shared" si="9"/>
        <v>1.5939419958427067E-4</v>
      </c>
      <c r="I8" s="74">
        <f t="shared" si="10"/>
        <v>6.2095656706313742E-4</v>
      </c>
      <c r="J8" s="45">
        <f t="shared" si="0"/>
        <v>2.291613184164332E-2</v>
      </c>
      <c r="K8" s="45">
        <f t="shared" si="1"/>
        <v>-1.412023544844168E-2</v>
      </c>
      <c r="L8" s="45">
        <f t="shared" si="2"/>
        <v>1.99381049119429E-4</v>
      </c>
      <c r="M8" s="45">
        <f t="shared" si="11"/>
        <v>-1.8808167553490681E-2</v>
      </c>
      <c r="N8" s="45">
        <f t="shared" si="12"/>
        <v>6.4640431236777332E-2</v>
      </c>
      <c r="O8" s="2"/>
      <c r="P8" s="2"/>
      <c r="Q8" s="68" t="s">
        <v>102</v>
      </c>
      <c r="R8" s="108">
        <v>7.7675469934264427E-2</v>
      </c>
      <c r="S8" s="109">
        <v>6.8698935787723944E-2</v>
      </c>
      <c r="V8" s="45">
        <f t="shared" si="3"/>
        <v>1.99381049119429E-4</v>
      </c>
      <c r="W8" s="45">
        <f t="shared" si="4"/>
        <v>-2.815307357523653E-6</v>
      </c>
      <c r="X8" s="45">
        <f t="shared" si="5"/>
        <v>3.9752802747964161E-8</v>
      </c>
      <c r="Z8" s="136" t="s">
        <v>154</v>
      </c>
      <c r="AA8" s="45">
        <v>156</v>
      </c>
    </row>
    <row r="9" spans="1:30" x14ac:dyDescent="0.35">
      <c r="A9" s="70">
        <v>42303</v>
      </c>
      <c r="B9" s="85">
        <v>376.32</v>
      </c>
      <c r="C9" s="76">
        <v>58.231699999999996</v>
      </c>
      <c r="D9" s="73">
        <f t="shared" si="6"/>
        <v>3.6837029893924796E-2</v>
      </c>
      <c r="E9" s="73">
        <f t="shared" si="6"/>
        <v>2.0784980542018671E-2</v>
      </c>
      <c r="F9" s="73">
        <f t="shared" si="7"/>
        <v>3.3801098042792646E-2</v>
      </c>
      <c r="G9" s="73">
        <f t="shared" si="8"/>
        <v>1.8385576737046619E-2</v>
      </c>
      <c r="H9" s="74">
        <f t="shared" si="9"/>
        <v>6.2145268186220048E-4</v>
      </c>
      <c r="I9" s="74">
        <f t="shared" si="10"/>
        <v>1.1425142288984808E-3</v>
      </c>
      <c r="J9" s="45">
        <f t="shared" si="0"/>
        <v>3.0229089285896824E-2</v>
      </c>
      <c r="K9" s="45">
        <f t="shared" si="1"/>
        <v>-9.4441087438781532E-3</v>
      </c>
      <c r="L9" s="45">
        <f t="shared" si="2"/>
        <v>8.9191189966195789E-5</v>
      </c>
      <c r="M9" s="45">
        <f t="shared" si="11"/>
        <v>-1.149521010923717E-2</v>
      </c>
      <c r="N9" s="45">
        <f t="shared" si="12"/>
        <v>7.195338868103085E-2</v>
      </c>
      <c r="O9" s="2"/>
      <c r="P9" s="2"/>
      <c r="Q9" s="54"/>
      <c r="R9" s="78"/>
      <c r="S9" s="78"/>
      <c r="V9" s="45">
        <f t="shared" si="3"/>
        <v>8.9191189966195789E-5</v>
      </c>
      <c r="W9" s="45">
        <f t="shared" si="4"/>
        <v>-8.4233129703664708E-7</v>
      </c>
      <c r="X9" s="45">
        <f t="shared" si="5"/>
        <v>7.9550683675860238E-9</v>
      </c>
      <c r="Z9" s="144" t="s">
        <v>155</v>
      </c>
      <c r="AA9" s="145">
        <f>(AA8/6)*AA6^2+(AA8/24)*AA7^2</f>
        <v>3.0899592903636779</v>
      </c>
    </row>
    <row r="10" spans="1:30" ht="15" thickBot="1" x14ac:dyDescent="0.4">
      <c r="A10" s="70">
        <v>42296</v>
      </c>
      <c r="B10" s="85">
        <v>362.95</v>
      </c>
      <c r="C10" s="76">
        <v>57.045999999999999</v>
      </c>
      <c r="D10" s="73">
        <f t="shared" si="6"/>
        <v>4.1702542907984537E-2</v>
      </c>
      <c r="E10" s="73">
        <f t="shared" si="6"/>
        <v>1.5364132795090297E-2</v>
      </c>
      <c r="F10" s="73">
        <f t="shared" si="7"/>
        <v>3.8666611056852387E-2</v>
      </c>
      <c r="G10" s="73">
        <f t="shared" si="8"/>
        <v>1.2964728990118244E-2</v>
      </c>
      <c r="H10" s="74">
        <f t="shared" si="9"/>
        <v>5.0130213331840083E-4</v>
      </c>
      <c r="I10" s="74">
        <f t="shared" si="10"/>
        <v>1.4951068106218992E-3</v>
      </c>
      <c r="J10" s="45">
        <f t="shared" si="0"/>
        <v>3.4235044853174655E-2</v>
      </c>
      <c r="K10" s="45">
        <f t="shared" si="1"/>
        <v>-1.887091205808436E-2</v>
      </c>
      <c r="L10" s="45">
        <f t="shared" si="2"/>
        <v>3.5611132190395373E-4</v>
      </c>
      <c r="M10" s="45">
        <f t="shared" si="11"/>
        <v>-7.4892545419593393E-3</v>
      </c>
      <c r="N10" s="45">
        <f t="shared" si="12"/>
        <v>7.5959344248308677E-2</v>
      </c>
      <c r="O10" s="2"/>
      <c r="P10" s="2"/>
      <c r="Q10" s="44"/>
      <c r="R10" s="78"/>
      <c r="S10" s="78"/>
      <c r="V10" s="45">
        <f t="shared" si="3"/>
        <v>3.5611132190395373E-4</v>
      </c>
      <c r="W10" s="45">
        <f t="shared" si="4"/>
        <v>-6.7201454385376814E-6</v>
      </c>
      <c r="X10" s="45">
        <f t="shared" si="5"/>
        <v>1.2681527358818137E-7</v>
      </c>
      <c r="Z10" s="144" t="s">
        <v>156</v>
      </c>
      <c r="AA10" s="145">
        <f>CHIINV(0.05,2)</f>
        <v>5.9914645471079817</v>
      </c>
    </row>
    <row r="11" spans="1:30" ht="15" thickBot="1" x14ac:dyDescent="0.4">
      <c r="A11" s="70">
        <v>42289</v>
      </c>
      <c r="B11" s="85">
        <v>348.42</v>
      </c>
      <c r="C11" s="76">
        <v>56.1828</v>
      </c>
      <c r="D11" s="73">
        <f t="shared" si="6"/>
        <v>1.2068965517241838E-3</v>
      </c>
      <c r="E11" s="73">
        <f t="shared" si="6"/>
        <v>5.0753014461939834E-4</v>
      </c>
      <c r="F11" s="73">
        <f t="shared" si="7"/>
        <v>-1.8290352994079649E-3</v>
      </c>
      <c r="G11" s="73">
        <f t="shared" si="8"/>
        <v>-1.8918736603526541E-3</v>
      </c>
      <c r="H11" s="74">
        <f t="shared" si="9"/>
        <v>3.4603037068051593E-6</v>
      </c>
      <c r="I11" s="74">
        <f t="shared" si="10"/>
        <v>3.3453701264803838E-6</v>
      </c>
      <c r="J11" s="45">
        <f t="shared" si="0"/>
        <v>8.9349186531876602E-4</v>
      </c>
      <c r="K11" s="45">
        <f t="shared" si="1"/>
        <v>-3.8596172069936768E-4</v>
      </c>
      <c r="L11" s="45">
        <f t="shared" si="2"/>
        <v>1.489664498452167E-7</v>
      </c>
      <c r="M11" s="45">
        <f t="shared" si="11"/>
        <v>-4.0830807529815244E-2</v>
      </c>
      <c r="N11" s="45">
        <f t="shared" si="12"/>
        <v>4.2617791260452773E-2</v>
      </c>
      <c r="O11" s="2"/>
      <c r="P11" s="2"/>
      <c r="Q11" s="47" t="s">
        <v>103</v>
      </c>
      <c r="R11" s="123">
        <f>SUM(H2:H157)/SUM(I2:I157)</f>
        <v>0.82333672846047834</v>
      </c>
      <c r="S11" s="78"/>
      <c r="V11" s="45">
        <f t="shared" si="3"/>
        <v>1.489664498452168E-7</v>
      </c>
      <c r="W11" s="45">
        <f t="shared" si="4"/>
        <v>-5.7495347308735946E-11</v>
      </c>
      <c r="X11" s="45">
        <f t="shared" si="5"/>
        <v>2.2191003179487493E-14</v>
      </c>
    </row>
    <row r="12" spans="1:30" ht="15" thickBot="1" x14ac:dyDescent="0.4">
      <c r="A12" s="70">
        <v>42282</v>
      </c>
      <c r="B12" s="85">
        <v>348</v>
      </c>
      <c r="C12" s="76">
        <v>56.154299999999999</v>
      </c>
      <c r="D12" s="73">
        <f t="shared" si="6"/>
        <v>4.9995474157438956E-2</v>
      </c>
      <c r="E12" s="73">
        <f t="shared" si="6"/>
        <v>2.5108207722316422E-2</v>
      </c>
      <c r="F12" s="73">
        <f t="shared" si="7"/>
        <v>4.6959542306306806E-2</v>
      </c>
      <c r="G12" s="73">
        <f t="shared" si="8"/>
        <v>2.270880391734437E-2</v>
      </c>
      <c r="H12" s="74">
        <f t="shared" si="9"/>
        <v>1.0663950382821586E-3</v>
      </c>
      <c r="I12" s="74">
        <f t="shared" si="10"/>
        <v>2.2051986136178187E-3</v>
      </c>
      <c r="J12" s="45">
        <f t="shared" si="0"/>
        <v>4.1062919737448127E-2</v>
      </c>
      <c r="K12" s="45">
        <f t="shared" si="1"/>
        <v>-1.5954712015131704E-2</v>
      </c>
      <c r="L12" s="45">
        <f t="shared" si="2"/>
        <v>2.5455283548578799E-4</v>
      </c>
      <c r="M12" s="45">
        <f t="shared" si="11"/>
        <v>-6.6137965768586771E-4</v>
      </c>
      <c r="N12" s="45">
        <f t="shared" si="12"/>
        <v>8.2787219132582149E-2</v>
      </c>
      <c r="O12" s="2"/>
      <c r="P12" s="2"/>
      <c r="Q12" s="65" t="s">
        <v>114</v>
      </c>
      <c r="R12" s="124">
        <f>AVERAGE(E2:E157)-R4*AVERAGE(D2:D157)</f>
        <v>-1.0019039316805584E-4</v>
      </c>
      <c r="S12" s="78"/>
      <c r="V12" s="45">
        <f t="shared" si="3"/>
        <v>2.5455283548578799E-4</v>
      </c>
      <c r="W12" s="45">
        <f t="shared" si="4"/>
        <v>-4.0613171828109454E-6</v>
      </c>
      <c r="X12" s="45">
        <f t="shared" si="5"/>
        <v>6.4797146053854641E-8</v>
      </c>
      <c r="Z12" s="157" t="s">
        <v>164</v>
      </c>
      <c r="AA12" s="96">
        <f>JBStatVBA(K2:K157)</f>
        <v>3.0899592903636819</v>
      </c>
    </row>
    <row r="13" spans="1:30" ht="15" thickBot="1" x14ac:dyDescent="0.4">
      <c r="A13" s="70">
        <v>42275</v>
      </c>
      <c r="B13" s="85">
        <v>331.43</v>
      </c>
      <c r="C13" s="76">
        <v>54.7789</v>
      </c>
      <c r="D13" s="73">
        <f t="shared" si="6"/>
        <v>-3.34781721151323E-2</v>
      </c>
      <c r="E13" s="73">
        <f t="shared" si="6"/>
        <v>-5.2035275102187764E-2</v>
      </c>
      <c r="F13" s="73">
        <f t="shared" si="7"/>
        <v>-3.651410396626445E-2</v>
      </c>
      <c r="G13" s="73">
        <f t="shared" si="8"/>
        <v>-5.443467890715982E-2</v>
      </c>
      <c r="H13" s="74">
        <f t="shared" si="9"/>
        <v>1.9876335249862562E-3</v>
      </c>
      <c r="I13" s="74">
        <f t="shared" si="10"/>
        <v>1.3332797884591692E-3</v>
      </c>
      <c r="J13" s="45">
        <f t="shared" si="0"/>
        <v>-2.7663999097277899E-2</v>
      </c>
      <c r="K13" s="45">
        <f t="shared" si="1"/>
        <v>-2.4371276004909865E-2</v>
      </c>
      <c r="L13" s="45">
        <f t="shared" si="2"/>
        <v>5.9395909410749537E-4</v>
      </c>
      <c r="M13" s="45">
        <f t="shared" si="11"/>
        <v>-6.9388298492411918E-2</v>
      </c>
      <c r="N13" s="45">
        <f t="shared" si="12"/>
        <v>1.4060300297856099E-2</v>
      </c>
      <c r="O13" s="2"/>
      <c r="P13" s="2"/>
      <c r="Q13" s="52" t="s">
        <v>104</v>
      </c>
      <c r="R13" s="107">
        <f>SQRT((1/154)*SUM(L2:L157))</f>
        <v>2.1121008158574504E-2</v>
      </c>
      <c r="S13" s="78"/>
      <c r="V13" s="45">
        <f t="shared" si="3"/>
        <v>5.9395909410749537E-4</v>
      </c>
      <c r="W13" s="45">
        <f t="shared" si="4"/>
        <v>-1.4475541018120003E-5</v>
      </c>
      <c r="X13" s="45">
        <f t="shared" si="5"/>
        <v>3.5278740547299652E-7</v>
      </c>
    </row>
    <row r="14" spans="1:30" ht="15" thickBot="1" x14ac:dyDescent="0.4">
      <c r="A14" s="70">
        <v>42268</v>
      </c>
      <c r="B14" s="85">
        <v>342.91</v>
      </c>
      <c r="C14" s="76">
        <v>57.785800000000002</v>
      </c>
      <c r="D14" s="73">
        <f t="shared" si="6"/>
        <v>8.5884878967028913E-3</v>
      </c>
      <c r="E14" s="73">
        <f t="shared" si="6"/>
        <v>-8.6260435145122816E-3</v>
      </c>
      <c r="F14" s="73">
        <f t="shared" si="7"/>
        <v>5.5525560455707427E-3</v>
      </c>
      <c r="G14" s="73">
        <f t="shared" si="8"/>
        <v>-1.1025447319484334E-2</v>
      </c>
      <c r="H14" s="74">
        <f t="shared" si="9"/>
        <v>-6.1219414168924482E-5</v>
      </c>
      <c r="I14" s="74">
        <f t="shared" si="10"/>
        <v>3.0830878639204201E-5</v>
      </c>
      <c r="J14" s="45">
        <f t="shared" si="0"/>
        <v>6.9710271341257169E-3</v>
      </c>
      <c r="K14" s="45">
        <f t="shared" si="1"/>
        <v>-1.5597070648637999E-2</v>
      </c>
      <c r="L14" s="45">
        <f t="shared" si="2"/>
        <v>2.4326861281860496E-4</v>
      </c>
      <c r="M14" s="45">
        <f t="shared" si="11"/>
        <v>-3.4753272261008286E-2</v>
      </c>
      <c r="N14" s="45">
        <f t="shared" si="12"/>
        <v>4.869532652925973E-2</v>
      </c>
      <c r="O14" s="2"/>
      <c r="P14" s="2"/>
      <c r="Q14" s="53" t="s">
        <v>105</v>
      </c>
      <c r="R14" s="125">
        <f>SQRT(R13^2/SUM(I2:I157))</f>
        <v>6.2395057464373821E-2</v>
      </c>
      <c r="S14" s="78"/>
      <c r="V14" s="45">
        <f t="shared" si="3"/>
        <v>2.4326861281860496E-4</v>
      </c>
      <c r="W14" s="45">
        <f t="shared" si="4"/>
        <v>-3.7942777407279452E-6</v>
      </c>
      <c r="X14" s="45">
        <f t="shared" si="5"/>
        <v>5.9179617982688329E-8</v>
      </c>
      <c r="Z14" s="213" t="s">
        <v>158</v>
      </c>
      <c r="AA14" s="214"/>
    </row>
    <row r="15" spans="1:30" x14ac:dyDescent="0.35">
      <c r="A15" s="70">
        <v>42261</v>
      </c>
      <c r="B15" s="85">
        <v>339.99</v>
      </c>
      <c r="C15" s="76">
        <v>58.288600000000002</v>
      </c>
      <c r="D15" s="73">
        <f t="shared" si="6"/>
        <v>2.6478375992948467E-4</v>
      </c>
      <c r="E15" s="73">
        <f t="shared" si="6"/>
        <v>4.0860341008141302E-3</v>
      </c>
      <c r="F15" s="73">
        <f t="shared" si="7"/>
        <v>-2.7711480912026641E-3</v>
      </c>
      <c r="G15" s="73">
        <f t="shared" si="8"/>
        <v>1.6866302958420776E-3</v>
      </c>
      <c r="H15" s="74">
        <f t="shared" si="9"/>
        <v>-4.6739023248873583E-6</v>
      </c>
      <c r="I15" s="74">
        <f t="shared" si="10"/>
        <v>7.6792617433761683E-6</v>
      </c>
      <c r="J15" s="45">
        <f t="shared" si="0"/>
        <v>1.1781580148175077E-4</v>
      </c>
      <c r="K15" s="45">
        <f t="shared" si="1"/>
        <v>3.9682182993323791E-3</v>
      </c>
      <c r="L15" s="45">
        <f t="shared" si="2"/>
        <v>1.574675647115636E-5</v>
      </c>
      <c r="M15" s="45">
        <f t="shared" si="11"/>
        <v>-4.1606483593652259E-2</v>
      </c>
      <c r="N15" s="45">
        <f t="shared" si="12"/>
        <v>4.1842115196615758E-2</v>
      </c>
      <c r="O15" s="2"/>
      <c r="P15" s="2"/>
      <c r="Q15" s="54"/>
      <c r="R15" s="78"/>
      <c r="S15" s="78"/>
      <c r="V15" s="45">
        <f t="shared" si="3"/>
        <v>1.574675647115636E-5</v>
      </c>
      <c r="W15" s="45">
        <f t="shared" si="4"/>
        <v>6.2486567183973227E-8</v>
      </c>
      <c r="X15" s="45">
        <f t="shared" si="5"/>
        <v>2.4796033936190471E-10</v>
      </c>
    </row>
    <row r="16" spans="1:30" ht="15" thickBot="1" x14ac:dyDescent="0.4">
      <c r="A16" s="70">
        <v>42254</v>
      </c>
      <c r="B16" s="85">
        <v>339.9</v>
      </c>
      <c r="C16" s="76">
        <v>58.051400000000001</v>
      </c>
      <c r="D16" s="73">
        <f t="shared" si="6"/>
        <v>-1.4096762965541286E-2</v>
      </c>
      <c r="E16" s="73">
        <f t="shared" si="6"/>
        <v>-4.3922308450884788E-3</v>
      </c>
      <c r="F16" s="73">
        <f t="shared" si="7"/>
        <v>-1.7132694816673434E-2</v>
      </c>
      <c r="G16" s="73">
        <f t="shared" si="8"/>
        <v>-6.791634650060531E-3</v>
      </c>
      <c r="H16" s="74">
        <f t="shared" si="9"/>
        <v>1.1635900376583175E-4</v>
      </c>
      <c r="I16" s="74">
        <f t="shared" si="10"/>
        <v>2.9352923168126873E-4</v>
      </c>
      <c r="J16" s="45">
        <f t="shared" si="0"/>
        <v>-1.1706573095099648E-2</v>
      </c>
      <c r="K16" s="45">
        <f t="shared" si="1"/>
        <v>7.3143422500111695E-3</v>
      </c>
      <c r="L16" s="45">
        <f t="shared" si="2"/>
        <v>5.3499602550298458E-5</v>
      </c>
      <c r="M16" s="45">
        <f t="shared" si="11"/>
        <v>-5.3430872490233663E-2</v>
      </c>
      <c r="N16" s="45">
        <f t="shared" si="12"/>
        <v>3.0017726300034353E-2</v>
      </c>
      <c r="O16" s="2"/>
      <c r="P16" s="2"/>
      <c r="Q16" s="44"/>
      <c r="R16" s="78"/>
      <c r="S16" s="78"/>
      <c r="V16" s="45">
        <f t="shared" si="3"/>
        <v>5.3499602550298458E-5</v>
      </c>
      <c r="W16" s="45">
        <f t="shared" si="4"/>
        <v>3.9131440329245333E-7</v>
      </c>
      <c r="X16" s="45">
        <f t="shared" si="5"/>
        <v>2.8622074730399015E-9</v>
      </c>
    </row>
    <row r="17" spans="1:24" x14ac:dyDescent="0.35">
      <c r="A17" s="70">
        <v>42247</v>
      </c>
      <c r="B17" s="85">
        <v>344.76</v>
      </c>
      <c r="C17" s="76">
        <v>58.307499999999997</v>
      </c>
      <c r="D17" s="73">
        <f t="shared" si="6"/>
        <v>6.1616628175519605E-2</v>
      </c>
      <c r="E17" s="73">
        <f t="shared" si="6"/>
        <v>2.2113732777057079E-2</v>
      </c>
      <c r="F17" s="73">
        <f t="shared" si="7"/>
        <v>5.8580696324387456E-2</v>
      </c>
      <c r="G17" s="73">
        <f t="shared" si="8"/>
        <v>1.9714328972085027E-2</v>
      </c>
      <c r="H17" s="74">
        <f t="shared" si="9"/>
        <v>1.1548791187527864E-3</v>
      </c>
      <c r="I17" s="74">
        <f t="shared" si="10"/>
        <v>3.4316979818501021E-3</v>
      </c>
      <c r="J17" s="45">
        <f t="shared" si="0"/>
        <v>5.0631042667629994E-2</v>
      </c>
      <c r="K17" s="45">
        <f t="shared" si="1"/>
        <v>-2.8517309890572915E-2</v>
      </c>
      <c r="L17" s="45">
        <f t="shared" si="2"/>
        <v>8.1323696339496781E-4</v>
      </c>
      <c r="M17" s="45">
        <f t="shared" si="11"/>
        <v>8.9067432724959997E-3</v>
      </c>
      <c r="N17" s="45">
        <f t="shared" si="12"/>
        <v>9.2355342062764023E-2</v>
      </c>
      <c r="O17" s="2"/>
      <c r="P17" s="2"/>
      <c r="Q17" s="47" t="s">
        <v>106</v>
      </c>
      <c r="R17" s="126">
        <f>R4/R5</f>
        <v>13.195544036970952</v>
      </c>
      <c r="S17" s="78"/>
      <c r="V17" s="45">
        <f t="shared" si="3"/>
        <v>8.1323696339496781E-4</v>
      </c>
      <c r="W17" s="45">
        <f t="shared" si="4"/>
        <v>-2.3191330499602799E-5</v>
      </c>
      <c r="X17" s="45">
        <f t="shared" si="5"/>
        <v>6.6135435863186822E-7</v>
      </c>
    </row>
    <row r="18" spans="1:24" ht="15" thickBot="1" x14ac:dyDescent="0.4">
      <c r="A18" s="70">
        <v>42240</v>
      </c>
      <c r="B18" s="85">
        <v>324.75</v>
      </c>
      <c r="C18" s="76">
        <v>57.045999999999999</v>
      </c>
      <c r="D18" s="73">
        <f t="shared" si="6"/>
        <v>-0.10638122231088859</v>
      </c>
      <c r="E18" s="73">
        <f t="shared" si="6"/>
        <v>-0.10332382889495971</v>
      </c>
      <c r="F18" s="73">
        <f t="shared" si="7"/>
        <v>-0.10941715416202073</v>
      </c>
      <c r="G18" s="73">
        <f t="shared" si="8"/>
        <v>-0.10572323269993177</v>
      </c>
      <c r="H18" s="74">
        <f t="shared" si="9"/>
        <v>1.1567935250835626E-2</v>
      </c>
      <c r="I18" s="74">
        <f t="shared" si="10"/>
        <v>1.1972113624915411E-2</v>
      </c>
      <c r="J18" s="45">
        <f t="shared" si="0"/>
        <v>-8.7687757940241917E-2</v>
      </c>
      <c r="K18" s="45">
        <f t="shared" si="1"/>
        <v>-1.5636070954717793E-2</v>
      </c>
      <c r="L18" s="45">
        <f t="shared" si="2"/>
        <v>2.444867149009694E-4</v>
      </c>
      <c r="M18" s="45">
        <f t="shared" si="11"/>
        <v>-0.12941205733537595</v>
      </c>
      <c r="N18" s="45">
        <f t="shared" si="12"/>
        <v>-4.5963458545107937E-2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3"/>
        <v>2.444867149009694E-4</v>
      </c>
      <c r="W18" s="45">
        <f t="shared" si="4"/>
        <v>-3.8228116216774177E-6</v>
      </c>
      <c r="X18" s="45">
        <f t="shared" si="5"/>
        <v>5.9773753763067888E-8</v>
      </c>
    </row>
    <row r="19" spans="1:24" ht="15" thickBot="1" x14ac:dyDescent="0.4">
      <c r="A19" s="70">
        <v>42233</v>
      </c>
      <c r="B19" s="85">
        <v>363.41</v>
      </c>
      <c r="C19" s="76">
        <v>63.619399999999999</v>
      </c>
      <c r="D19" s="73">
        <f t="shared" si="6"/>
        <v>-4.2347422789079776E-2</v>
      </c>
      <c r="E19" s="73">
        <f t="shared" si="6"/>
        <v>-1.8871707244101654E-2</v>
      </c>
      <c r="F19" s="73">
        <f t="shared" si="7"/>
        <v>-4.5383354640211926E-2</v>
      </c>
      <c r="G19" s="73">
        <f t="shared" si="8"/>
        <v>-2.1271111049073706E-2</v>
      </c>
      <c r="H19" s="74">
        <f t="shared" si="9"/>
        <v>9.6535437633144233E-4</v>
      </c>
      <c r="I19" s="74">
        <f t="shared" si="10"/>
        <v>2.0596488783992451E-3</v>
      </c>
      <c r="J19" s="45">
        <f t="shared" si="0"/>
        <v>-3.4966378931061699E-2</v>
      </c>
      <c r="K19" s="45">
        <f t="shared" si="1"/>
        <v>1.6094671686960046E-2</v>
      </c>
      <c r="L19" s="45">
        <f t="shared" si="2"/>
        <v>2.5903845671103331E-4</v>
      </c>
      <c r="M19" s="45">
        <f t="shared" si="11"/>
        <v>-7.6690678326195721E-2</v>
      </c>
      <c r="N19" s="45">
        <f t="shared" si="12"/>
        <v>6.7579204640722951E-3</v>
      </c>
      <c r="O19" s="2"/>
      <c r="P19" s="2"/>
      <c r="Q19" s="173" t="s">
        <v>170</v>
      </c>
      <c r="R19" s="174">
        <f>TestSignificativité(D2:D157,E2:E157,S4,R4)</f>
        <v>13.195544036970961</v>
      </c>
      <c r="S19" s="78"/>
      <c r="V19" s="45">
        <f t="shared" si="3"/>
        <v>2.5903845671103331E-4</v>
      </c>
      <c r="W19" s="45">
        <f t="shared" si="4"/>
        <v>4.1691389150608935E-6</v>
      </c>
      <c r="X19" s="45">
        <f t="shared" si="5"/>
        <v>6.7100922055233875E-8</v>
      </c>
    </row>
    <row r="20" spans="1:24" ht="15" thickBot="1" x14ac:dyDescent="0.4">
      <c r="A20" s="70">
        <v>42226</v>
      </c>
      <c r="B20" s="85">
        <v>379.48</v>
      </c>
      <c r="C20" s="76">
        <v>64.843100000000007</v>
      </c>
      <c r="D20" s="73">
        <f t="shared" si="6"/>
        <v>-1.4472541641448165E-3</v>
      </c>
      <c r="E20" s="73">
        <f t="shared" si="6"/>
        <v>-5.8170110008047803E-3</v>
      </c>
      <c r="F20" s="73">
        <f t="shared" si="7"/>
        <v>-4.4831860152769656E-3</v>
      </c>
      <c r="G20" s="73">
        <f t="shared" si="8"/>
        <v>-8.2164148057768324E-3</v>
      </c>
      <c r="H20" s="74">
        <f t="shared" si="9"/>
        <v>3.6835715952973301E-5</v>
      </c>
      <c r="I20" s="74">
        <f t="shared" si="10"/>
        <v>2.0098956847574955E-5</v>
      </c>
      <c r="J20" s="45">
        <f t="shared" si="0"/>
        <v>-1.2917679019258531E-3</v>
      </c>
      <c r="K20" s="45">
        <f t="shared" si="1"/>
        <v>-4.5252430988789276E-3</v>
      </c>
      <c r="L20" s="45">
        <f t="shared" si="2"/>
        <v>2.047782510395136E-5</v>
      </c>
      <c r="M20" s="45">
        <f t="shared" si="11"/>
        <v>-4.3016067297059861E-2</v>
      </c>
      <c r="N20" s="45">
        <f t="shared" si="12"/>
        <v>4.0432531493208156E-2</v>
      </c>
      <c r="O20" s="2"/>
      <c r="P20" s="2"/>
      <c r="Q20" s="57"/>
      <c r="R20" s="78"/>
      <c r="S20" s="78"/>
      <c r="V20" s="45">
        <f t="shared" si="3"/>
        <v>2.047782510395136E-5</v>
      </c>
      <c r="W20" s="45">
        <f t="shared" si="4"/>
        <v>-9.2667136731705556E-8</v>
      </c>
      <c r="X20" s="45">
        <f t="shared" si="5"/>
        <v>4.1934132098802051E-10</v>
      </c>
    </row>
    <row r="21" spans="1:24" ht="15" thickBot="1" x14ac:dyDescent="0.4">
      <c r="A21" s="70">
        <v>42219</v>
      </c>
      <c r="B21" s="85">
        <v>380.03</v>
      </c>
      <c r="C21" s="76">
        <v>65.222499999999997</v>
      </c>
      <c r="D21" s="73">
        <f t="shared" si="6"/>
        <v>1.7728502182587362E-2</v>
      </c>
      <c r="E21" s="73">
        <f t="shared" si="6"/>
        <v>2.6574705551821686E-2</v>
      </c>
      <c r="F21" s="73">
        <f t="shared" si="7"/>
        <v>1.4692570331455213E-2</v>
      </c>
      <c r="G21" s="73">
        <f t="shared" si="8"/>
        <v>2.4175301746849634E-2</v>
      </c>
      <c r="H21" s="74">
        <f t="shared" si="9"/>
        <v>3.5519732119974033E-4</v>
      </c>
      <c r="I21" s="74">
        <f t="shared" si="10"/>
        <v>2.1587162294475795E-4</v>
      </c>
      <c r="J21" s="45">
        <f t="shared" si="0"/>
        <v>1.4496336594347873E-2</v>
      </c>
      <c r="K21" s="45">
        <f t="shared" si="1"/>
        <v>1.2078368957473813E-2</v>
      </c>
      <c r="L21" s="45">
        <f t="shared" si="2"/>
        <v>1.4588699667286703E-4</v>
      </c>
      <c r="M21" s="45">
        <f t="shared" si="11"/>
        <v>-2.722796280078613E-2</v>
      </c>
      <c r="N21" s="45">
        <f t="shared" si="12"/>
        <v>5.622063598948189E-2</v>
      </c>
      <c r="O21" s="2"/>
      <c r="P21" s="2"/>
      <c r="Q21" s="58" t="s">
        <v>108</v>
      </c>
      <c r="R21" s="127">
        <f>R18*S6</f>
        <v>4.1724299395134008E-2</v>
      </c>
      <c r="S21" s="78"/>
      <c r="V21" s="45">
        <f t="shared" si="3"/>
        <v>1.4588699667286703E-4</v>
      </c>
      <c r="W21" s="45">
        <f t="shared" si="4"/>
        <v>1.7620769719126427E-6</v>
      </c>
      <c r="X21" s="45">
        <f t="shared" si="5"/>
        <v>2.1283015798229117E-8</v>
      </c>
    </row>
    <row r="22" spans="1:24" x14ac:dyDescent="0.35">
      <c r="A22" s="70">
        <v>42212</v>
      </c>
      <c r="B22" s="85">
        <v>373.41</v>
      </c>
      <c r="C22" s="76">
        <v>63.534100000000002</v>
      </c>
      <c r="D22" s="73">
        <f t="shared" si="6"/>
        <v>-4.810339553380226E-2</v>
      </c>
      <c r="E22" s="73">
        <f t="shared" si="6"/>
        <v>-5.3687446565760896E-2</v>
      </c>
      <c r="F22" s="73">
        <f t="shared" si="7"/>
        <v>-5.1139327384934409E-2</v>
      </c>
      <c r="G22" s="73">
        <f t="shared" si="8"/>
        <v>-5.6086850370732952E-2</v>
      </c>
      <c r="H22" s="74">
        <f t="shared" si="9"/>
        <v>2.8682438030987424E-3</v>
      </c>
      <c r="I22" s="74">
        <f t="shared" si="10"/>
        <v>2.6152308053835026E-3</v>
      </c>
      <c r="J22" s="45">
        <f t="shared" si="0"/>
        <v>-3.970548269980919E-2</v>
      </c>
      <c r="K22" s="45">
        <f t="shared" si="1"/>
        <v>-1.3981963865951706E-2</v>
      </c>
      <c r="L22" s="45">
        <f t="shared" si="2"/>
        <v>1.9549531354877918E-4</v>
      </c>
      <c r="M22" s="45">
        <f t="shared" si="11"/>
        <v>-8.1429782094943212E-2</v>
      </c>
      <c r="N22" s="45">
        <f t="shared" si="12"/>
        <v>2.0188166953248043E-3</v>
      </c>
      <c r="O22" s="2"/>
      <c r="P22" s="2"/>
      <c r="Q22" s="2"/>
      <c r="V22" s="45">
        <f t="shared" si="3"/>
        <v>1.9549531354877918E-4</v>
      </c>
      <c r="W22" s="45">
        <f t="shared" si="4"/>
        <v>-2.7334084100019297E-6</v>
      </c>
      <c r="X22" s="45">
        <f t="shared" si="5"/>
        <v>3.8218417619535484E-8</v>
      </c>
    </row>
    <row r="23" spans="1:24" x14ac:dyDescent="0.35">
      <c r="A23" s="70">
        <v>42205</v>
      </c>
      <c r="B23" s="85">
        <v>392.28</v>
      </c>
      <c r="C23" s="76">
        <v>67.138599999999997</v>
      </c>
      <c r="D23" s="73">
        <f t="shared" si="6"/>
        <v>2.4470502206784747E-2</v>
      </c>
      <c r="E23" s="73">
        <f t="shared" si="6"/>
        <v>1.2879253042548205E-2</v>
      </c>
      <c r="F23" s="73">
        <f t="shared" si="7"/>
        <v>2.1434570355652598E-2</v>
      </c>
      <c r="G23" s="73">
        <f t="shared" si="8"/>
        <v>1.0479849237576153E-2</v>
      </c>
      <c r="H23" s="74">
        <f t="shared" si="9"/>
        <v>2.2463106579945829E-4</v>
      </c>
      <c r="I23" s="74">
        <f t="shared" si="10"/>
        <v>4.5944080633142115E-4</v>
      </c>
      <c r="J23" s="45">
        <f t="shared" si="0"/>
        <v>2.0047272837551013E-2</v>
      </c>
      <c r="K23" s="45">
        <f t="shared" si="1"/>
        <v>-7.1680197950028078E-3</v>
      </c>
      <c r="L23" s="45">
        <f t="shared" si="2"/>
        <v>5.1380507781552096E-5</v>
      </c>
      <c r="M23" s="45">
        <f t="shared" si="11"/>
        <v>-2.1677026557582989E-2</v>
      </c>
      <c r="N23" s="45">
        <f t="shared" si="12"/>
        <v>6.1771572232685028E-2</v>
      </c>
      <c r="O23" s="2"/>
      <c r="P23" s="2"/>
      <c r="Q23" s="2"/>
      <c r="V23" s="45">
        <f t="shared" si="3"/>
        <v>5.1380507781552096E-5</v>
      </c>
      <c r="W23" s="45">
        <f t="shared" si="4"/>
        <v>-3.6829649685546122E-7</v>
      </c>
      <c r="X23" s="45">
        <f t="shared" si="5"/>
        <v>2.6399565798901356E-9</v>
      </c>
    </row>
    <row r="24" spans="1:24" ht="15" thickBot="1" x14ac:dyDescent="0.4">
      <c r="A24" s="70">
        <v>42198</v>
      </c>
      <c r="B24" s="85">
        <v>382.91</v>
      </c>
      <c r="C24" s="76">
        <v>66.284899999999993</v>
      </c>
      <c r="D24" s="73">
        <f t="shared" si="6"/>
        <v>4.5231205983512726E-2</v>
      </c>
      <c r="E24" s="73">
        <f t="shared" si="6"/>
        <v>4.2362912990831912E-2</v>
      </c>
      <c r="F24" s="73">
        <f t="shared" si="7"/>
        <v>4.2195274132380577E-2</v>
      </c>
      <c r="G24" s="73">
        <f t="shared" si="8"/>
        <v>3.9963509185859857E-2</v>
      </c>
      <c r="H24" s="74">
        <f t="shared" si="9"/>
        <v>1.6862712253892659E-3</v>
      </c>
      <c r="I24" s="74">
        <f t="shared" si="10"/>
        <v>1.7804411591067454E-3</v>
      </c>
      <c r="J24" s="45">
        <f t="shared" si="0"/>
        <v>3.7140322765619328E-2</v>
      </c>
      <c r="K24" s="45">
        <f t="shared" si="1"/>
        <v>5.2225902252125839E-3</v>
      </c>
      <c r="L24" s="45">
        <f t="shared" si="2"/>
        <v>2.7275448660486027E-5</v>
      </c>
      <c r="M24" s="45">
        <f t="shared" si="11"/>
        <v>-4.5839766295146661E-3</v>
      </c>
      <c r="N24" s="45">
        <f t="shared" si="12"/>
        <v>7.886462216075335E-2</v>
      </c>
      <c r="O24" s="2"/>
      <c r="P24" s="2"/>
      <c r="Q24" s="2"/>
      <c r="V24" s="45">
        <f t="shared" si="3"/>
        <v>2.7275448660486027E-5</v>
      </c>
      <c r="W24" s="45">
        <f t="shared" si="4"/>
        <v>1.4244849156254199E-7</v>
      </c>
      <c r="X24" s="45">
        <f t="shared" si="5"/>
        <v>7.4395009963080906E-10</v>
      </c>
    </row>
    <row r="25" spans="1:24" ht="15" thickBot="1" x14ac:dyDescent="0.4">
      <c r="A25" s="70">
        <v>42191</v>
      </c>
      <c r="B25" s="85">
        <v>366.34</v>
      </c>
      <c r="C25" s="76">
        <v>63.591000000000001</v>
      </c>
      <c r="D25" s="73">
        <f t="shared" si="6"/>
        <v>-2.3379808589480522E-2</v>
      </c>
      <c r="E25" s="73">
        <f t="shared" si="6"/>
        <v>-3.372708955700135E-2</v>
      </c>
      <c r="F25" s="73">
        <f t="shared" si="7"/>
        <v>-2.6415740440612671E-2</v>
      </c>
      <c r="G25" s="73">
        <f t="shared" si="8"/>
        <v>-3.6126493361973405E-2</v>
      </c>
      <c r="H25" s="74">
        <f t="shared" si="9"/>
        <v>9.5430807167940607E-4</v>
      </c>
      <c r="I25" s="74">
        <f t="shared" si="10"/>
        <v>6.9779134302581968E-4</v>
      </c>
      <c r="J25" s="45">
        <f t="shared" si="0"/>
        <v>-1.9349645509263141E-2</v>
      </c>
      <c r="K25" s="45">
        <f t="shared" si="1"/>
        <v>-1.4377444047738209E-2</v>
      </c>
      <c r="L25" s="45">
        <f t="shared" si="2"/>
        <v>2.0671089734584285E-4</v>
      </c>
      <c r="M25" s="45">
        <f t="shared" si="11"/>
        <v>-6.1073944904397159E-2</v>
      </c>
      <c r="N25" s="45">
        <f t="shared" si="12"/>
        <v>2.2374653885870861E-2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3"/>
        <v>2.0671089734584285E-4</v>
      </c>
      <c r="W25" s="45">
        <f t="shared" si="4"/>
        <v>-2.971974360647612E-6</v>
      </c>
      <c r="X25" s="45">
        <f t="shared" si="5"/>
        <v>4.2729395081523581E-8</v>
      </c>
    </row>
    <row r="26" spans="1:24" x14ac:dyDescent="0.35">
      <c r="A26" s="70">
        <v>42184</v>
      </c>
      <c r="B26" s="85">
        <v>375.11</v>
      </c>
      <c r="C26" s="76">
        <v>65.810599999999994</v>
      </c>
      <c r="D26" s="73">
        <f t="shared" si="6"/>
        <v>-3.8450693394170871E-2</v>
      </c>
      <c r="E26" s="73">
        <f t="shared" si="6"/>
        <v>-2.6519376244390075E-2</v>
      </c>
      <c r="F26" s="73">
        <f t="shared" si="7"/>
        <v>-4.148662524530302E-2</v>
      </c>
      <c r="G26" s="73">
        <f t="shared" si="8"/>
        <v>-2.8918780049362127E-2</v>
      </c>
      <c r="H26" s="74">
        <f t="shared" si="9"/>
        <v>1.1997425904592322E-3</v>
      </c>
      <c r="I26" s="74">
        <f t="shared" si="10"/>
        <v>1.721140074244214E-3</v>
      </c>
      <c r="J26" s="45">
        <f t="shared" si="0"/>
        <v>-3.1758058499361627E-2</v>
      </c>
      <c r="K26" s="45">
        <f t="shared" si="1"/>
        <v>5.2386822549715523E-3</v>
      </c>
      <c r="L26" s="45">
        <f t="shared" si="2"/>
        <v>2.7443791768553829E-5</v>
      </c>
      <c r="M26" s="45">
        <f t="shared" si="11"/>
        <v>-7.3482357894495642E-2</v>
      </c>
      <c r="N26" s="45">
        <f t="shared" si="12"/>
        <v>9.9662408957723742E-3</v>
      </c>
      <c r="O26" s="2"/>
      <c r="P26" s="2"/>
      <c r="Q26" s="148" t="s">
        <v>129</v>
      </c>
      <c r="R26" s="169">
        <f>R27+R28</f>
        <v>0.14637440572198837</v>
      </c>
      <c r="S26" s="92">
        <f>S28+S27</f>
        <v>155</v>
      </c>
      <c r="V26" s="45">
        <f t="shared" si="3"/>
        <v>2.7443791768553829E-5</v>
      </c>
      <c r="W26" s="45">
        <f t="shared" si="4"/>
        <v>1.4376930494705731E-7</v>
      </c>
      <c r="X26" s="45">
        <f t="shared" si="5"/>
        <v>7.531617066357429E-10</v>
      </c>
    </row>
    <row r="27" spans="1:24" x14ac:dyDescent="0.35">
      <c r="A27" s="70">
        <v>42177</v>
      </c>
      <c r="B27" s="85">
        <v>390.11</v>
      </c>
      <c r="C27" s="76">
        <v>67.603399999999993</v>
      </c>
      <c r="D27" s="73">
        <f t="shared" si="6"/>
        <v>3.7636982657729641E-2</v>
      </c>
      <c r="E27" s="73">
        <f t="shared" si="6"/>
        <v>6.3732632605856473E-2</v>
      </c>
      <c r="F27" s="73">
        <f t="shared" si="7"/>
        <v>3.4601050806597491E-2</v>
      </c>
      <c r="G27" s="73">
        <f t="shared" si="8"/>
        <v>6.1333228800884418E-2</v>
      </c>
      <c r="H27" s="74">
        <f t="shared" si="9"/>
        <v>2.1221941658720704E-3</v>
      </c>
      <c r="I27" s="74">
        <f t="shared" si="10"/>
        <v>1.197232716920741E-3</v>
      </c>
      <c r="J27" s="45">
        <f t="shared" si="0"/>
        <v>3.0887719777370825E-2</v>
      </c>
      <c r="K27" s="45">
        <f t="shared" si="1"/>
        <v>3.2844912828485645E-2</v>
      </c>
      <c r="L27" s="45">
        <f t="shared" si="2"/>
        <v>1.0787882987108208E-3</v>
      </c>
      <c r="M27" s="45">
        <f t="shared" si="11"/>
        <v>-1.0836579617763169E-2</v>
      </c>
      <c r="N27" s="45">
        <f t="shared" si="12"/>
        <v>7.2612019172504844E-2</v>
      </c>
      <c r="O27" s="2"/>
      <c r="P27" s="2"/>
      <c r="Q27" s="149" t="s">
        <v>130</v>
      </c>
      <c r="R27" s="170">
        <f>R8</f>
        <v>7.7675469934264427E-2</v>
      </c>
      <c r="S27" s="122">
        <v>1</v>
      </c>
      <c r="V27" s="45">
        <f t="shared" si="3"/>
        <v>1.0787882987108208E-3</v>
      </c>
      <c r="W27" s="45">
        <f t="shared" si="4"/>
        <v>3.5432707631547247E-5</v>
      </c>
      <c r="X27" s="45">
        <f t="shared" si="5"/>
        <v>1.1637841934353871E-6</v>
      </c>
    </row>
    <row r="28" spans="1:24" x14ac:dyDescent="0.35">
      <c r="A28" s="70">
        <v>42170</v>
      </c>
      <c r="B28" s="85">
        <v>375.96</v>
      </c>
      <c r="C28" s="76">
        <v>63.552999999999997</v>
      </c>
      <c r="D28" s="73">
        <f t="shared" si="6"/>
        <v>-1.8329938900203766E-2</v>
      </c>
      <c r="E28" s="73">
        <f t="shared" si="6"/>
        <v>7.8211475456629181E-3</v>
      </c>
      <c r="F28" s="73">
        <f t="shared" si="7"/>
        <v>-2.1365870751335916E-2</v>
      </c>
      <c r="G28" s="73">
        <f t="shared" si="8"/>
        <v>5.421743740690866E-3</v>
      </c>
      <c r="H28" s="74">
        <f t="shared" si="9"/>
        <v>-1.1584027601046556E-4</v>
      </c>
      <c r="I28" s="74">
        <f t="shared" si="10"/>
        <v>4.5650043296279158E-4</v>
      </c>
      <c r="J28" s="45">
        <f t="shared" si="0"/>
        <v>-1.5191902320142283E-2</v>
      </c>
      <c r="K28" s="45">
        <f t="shared" si="1"/>
        <v>2.3013049865805199E-2</v>
      </c>
      <c r="L28" s="45">
        <f t="shared" si="2"/>
        <v>5.2960046412603673E-4</v>
      </c>
      <c r="M28" s="45">
        <f t="shared" si="11"/>
        <v>-5.6916201715276296E-2</v>
      </c>
      <c r="N28" s="45">
        <f t="shared" si="12"/>
        <v>2.653239707499172E-2</v>
      </c>
      <c r="O28" s="2"/>
      <c r="P28" s="2"/>
      <c r="Q28" s="149" t="s">
        <v>131</v>
      </c>
      <c r="R28" s="170">
        <f>S8</f>
        <v>6.8698935787723944E-2</v>
      </c>
      <c r="S28" s="122">
        <f>S7</f>
        <v>154</v>
      </c>
      <c r="V28" s="45">
        <f t="shared" si="3"/>
        <v>5.2960046412603673E-4</v>
      </c>
      <c r="W28" s="45">
        <f t="shared" si="4"/>
        <v>1.2187721889886061E-5</v>
      </c>
      <c r="X28" s="45">
        <f t="shared" si="5"/>
        <v>2.804766516025135E-7</v>
      </c>
    </row>
    <row r="29" spans="1:24" ht="15" thickBot="1" x14ac:dyDescent="0.4">
      <c r="A29" s="70">
        <v>42163</v>
      </c>
      <c r="B29" s="85">
        <v>382.98</v>
      </c>
      <c r="C29" s="76">
        <v>63.059800000000003</v>
      </c>
      <c r="D29" s="73">
        <f t="shared" si="6"/>
        <v>-3.6649478053075064E-2</v>
      </c>
      <c r="E29" s="73">
        <f t="shared" si="6"/>
        <v>-2.5505985909507464E-2</v>
      </c>
      <c r="F29" s="73">
        <f t="shared" si="7"/>
        <v>-3.9685409904207214E-2</v>
      </c>
      <c r="G29" s="73">
        <f t="shared" si="8"/>
        <v>-2.7905389714479516E-2</v>
      </c>
      <c r="H29" s="74">
        <f t="shared" si="9"/>
        <v>1.1074368293557675E-3</v>
      </c>
      <c r="I29" s="74">
        <f t="shared" si="10"/>
        <v>1.5749317592649481E-3</v>
      </c>
      <c r="J29" s="45">
        <f t="shared" si="0"/>
        <v>-3.0275051753170981E-2</v>
      </c>
      <c r="K29" s="45">
        <f t="shared" si="1"/>
        <v>4.7690658436635169E-3</v>
      </c>
      <c r="L29" s="45">
        <f t="shared" si="2"/>
        <v>2.2743989021198014E-5</v>
      </c>
      <c r="M29" s="45">
        <f t="shared" si="11"/>
        <v>-7.1999351148304996E-2</v>
      </c>
      <c r="N29" s="45">
        <f t="shared" si="12"/>
        <v>1.1449247641963013E-2</v>
      </c>
      <c r="O29" s="2"/>
      <c r="P29" s="2"/>
      <c r="Q29" s="150" t="s">
        <v>132</v>
      </c>
      <c r="R29" s="171">
        <f>R27/R26</f>
        <v>0.53066292259997205</v>
      </c>
      <c r="S29" s="113"/>
      <c r="V29" s="45">
        <f t="shared" si="3"/>
        <v>2.2743989021198014E-5</v>
      </c>
      <c r="W29" s="45">
        <f t="shared" si="4"/>
        <v>1.0846758118965347E-7</v>
      </c>
      <c r="X29" s="45">
        <f t="shared" si="5"/>
        <v>5.1728903659637578E-10</v>
      </c>
    </row>
    <row r="30" spans="1:24" x14ac:dyDescent="0.35">
      <c r="A30" s="70">
        <v>42156</v>
      </c>
      <c r="B30" s="85">
        <v>397.55</v>
      </c>
      <c r="C30" s="76">
        <v>64.710300000000004</v>
      </c>
      <c r="D30" s="73">
        <f t="shared" si="6"/>
        <v>5.0816605147393206E-3</v>
      </c>
      <c r="E30" s="73">
        <f t="shared" si="6"/>
        <v>-8.7853110833877078E-4</v>
      </c>
      <c r="F30" s="73">
        <f t="shared" si="7"/>
        <v>2.0457286636071719E-3</v>
      </c>
      <c r="G30" s="73">
        <f t="shared" si="8"/>
        <v>-3.2779349133108234E-3</v>
      </c>
      <c r="H30" s="74">
        <f t="shared" si="9"/>
        <v>-6.7057654095986418E-6</v>
      </c>
      <c r="I30" s="74">
        <f t="shared" si="10"/>
        <v>4.1850057651039854E-6</v>
      </c>
      <c r="J30" s="45">
        <f t="shared" si="0"/>
        <v>4.0837273501842068E-3</v>
      </c>
      <c r="K30" s="45">
        <f t="shared" si="1"/>
        <v>-4.9622584585229772E-3</v>
      </c>
      <c r="L30" s="45">
        <f t="shared" si="2"/>
        <v>2.4624009009182835E-5</v>
      </c>
      <c r="M30" s="45">
        <f t="shared" si="11"/>
        <v>-3.7640572044949798E-2</v>
      </c>
      <c r="N30" s="45">
        <f t="shared" si="12"/>
        <v>4.5808026745318219E-2</v>
      </c>
      <c r="O30" s="2"/>
      <c r="P30" s="2"/>
      <c r="Q30" s="2"/>
      <c r="V30" s="45">
        <f t="shared" si="3"/>
        <v>2.4624009009182835E-5</v>
      </c>
      <c r="W30" s="45">
        <f t="shared" si="4"/>
        <v>-1.2219069698856352E-7</v>
      </c>
      <c r="X30" s="45">
        <f t="shared" si="5"/>
        <v>6.0634181968431742E-10</v>
      </c>
    </row>
    <row r="31" spans="1:24" x14ac:dyDescent="0.35">
      <c r="A31" s="70">
        <v>42149</v>
      </c>
      <c r="B31" s="85">
        <v>395.54</v>
      </c>
      <c r="C31" s="76">
        <v>64.767200000000003</v>
      </c>
      <c r="D31" s="73">
        <f t="shared" si="6"/>
        <v>1.7597118600463164E-2</v>
      </c>
      <c r="E31" s="73">
        <f t="shared" si="6"/>
        <v>4.5615923540205175E-3</v>
      </c>
      <c r="F31" s="73">
        <f t="shared" si="7"/>
        <v>1.4561186749331014E-2</v>
      </c>
      <c r="G31" s="73">
        <f t="shared" si="8"/>
        <v>2.1621885490484649E-3</v>
      </c>
      <c r="H31" s="74">
        <f t="shared" si="9"/>
        <v>3.1484031249959758E-5</v>
      </c>
      <c r="I31" s="74">
        <f t="shared" si="10"/>
        <v>2.120281595488931E-4</v>
      </c>
      <c r="J31" s="45">
        <f t="shared" si="0"/>
        <v>1.4388163665668316E-2</v>
      </c>
      <c r="K31" s="45">
        <f t="shared" si="1"/>
        <v>-9.8265713116477988E-3</v>
      </c>
      <c r="L31" s="45">
        <f t="shared" si="2"/>
        <v>9.6561503742899539E-5</v>
      </c>
      <c r="M31" s="45">
        <f t="shared" si="11"/>
        <v>-2.7336135729465687E-2</v>
      </c>
      <c r="N31" s="45">
        <f t="shared" si="12"/>
        <v>5.611246306080233E-2</v>
      </c>
      <c r="O31" s="2"/>
      <c r="P31" s="2"/>
      <c r="Q31" s="2"/>
      <c r="V31" s="45">
        <f t="shared" si="3"/>
        <v>9.6561503742899539E-5</v>
      </c>
      <c r="W31" s="45">
        <f t="shared" si="4"/>
        <v>-9.4886850248954811E-7</v>
      </c>
      <c r="X31" s="45">
        <f t="shared" si="5"/>
        <v>9.3241240050900008E-9</v>
      </c>
    </row>
    <row r="32" spans="1:24" x14ac:dyDescent="0.35">
      <c r="A32" s="70">
        <v>42142</v>
      </c>
      <c r="B32" s="85">
        <v>388.7</v>
      </c>
      <c r="C32" s="76">
        <v>64.473100000000002</v>
      </c>
      <c r="D32" s="73">
        <f t="shared" si="6"/>
        <v>-2.3148743537650614E-4</v>
      </c>
      <c r="E32" s="73">
        <f t="shared" si="6"/>
        <v>1.7057411210913694E-2</v>
      </c>
      <c r="F32" s="73">
        <f t="shared" si="7"/>
        <v>-3.2674192865086546E-3</v>
      </c>
      <c r="G32" s="73">
        <f t="shared" si="8"/>
        <v>1.4658007405941642E-2</v>
      </c>
      <c r="H32" s="74">
        <f t="shared" si="9"/>
        <v>-4.7893856099960417E-5</v>
      </c>
      <c r="I32" s="74">
        <f t="shared" si="10"/>
        <v>1.0676028793848725E-5</v>
      </c>
      <c r="J32" s="45">
        <f t="shared" si="0"/>
        <v>-2.9078250089065481E-4</v>
      </c>
      <c r="K32" s="45">
        <f t="shared" si="1"/>
        <v>1.7348193711804349E-2</v>
      </c>
      <c r="L32" s="45">
        <f t="shared" si="2"/>
        <v>3.0095982506228797E-4</v>
      </c>
      <c r="M32" s="45">
        <f t="shared" si="11"/>
        <v>-4.201508189602466E-2</v>
      </c>
      <c r="N32" s="45">
        <f t="shared" si="12"/>
        <v>4.1433516894243357E-2</v>
      </c>
      <c r="O32" s="2"/>
      <c r="P32" s="2"/>
      <c r="Q32" s="2"/>
      <c r="V32" s="45">
        <f t="shared" si="3"/>
        <v>3.0095982506228797E-4</v>
      </c>
      <c r="W32" s="45">
        <f t="shared" si="4"/>
        <v>5.2211093446513216E-6</v>
      </c>
      <c r="X32" s="45">
        <f t="shared" si="5"/>
        <v>9.0576816301522976E-8</v>
      </c>
    </row>
    <row r="33" spans="1:24" x14ac:dyDescent="0.35">
      <c r="A33" s="70">
        <v>42135</v>
      </c>
      <c r="B33" s="85">
        <v>388.79</v>
      </c>
      <c r="C33" s="76">
        <v>63.391800000000003</v>
      </c>
      <c r="D33" s="73">
        <f t="shared" si="6"/>
        <v>1.3397628046396569E-2</v>
      </c>
      <c r="E33" s="73">
        <f t="shared" si="6"/>
        <v>3.3180129082730325E-2</v>
      </c>
      <c r="F33" s="73">
        <f t="shared" si="7"/>
        <v>1.0361696195264419E-2</v>
      </c>
      <c r="G33" s="73">
        <f t="shared" si="8"/>
        <v>3.0780725277758273E-2</v>
      </c>
      <c r="H33" s="74">
        <f t="shared" si="9"/>
        <v>3.1894052399802724E-4</v>
      </c>
      <c r="I33" s="74">
        <f t="shared" si="10"/>
        <v>1.0736474804295714E-4</v>
      </c>
      <c r="J33" s="45">
        <f t="shared" si="0"/>
        <v>1.0930568851682445E-2</v>
      </c>
      <c r="K33" s="45">
        <f t="shared" si="1"/>
        <v>2.224956023104788E-2</v>
      </c>
      <c r="L33" s="45">
        <f t="shared" si="2"/>
        <v>4.9504293047502744E-4</v>
      </c>
      <c r="M33" s="45">
        <f t="shared" si="11"/>
        <v>-3.079373054345156E-2</v>
      </c>
      <c r="N33" s="45">
        <f t="shared" si="12"/>
        <v>5.2654868246816457E-2</v>
      </c>
      <c r="O33" s="2"/>
      <c r="P33" s="2"/>
      <c r="Q33" s="2"/>
      <c r="V33" s="45">
        <f t="shared" si="3"/>
        <v>4.9504293047502744E-4</v>
      </c>
      <c r="W33" s="45">
        <f t="shared" si="4"/>
        <v>1.1014487498558572E-5</v>
      </c>
      <c r="X33" s="45">
        <f t="shared" si="5"/>
        <v>2.4506750301330287E-7</v>
      </c>
    </row>
    <row r="34" spans="1:24" x14ac:dyDescent="0.35">
      <c r="A34" s="70">
        <v>42128</v>
      </c>
      <c r="B34" s="85">
        <v>383.65</v>
      </c>
      <c r="C34" s="76">
        <v>61.356000000000002</v>
      </c>
      <c r="D34" s="73">
        <f t="shared" si="6"/>
        <v>-5.9543070059322502E-2</v>
      </c>
      <c r="E34" s="73">
        <f t="shared" si="6"/>
        <v>-9.6307817388076866E-2</v>
      </c>
      <c r="F34" s="73">
        <f t="shared" si="7"/>
        <v>-6.2579001910454651E-2</v>
      </c>
      <c r="G34" s="73">
        <f t="shared" si="8"/>
        <v>-9.8707221193048922E-2</v>
      </c>
      <c r="H34" s="74">
        <f t="shared" si="9"/>
        <v>6.1769993836154787E-3</v>
      </c>
      <c r="I34" s="74">
        <f t="shared" si="10"/>
        <v>3.916131480108687E-3</v>
      </c>
      <c r="J34" s="45">
        <f t="shared" ref="J34:J65" si="13">$S$4+$R$11*D34</f>
        <v>-4.9124186898303702E-2</v>
      </c>
      <c r="K34" s="45">
        <f t="shared" ref="K34:K65" si="14">E34-J34</f>
        <v>-4.7183630489773164E-2</v>
      </c>
      <c r="L34" s="45">
        <f t="shared" ref="L34:L65" si="15">K34^2</f>
        <v>2.2262949861954519E-3</v>
      </c>
      <c r="M34" s="45">
        <f t="shared" si="11"/>
        <v>-9.0848486293437725E-2</v>
      </c>
      <c r="N34" s="45">
        <f t="shared" si="12"/>
        <v>-7.3998875031697151E-3</v>
      </c>
      <c r="O34" s="2"/>
      <c r="P34" s="2"/>
      <c r="Q34" s="2"/>
      <c r="V34" s="45">
        <f t="shared" ref="V34:V65" si="16">(K34-AVERAGE($K$2:$K$157))^2</f>
        <v>2.2262949861954519E-3</v>
      </c>
      <c r="W34" s="45">
        <f t="shared" ref="W34:W65" si="17">(K34-AVERAGE($K$2:$K$157))^3</f>
        <v>-1.0504467998988084E-4</v>
      </c>
      <c r="X34" s="45">
        <f t="shared" ref="X34:X65" si="18">(K34-AVERAGE($K$2:$K$157))^4</f>
        <v>4.956389365559007E-6</v>
      </c>
    </row>
    <row r="35" spans="1:24" x14ac:dyDescent="0.35">
      <c r="A35" s="70">
        <v>42121</v>
      </c>
      <c r="B35" s="85">
        <v>407.94</v>
      </c>
      <c r="C35" s="76">
        <v>67.894800000000004</v>
      </c>
      <c r="D35" s="73">
        <f t="shared" si="6"/>
        <v>5.386344261024574E-2</v>
      </c>
      <c r="E35" s="73">
        <f t="shared" si="6"/>
        <v>2.2281111194760176E-2</v>
      </c>
      <c r="F35" s="73">
        <f t="shared" si="7"/>
        <v>5.0827510759113591E-2</v>
      </c>
      <c r="G35" s="73">
        <f t="shared" si="8"/>
        <v>1.9881707389788124E-2</v>
      </c>
      <c r="H35" s="74">
        <f t="shared" si="9"/>
        <v>1.0105376962640041E-3</v>
      </c>
      <c r="I35" s="74">
        <f t="shared" si="10"/>
        <v>2.5834358499678078E-3</v>
      </c>
      <c r="J35" s="45">
        <f t="shared" si="13"/>
        <v>4.4247560229170403E-2</v>
      </c>
      <c r="K35" s="45">
        <f t="shared" si="14"/>
        <v>-2.1966449034410227E-2</v>
      </c>
      <c r="L35" s="45">
        <f t="shared" si="15"/>
        <v>4.8252488318134199E-4</v>
      </c>
      <c r="M35" s="45">
        <f t="shared" si="11"/>
        <v>2.5232608340364088E-3</v>
      </c>
      <c r="N35" s="45">
        <f t="shared" si="12"/>
        <v>8.5971859624304425E-2</v>
      </c>
      <c r="O35" s="2"/>
      <c r="P35" s="2"/>
      <c r="Q35" s="2"/>
      <c r="V35" s="45">
        <f t="shared" si="16"/>
        <v>4.8252488318134199E-4</v>
      </c>
      <c r="W35" s="45">
        <f t="shared" si="17"/>
        <v>-1.0599358254237697E-5</v>
      </c>
      <c r="X35" s="45">
        <f t="shared" si="18"/>
        <v>2.3283026288916773E-7</v>
      </c>
    </row>
    <row r="36" spans="1:24" x14ac:dyDescent="0.35">
      <c r="A36" s="70">
        <v>42114</v>
      </c>
      <c r="B36" s="85">
        <v>387.09</v>
      </c>
      <c r="C36" s="76">
        <v>66.415000000000006</v>
      </c>
      <c r="D36" s="73">
        <f t="shared" si="6"/>
        <v>-3.9502741867447497E-2</v>
      </c>
      <c r="E36" s="73">
        <f t="shared" si="6"/>
        <v>-8.4235105823897496E-3</v>
      </c>
      <c r="F36" s="73">
        <f t="shared" si="7"/>
        <v>-4.2538673718579646E-2</v>
      </c>
      <c r="G36" s="73">
        <f t="shared" si="8"/>
        <v>-1.0822914387361802E-2</v>
      </c>
      <c r="H36" s="74">
        <f t="shared" si="9"/>
        <v>4.6039242380810499E-4</v>
      </c>
      <c r="I36" s="74">
        <f t="shared" si="10"/>
        <v>1.8095387617357787E-3</v>
      </c>
      <c r="J36" s="45">
        <f t="shared" si="13"/>
        <v>-3.2624248647531044E-2</v>
      </c>
      <c r="K36" s="45">
        <f t="shared" si="14"/>
        <v>2.4200738065141295E-2</v>
      </c>
      <c r="L36" s="45">
        <f t="shared" si="15"/>
        <v>5.8567572289757884E-4</v>
      </c>
      <c r="M36" s="45">
        <f t="shared" si="11"/>
        <v>-7.4348548042665066E-2</v>
      </c>
      <c r="N36" s="45">
        <f t="shared" si="12"/>
        <v>9.1000507476029502E-3</v>
      </c>
      <c r="O36" s="2"/>
      <c r="P36" s="2"/>
      <c r="Q36" s="2"/>
      <c r="V36" s="45">
        <f t="shared" si="16"/>
        <v>5.8567572289757884E-4</v>
      </c>
      <c r="W36" s="45">
        <f t="shared" si="17"/>
        <v>1.4173784760956581E-5</v>
      </c>
      <c r="X36" s="45">
        <f t="shared" si="18"/>
        <v>3.4301605239160158E-7</v>
      </c>
    </row>
    <row r="37" spans="1:24" x14ac:dyDescent="0.35">
      <c r="A37" s="70">
        <v>42107</v>
      </c>
      <c r="B37" s="85">
        <v>403.01</v>
      </c>
      <c r="C37" s="76">
        <v>66.979200000000006</v>
      </c>
      <c r="D37" s="73">
        <f t="shared" si="6"/>
        <v>3.35709889208042E-2</v>
      </c>
      <c r="E37" s="73">
        <f t="shared" si="6"/>
        <v>1.9138362846804893E-2</v>
      </c>
      <c r="F37" s="73">
        <f t="shared" si="7"/>
        <v>3.053505706967205E-2</v>
      </c>
      <c r="G37" s="73">
        <f t="shared" si="8"/>
        <v>1.673895904183284E-2</v>
      </c>
      <c r="H37" s="74">
        <f t="shared" si="9"/>
        <v>5.1112506962926879E-4</v>
      </c>
      <c r="I37" s="74">
        <f t="shared" si="10"/>
        <v>9.3238971024812902E-4</v>
      </c>
      <c r="J37" s="45">
        <f t="shared" si="13"/>
        <v>2.7540037796069838E-2</v>
      </c>
      <c r="K37" s="45">
        <f t="shared" si="14"/>
        <v>-8.4016749492649458E-3</v>
      </c>
      <c r="L37" s="45">
        <f t="shared" si="15"/>
        <v>7.0588141953106126E-5</v>
      </c>
      <c r="M37" s="45">
        <f t="shared" si="11"/>
        <v>-1.4184261599064159E-2</v>
      </c>
      <c r="N37" s="45">
        <f t="shared" si="12"/>
        <v>6.9264337191203854E-2</v>
      </c>
      <c r="O37" s="2"/>
      <c r="P37" s="2"/>
      <c r="Q37" s="2"/>
      <c r="V37" s="45">
        <f t="shared" si="16"/>
        <v>7.0588141953106126E-5</v>
      </c>
      <c r="W37" s="45">
        <f t="shared" si="17"/>
        <v>-5.9305862396256975E-7</v>
      </c>
      <c r="X37" s="45">
        <f t="shared" si="18"/>
        <v>4.982685784391861E-9</v>
      </c>
    </row>
    <row r="38" spans="1:24" x14ac:dyDescent="0.35">
      <c r="A38" s="70">
        <v>42101</v>
      </c>
      <c r="B38" s="85">
        <v>389.92</v>
      </c>
      <c r="C38" s="76">
        <v>65.721400000000003</v>
      </c>
      <c r="D38" s="73">
        <f t="shared" si="6"/>
        <v>3.0785017957928306E-4</v>
      </c>
      <c r="E38" s="73">
        <f t="shared" si="6"/>
        <v>4.0106224045376365E-2</v>
      </c>
      <c r="F38" s="73">
        <f t="shared" si="7"/>
        <v>-2.7280816715528657E-3</v>
      </c>
      <c r="G38" s="73">
        <f t="shared" si="8"/>
        <v>3.770682024040431E-2</v>
      </c>
      <c r="H38" s="74">
        <f t="shared" si="9"/>
        <v>-1.0286728519038562E-4</v>
      </c>
      <c r="I38" s="74">
        <f t="shared" si="10"/>
        <v>7.4424296066626772E-6</v>
      </c>
      <c r="J38" s="45">
        <f t="shared" si="13"/>
        <v>1.5327396654272183E-4</v>
      </c>
      <c r="K38" s="45">
        <f t="shared" si="14"/>
        <v>3.9952950078833642E-2</v>
      </c>
      <c r="L38" s="45">
        <f t="shared" si="15"/>
        <v>1.5962382200017731E-3</v>
      </c>
      <c r="M38" s="45">
        <f t="shared" si="11"/>
        <v>-4.1571025428591285E-2</v>
      </c>
      <c r="N38" s="45">
        <f t="shared" si="12"/>
        <v>4.1877573361676732E-2</v>
      </c>
      <c r="O38" s="2"/>
      <c r="P38" s="2"/>
      <c r="Q38" s="2"/>
      <c r="V38" s="45">
        <f t="shared" si="16"/>
        <v>1.5962382200017731E-3</v>
      </c>
      <c r="W38" s="45">
        <f t="shared" si="17"/>
        <v>6.3774425917657117E-5</v>
      </c>
      <c r="X38" s="45">
        <f t="shared" si="18"/>
        <v>2.5479764549944289E-6</v>
      </c>
    </row>
    <row r="39" spans="1:24" x14ac:dyDescent="0.35">
      <c r="A39" s="70">
        <v>42093</v>
      </c>
      <c r="B39" s="85">
        <v>389.8</v>
      </c>
      <c r="C39" s="76">
        <v>63.187199999999997</v>
      </c>
      <c r="D39" s="73">
        <f t="shared" si="6"/>
        <v>-1.2139182442535198E-2</v>
      </c>
      <c r="E39" s="73">
        <f t="shared" si="6"/>
        <v>-1.2860410183345316E-2</v>
      </c>
      <c r="F39" s="73">
        <f t="shared" si="7"/>
        <v>-1.5175114293667347E-2</v>
      </c>
      <c r="G39" s="73">
        <f t="shared" si="8"/>
        <v>-1.5259813988317368E-2</v>
      </c>
      <c r="H39" s="74">
        <f t="shared" si="9"/>
        <v>2.3156942137281982E-4</v>
      </c>
      <c r="I39" s="74">
        <f t="shared" si="10"/>
        <v>2.3028409382586703E-4</v>
      </c>
      <c r="J39" s="45">
        <f t="shared" si="13"/>
        <v>-1.0094825151589864E-2</v>
      </c>
      <c r="K39" s="45">
        <f t="shared" si="14"/>
        <v>-2.7655850317554517E-3</v>
      </c>
      <c r="L39" s="45">
        <f t="shared" si="15"/>
        <v>7.6484605678698024E-6</v>
      </c>
      <c r="M39" s="45">
        <f t="shared" si="11"/>
        <v>-5.1819124546723876E-2</v>
      </c>
      <c r="N39" s="45">
        <f t="shared" si="12"/>
        <v>3.1629474243544141E-2</v>
      </c>
      <c r="O39" s="2"/>
      <c r="P39" s="2"/>
      <c r="Q39" s="2"/>
      <c r="V39" s="45">
        <f t="shared" si="16"/>
        <v>7.6484605678698024E-6</v>
      </c>
      <c r="W39" s="45">
        <f t="shared" si="17"/>
        <v>-2.1152468062472528E-8</v>
      </c>
      <c r="X39" s="45">
        <f t="shared" si="18"/>
        <v>5.849894905825926E-11</v>
      </c>
    </row>
    <row r="40" spans="1:24" x14ac:dyDescent="0.35">
      <c r="A40" s="70">
        <v>42086</v>
      </c>
      <c r="B40" s="85">
        <v>394.59</v>
      </c>
      <c r="C40" s="76">
        <v>64.010400000000004</v>
      </c>
      <c r="D40" s="73">
        <f t="shared" si="6"/>
        <v>2.9229361529076281E-3</v>
      </c>
      <c r="E40" s="73">
        <f t="shared" si="6"/>
        <v>8.4522929897170931E-3</v>
      </c>
      <c r="F40" s="73">
        <f t="shared" si="7"/>
        <v>-1.1299569822452058E-4</v>
      </c>
      <c r="G40" s="73">
        <f t="shared" si="8"/>
        <v>6.052889184745041E-3</v>
      </c>
      <c r="H40" s="74">
        <f t="shared" si="9"/>
        <v>-6.8395043970591507E-7</v>
      </c>
      <c r="I40" s="74">
        <f t="shared" si="10"/>
        <v>1.2768027817246924E-8</v>
      </c>
      <c r="J40" s="45">
        <f t="shared" si="13"/>
        <v>2.3063702964657672E-3</v>
      </c>
      <c r="K40" s="45">
        <f t="shared" si="14"/>
        <v>6.145922693251326E-3</v>
      </c>
      <c r="L40" s="45">
        <f t="shared" si="15"/>
        <v>3.7772365751421632E-5</v>
      </c>
      <c r="M40" s="45">
        <f t="shared" si="11"/>
        <v>-3.9417929098668238E-2</v>
      </c>
      <c r="N40" s="45">
        <f t="shared" si="12"/>
        <v>4.4030669691599779E-2</v>
      </c>
      <c r="O40" s="2"/>
      <c r="P40" s="2"/>
      <c r="Q40" s="2"/>
      <c r="V40" s="45">
        <f t="shared" si="16"/>
        <v>3.7772365751421632E-5</v>
      </c>
      <c r="W40" s="45">
        <f t="shared" si="17"/>
        <v>2.3214603984945139E-7</v>
      </c>
      <c r="X40" s="45">
        <f t="shared" si="18"/>
        <v>1.4267516144591698E-9</v>
      </c>
    </row>
    <row r="41" spans="1:24" x14ac:dyDescent="0.35">
      <c r="A41" s="70">
        <v>42079</v>
      </c>
      <c r="B41" s="85">
        <v>393.44</v>
      </c>
      <c r="C41" s="76">
        <v>63.4739</v>
      </c>
      <c r="D41" s="73">
        <f t="shared" si="6"/>
        <v>3.5259446374065827E-2</v>
      </c>
      <c r="E41" s="73">
        <f t="shared" si="6"/>
        <v>2.1431525487551936E-2</v>
      </c>
      <c r="F41" s="73">
        <f t="shared" si="7"/>
        <v>3.2223514522933677E-2</v>
      </c>
      <c r="G41" s="73">
        <f t="shared" si="8"/>
        <v>1.9032121682579884E-2</v>
      </c>
      <c r="H41" s="74">
        <f t="shared" si="9"/>
        <v>6.1328184944085384E-4</v>
      </c>
      <c r="I41" s="74">
        <f t="shared" si="10"/>
        <v>1.0383548882097176E-3</v>
      </c>
      <c r="J41" s="45">
        <f t="shared" si="13"/>
        <v>2.8930206831782976E-2</v>
      </c>
      <c r="K41" s="45">
        <f t="shared" si="14"/>
        <v>-7.4986813442310396E-3</v>
      </c>
      <c r="L41" s="45">
        <f t="shared" si="15"/>
        <v>5.6230221902318632E-5</v>
      </c>
      <c r="M41" s="45">
        <f t="shared" si="11"/>
        <v>-1.2794092563351022E-2</v>
      </c>
      <c r="N41" s="45">
        <f t="shared" si="12"/>
        <v>7.0654506226916991E-2</v>
      </c>
      <c r="O41" s="2"/>
      <c r="P41" s="2"/>
      <c r="Q41" s="2"/>
      <c r="V41" s="45">
        <f t="shared" si="16"/>
        <v>5.6230221902318632E-5</v>
      </c>
      <c r="W41" s="45">
        <f t="shared" si="17"/>
        <v>-4.2165251596088835E-7</v>
      </c>
      <c r="X41" s="45">
        <f t="shared" si="18"/>
        <v>3.1618378551839939E-9</v>
      </c>
    </row>
    <row r="42" spans="1:24" x14ac:dyDescent="0.35">
      <c r="A42" s="70">
        <v>42072</v>
      </c>
      <c r="B42" s="85">
        <v>380.04</v>
      </c>
      <c r="C42" s="76">
        <v>62.142099999999999</v>
      </c>
      <c r="D42" s="73">
        <f t="shared" si="6"/>
        <v>2.3473559277332012E-3</v>
      </c>
      <c r="E42" s="73">
        <f t="shared" si="6"/>
        <v>7.9510931536579017E-3</v>
      </c>
      <c r="F42" s="73">
        <f t="shared" si="7"/>
        <v>-6.8857592339894745E-4</v>
      </c>
      <c r="G42" s="73">
        <f t="shared" si="8"/>
        <v>5.5516893486858496E-3</v>
      </c>
      <c r="H42" s="74">
        <f t="shared" si="9"/>
        <v>-3.82275961969546E-6</v>
      </c>
      <c r="I42" s="74">
        <f t="shared" si="10"/>
        <v>4.7413680228471316E-7</v>
      </c>
      <c r="J42" s="45">
        <f t="shared" si="13"/>
        <v>1.8324739569041092E-3</v>
      </c>
      <c r="K42" s="45">
        <f t="shared" si="14"/>
        <v>6.1186191967537926E-3</v>
      </c>
      <c r="L42" s="45">
        <f t="shared" si="15"/>
        <v>3.7437500874884023E-5</v>
      </c>
      <c r="M42" s="45">
        <f t="shared" si="11"/>
        <v>-3.9891825438229896E-2</v>
      </c>
      <c r="N42" s="45">
        <f t="shared" si="12"/>
        <v>4.3556773352038121E-2</v>
      </c>
      <c r="O42" s="2"/>
      <c r="P42" s="2"/>
      <c r="Q42" s="2"/>
      <c r="V42" s="45">
        <f t="shared" si="16"/>
        <v>3.7437500874884023E-5</v>
      </c>
      <c r="W42" s="45">
        <f t="shared" si="17"/>
        <v>2.2906581153155229E-7</v>
      </c>
      <c r="X42" s="45">
        <f t="shared" si="18"/>
        <v>1.4015664717569419E-9</v>
      </c>
    </row>
    <row r="43" spans="1:24" x14ac:dyDescent="0.35">
      <c r="A43" s="70">
        <v>42065</v>
      </c>
      <c r="B43" s="85">
        <v>379.15</v>
      </c>
      <c r="C43" s="76">
        <v>61.651899999999998</v>
      </c>
      <c r="D43" s="73">
        <f t="shared" si="6"/>
        <v>2.7813169237442033E-2</v>
      </c>
      <c r="E43" s="73">
        <f t="shared" si="6"/>
        <v>-6.1130626411591022E-3</v>
      </c>
      <c r="F43" s="73">
        <f t="shared" si="7"/>
        <v>2.4777237386309884E-2</v>
      </c>
      <c r="G43" s="73">
        <f t="shared" si="8"/>
        <v>-8.5124664461311544E-3</v>
      </c>
      <c r="H43" s="74">
        <f t="shared" si="9"/>
        <v>-2.1091540187878928E-4</v>
      </c>
      <c r="I43" s="74">
        <f t="shared" si="10"/>
        <v>6.1391149249755226E-4</v>
      </c>
      <c r="J43" s="45">
        <f t="shared" si="13"/>
        <v>2.2799413374905084E-2</v>
      </c>
      <c r="K43" s="45">
        <f t="shared" si="14"/>
        <v>-2.8912476016064184E-2</v>
      </c>
      <c r="L43" s="45">
        <f t="shared" si="15"/>
        <v>8.3593126937948664E-4</v>
      </c>
      <c r="M43" s="45">
        <f t="shared" si="11"/>
        <v>-1.8924886020228914E-2</v>
      </c>
      <c r="N43" s="45">
        <f t="shared" si="12"/>
        <v>6.4523712770039099E-2</v>
      </c>
      <c r="O43" s="2"/>
      <c r="P43" s="2"/>
      <c r="Q43" s="2"/>
      <c r="V43" s="45">
        <f t="shared" si="16"/>
        <v>8.3593126937948664E-4</v>
      </c>
      <c r="W43" s="45">
        <f t="shared" si="17"/>
        <v>-2.4168842777012497E-5</v>
      </c>
      <c r="X43" s="45">
        <f t="shared" si="18"/>
        <v>6.9878108712639985E-7</v>
      </c>
    </row>
    <row r="44" spans="1:24" x14ac:dyDescent="0.35">
      <c r="A44" s="70">
        <v>42058</v>
      </c>
      <c r="B44" s="85">
        <v>368.89</v>
      </c>
      <c r="C44" s="76">
        <v>62.031100000000002</v>
      </c>
      <c r="D44" s="73">
        <f t="shared" si="6"/>
        <v>1.9568281694812149E-2</v>
      </c>
      <c r="E44" s="73">
        <f t="shared" si="6"/>
        <v>5.0942451556871817E-3</v>
      </c>
      <c r="F44" s="73">
        <f t="shared" si="7"/>
        <v>1.6532349843679999E-2</v>
      </c>
      <c r="G44" s="73">
        <f t="shared" si="8"/>
        <v>2.6948413507151292E-3</v>
      </c>
      <c r="H44" s="74">
        <f t="shared" si="9"/>
        <v>4.4552059983237666E-5</v>
      </c>
      <c r="I44" s="74">
        <f t="shared" si="10"/>
        <v>2.7331859135382608E-4</v>
      </c>
      <c r="J44" s="45">
        <f t="shared" si="13"/>
        <v>1.601109463903164E-2</v>
      </c>
      <c r="K44" s="45">
        <f t="shared" si="14"/>
        <v>-1.0916849483344458E-2</v>
      </c>
      <c r="L44" s="45">
        <f t="shared" si="15"/>
        <v>1.1917760264199815E-4</v>
      </c>
      <c r="M44" s="45">
        <f t="shared" si="11"/>
        <v>-2.5713204756102361E-2</v>
      </c>
      <c r="N44" s="45">
        <f t="shared" si="12"/>
        <v>5.7735394034165652E-2</v>
      </c>
      <c r="O44" s="2"/>
      <c r="P44" s="2"/>
      <c r="Q44" s="2"/>
      <c r="V44" s="45">
        <f t="shared" si="16"/>
        <v>1.1917760264199815E-4</v>
      </c>
      <c r="W44" s="45">
        <f t="shared" si="17"/>
        <v>-1.3010439498285287E-6</v>
      </c>
      <c r="X44" s="45">
        <f t="shared" si="18"/>
        <v>1.4203300971494006E-8</v>
      </c>
    </row>
    <row r="45" spans="1:24" x14ac:dyDescent="0.35">
      <c r="A45" s="70">
        <v>42051</v>
      </c>
      <c r="B45" s="85">
        <v>361.81</v>
      </c>
      <c r="C45" s="76">
        <v>61.716700000000003</v>
      </c>
      <c r="D45" s="73">
        <f t="shared" si="6"/>
        <v>3.8341225426890557E-2</v>
      </c>
      <c r="E45" s="73">
        <f t="shared" si="6"/>
        <v>3.2972532374173066E-2</v>
      </c>
      <c r="F45" s="73">
        <f t="shared" si="7"/>
        <v>3.5305293575758408E-2</v>
      </c>
      <c r="G45" s="73">
        <f t="shared" si="8"/>
        <v>3.0573128569201014E-2</v>
      </c>
      <c r="H45" s="74">
        <f t="shared" si="9"/>
        <v>1.0793932796650484E-3</v>
      </c>
      <c r="I45" s="74">
        <f t="shared" si="10"/>
        <v>1.246463754470488E-3</v>
      </c>
      <c r="J45" s="45">
        <f t="shared" si="13"/>
        <v>3.1467548714973724E-2</v>
      </c>
      <c r="K45" s="45">
        <f t="shared" si="14"/>
        <v>1.5049836591993423E-3</v>
      </c>
      <c r="L45" s="45">
        <f t="shared" si="15"/>
        <v>2.2649758144570421E-6</v>
      </c>
      <c r="M45" s="45">
        <f t="shared" si="11"/>
        <v>-1.025675068016027E-2</v>
      </c>
      <c r="N45" s="45">
        <f t="shared" si="12"/>
        <v>7.3191848110107746E-2</v>
      </c>
      <c r="O45" s="2"/>
      <c r="P45" s="2"/>
      <c r="Q45" s="2"/>
      <c r="V45" s="45">
        <f t="shared" si="16"/>
        <v>2.2649758144570417E-6</v>
      </c>
      <c r="W45" s="45">
        <f t="shared" si="17"/>
        <v>3.4087515892395688E-9</v>
      </c>
      <c r="X45" s="45">
        <f t="shared" si="18"/>
        <v>5.1301154400753389E-12</v>
      </c>
    </row>
    <row r="46" spans="1:24" x14ac:dyDescent="0.35">
      <c r="A46" s="70">
        <v>42044</v>
      </c>
      <c r="B46" s="85">
        <v>348.45</v>
      </c>
      <c r="C46" s="76">
        <v>59.746699999999997</v>
      </c>
      <c r="D46" s="73">
        <f t="shared" si="6"/>
        <v>1.0917344212370945E-3</v>
      </c>
      <c r="E46" s="73">
        <f t="shared" si="6"/>
        <v>-4.6340908482566024E-4</v>
      </c>
      <c r="F46" s="73">
        <f t="shared" si="7"/>
        <v>-1.9441974298950542E-3</v>
      </c>
      <c r="G46" s="73">
        <f t="shared" si="8"/>
        <v>-2.8628128897977127E-3</v>
      </c>
      <c r="H46" s="74">
        <f t="shared" si="9"/>
        <v>5.5658734626151458E-6</v>
      </c>
      <c r="I46" s="74">
        <f t="shared" si="10"/>
        <v>3.7799036464105339E-6</v>
      </c>
      <c r="J46" s="45">
        <f t="shared" si="13"/>
        <v>7.9867465356098732E-4</v>
      </c>
      <c r="K46" s="45">
        <f t="shared" si="14"/>
        <v>-1.2620837383866476E-3</v>
      </c>
      <c r="L46" s="45">
        <f t="shared" si="15"/>
        <v>1.5928553627000161E-6</v>
      </c>
      <c r="M46" s="45">
        <f t="shared" si="11"/>
        <v>-4.0925624741573019E-2</v>
      </c>
      <c r="N46" s="45">
        <f t="shared" si="12"/>
        <v>4.2522974048694998E-2</v>
      </c>
      <c r="O46" s="2"/>
      <c r="P46" s="2"/>
      <c r="Q46" s="2"/>
      <c r="V46" s="45">
        <f t="shared" si="16"/>
        <v>1.5928553627000165E-6</v>
      </c>
      <c r="W46" s="45">
        <f t="shared" si="17"/>
        <v>-2.0103168508656565E-9</v>
      </c>
      <c r="X46" s="45">
        <f t="shared" si="18"/>
        <v>2.5371882064822011E-12</v>
      </c>
    </row>
    <row r="47" spans="1:24" x14ac:dyDescent="0.35">
      <c r="A47" s="70">
        <v>42037</v>
      </c>
      <c r="B47" s="85">
        <v>348.07</v>
      </c>
      <c r="C47" s="76">
        <v>59.7744</v>
      </c>
      <c r="D47" s="73">
        <f t="shared" si="6"/>
        <v>-1.7556239239041538E-2</v>
      </c>
      <c r="E47" s="73">
        <f t="shared" si="6"/>
        <v>2.1009695205689984E-2</v>
      </c>
      <c r="F47" s="73">
        <f t="shared" si="7"/>
        <v>-2.0592171090173687E-2</v>
      </c>
      <c r="G47" s="73">
        <f t="shared" si="8"/>
        <v>1.8610291400717932E-2</v>
      </c>
      <c r="H47" s="74">
        <f t="shared" si="9"/>
        <v>-3.8322630456157178E-4</v>
      </c>
      <c r="I47" s="74">
        <f t="shared" si="10"/>
        <v>4.24037510206985E-4</v>
      </c>
      <c r="J47" s="45">
        <f t="shared" si="13"/>
        <v>-1.4554886972309992E-2</v>
      </c>
      <c r="K47" s="45">
        <f t="shared" si="14"/>
        <v>3.5564582177999973E-2</v>
      </c>
      <c r="L47" s="45">
        <f t="shared" si="15"/>
        <v>1.2648395054957132E-3</v>
      </c>
      <c r="M47" s="45">
        <f t="shared" si="11"/>
        <v>-5.6279186367444008E-2</v>
      </c>
      <c r="N47" s="45">
        <f t="shared" si="12"/>
        <v>2.7169412422824009E-2</v>
      </c>
      <c r="O47" s="2"/>
      <c r="P47" s="2"/>
      <c r="Q47" s="2"/>
      <c r="V47" s="45">
        <f t="shared" si="16"/>
        <v>1.2648395054957132E-3</v>
      </c>
      <c r="W47" s="45">
        <f t="shared" si="17"/>
        <v>4.4983488535183139E-5</v>
      </c>
      <c r="X47" s="45">
        <f t="shared" si="18"/>
        <v>1.5998189746626404E-6</v>
      </c>
    </row>
    <row r="48" spans="1:24" x14ac:dyDescent="0.35">
      <c r="A48" s="70">
        <v>42030</v>
      </c>
      <c r="B48" s="85">
        <v>354.29</v>
      </c>
      <c r="C48" s="76">
        <v>58.544400000000003</v>
      </c>
      <c r="D48" s="73">
        <f t="shared" si="6"/>
        <v>4.5751055225951173E-2</v>
      </c>
      <c r="E48" s="73">
        <f t="shared" si="6"/>
        <v>6.1190604800556936E-2</v>
      </c>
      <c r="F48" s="73">
        <f t="shared" si="7"/>
        <v>4.2715123374819024E-2</v>
      </c>
      <c r="G48" s="73">
        <f t="shared" si="8"/>
        <v>5.879120099558488E-2</v>
      </c>
      <c r="H48" s="74">
        <f t="shared" si="9"/>
        <v>2.5112734038801911E-3</v>
      </c>
      <c r="I48" s="74">
        <f t="shared" si="10"/>
        <v>1.8245817649260106E-3</v>
      </c>
      <c r="J48" s="45">
        <f t="shared" si="13"/>
        <v>3.7568333740181259E-2</v>
      </c>
      <c r="K48" s="45">
        <f t="shared" si="14"/>
        <v>2.3622271060375677E-2</v>
      </c>
      <c r="L48" s="45">
        <f t="shared" si="15"/>
        <v>5.5801169004986216E-4</v>
      </c>
      <c r="M48" s="45">
        <f t="shared" si="11"/>
        <v>-4.1559656549527355E-3</v>
      </c>
      <c r="N48" s="45">
        <f t="shared" si="12"/>
        <v>7.9292633135315288E-2</v>
      </c>
      <c r="O48" s="2"/>
      <c r="P48" s="2"/>
      <c r="Q48" s="2"/>
      <c r="V48" s="45">
        <f t="shared" si="16"/>
        <v>5.5801169004986216E-4</v>
      </c>
      <c r="W48" s="45">
        <f t="shared" si="17"/>
        <v>1.3181503397216181E-5</v>
      </c>
      <c r="X48" s="45">
        <f t="shared" si="18"/>
        <v>3.1137704623230345E-7</v>
      </c>
    </row>
    <row r="49" spans="1:24" x14ac:dyDescent="0.35">
      <c r="A49" s="70">
        <v>42023</v>
      </c>
      <c r="B49" s="85">
        <v>338.79</v>
      </c>
      <c r="C49" s="76">
        <v>55.168599999999998</v>
      </c>
      <c r="D49" s="73">
        <f t="shared" si="6"/>
        <v>1.2976528629092635E-2</v>
      </c>
      <c r="E49" s="73">
        <f t="shared" si="6"/>
        <v>1.290536980154482E-2</v>
      </c>
      <c r="F49" s="73">
        <f t="shared" si="7"/>
        <v>9.9405967779604872E-3</v>
      </c>
      <c r="G49" s="73">
        <f t="shared" si="8"/>
        <v>1.0505965996572768E-2</v>
      </c>
      <c r="H49" s="74">
        <f t="shared" si="9"/>
        <v>1.0443557173489369E-4</v>
      </c>
      <c r="I49" s="74">
        <f t="shared" si="10"/>
        <v>9.8815464301998414E-5</v>
      </c>
      <c r="J49" s="45">
        <f t="shared" si="13"/>
        <v>1.058386223508281E-2</v>
      </c>
      <c r="K49" s="45">
        <f t="shared" si="14"/>
        <v>2.3215075664620097E-3</v>
      </c>
      <c r="L49" s="45">
        <f t="shared" si="15"/>
        <v>5.389397381140362E-6</v>
      </c>
      <c r="M49" s="45">
        <f t="shared" si="11"/>
        <v>-3.1140437160051194E-2</v>
      </c>
      <c r="N49" s="45">
        <f t="shared" si="12"/>
        <v>5.2308161630216822E-2</v>
      </c>
      <c r="O49" s="2"/>
      <c r="P49" s="2"/>
      <c r="Q49" s="2"/>
      <c r="V49" s="45">
        <f t="shared" si="16"/>
        <v>5.389397381140362E-6</v>
      </c>
      <c r="W49" s="45">
        <f t="shared" si="17"/>
        <v>1.2511526798987889E-8</v>
      </c>
      <c r="X49" s="45">
        <f t="shared" si="18"/>
        <v>2.9045604131842594E-11</v>
      </c>
    </row>
    <row r="50" spans="1:24" x14ac:dyDescent="0.35">
      <c r="A50" s="70">
        <v>42016</v>
      </c>
      <c r="B50" s="85">
        <v>334.45</v>
      </c>
      <c r="C50" s="76">
        <v>54.465699999999998</v>
      </c>
      <c r="D50" s="73">
        <f t="shared" si="6"/>
        <v>9.6298979653444364E-3</v>
      </c>
      <c r="E50" s="73">
        <f t="shared" si="6"/>
        <v>-2.1761112697634481E-2</v>
      </c>
      <c r="F50" s="73">
        <f t="shared" si="7"/>
        <v>6.5939661142122878E-3</v>
      </c>
      <c r="G50" s="73">
        <f t="shared" si="8"/>
        <v>-2.4160516502606533E-2</v>
      </c>
      <c r="H50" s="74">
        <f t="shared" si="9"/>
        <v>-1.5931362712005425E-4</v>
      </c>
      <c r="I50" s="74">
        <f t="shared" si="10"/>
        <v>4.3480389115379895E-5</v>
      </c>
      <c r="J50" s="45">
        <f t="shared" si="13"/>
        <v>7.8284582930268493E-3</v>
      </c>
      <c r="K50" s="45">
        <f t="shared" si="14"/>
        <v>-2.958957099066133E-2</v>
      </c>
      <c r="L50" s="45">
        <f t="shared" si="15"/>
        <v>8.7554271141138649E-4</v>
      </c>
      <c r="M50" s="45">
        <f t="shared" si="11"/>
        <v>-3.3895841102107152E-2</v>
      </c>
      <c r="N50" s="45">
        <f t="shared" si="12"/>
        <v>4.9552757688160864E-2</v>
      </c>
      <c r="O50" s="2"/>
      <c r="P50" s="2"/>
      <c r="Q50" s="2"/>
      <c r="V50" s="45">
        <f t="shared" si="16"/>
        <v>8.7554271141138649E-4</v>
      </c>
      <c r="W50" s="45">
        <f t="shared" si="17"/>
        <v>-2.5906933214663327E-5</v>
      </c>
      <c r="X50" s="45">
        <f t="shared" si="18"/>
        <v>7.6657503950560241E-7</v>
      </c>
    </row>
    <row r="51" spans="1:24" x14ac:dyDescent="0.35">
      <c r="A51" s="70">
        <v>42009</v>
      </c>
      <c r="B51" s="85">
        <v>331.26</v>
      </c>
      <c r="C51" s="76">
        <v>55.677300000000002</v>
      </c>
      <c r="D51" s="73">
        <f t="shared" si="6"/>
        <v>-2.5275856995733505E-2</v>
      </c>
      <c r="E51" s="73">
        <f t="shared" si="6"/>
        <v>-2.6520217994513356E-2</v>
      </c>
      <c r="F51" s="73">
        <f t="shared" si="7"/>
        <v>-2.8311788846865655E-2</v>
      </c>
      <c r="G51" s="73">
        <f t="shared" si="8"/>
        <v>-2.8919621799485408E-2</v>
      </c>
      <c r="H51" s="74">
        <f t="shared" si="9"/>
        <v>8.1876622591824382E-4</v>
      </c>
      <c r="I51" s="74">
        <f t="shared" si="10"/>
        <v>8.0155738770950648E-4</v>
      </c>
      <c r="J51" s="45">
        <f t="shared" si="13"/>
        <v>-2.0910731801070177E-2</v>
      </c>
      <c r="K51" s="45">
        <f t="shared" si="14"/>
        <v>-5.6094861934431785E-3</v>
      </c>
      <c r="L51" s="45">
        <f t="shared" si="15"/>
        <v>3.1466335354429637E-5</v>
      </c>
      <c r="M51" s="45">
        <f t="shared" si="11"/>
        <v>-6.2635031196204199E-2</v>
      </c>
      <c r="N51" s="45">
        <f t="shared" si="12"/>
        <v>2.0813567594063824E-2</v>
      </c>
      <c r="O51" s="2"/>
      <c r="P51" s="2"/>
      <c r="Q51" s="2"/>
      <c r="V51" s="45">
        <f t="shared" si="16"/>
        <v>3.1466335354429637E-5</v>
      </c>
      <c r="W51" s="45">
        <f t="shared" si="17"/>
        <v>-1.76509973728926E-7</v>
      </c>
      <c r="X51" s="45">
        <f t="shared" si="18"/>
        <v>9.9013026063742858E-10</v>
      </c>
    </row>
    <row r="52" spans="1:24" x14ac:dyDescent="0.35">
      <c r="A52" s="70">
        <v>42002</v>
      </c>
      <c r="B52" s="85">
        <v>339.85</v>
      </c>
      <c r="C52" s="76">
        <v>57.194099999999999</v>
      </c>
      <c r="D52" s="73">
        <f t="shared" si="6"/>
        <v>1.2422545281220257E-2</v>
      </c>
      <c r="E52" s="73">
        <f t="shared" si="6"/>
        <v>1.962081168049774E-2</v>
      </c>
      <c r="F52" s="73">
        <f t="shared" si="7"/>
        <v>9.3866134300881095E-3</v>
      </c>
      <c r="G52" s="73">
        <f t="shared" si="8"/>
        <v>1.7221407875525688E-2</v>
      </c>
      <c r="H52" s="74">
        <f t="shared" si="9"/>
        <v>1.6165069844943455E-4</v>
      </c>
      <c r="I52" s="74">
        <f t="shared" si="10"/>
        <v>8.8108511685910471E-5</v>
      </c>
      <c r="J52" s="45">
        <f t="shared" si="13"/>
        <v>1.0127747397823983E-2</v>
      </c>
      <c r="K52" s="45">
        <f t="shared" si="14"/>
        <v>9.4930642826737566E-3</v>
      </c>
      <c r="L52" s="45">
        <f t="shared" si="15"/>
        <v>9.0118269474976208E-5</v>
      </c>
      <c r="M52" s="45">
        <f t="shared" si="11"/>
        <v>-3.159655199731002E-2</v>
      </c>
      <c r="N52" s="45">
        <f t="shared" si="12"/>
        <v>5.1852046792957997E-2</v>
      </c>
      <c r="O52" s="2"/>
      <c r="P52" s="2"/>
      <c r="Q52" s="2"/>
      <c r="V52" s="45">
        <f t="shared" si="16"/>
        <v>9.0118269474976208E-5</v>
      </c>
      <c r="W52" s="45">
        <f t="shared" si="17"/>
        <v>8.5549852516926529E-7</v>
      </c>
      <c r="X52" s="45">
        <f t="shared" si="18"/>
        <v>8.1213024931644284E-9</v>
      </c>
    </row>
    <row r="53" spans="1:24" x14ac:dyDescent="0.35">
      <c r="A53" s="70">
        <v>41995</v>
      </c>
      <c r="B53" s="85">
        <v>335.68</v>
      </c>
      <c r="C53" s="76">
        <v>56.093499999999999</v>
      </c>
      <c r="D53" s="73">
        <f t="shared" si="6"/>
        <v>7.1364738925060692E-2</v>
      </c>
      <c r="E53" s="73">
        <f t="shared" si="6"/>
        <v>7.3452976928611829E-2</v>
      </c>
      <c r="F53" s="73">
        <f t="shared" si="7"/>
        <v>6.8328807073928549E-2</v>
      </c>
      <c r="G53" s="73">
        <f t="shared" si="8"/>
        <v>7.1053573123639774E-2</v>
      </c>
      <c r="H53" s="74">
        <f t="shared" si="9"/>
        <v>4.8550058898784564E-3</v>
      </c>
      <c r="I53" s="74">
        <f t="shared" si="10"/>
        <v>4.6688258761461484E-3</v>
      </c>
      <c r="J53" s="45">
        <f t="shared" si="13"/>
        <v>5.8657020280827567E-2</v>
      </c>
      <c r="K53" s="45">
        <f t="shared" si="14"/>
        <v>1.4795956647784263E-2</v>
      </c>
      <c r="L53" s="45">
        <f t="shared" si="15"/>
        <v>2.1892033312311131E-4</v>
      </c>
      <c r="M53" s="45">
        <f t="shared" si="11"/>
        <v>1.6932720885693586E-2</v>
      </c>
      <c r="N53" s="45">
        <f t="shared" si="12"/>
        <v>0.1003813196759616</v>
      </c>
      <c r="O53" s="2"/>
      <c r="P53" s="2"/>
      <c r="Q53" s="2"/>
      <c r="V53" s="45">
        <f t="shared" si="16"/>
        <v>2.1892033312311131E-4</v>
      </c>
      <c r="W53" s="45">
        <f t="shared" si="17"/>
        <v>3.2391357582080444E-6</v>
      </c>
      <c r="X53" s="45">
        <f t="shared" si="18"/>
        <v>4.7926112254734026E-8</v>
      </c>
    </row>
    <row r="54" spans="1:24" x14ac:dyDescent="0.35">
      <c r="A54" s="70">
        <v>41988</v>
      </c>
      <c r="B54" s="85">
        <v>313.32</v>
      </c>
      <c r="C54" s="76">
        <v>52.255200000000002</v>
      </c>
      <c r="D54" s="73">
        <f t="shared" si="6"/>
        <v>-6.4297446617888693E-2</v>
      </c>
      <c r="E54" s="73">
        <f t="shared" si="6"/>
        <v>-7.5741013912914212E-2</v>
      </c>
      <c r="F54" s="73">
        <f t="shared" si="7"/>
        <v>-6.7333378469020835E-2</v>
      </c>
      <c r="G54" s="73">
        <f t="shared" si="8"/>
        <v>-7.8140417717886268E-2</v>
      </c>
      <c r="H54" s="74">
        <f t="shared" si="9"/>
        <v>5.2614583199258177E-3</v>
      </c>
      <c r="I54" s="74">
        <f t="shared" si="10"/>
        <v>4.5337838560523987E-3</v>
      </c>
      <c r="J54" s="45">
        <f t="shared" si="13"/>
        <v>-5.3038639739902776E-2</v>
      </c>
      <c r="K54" s="45">
        <f t="shared" si="14"/>
        <v>-2.2702374173011436E-2</v>
      </c>
      <c r="L54" s="45">
        <f t="shared" si="15"/>
        <v>5.1539779309141666E-4</v>
      </c>
      <c r="M54" s="45">
        <f t="shared" si="11"/>
        <v>-9.4762939135036806E-2</v>
      </c>
      <c r="N54" s="45">
        <f t="shared" si="12"/>
        <v>-1.1314340344768789E-2</v>
      </c>
      <c r="O54" s="2"/>
      <c r="P54" s="2"/>
      <c r="Q54" s="2"/>
      <c r="V54" s="45">
        <f t="shared" si="16"/>
        <v>5.1539779309141666E-4</v>
      </c>
      <c r="W54" s="45">
        <f t="shared" si="17"/>
        <v>-1.1700753546705669E-5</v>
      </c>
      <c r="X54" s="45">
        <f t="shared" si="18"/>
        <v>2.6563488512350277E-7</v>
      </c>
    </row>
    <row r="55" spans="1:24" x14ac:dyDescent="0.35">
      <c r="A55" s="70">
        <v>41981</v>
      </c>
      <c r="B55" s="85">
        <v>334.85</v>
      </c>
      <c r="C55" s="76">
        <v>56.537399999999998</v>
      </c>
      <c r="D55" s="73">
        <f t="shared" si="6"/>
        <v>1.5312310491206826E-2</v>
      </c>
      <c r="E55" s="73">
        <f t="shared" si="6"/>
        <v>5.5938060825748105E-3</v>
      </c>
      <c r="F55" s="73">
        <f t="shared" si="7"/>
        <v>1.2276378640074678E-2</v>
      </c>
      <c r="G55" s="73">
        <f t="shared" si="8"/>
        <v>3.1944022776027579E-3</v>
      </c>
      <c r="H55" s="74">
        <f t="shared" si="9"/>
        <v>3.92156918885684E-5</v>
      </c>
      <c r="I55" s="74">
        <f t="shared" si="10"/>
        <v>1.5070947251448182E-4</v>
      </c>
      <c r="J55" s="45">
        <f t="shared" si="13"/>
        <v>1.2506997231833232E-2</v>
      </c>
      <c r="K55" s="45">
        <f t="shared" si="14"/>
        <v>-6.9131911492584215E-3</v>
      </c>
      <c r="L55" s="45">
        <f t="shared" si="15"/>
        <v>4.7792211866184975E-5</v>
      </c>
      <c r="M55" s="45">
        <f t="shared" si="11"/>
        <v>-2.9217302163300769E-2</v>
      </c>
      <c r="N55" s="45">
        <f t="shared" si="12"/>
        <v>5.4231296626967247E-2</v>
      </c>
      <c r="O55" s="2"/>
      <c r="P55" s="2"/>
      <c r="Q55" s="2"/>
      <c r="V55" s="45">
        <f t="shared" si="16"/>
        <v>4.7792211866184975E-5</v>
      </c>
      <c r="W55" s="45">
        <f t="shared" si="17"/>
        <v>-3.303966960767933E-7</v>
      </c>
      <c r="X55" s="45">
        <f t="shared" si="18"/>
        <v>2.2840955150623119E-9</v>
      </c>
    </row>
    <row r="56" spans="1:24" x14ac:dyDescent="0.35">
      <c r="A56" s="70">
        <v>41974</v>
      </c>
      <c r="B56" s="85">
        <v>329.8</v>
      </c>
      <c r="C56" s="76">
        <v>56.222900000000003</v>
      </c>
      <c r="D56" s="73">
        <f t="shared" si="6"/>
        <v>1.0819260121984951E-2</v>
      </c>
      <c r="E56" s="73">
        <f t="shared" si="6"/>
        <v>1.689492266064738E-2</v>
      </c>
      <c r="F56" s="73">
        <f t="shared" si="7"/>
        <v>7.7833282708528019E-3</v>
      </c>
      <c r="G56" s="73">
        <f t="shared" si="8"/>
        <v>1.4495518855675328E-2</v>
      </c>
      <c r="H56" s="74">
        <f t="shared" si="9"/>
        <v>1.1282338171005763E-4</v>
      </c>
      <c r="I56" s="74">
        <f t="shared" si="10"/>
        <v>6.0580198971856467E-5</v>
      </c>
      <c r="J56" s="45">
        <f t="shared" si="13"/>
        <v>8.8077038400299502E-3</v>
      </c>
      <c r="K56" s="45">
        <f t="shared" si="14"/>
        <v>8.0872188206174301E-3</v>
      </c>
      <c r="L56" s="45">
        <f t="shared" si="15"/>
        <v>6.5403108252548781E-5</v>
      </c>
      <c r="M56" s="45">
        <f t="shared" si="11"/>
        <v>-3.2916595555104053E-2</v>
      </c>
      <c r="N56" s="45">
        <f t="shared" si="12"/>
        <v>5.0532003235163964E-2</v>
      </c>
      <c r="O56" s="2"/>
      <c r="P56" s="2"/>
      <c r="Q56" s="2"/>
      <c r="V56" s="45">
        <f t="shared" si="16"/>
        <v>6.5403108252548781E-5</v>
      </c>
      <c r="W56" s="45">
        <f t="shared" si="17"/>
        <v>5.2892924798689167E-7</v>
      </c>
      <c r="X56" s="45">
        <f t="shared" si="18"/>
        <v>4.2775665690946144E-9</v>
      </c>
    </row>
    <row r="57" spans="1:24" x14ac:dyDescent="0.35">
      <c r="A57" s="70">
        <v>41967</v>
      </c>
      <c r="B57" s="85">
        <v>326.27</v>
      </c>
      <c r="C57" s="76">
        <v>55.288800000000002</v>
      </c>
      <c r="D57" s="73">
        <f t="shared" si="6"/>
        <v>4.2596024797085651E-2</v>
      </c>
      <c r="E57" s="73">
        <f t="shared" si="6"/>
        <v>1.1848159088164004E-2</v>
      </c>
      <c r="F57" s="73">
        <f t="shared" si="7"/>
        <v>3.9560092945953501E-2</v>
      </c>
      <c r="G57" s="73">
        <f t="shared" si="8"/>
        <v>9.4487552831919522E-3</v>
      </c>
      <c r="H57" s="74">
        <f t="shared" si="9"/>
        <v>3.7379363722664285E-4</v>
      </c>
      <c r="I57" s="74">
        <f t="shared" si="10"/>
        <v>1.56500095389248E-3</v>
      </c>
      <c r="J57" s="45">
        <f t="shared" si="13"/>
        <v>3.4970681308685858E-2</v>
      </c>
      <c r="K57" s="45">
        <f t="shared" si="14"/>
        <v>-2.3122522220521854E-2</v>
      </c>
      <c r="L57" s="45">
        <f t="shared" si="15"/>
        <v>5.3465103383852684E-4</v>
      </c>
      <c r="M57" s="45">
        <f t="shared" si="11"/>
        <v>-6.7536180864481363E-3</v>
      </c>
      <c r="N57" s="45">
        <f t="shared" si="12"/>
        <v>7.6694980703819887E-2</v>
      </c>
      <c r="O57" s="2"/>
      <c r="P57" s="2"/>
      <c r="Q57" s="2"/>
      <c r="V57" s="45">
        <f t="shared" si="16"/>
        <v>5.3465103383852684E-4</v>
      </c>
      <c r="W57" s="45">
        <f t="shared" si="17"/>
        <v>-1.2362480410156319E-5</v>
      </c>
      <c r="X57" s="45">
        <f t="shared" si="18"/>
        <v>2.8585172798460555E-7</v>
      </c>
    </row>
    <row r="58" spans="1:24" x14ac:dyDescent="0.35">
      <c r="A58" s="70">
        <v>41960</v>
      </c>
      <c r="B58" s="85">
        <v>312.94</v>
      </c>
      <c r="C58" s="76">
        <v>54.641399999999997</v>
      </c>
      <c r="D58" s="73">
        <f t="shared" si="6"/>
        <v>-3.7565261683433298E-3</v>
      </c>
      <c r="E58" s="73">
        <f t="shared" si="6"/>
        <v>-1.0551552673561048E-2</v>
      </c>
      <c r="F58" s="73">
        <f t="shared" si="7"/>
        <v>-6.792458019475478E-3</v>
      </c>
      <c r="G58" s="73">
        <f t="shared" si="8"/>
        <v>-1.29509564785331E-2</v>
      </c>
      <c r="H58" s="74">
        <f t="shared" si="9"/>
        <v>8.7968828192490047E-5</v>
      </c>
      <c r="I58" s="74">
        <f t="shared" si="10"/>
        <v>4.6137485946336734E-5</v>
      </c>
      <c r="J58" s="45">
        <f t="shared" si="13"/>
        <v>-3.193076358988029E-3</v>
      </c>
      <c r="K58" s="45">
        <f t="shared" si="14"/>
        <v>-7.3584763145730188E-3</v>
      </c>
      <c r="L58" s="45">
        <f t="shared" si="15"/>
        <v>5.4147173672132118E-5</v>
      </c>
      <c r="M58" s="45">
        <f t="shared" si="11"/>
        <v>-4.4917375754122038E-2</v>
      </c>
      <c r="N58" s="45">
        <f t="shared" si="12"/>
        <v>3.8531223036145978E-2</v>
      </c>
      <c r="O58" s="2"/>
      <c r="P58" s="2"/>
      <c r="Q58" s="2"/>
      <c r="V58" s="45">
        <f t="shared" si="16"/>
        <v>5.4147173672132118E-5</v>
      </c>
      <c r="W58" s="45">
        <f t="shared" si="17"/>
        <v>-3.9844069496745593E-7</v>
      </c>
      <c r="X58" s="45">
        <f t="shared" si="18"/>
        <v>2.9319164166800375E-9</v>
      </c>
    </row>
    <row r="59" spans="1:24" x14ac:dyDescent="0.35">
      <c r="A59" s="70">
        <v>41953</v>
      </c>
      <c r="B59" s="85">
        <v>314.12</v>
      </c>
      <c r="C59" s="76">
        <v>55.2241</v>
      </c>
      <c r="D59" s="73">
        <f t="shared" si="6"/>
        <v>7.4083576536993758E-3</v>
      </c>
      <c r="E59" s="73">
        <f t="shared" si="6"/>
        <v>5.0862777634002619E-2</v>
      </c>
      <c r="F59" s="73">
        <f t="shared" si="7"/>
        <v>4.3724258025672272E-3</v>
      </c>
      <c r="G59" s="73">
        <f t="shared" si="8"/>
        <v>4.8463373829030564E-2</v>
      </c>
      <c r="H59" s="74">
        <f t="shared" si="9"/>
        <v>2.1190250620951452E-4</v>
      </c>
      <c r="I59" s="74">
        <f t="shared" si="10"/>
        <v>1.9118107398955661E-5</v>
      </c>
      <c r="J59" s="45">
        <f t="shared" si="13"/>
        <v>5.9993825606939333E-3</v>
      </c>
      <c r="K59" s="45">
        <f t="shared" si="14"/>
        <v>4.4863395073308686E-2</v>
      </c>
      <c r="L59" s="45">
        <f t="shared" si="15"/>
        <v>2.012724217503778E-3</v>
      </c>
      <c r="M59" s="45">
        <f t="shared" si="11"/>
        <v>-3.5724916834440068E-2</v>
      </c>
      <c r="N59" s="45">
        <f t="shared" si="12"/>
        <v>4.7723681955827948E-2</v>
      </c>
      <c r="O59" s="2"/>
      <c r="P59" s="2"/>
      <c r="Q59" s="2"/>
      <c r="V59" s="45">
        <f t="shared" si="16"/>
        <v>2.012724217503778E-3</v>
      </c>
      <c r="W59" s="45">
        <f t="shared" si="17"/>
        <v>9.0297641743488082E-5</v>
      </c>
      <c r="X59" s="45">
        <f t="shared" si="18"/>
        <v>4.0510587757261953E-6</v>
      </c>
    </row>
    <row r="60" spans="1:24" x14ac:dyDescent="0.35">
      <c r="A60" s="70">
        <v>41946</v>
      </c>
      <c r="B60" s="85">
        <v>311.81</v>
      </c>
      <c r="C60" s="76">
        <v>52.551200000000001</v>
      </c>
      <c r="D60" s="73">
        <f t="shared" si="6"/>
        <v>5.1281186783546789E-2</v>
      </c>
      <c r="E60" s="73">
        <f t="shared" si="6"/>
        <v>2.544729360295506E-2</v>
      </c>
      <c r="F60" s="73">
        <f t="shared" si="7"/>
        <v>4.824525493241464E-2</v>
      </c>
      <c r="G60" s="73">
        <f t="shared" si="8"/>
        <v>2.3047889797983008E-2</v>
      </c>
      <c r="H60" s="74">
        <f t="shared" si="9"/>
        <v>1.1119513189578889E-3</v>
      </c>
      <c r="I60" s="74">
        <f t="shared" si="10"/>
        <v>2.327604623493679E-3</v>
      </c>
      <c r="J60" s="45">
        <f t="shared" si="13"/>
        <v>4.2121494164768077E-2</v>
      </c>
      <c r="K60" s="45">
        <f t="shared" si="14"/>
        <v>-1.6674200561813016E-2</v>
      </c>
      <c r="L60" s="45">
        <f t="shared" si="15"/>
        <v>2.780289643755655E-4</v>
      </c>
      <c r="M60" s="45">
        <f t="shared" si="11"/>
        <v>3.9719476963408912E-4</v>
      </c>
      <c r="N60" s="45">
        <f t="shared" si="12"/>
        <v>8.3845793559902099E-2</v>
      </c>
      <c r="O60" s="2"/>
      <c r="P60" s="2"/>
      <c r="Q60" s="2"/>
      <c r="V60" s="45">
        <f t="shared" si="16"/>
        <v>2.780289643755655E-4</v>
      </c>
      <c r="W60" s="45">
        <f t="shared" si="17"/>
        <v>-4.6359107139913455E-6</v>
      </c>
      <c r="X60" s="45">
        <f t="shared" si="18"/>
        <v>7.7300105031749476E-8</v>
      </c>
    </row>
    <row r="61" spans="1:24" x14ac:dyDescent="0.35">
      <c r="A61" s="70">
        <v>41939</v>
      </c>
      <c r="B61" s="85">
        <v>296.60000000000002</v>
      </c>
      <c r="C61" s="76">
        <v>51.247100000000003</v>
      </c>
      <c r="D61" s="73">
        <f t="shared" si="6"/>
        <v>2.8539723272185104E-2</v>
      </c>
      <c r="E61" s="73">
        <f t="shared" si="6"/>
        <v>3.8222947950178783E-2</v>
      </c>
      <c r="F61" s="73">
        <f t="shared" si="7"/>
        <v>2.5503791421052954E-2</v>
      </c>
      <c r="G61" s="73">
        <f t="shared" si="8"/>
        <v>3.5823544145206727E-2</v>
      </c>
      <c r="H61" s="74">
        <f t="shared" si="9"/>
        <v>9.1363619784223511E-4</v>
      </c>
      <c r="I61" s="74">
        <f t="shared" si="10"/>
        <v>6.5044337684857427E-4</v>
      </c>
      <c r="J61" s="45">
        <f t="shared" si="13"/>
        <v>2.3397611996920205E-2</v>
      </c>
      <c r="K61" s="45">
        <f t="shared" si="14"/>
        <v>1.4825335953258578E-2</v>
      </c>
      <c r="L61" s="45">
        <f t="shared" si="15"/>
        <v>2.1979058612698143E-4</v>
      </c>
      <c r="M61" s="45">
        <f t="shared" si="11"/>
        <v>-1.8326687398213793E-2</v>
      </c>
      <c r="N61" s="45">
        <f t="shared" si="12"/>
        <v>6.5121911392054227E-2</v>
      </c>
      <c r="O61" s="2"/>
      <c r="P61" s="2"/>
      <c r="Q61" s="2"/>
      <c r="V61" s="45">
        <f t="shared" si="16"/>
        <v>2.1979058612698143E-4</v>
      </c>
      <c r="W61" s="45">
        <f t="shared" si="17"/>
        <v>3.2584692786961141E-6</v>
      </c>
      <c r="X61" s="45">
        <f t="shared" si="18"/>
        <v>4.830790175004204E-8</v>
      </c>
    </row>
    <row r="62" spans="1:24" x14ac:dyDescent="0.35">
      <c r="A62" s="70">
        <v>41932</v>
      </c>
      <c r="B62" s="85">
        <v>288.37</v>
      </c>
      <c r="C62" s="76">
        <v>49.360399999999998</v>
      </c>
      <c r="D62" s="73">
        <f t="shared" si="6"/>
        <v>-2.830474778447949E-2</v>
      </c>
      <c r="E62" s="73">
        <f t="shared" si="6"/>
        <v>-8.5446050881979058E-3</v>
      </c>
      <c r="F62" s="73">
        <f t="shared" si="7"/>
        <v>-3.1340679635611636E-2</v>
      </c>
      <c r="G62" s="73">
        <f t="shared" si="8"/>
        <v>-1.0944008893169958E-2</v>
      </c>
      <c r="H62" s="74">
        <f t="shared" si="9"/>
        <v>3.4299267665012436E-4</v>
      </c>
      <c r="I62" s="74">
        <f t="shared" si="10"/>
        <v>9.8223820002204198E-4</v>
      </c>
      <c r="J62" s="45">
        <f t="shared" si="13"/>
        <v>-2.3404528833940372E-2</v>
      </c>
      <c r="K62" s="45">
        <f t="shared" si="14"/>
        <v>1.4859923745742467E-2</v>
      </c>
      <c r="L62" s="45">
        <f t="shared" si="15"/>
        <v>2.2081733372928081E-4</v>
      </c>
      <c r="M62" s="45">
        <f t="shared" si="11"/>
        <v>-6.5128828229074398E-2</v>
      </c>
      <c r="N62" s="45">
        <f t="shared" si="12"/>
        <v>1.8319770561193625E-2</v>
      </c>
      <c r="O62" s="2"/>
      <c r="P62" s="2"/>
      <c r="Q62" s="2"/>
      <c r="V62" s="45">
        <f t="shared" si="16"/>
        <v>2.2081733372928081E-4</v>
      </c>
      <c r="W62" s="45">
        <f t="shared" si="17"/>
        <v>3.2813287409552786E-6</v>
      </c>
      <c r="X62" s="45">
        <f t="shared" si="18"/>
        <v>4.8760294875308577E-8</v>
      </c>
    </row>
    <row r="63" spans="1:24" x14ac:dyDescent="0.35">
      <c r="A63" s="70">
        <v>41925</v>
      </c>
      <c r="B63" s="85">
        <v>296.77</v>
      </c>
      <c r="C63" s="76">
        <v>49.785800000000002</v>
      </c>
      <c r="D63" s="73">
        <f t="shared" si="6"/>
        <v>-6.6555531091749831E-2</v>
      </c>
      <c r="E63" s="73">
        <f t="shared" si="6"/>
        <v>-4.8940068045014419E-2</v>
      </c>
      <c r="F63" s="73">
        <f t="shared" si="7"/>
        <v>-6.9591462942881974E-2</v>
      </c>
      <c r="G63" s="73">
        <f t="shared" si="8"/>
        <v>-5.1339471849986475E-2</v>
      </c>
      <c r="H63" s="74">
        <f t="shared" si="9"/>
        <v>3.572788952755466E-3</v>
      </c>
      <c r="I63" s="74">
        <f t="shared" si="10"/>
        <v>4.8429717145305152E-3</v>
      </c>
      <c r="J63" s="45">
        <f t="shared" si="13"/>
        <v>-5.4897803623199008E-2</v>
      </c>
      <c r="K63" s="45">
        <f t="shared" si="14"/>
        <v>5.9577355781845892E-3</v>
      </c>
      <c r="L63" s="45">
        <f t="shared" si="15"/>
        <v>3.5494613219566464E-5</v>
      </c>
      <c r="M63" s="45">
        <f t="shared" si="11"/>
        <v>-9.6622103018333044E-2</v>
      </c>
      <c r="N63" s="45">
        <f t="shared" si="12"/>
        <v>-1.3173504228065021E-2</v>
      </c>
      <c r="O63" s="2"/>
      <c r="P63" s="2"/>
      <c r="Q63" s="2"/>
      <c r="V63" s="45">
        <f t="shared" si="16"/>
        <v>3.5494613219566464E-5</v>
      </c>
      <c r="W63" s="45">
        <f t="shared" si="17"/>
        <v>2.1146752001211218E-7</v>
      </c>
      <c r="X63" s="45">
        <f t="shared" si="18"/>
        <v>1.2598675676066224E-9</v>
      </c>
    </row>
    <row r="64" spans="1:24" x14ac:dyDescent="0.35">
      <c r="A64" s="70">
        <v>41918</v>
      </c>
      <c r="B64" s="85">
        <v>317.93</v>
      </c>
      <c r="C64" s="76">
        <v>52.347700000000003</v>
      </c>
      <c r="D64" s="73">
        <f t="shared" si="6"/>
        <v>-1.1995400727182366E-2</v>
      </c>
      <c r="E64" s="73">
        <f t="shared" si="6"/>
        <v>-1.9233975902259982E-2</v>
      </c>
      <c r="F64" s="73">
        <f t="shared" si="7"/>
        <v>-1.5031332578314516E-2</v>
      </c>
      <c r="G64" s="73">
        <f t="shared" si="8"/>
        <v>-2.1633379707232035E-2</v>
      </c>
      <c r="H64" s="74">
        <f t="shared" si="9"/>
        <v>3.2517852517236504E-4</v>
      </c>
      <c r="I64" s="74">
        <f t="shared" si="10"/>
        <v>2.2594095907989932E-4</v>
      </c>
      <c r="J64" s="45">
        <f t="shared" si="13"/>
        <v>-9.9764443844588269E-3</v>
      </c>
      <c r="K64" s="45">
        <f t="shared" si="14"/>
        <v>-9.2575315178011555E-3</v>
      </c>
      <c r="L64" s="45">
        <f t="shared" si="15"/>
        <v>8.570188980308176E-5</v>
      </c>
      <c r="M64" s="45">
        <f t="shared" si="11"/>
        <v>-5.1700743779592842E-2</v>
      </c>
      <c r="N64" s="45">
        <f t="shared" si="12"/>
        <v>3.1747855010675174E-2</v>
      </c>
      <c r="O64" s="2"/>
      <c r="P64" s="2"/>
      <c r="Q64" s="2"/>
      <c r="V64" s="45">
        <f t="shared" si="16"/>
        <v>8.570188980308176E-5</v>
      </c>
      <c r="W64" s="45">
        <f t="shared" si="17"/>
        <v>-7.9338794598715083E-7</v>
      </c>
      <c r="X64" s="45">
        <f t="shared" si="18"/>
        <v>7.3448139158195695E-9</v>
      </c>
    </row>
    <row r="65" spans="1:24" x14ac:dyDescent="0.35">
      <c r="A65" s="70">
        <v>41911</v>
      </c>
      <c r="B65" s="85">
        <v>321.79000000000002</v>
      </c>
      <c r="C65" s="76">
        <v>53.374299999999998</v>
      </c>
      <c r="D65" s="73">
        <f t="shared" si="6"/>
        <v>-1.0394562844050789E-2</v>
      </c>
      <c r="E65" s="73">
        <f t="shared" si="6"/>
        <v>-1.6531697115429001E-2</v>
      </c>
      <c r="F65" s="73">
        <f t="shared" si="7"/>
        <v>-1.3430494695182937E-2</v>
      </c>
      <c r="G65" s="73">
        <f t="shared" si="8"/>
        <v>-1.8931100920401053E-2</v>
      </c>
      <c r="H65" s="74">
        <f t="shared" si="9"/>
        <v>2.5425405048541916E-4</v>
      </c>
      <c r="I65" s="74">
        <f t="shared" si="10"/>
        <v>1.8037818775733699E-4</v>
      </c>
      <c r="J65" s="45">
        <f t="shared" si="13"/>
        <v>-8.6584157589656777E-3</v>
      </c>
      <c r="K65" s="45">
        <f t="shared" si="14"/>
        <v>-7.8732813564633235E-3</v>
      </c>
      <c r="L65" s="45">
        <f t="shared" si="15"/>
        <v>6.1988559318032946E-5</v>
      </c>
      <c r="M65" s="45">
        <f t="shared" si="11"/>
        <v>-5.0382715154099686E-2</v>
      </c>
      <c r="N65" s="45">
        <f t="shared" si="12"/>
        <v>3.3065883636168331E-2</v>
      </c>
      <c r="O65" s="2"/>
      <c r="P65" s="2"/>
      <c r="Q65" s="2"/>
      <c r="V65" s="45">
        <f t="shared" si="16"/>
        <v>6.1988559318032946E-5</v>
      </c>
      <c r="W65" s="45">
        <f t="shared" si="17"/>
        <v>-4.8805336839268963E-7</v>
      </c>
      <c r="X65" s="45">
        <f t="shared" si="18"/>
        <v>3.842581486325289E-9</v>
      </c>
    </row>
    <row r="66" spans="1:24" x14ac:dyDescent="0.35">
      <c r="A66" s="70">
        <v>41904</v>
      </c>
      <c r="B66" s="85">
        <v>325.17</v>
      </c>
      <c r="C66" s="76">
        <v>54.271500000000003</v>
      </c>
      <c r="D66" s="73">
        <f t="shared" si="6"/>
        <v>-1.0979986617190697E-2</v>
      </c>
      <c r="E66" s="73">
        <f t="shared" si="6"/>
        <v>-1.195380870629054E-2</v>
      </c>
      <c r="F66" s="73">
        <f t="shared" si="7"/>
        <v>-1.4015918468322845E-2</v>
      </c>
      <c r="G66" s="73">
        <f t="shared" si="8"/>
        <v>-1.4353212511262592E-2</v>
      </c>
      <c r="H66" s="74">
        <f t="shared" si="9"/>
        <v>2.0117345631636788E-4</v>
      </c>
      <c r="I66" s="74">
        <f t="shared" si="10"/>
        <v>1.9644597051067338E-4</v>
      </c>
      <c r="J66" s="45">
        <f t="shared" ref="J66:J97" si="19">$S$4+$R$11*D66</f>
        <v>-9.1404166531056773E-3</v>
      </c>
      <c r="K66" s="45">
        <f t="shared" ref="K66:K97" si="20">E66-J66</f>
        <v>-2.8133920531848624E-3</v>
      </c>
      <c r="L66" s="45">
        <f t="shared" ref="L66:L97" si="21">K66^2</f>
        <v>7.9151748449237359E-6</v>
      </c>
      <c r="M66" s="45">
        <f t="shared" si="11"/>
        <v>-5.0864716048239694E-2</v>
      </c>
      <c r="N66" s="45">
        <f t="shared" si="12"/>
        <v>3.2583882742028322E-2</v>
      </c>
      <c r="O66" s="2"/>
      <c r="P66" s="2"/>
      <c r="Q66" s="2"/>
      <c r="V66" s="45">
        <f t="shared" ref="V66:V97" si="22">(K66-AVERAGE($K$2:$K$157))^2</f>
        <v>7.9151748449237359E-6</v>
      </c>
      <c r="W66" s="45">
        <f t="shared" ref="W66:W97" si="23">(K66-AVERAGE($K$2:$K$157))^3</f>
        <v>-2.2268490008277165E-8</v>
      </c>
      <c r="X66" s="45">
        <f t="shared" ref="X66:X97" si="24">(K66-AVERAGE($K$2:$K$157))^4</f>
        <v>6.2649992825713485E-11</v>
      </c>
    </row>
    <row r="67" spans="1:24" x14ac:dyDescent="0.35">
      <c r="A67" s="70">
        <v>41897</v>
      </c>
      <c r="B67" s="85">
        <v>328.78</v>
      </c>
      <c r="C67" s="76">
        <v>54.928100000000001</v>
      </c>
      <c r="D67" s="73">
        <f t="shared" ref="D67:E130" si="25">(B67-B68)/B68</f>
        <v>3.1120331950206916E-3</v>
      </c>
      <c r="E67" s="73">
        <f t="shared" si="25"/>
        <v>-2.1581875214865723E-2</v>
      </c>
      <c r="F67" s="73">
        <f t="shared" ref="F67:F130" si="26">D67-AVERAGE($D$2:$D$157)</f>
        <v>7.6101343888542936E-5</v>
      </c>
      <c r="G67" s="73">
        <f t="shared" ref="G67:G130" si="27">E67-AVERAGE($E$2:$E$157)</f>
        <v>-2.3981279019837775E-2</v>
      </c>
      <c r="H67" s="74">
        <f t="shared" ref="H67:H130" si="28">F67*G67</f>
        <v>-1.8250075615757744E-6</v>
      </c>
      <c r="I67" s="74">
        <f t="shared" ref="I67:I130" si="29">F67^2</f>
        <v>5.7914145416422715E-9</v>
      </c>
      <c r="J67" s="45">
        <f t="shared" si="19"/>
        <v>2.4620608364806901E-3</v>
      </c>
      <c r="K67" s="45">
        <f t="shared" si="20"/>
        <v>-2.4043936051346412E-2</v>
      </c>
      <c r="L67" s="45">
        <f t="shared" si="21"/>
        <v>5.781108608412357E-4</v>
      </c>
      <c r="M67" s="45">
        <f t="shared" ref="M67:M130" si="30">$S$4+($R$4*D67)-$R$21</f>
        <v>-3.9262238558653316E-2</v>
      </c>
      <c r="N67" s="45">
        <f t="shared" ref="N67:N130" si="31">$S$4+($R$4*D67)+$R$21</f>
        <v>4.4186360231614701E-2</v>
      </c>
      <c r="O67" s="2"/>
      <c r="P67" s="2"/>
      <c r="Q67" s="2"/>
      <c r="V67" s="45">
        <f t="shared" si="22"/>
        <v>5.781108608412357E-4</v>
      </c>
      <c r="W67" s="45">
        <f t="shared" si="23"/>
        <v>-1.3900060568655496E-5</v>
      </c>
      <c r="X67" s="45">
        <f t="shared" si="24"/>
        <v>3.3421216742259458E-7</v>
      </c>
    </row>
    <row r="68" spans="1:24" x14ac:dyDescent="0.35">
      <c r="A68" s="70">
        <v>41890</v>
      </c>
      <c r="B68" s="85">
        <v>327.76</v>
      </c>
      <c r="C68" s="76">
        <v>56.139699999999998</v>
      </c>
      <c r="D68" s="73">
        <f t="shared" si="25"/>
        <v>2.6720546314569344E-2</v>
      </c>
      <c r="E68" s="73">
        <f t="shared" si="25"/>
        <v>-1.6449649844751074E-3</v>
      </c>
      <c r="F68" s="73">
        <f t="shared" si="26"/>
        <v>2.3684614463437195E-2</v>
      </c>
      <c r="G68" s="73">
        <f t="shared" si="27"/>
        <v>-4.04436878944716E-3</v>
      </c>
      <c r="H68" s="74">
        <f t="shared" si="28"/>
        <v>-9.5789315526014185E-5</v>
      </c>
      <c r="I68" s="74">
        <f t="shared" si="29"/>
        <v>5.6096096228165832E-4</v>
      </c>
      <c r="J68" s="45">
        <f t="shared" si="19"/>
        <v>2.1899816792146157E-2</v>
      </c>
      <c r="K68" s="45">
        <f t="shared" si="20"/>
        <v>-2.3544781776621265E-2</v>
      </c>
      <c r="L68" s="45">
        <f t="shared" si="21"/>
        <v>5.5435674890871682E-4</v>
      </c>
      <c r="M68" s="45">
        <f t="shared" si="30"/>
        <v>-1.9824482602987841E-2</v>
      </c>
      <c r="N68" s="45">
        <f t="shared" si="31"/>
        <v>6.3624116187280172E-2</v>
      </c>
      <c r="O68" s="2"/>
      <c r="P68" s="2"/>
      <c r="Q68" s="2"/>
      <c r="V68" s="45">
        <f t="shared" si="22"/>
        <v>5.5435674890871682E-4</v>
      </c>
      <c r="W68" s="45">
        <f t="shared" si="23"/>
        <v>-1.3052208679452966E-5</v>
      </c>
      <c r="X68" s="45">
        <f t="shared" si="24"/>
        <v>3.0731140506064208E-7</v>
      </c>
    </row>
    <row r="69" spans="1:24" x14ac:dyDescent="0.35">
      <c r="A69" s="70">
        <v>41883</v>
      </c>
      <c r="B69" s="85">
        <v>319.23</v>
      </c>
      <c r="C69" s="76">
        <v>56.232199999999999</v>
      </c>
      <c r="D69" s="73">
        <f t="shared" si="25"/>
        <v>-1.5660235529928128E-4</v>
      </c>
      <c r="E69" s="73">
        <f t="shared" si="25"/>
        <v>-1.1220267872685768E-2</v>
      </c>
      <c r="F69" s="73">
        <f t="shared" si="26"/>
        <v>-3.19253420643143E-3</v>
      </c>
      <c r="G69" s="73">
        <f t="shared" si="27"/>
        <v>-1.361967167765782E-2</v>
      </c>
      <c r="H69" s="74">
        <f t="shared" si="28"/>
        <v>4.3481267711287931E-5</v>
      </c>
      <c r="I69" s="74">
        <f t="shared" si="29"/>
        <v>1.0192274659234761E-5</v>
      </c>
      <c r="J69" s="45">
        <f t="shared" si="19"/>
        <v>-2.2912686404937154E-4</v>
      </c>
      <c r="K69" s="45">
        <f t="shared" si="20"/>
        <v>-1.0991141008636397E-2</v>
      </c>
      <c r="L69" s="45">
        <f t="shared" si="21"/>
        <v>1.2080518067172871E-4</v>
      </c>
      <c r="M69" s="45">
        <f t="shared" si="30"/>
        <v>-4.1953426259183378E-2</v>
      </c>
      <c r="N69" s="45">
        <f t="shared" si="31"/>
        <v>4.1495172531084638E-2</v>
      </c>
      <c r="O69" s="2"/>
      <c r="P69" s="2"/>
      <c r="Q69" s="2"/>
      <c r="V69" s="45">
        <f t="shared" si="22"/>
        <v>1.2080518067172871E-4</v>
      </c>
      <c r="W69" s="45">
        <f t="shared" si="23"/>
        <v>-1.3277867753367663E-6</v>
      </c>
      <c r="X69" s="45">
        <f t="shared" si="24"/>
        <v>1.4593891677129015E-8</v>
      </c>
    </row>
    <row r="70" spans="1:24" x14ac:dyDescent="0.35">
      <c r="A70" s="70">
        <v>41876</v>
      </c>
      <c r="B70" s="85">
        <v>319.27999999999997</v>
      </c>
      <c r="C70" s="76">
        <v>56.8703</v>
      </c>
      <c r="D70" s="73">
        <f t="shared" si="25"/>
        <v>3.7566619004289432E-2</v>
      </c>
      <c r="E70" s="73">
        <f t="shared" si="25"/>
        <v>1.5020873231040514E-2</v>
      </c>
      <c r="F70" s="73">
        <f t="shared" si="26"/>
        <v>3.4530687153157283E-2</v>
      </c>
      <c r="G70" s="73">
        <f t="shared" si="27"/>
        <v>1.2621469426068462E-2</v>
      </c>
      <c r="H70" s="74">
        <f t="shared" si="28"/>
        <v>4.3582801216470964E-4</v>
      </c>
      <c r="I70" s="74">
        <f t="shared" si="29"/>
        <v>1.1923683552692215E-3</v>
      </c>
      <c r="J70" s="45">
        <f t="shared" si="19"/>
        <v>3.0829786797144838E-2</v>
      </c>
      <c r="K70" s="45">
        <f t="shared" si="20"/>
        <v>-1.5808913566104324E-2</v>
      </c>
      <c r="L70" s="45">
        <f t="shared" si="21"/>
        <v>2.4992174814055733E-4</v>
      </c>
      <c r="M70" s="45">
        <f t="shared" si="30"/>
        <v>-1.089451259798916E-2</v>
      </c>
      <c r="N70" s="45">
        <f t="shared" si="31"/>
        <v>7.2554086192278849E-2</v>
      </c>
      <c r="O70" s="2"/>
      <c r="P70" s="2"/>
      <c r="Q70" s="2"/>
      <c r="V70" s="45">
        <f t="shared" si="22"/>
        <v>2.4992174814055733E-4</v>
      </c>
      <c r="W70" s="45">
        <f t="shared" si="23"/>
        <v>-3.9509913146437649E-6</v>
      </c>
      <c r="X70" s="45">
        <f t="shared" si="24"/>
        <v>6.2460880193632163E-8</v>
      </c>
    </row>
    <row r="71" spans="1:24" x14ac:dyDescent="0.35">
      <c r="A71" s="70">
        <v>41869</v>
      </c>
      <c r="B71" s="85">
        <v>307.72000000000003</v>
      </c>
      <c r="C71" s="76">
        <v>56.028700000000001</v>
      </c>
      <c r="D71" s="73">
        <f t="shared" si="25"/>
        <v>2.2665337321369394E-2</v>
      </c>
      <c r="E71" s="73">
        <f t="shared" si="25"/>
        <v>1.2027932113260179E-2</v>
      </c>
      <c r="F71" s="73">
        <f t="shared" si="26"/>
        <v>1.9629405470237244E-2</v>
      </c>
      <c r="G71" s="73">
        <f t="shared" si="27"/>
        <v>9.6285283082881267E-3</v>
      </c>
      <c r="H71" s="74">
        <f t="shared" si="28"/>
        <v>1.890022862450451E-4</v>
      </c>
      <c r="I71" s="74">
        <f t="shared" si="29"/>
        <v>3.8531355911497982E-4</v>
      </c>
      <c r="J71" s="45">
        <f t="shared" si="19"/>
        <v>1.85610142864614E-2</v>
      </c>
      <c r="K71" s="45">
        <f t="shared" si="20"/>
        <v>-6.5330821732012215E-3</v>
      </c>
      <c r="L71" s="45">
        <f t="shared" si="21"/>
        <v>4.2681162681799598E-5</v>
      </c>
      <c r="M71" s="45">
        <f t="shared" si="30"/>
        <v>-2.3163285108672601E-2</v>
      </c>
      <c r="N71" s="45">
        <f t="shared" si="31"/>
        <v>6.0285313681595412E-2</v>
      </c>
      <c r="O71" s="2"/>
      <c r="P71" s="2"/>
      <c r="Q71" s="2"/>
      <c r="V71" s="45">
        <f t="shared" si="22"/>
        <v>4.2681162681799598E-5</v>
      </c>
      <c r="W71" s="45">
        <f t="shared" si="23"/>
        <v>-2.7883954304796622E-7</v>
      </c>
      <c r="X71" s="45">
        <f t="shared" si="24"/>
        <v>1.8216816478702425E-9</v>
      </c>
    </row>
    <row r="72" spans="1:24" x14ac:dyDescent="0.35">
      <c r="A72" s="70">
        <v>41862</v>
      </c>
      <c r="B72" s="85">
        <v>300.89999999999998</v>
      </c>
      <c r="C72" s="76">
        <v>55.3628</v>
      </c>
      <c r="D72" s="73">
        <f t="shared" si="25"/>
        <v>-1.0848126232741655E-2</v>
      </c>
      <c r="E72" s="73">
        <f t="shared" si="25"/>
        <v>4.3765813119563152E-2</v>
      </c>
      <c r="F72" s="73">
        <f t="shared" si="26"/>
        <v>-1.3884058083873805E-2</v>
      </c>
      <c r="G72" s="73">
        <f t="shared" si="27"/>
        <v>4.1366409314591096E-2</v>
      </c>
      <c r="H72" s="74">
        <f t="shared" si="28"/>
        <v>-5.743336296450812E-4</v>
      </c>
      <c r="I72" s="74">
        <f t="shared" si="29"/>
        <v>1.9276706887638156E-4</v>
      </c>
      <c r="J72" s="45">
        <f t="shared" si="19"/>
        <v>-9.0318511555598641E-3</v>
      </c>
      <c r="K72" s="45">
        <f t="shared" si="20"/>
        <v>5.2797664275123016E-2</v>
      </c>
      <c r="L72" s="45">
        <f t="shared" si="21"/>
        <v>2.7875933529086013E-3</v>
      </c>
      <c r="M72" s="45">
        <f t="shared" si="30"/>
        <v>-5.0756150550693879E-2</v>
      </c>
      <c r="N72" s="45">
        <f t="shared" si="31"/>
        <v>3.2692448239574137E-2</v>
      </c>
      <c r="O72" s="2"/>
      <c r="P72" s="2"/>
      <c r="Q72" s="2"/>
      <c r="V72" s="45">
        <f t="shared" si="22"/>
        <v>2.7875933529086013E-3</v>
      </c>
      <c r="W72" s="45">
        <f t="shared" si="23"/>
        <v>1.4717841798243285E-4</v>
      </c>
      <c r="X72" s="45">
        <f t="shared" si="24"/>
        <v>7.7706767011802173E-6</v>
      </c>
    </row>
    <row r="73" spans="1:24" x14ac:dyDescent="0.35">
      <c r="A73" s="70">
        <v>41855</v>
      </c>
      <c r="B73" s="85">
        <v>304.2</v>
      </c>
      <c r="C73" s="76">
        <v>53.041400000000003</v>
      </c>
      <c r="D73" s="73">
        <f t="shared" si="25"/>
        <v>-2.3434991974317854E-2</v>
      </c>
      <c r="E73" s="73">
        <f t="shared" si="25"/>
        <v>1.9229461499521026E-3</v>
      </c>
      <c r="F73" s="73">
        <f t="shared" si="26"/>
        <v>-2.6470923825450004E-2</v>
      </c>
      <c r="G73" s="73">
        <f t="shared" si="27"/>
        <v>-4.7645765501994996E-4</v>
      </c>
      <c r="H73" s="74">
        <f t="shared" si="28"/>
        <v>1.2612274292085632E-5</v>
      </c>
      <c r="I73" s="74">
        <f t="shared" si="29"/>
        <v>7.0070980817277663E-4</v>
      </c>
      <c r="J73" s="45">
        <f t="shared" si="19"/>
        <v>-1.9395080016800487E-2</v>
      </c>
      <c r="K73" s="45">
        <f t="shared" si="20"/>
        <v>2.1318026166752588E-2</v>
      </c>
      <c r="L73" s="45">
        <f t="shared" si="21"/>
        <v>4.5445823964634805E-4</v>
      </c>
      <c r="M73" s="45">
        <f t="shared" si="30"/>
        <v>-6.1119379411934502E-2</v>
      </c>
      <c r="N73" s="45">
        <f t="shared" si="31"/>
        <v>2.2329219378333515E-2</v>
      </c>
      <c r="O73" s="2"/>
      <c r="P73" s="2"/>
      <c r="Q73" s="2"/>
      <c r="V73" s="45">
        <f t="shared" si="22"/>
        <v>4.5445823964634805E-4</v>
      </c>
      <c r="W73" s="45">
        <f t="shared" si="23"/>
        <v>9.6881526444771663E-6</v>
      </c>
      <c r="X73" s="45">
        <f t="shared" si="24"/>
        <v>2.065322915824575E-7</v>
      </c>
    </row>
    <row r="74" spans="1:24" x14ac:dyDescent="0.35">
      <c r="A74" s="70">
        <v>41848</v>
      </c>
      <c r="B74" s="85">
        <v>311.5</v>
      </c>
      <c r="C74" s="76">
        <v>52.939599999999999</v>
      </c>
      <c r="D74" s="73">
        <f t="shared" si="25"/>
        <v>1.382325521586803E-3</v>
      </c>
      <c r="E74" s="73">
        <f t="shared" si="25"/>
        <v>-4.1688841582402061E-2</v>
      </c>
      <c r="F74" s="73">
        <f t="shared" si="26"/>
        <v>-1.6536063295453456E-3</v>
      </c>
      <c r="G74" s="73">
        <f t="shared" si="27"/>
        <v>-4.4088245387374117E-2</v>
      </c>
      <c r="H74" s="74">
        <f t="shared" si="28"/>
        <v>7.2904601631110225E-5</v>
      </c>
      <c r="I74" s="74">
        <f t="shared" si="29"/>
        <v>2.73441389311243E-6</v>
      </c>
      <c r="J74" s="45">
        <f t="shared" si="19"/>
        <v>1.0379289794426468E-3</v>
      </c>
      <c r="K74" s="45">
        <f t="shared" si="20"/>
        <v>-4.2726770561844707E-2</v>
      </c>
      <c r="L74" s="45">
        <f t="shared" si="21"/>
        <v>1.8255769226445194E-3</v>
      </c>
      <c r="M74" s="45">
        <f t="shared" si="30"/>
        <v>-4.0686370415691363E-2</v>
      </c>
      <c r="N74" s="45">
        <f t="shared" si="31"/>
        <v>4.2762228374576654E-2</v>
      </c>
      <c r="O74" s="2"/>
      <c r="P74" s="2"/>
      <c r="Q74" s="2"/>
      <c r="V74" s="45">
        <f t="shared" si="22"/>
        <v>1.8255769226445194E-3</v>
      </c>
      <c r="W74" s="45">
        <f t="shared" si="23"/>
        <v>-7.8001006316830902E-5</v>
      </c>
      <c r="X74" s="45">
        <f t="shared" si="24"/>
        <v>3.3327311004922333E-6</v>
      </c>
    </row>
    <row r="75" spans="1:24" x14ac:dyDescent="0.35">
      <c r="A75" s="70">
        <v>41841</v>
      </c>
      <c r="B75" s="85">
        <v>311.07</v>
      </c>
      <c r="C75" s="76">
        <v>55.242600000000003</v>
      </c>
      <c r="D75" s="73">
        <f t="shared" si="25"/>
        <v>8.1345605392792036E-3</v>
      </c>
      <c r="E75" s="73">
        <f t="shared" si="25"/>
        <v>-3.7389154235270915E-2</v>
      </c>
      <c r="F75" s="73">
        <f t="shared" si="26"/>
        <v>5.098628688147055E-3</v>
      </c>
      <c r="G75" s="73">
        <f t="shared" si="27"/>
        <v>-3.978855804024297E-2</v>
      </c>
      <c r="H75" s="74">
        <f t="shared" si="28"/>
        <v>-2.0286708348398697E-4</v>
      </c>
      <c r="I75" s="74">
        <f t="shared" si="29"/>
        <v>2.5996014499596158E-5</v>
      </c>
      <c r="J75" s="45">
        <f t="shared" si="19"/>
        <v>6.5972920687057887E-3</v>
      </c>
      <c r="K75" s="45">
        <f t="shared" si="20"/>
        <v>-4.3986446303976703E-2</v>
      </c>
      <c r="L75" s="45">
        <f t="shared" si="21"/>
        <v>1.9348074584526259E-3</v>
      </c>
      <c r="M75" s="45">
        <f t="shared" si="30"/>
        <v>-3.512700732642822E-2</v>
      </c>
      <c r="N75" s="45">
        <f t="shared" si="31"/>
        <v>4.8321591463839797E-2</v>
      </c>
      <c r="O75" s="2"/>
      <c r="P75" s="2"/>
      <c r="Q75" s="2"/>
      <c r="V75" s="45">
        <f t="shared" si="22"/>
        <v>1.9348074584526259E-3</v>
      </c>
      <c r="W75" s="45">
        <f t="shared" si="23"/>
        <v>-8.5105304379760064E-5</v>
      </c>
      <c r="X75" s="45">
        <f t="shared" si="24"/>
        <v>3.7434799012839094E-6</v>
      </c>
    </row>
    <row r="76" spans="1:24" x14ac:dyDescent="0.35">
      <c r="A76" s="70">
        <v>41834</v>
      </c>
      <c r="B76" s="85">
        <v>308.56</v>
      </c>
      <c r="C76" s="76">
        <v>57.388300000000001</v>
      </c>
      <c r="D76" s="73">
        <f t="shared" si="25"/>
        <v>-1.7637695001591912E-2</v>
      </c>
      <c r="E76" s="73">
        <f t="shared" si="25"/>
        <v>-1.9747405388047399E-2</v>
      </c>
      <c r="F76" s="73">
        <f t="shared" si="26"/>
        <v>-2.0673626852724062E-2</v>
      </c>
      <c r="G76" s="73">
        <f t="shared" si="27"/>
        <v>-2.2146809193019451E-2</v>
      </c>
      <c r="H76" s="74">
        <f t="shared" si="28"/>
        <v>4.5785486923496303E-4</v>
      </c>
      <c r="I76" s="74">
        <f t="shared" si="29"/>
        <v>4.2739884724567342E-4</v>
      </c>
      <c r="J76" s="45">
        <f t="shared" si="19"/>
        <v>-1.4621952493362471E-2</v>
      </c>
      <c r="K76" s="45">
        <f t="shared" si="20"/>
        <v>-5.1254528946849277E-3</v>
      </c>
      <c r="L76" s="45">
        <f t="shared" si="21"/>
        <v>2.6270267375634106E-5</v>
      </c>
      <c r="M76" s="45">
        <f t="shared" si="30"/>
        <v>-5.6346251888496485E-2</v>
      </c>
      <c r="N76" s="45">
        <f t="shared" si="31"/>
        <v>2.7102346901771532E-2</v>
      </c>
      <c r="O76" s="2"/>
      <c r="P76" s="2"/>
      <c r="Q76" s="2"/>
      <c r="V76" s="45">
        <f t="shared" si="22"/>
        <v>2.6270267375634106E-5</v>
      </c>
      <c r="W76" s="45">
        <f t="shared" si="23"/>
        <v>-1.3464701796459083E-7</v>
      </c>
      <c r="X76" s="45">
        <f t="shared" si="24"/>
        <v>6.9012694798730562E-10</v>
      </c>
    </row>
    <row r="77" spans="1:24" x14ac:dyDescent="0.35">
      <c r="A77" s="70">
        <v>41827</v>
      </c>
      <c r="B77" s="85">
        <v>314.10000000000002</v>
      </c>
      <c r="C77" s="76">
        <v>58.544400000000003</v>
      </c>
      <c r="D77" s="73">
        <f t="shared" si="25"/>
        <v>2.252750830132175E-2</v>
      </c>
      <c r="E77" s="73">
        <f t="shared" si="25"/>
        <v>2.8599740673195526E-2</v>
      </c>
      <c r="F77" s="73">
        <f t="shared" si="26"/>
        <v>1.9491576450189601E-2</v>
      </c>
      <c r="G77" s="73">
        <f t="shared" si="27"/>
        <v>2.6200336868223473E-2</v>
      </c>
      <c r="H77" s="74">
        <f t="shared" si="28"/>
        <v>5.1068586908769903E-4</v>
      </c>
      <c r="I77" s="74">
        <f t="shared" si="29"/>
        <v>3.7992155251358585E-4</v>
      </c>
      <c r="J77" s="45">
        <f t="shared" si="19"/>
        <v>1.8447534592008461E-2</v>
      </c>
      <c r="K77" s="45">
        <f t="shared" si="20"/>
        <v>1.0152206081187064E-2</v>
      </c>
      <c r="L77" s="45">
        <f t="shared" si="21"/>
        <v>1.0306728831489161E-4</v>
      </c>
      <c r="M77" s="45">
        <f t="shared" si="30"/>
        <v>-2.327676480312554E-2</v>
      </c>
      <c r="N77" s="45">
        <f t="shared" si="31"/>
        <v>6.0171833987142473E-2</v>
      </c>
      <c r="O77" s="2"/>
      <c r="P77" s="2"/>
      <c r="Q77" s="2"/>
      <c r="V77" s="45">
        <f t="shared" si="22"/>
        <v>1.0306728831489161E-4</v>
      </c>
      <c r="W77" s="45">
        <f t="shared" si="23"/>
        <v>1.0463603512019031E-6</v>
      </c>
      <c r="X77" s="45">
        <f t="shared" si="24"/>
        <v>1.0622865920584992E-8</v>
      </c>
    </row>
    <row r="78" spans="1:24" x14ac:dyDescent="0.35">
      <c r="A78" s="70">
        <v>41820</v>
      </c>
      <c r="B78" s="85">
        <v>307.18</v>
      </c>
      <c r="C78" s="76">
        <v>56.916600000000003</v>
      </c>
      <c r="D78" s="73">
        <f t="shared" si="25"/>
        <v>-2.2964376590330696E-2</v>
      </c>
      <c r="E78" s="73">
        <f t="shared" si="25"/>
        <v>-2.5031732898922271E-2</v>
      </c>
      <c r="F78" s="73">
        <f t="shared" si="26"/>
        <v>-2.6000308441462845E-2</v>
      </c>
      <c r="G78" s="73">
        <f t="shared" si="27"/>
        <v>-2.7431136703894323E-2</v>
      </c>
      <c r="H78" s="74">
        <f t="shared" si="28"/>
        <v>7.1321801520118488E-4</v>
      </c>
      <c r="I78" s="74">
        <f t="shared" si="29"/>
        <v>6.760160390512041E-4</v>
      </c>
      <c r="J78" s="45">
        <f t="shared" si="19"/>
        <v>-1.9007605086185327E-2</v>
      </c>
      <c r="K78" s="45">
        <f t="shared" si="20"/>
        <v>-6.0241278127369444E-3</v>
      </c>
      <c r="L78" s="45">
        <f t="shared" si="21"/>
        <v>3.6290115904190799E-5</v>
      </c>
      <c r="M78" s="45">
        <f t="shared" si="30"/>
        <v>-6.0731904481319342E-2</v>
      </c>
      <c r="N78" s="45">
        <f t="shared" si="31"/>
        <v>2.2716694308948675E-2</v>
      </c>
      <c r="O78" s="2"/>
      <c r="P78" s="2"/>
      <c r="Q78" s="2"/>
      <c r="V78" s="45">
        <f t="shared" si="22"/>
        <v>3.6290115904190799E-5</v>
      </c>
      <c r="W78" s="45">
        <f t="shared" si="23"/>
        <v>-2.1861629654588311E-7</v>
      </c>
      <c r="X78" s="45">
        <f t="shared" si="24"/>
        <v>1.3169725123396021E-9</v>
      </c>
    </row>
    <row r="79" spans="1:24" x14ac:dyDescent="0.35">
      <c r="A79" s="70">
        <v>41813</v>
      </c>
      <c r="B79" s="85">
        <v>314.39999999999998</v>
      </c>
      <c r="C79" s="76">
        <v>58.377899999999997</v>
      </c>
      <c r="D79" s="73">
        <f t="shared" si="25"/>
        <v>5.8225094375839569E-3</v>
      </c>
      <c r="E79" s="73">
        <f t="shared" si="25"/>
        <v>5.2554814913031295E-3</v>
      </c>
      <c r="F79" s="73">
        <f t="shared" si="26"/>
        <v>2.7865775864518083E-3</v>
      </c>
      <c r="G79" s="73">
        <f t="shared" si="27"/>
        <v>2.8560776863310769E-3</v>
      </c>
      <c r="H79" s="74">
        <f t="shared" si="28"/>
        <v>7.9586820658953174E-6</v>
      </c>
      <c r="I79" s="74">
        <f t="shared" si="29"/>
        <v>7.7650146453155857E-6</v>
      </c>
      <c r="J79" s="45">
        <f t="shared" si="19"/>
        <v>4.6936954786025789E-3</v>
      </c>
      <c r="K79" s="45">
        <f t="shared" si="20"/>
        <v>5.6178601270055056E-4</v>
      </c>
      <c r="L79" s="45">
        <f t="shared" si="21"/>
        <v>3.1560352406598314E-7</v>
      </c>
      <c r="M79" s="45">
        <f t="shared" si="30"/>
        <v>-3.7030603916531429E-2</v>
      </c>
      <c r="N79" s="45">
        <f t="shared" si="31"/>
        <v>4.6417994873736587E-2</v>
      </c>
      <c r="O79" s="2"/>
      <c r="P79" s="2"/>
      <c r="Q79" s="2"/>
      <c r="V79" s="45">
        <f t="shared" si="22"/>
        <v>3.1560352406598304E-7</v>
      </c>
      <c r="W79" s="45">
        <f t="shared" si="23"/>
        <v>1.7730164537927083E-10</v>
      </c>
      <c r="X79" s="45">
        <f t="shared" si="24"/>
        <v>9.9605584402867532E-14</v>
      </c>
    </row>
    <row r="80" spans="1:24" x14ac:dyDescent="0.35">
      <c r="A80" s="70">
        <v>41806</v>
      </c>
      <c r="B80" s="85">
        <v>312.58</v>
      </c>
      <c r="C80" s="76">
        <v>58.072699999999998</v>
      </c>
      <c r="D80" s="73">
        <f t="shared" si="25"/>
        <v>3.886051963901402E-3</v>
      </c>
      <c r="E80" s="73">
        <f t="shared" si="25"/>
        <v>-3.191514189693808E-2</v>
      </c>
      <c r="F80" s="73">
        <f t="shared" si="26"/>
        <v>8.5012011276925335E-4</v>
      </c>
      <c r="G80" s="73">
        <f t="shared" si="27"/>
        <v>-3.4314545701910136E-2</v>
      </c>
      <c r="H80" s="74">
        <f t="shared" si="28"/>
        <v>-2.9171485461733542E-5</v>
      </c>
      <c r="I80" s="74">
        <f t="shared" si="29"/>
        <v>7.2270420613480804E-7</v>
      </c>
      <c r="J80" s="45">
        <f t="shared" si="19"/>
        <v>3.0993389174179412E-3</v>
      </c>
      <c r="K80" s="45">
        <f t="shared" si="20"/>
        <v>-3.5014480814356021E-2</v>
      </c>
      <c r="L80" s="45">
        <f t="shared" si="21"/>
        <v>1.2260138666989058E-3</v>
      </c>
      <c r="M80" s="45">
        <f t="shared" si="30"/>
        <v>-3.8624960477716068E-2</v>
      </c>
      <c r="N80" s="45">
        <f t="shared" si="31"/>
        <v>4.4823638312551949E-2</v>
      </c>
      <c r="O80" s="2"/>
      <c r="P80" s="2"/>
      <c r="Q80" s="2"/>
      <c r="V80" s="45">
        <f t="shared" si="22"/>
        <v>1.2260138666989058E-3</v>
      </c>
      <c r="W80" s="45">
        <f t="shared" si="23"/>
        <v>-4.2928239013663278E-5</v>
      </c>
      <c r="X80" s="45">
        <f t="shared" si="24"/>
        <v>1.5031100013380022E-6</v>
      </c>
    </row>
    <row r="81" spans="1:24" x14ac:dyDescent="0.35">
      <c r="A81" s="70">
        <v>41799</v>
      </c>
      <c r="B81" s="85">
        <v>311.37</v>
      </c>
      <c r="C81" s="76">
        <v>59.987200000000001</v>
      </c>
      <c r="D81" s="73">
        <f t="shared" si="25"/>
        <v>4.2573778422834805E-3</v>
      </c>
      <c r="E81" s="73">
        <f t="shared" si="25"/>
        <v>3.0341442133124483E-2</v>
      </c>
      <c r="F81" s="73">
        <f t="shared" si="26"/>
        <v>1.2214459911513318E-3</v>
      </c>
      <c r="G81" s="73">
        <f t="shared" si="27"/>
        <v>2.7942038328152431E-2</v>
      </c>
      <c r="H81" s="74">
        <f t="shared" si="28"/>
        <v>3.4129690700518649E-5</v>
      </c>
      <c r="I81" s="74">
        <f t="shared" si="29"/>
        <v>1.4919303092996595E-6</v>
      </c>
      <c r="J81" s="45">
        <f t="shared" si="19"/>
        <v>3.4050651513177553E-3</v>
      </c>
      <c r="K81" s="45">
        <f t="shared" si="20"/>
        <v>2.6936376981806728E-2</v>
      </c>
      <c r="L81" s="45">
        <f t="shared" si="21"/>
        <v>7.2556840490600727E-4</v>
      </c>
      <c r="M81" s="45">
        <f t="shared" si="30"/>
        <v>-3.8319234243816253E-2</v>
      </c>
      <c r="N81" s="45">
        <f t="shared" si="31"/>
        <v>4.5129364546451764E-2</v>
      </c>
      <c r="O81" s="2"/>
      <c r="P81" s="2"/>
      <c r="Q81" s="2"/>
      <c r="V81" s="45">
        <f t="shared" si="22"/>
        <v>7.2556840490600727E-4</v>
      </c>
      <c r="W81" s="45">
        <f t="shared" si="23"/>
        <v>1.9544184080636399E-5</v>
      </c>
      <c r="X81" s="45">
        <f t="shared" si="24"/>
        <v>5.2644951019784771E-7</v>
      </c>
    </row>
    <row r="82" spans="1:24" x14ac:dyDescent="0.35">
      <c r="A82" s="70">
        <v>41792</v>
      </c>
      <c r="B82" s="85">
        <v>310.05</v>
      </c>
      <c r="C82" s="76">
        <v>58.220700000000001</v>
      </c>
      <c r="D82" s="73">
        <f t="shared" si="25"/>
        <v>1.8661497519466462E-2</v>
      </c>
      <c r="E82" s="73">
        <f t="shared" si="25"/>
        <v>-5.6853891135643609E-3</v>
      </c>
      <c r="F82" s="73">
        <f t="shared" si="26"/>
        <v>1.5625565668334312E-2</v>
      </c>
      <c r="G82" s="73">
        <f t="shared" si="27"/>
        <v>-8.084792918536414E-3</v>
      </c>
      <c r="H82" s="74">
        <f t="shared" si="28"/>
        <v>-1.2632946266347497E-4</v>
      </c>
      <c r="I82" s="74">
        <f t="shared" si="29"/>
        <v>2.4415830245542791E-4</v>
      </c>
      <c r="J82" s="45">
        <f t="shared" si="19"/>
        <v>1.5264505922682792E-2</v>
      </c>
      <c r="K82" s="45">
        <f t="shared" si="20"/>
        <v>-2.0949895036247154E-2</v>
      </c>
      <c r="L82" s="45">
        <f t="shared" si="21"/>
        <v>4.3889810202977315E-4</v>
      </c>
      <c r="M82" s="45">
        <f t="shared" si="30"/>
        <v>-2.6459793472451209E-2</v>
      </c>
      <c r="N82" s="45">
        <f t="shared" si="31"/>
        <v>5.6988805317816804E-2</v>
      </c>
      <c r="O82" s="2"/>
      <c r="P82" s="2"/>
      <c r="Q82" s="2"/>
      <c r="V82" s="45">
        <f t="shared" si="22"/>
        <v>4.3889810202977315E-4</v>
      </c>
      <c r="W82" s="45">
        <f t="shared" si="23"/>
        <v>-9.1948691691318416E-6</v>
      </c>
      <c r="X82" s="45">
        <f t="shared" si="24"/>
        <v>1.9263154396533718E-7</v>
      </c>
    </row>
    <row r="83" spans="1:24" x14ac:dyDescent="0.35">
      <c r="A83" s="70">
        <v>41785</v>
      </c>
      <c r="B83" s="85">
        <v>304.37</v>
      </c>
      <c r="C83" s="76">
        <v>58.553600000000003</v>
      </c>
      <c r="D83" s="73">
        <f t="shared" si="25"/>
        <v>3.2182582745523637E-2</v>
      </c>
      <c r="E83" s="73">
        <f t="shared" si="25"/>
        <v>4.0427588559731713E-2</v>
      </c>
      <c r="F83" s="73">
        <f t="shared" si="26"/>
        <v>2.9146650894391488E-2</v>
      </c>
      <c r="G83" s="73">
        <f t="shared" si="27"/>
        <v>3.8028184754759657E-2</v>
      </c>
      <c r="H83" s="74">
        <f t="shared" si="28"/>
        <v>1.1083942251944002E-3</v>
      </c>
      <c r="I83" s="74">
        <f t="shared" si="29"/>
        <v>8.4952725835953211E-4</v>
      </c>
      <c r="J83" s="45">
        <f t="shared" si="19"/>
        <v>2.6396911997940014E-2</v>
      </c>
      <c r="K83" s="45">
        <f t="shared" si="20"/>
        <v>1.4030676561791699E-2</v>
      </c>
      <c r="L83" s="45">
        <f t="shared" si="21"/>
        <v>1.9685988478161093E-4</v>
      </c>
      <c r="M83" s="45">
        <f t="shared" si="30"/>
        <v>-1.5327387397193984E-2</v>
      </c>
      <c r="N83" s="45">
        <f t="shared" si="31"/>
        <v>6.8121211393074033E-2</v>
      </c>
      <c r="O83" s="2"/>
      <c r="P83" s="2"/>
      <c r="Q83" s="2"/>
      <c r="V83" s="45">
        <f t="shared" si="22"/>
        <v>1.9685988478161093E-4</v>
      </c>
      <c r="W83" s="45">
        <f t="shared" si="23"/>
        <v>2.7620773713623628E-6</v>
      </c>
      <c r="X83" s="45">
        <f t="shared" si="24"/>
        <v>3.8753814236229129E-8</v>
      </c>
    </row>
    <row r="84" spans="1:24" x14ac:dyDescent="0.35">
      <c r="A84" s="70">
        <v>41778</v>
      </c>
      <c r="B84" s="85">
        <v>294.88</v>
      </c>
      <c r="C84" s="76">
        <v>56.278399999999998</v>
      </c>
      <c r="D84" s="73">
        <f t="shared" si="25"/>
        <v>-1.8930698339821E-2</v>
      </c>
      <c r="E84" s="73">
        <f t="shared" si="25"/>
        <v>-2.0287655064602363E-2</v>
      </c>
      <c r="F84" s="73">
        <f t="shared" si="26"/>
        <v>-2.196663019095315E-2</v>
      </c>
      <c r="G84" s="73">
        <f t="shared" si="27"/>
        <v>-2.2687058869574415E-2</v>
      </c>
      <c r="H84" s="74">
        <f t="shared" si="28"/>
        <v>4.9835823230832477E-4</v>
      </c>
      <c r="I84" s="74">
        <f t="shared" si="29"/>
        <v>4.8253284194609442E-4</v>
      </c>
      <c r="J84" s="45">
        <f t="shared" si="19"/>
        <v>-1.5686529631748488E-2</v>
      </c>
      <c r="K84" s="45">
        <f t="shared" si="20"/>
        <v>-4.6011254328538753E-3</v>
      </c>
      <c r="L84" s="45">
        <f t="shared" si="21"/>
        <v>2.1170355248854763E-5</v>
      </c>
      <c r="M84" s="45">
        <f t="shared" si="30"/>
        <v>-5.7410829026882507E-2</v>
      </c>
      <c r="N84" s="45">
        <f t="shared" si="31"/>
        <v>2.6037769763385513E-2</v>
      </c>
      <c r="O84" s="2"/>
      <c r="P84" s="2"/>
      <c r="Q84" s="2"/>
      <c r="V84" s="45">
        <f t="shared" si="22"/>
        <v>2.1170355248854763E-5</v>
      </c>
      <c r="W84" s="45">
        <f t="shared" si="23"/>
        <v>-9.7407459958057186E-8</v>
      </c>
      <c r="X84" s="45">
        <f t="shared" si="24"/>
        <v>4.4818394136271241E-10</v>
      </c>
    </row>
    <row r="85" spans="1:24" x14ac:dyDescent="0.35">
      <c r="A85" s="70">
        <v>41771</v>
      </c>
      <c r="B85" s="85">
        <v>300.57</v>
      </c>
      <c r="C85" s="76">
        <v>57.443800000000003</v>
      </c>
      <c r="D85" s="73">
        <f t="shared" si="25"/>
        <v>1.1237089122901372E-2</v>
      </c>
      <c r="E85" s="73">
        <f t="shared" si="25"/>
        <v>4.4483767970988327E-3</v>
      </c>
      <c r="F85" s="73">
        <f t="shared" si="26"/>
        <v>8.2011572717692223E-3</v>
      </c>
      <c r="G85" s="73">
        <f t="shared" si="27"/>
        <v>2.0489729921267801E-3</v>
      </c>
      <c r="H85" s="74">
        <f t="shared" si="28"/>
        <v>1.6803949754039285E-5</v>
      </c>
      <c r="I85" s="74">
        <f t="shared" si="29"/>
        <v>6.7258980596293197E-5</v>
      </c>
      <c r="J85" s="45">
        <f t="shared" si="19"/>
        <v>9.1517178027003855E-3</v>
      </c>
      <c r="K85" s="45">
        <f t="shared" si="20"/>
        <v>-4.7033410056015528E-3</v>
      </c>
      <c r="L85" s="45">
        <f t="shared" si="21"/>
        <v>2.2121416614973027E-5</v>
      </c>
      <c r="M85" s="45">
        <f t="shared" si="30"/>
        <v>-3.2572581592433619E-2</v>
      </c>
      <c r="N85" s="45">
        <f t="shared" si="31"/>
        <v>5.0876017197834397E-2</v>
      </c>
      <c r="O85" s="2"/>
      <c r="P85" s="2"/>
      <c r="Q85" s="2"/>
      <c r="V85" s="45">
        <f t="shared" si="22"/>
        <v>2.2121416614973027E-5</v>
      </c>
      <c r="W85" s="45">
        <f t="shared" si="23"/>
        <v>-1.0404456586719813E-7</v>
      </c>
      <c r="X85" s="45">
        <f t="shared" si="24"/>
        <v>4.8935707305320463E-10</v>
      </c>
    </row>
    <row r="86" spans="1:24" x14ac:dyDescent="0.35">
      <c r="A86" s="70">
        <v>41764</v>
      </c>
      <c r="B86" s="85">
        <v>297.23</v>
      </c>
      <c r="C86" s="76">
        <v>57.189399999999999</v>
      </c>
      <c r="D86" s="73">
        <f t="shared" si="25"/>
        <v>5.8544839255499767E-3</v>
      </c>
      <c r="E86" s="73">
        <f t="shared" si="25"/>
        <v>4.4408366311952462E-2</v>
      </c>
      <c r="F86" s="73">
        <f t="shared" si="26"/>
        <v>2.818552074417828E-3</v>
      </c>
      <c r="G86" s="73">
        <f t="shared" si="27"/>
        <v>4.2008962506980406E-2</v>
      </c>
      <c r="H86" s="74">
        <f t="shared" si="28"/>
        <v>1.1840444841819038E-4</v>
      </c>
      <c r="I86" s="74">
        <f t="shared" si="29"/>
        <v>7.9442357962050412E-6</v>
      </c>
      <c r="J86" s="45">
        <f t="shared" si="19"/>
        <v>4.7200212489187203E-3</v>
      </c>
      <c r="K86" s="45">
        <f t="shared" si="20"/>
        <v>3.9688345063033745E-2</v>
      </c>
      <c r="L86" s="45">
        <f t="shared" si="21"/>
        <v>1.5751647338424349E-3</v>
      </c>
      <c r="M86" s="45">
        <f t="shared" si="30"/>
        <v>-3.7004278146215284E-2</v>
      </c>
      <c r="N86" s="45">
        <f t="shared" si="31"/>
        <v>4.6444320644052732E-2</v>
      </c>
      <c r="O86" s="2"/>
      <c r="P86" s="2"/>
      <c r="Q86" s="2"/>
      <c r="V86" s="45">
        <f t="shared" si="22"/>
        <v>1.5751647338424349E-3</v>
      </c>
      <c r="W86" s="45">
        <f t="shared" si="23"/>
        <v>6.2515681487860264E-5</v>
      </c>
      <c r="X86" s="45">
        <f t="shared" si="24"/>
        <v>2.4811439387409088E-6</v>
      </c>
    </row>
    <row r="87" spans="1:24" x14ac:dyDescent="0.35">
      <c r="A87" s="70">
        <v>41757</v>
      </c>
      <c r="B87" s="85">
        <v>295.5</v>
      </c>
      <c r="C87" s="76">
        <v>54.7577</v>
      </c>
      <c r="D87" s="73">
        <f t="shared" si="25"/>
        <v>-2.0744962884411425E-2</v>
      </c>
      <c r="E87" s="73">
        <f t="shared" si="25"/>
        <v>-2.1248871689918056E-2</v>
      </c>
      <c r="F87" s="73">
        <f t="shared" si="26"/>
        <v>-2.3780894735543574E-2</v>
      </c>
      <c r="G87" s="73">
        <f t="shared" si="27"/>
        <v>-2.3648275494890108E-2</v>
      </c>
      <c r="H87" s="74">
        <f t="shared" si="28"/>
        <v>5.6237715022111633E-4</v>
      </c>
      <c r="I87" s="74">
        <f t="shared" si="29"/>
        <v>5.6553095442300413E-4</v>
      </c>
      <c r="J87" s="45">
        <f t="shared" si="19"/>
        <v>-1.7180280266453407E-2</v>
      </c>
      <c r="K87" s="45">
        <f t="shared" si="20"/>
        <v>-4.0685914234646486E-3</v>
      </c>
      <c r="L87" s="45">
        <f t="shared" si="21"/>
        <v>1.6553436171090096E-5</v>
      </c>
      <c r="M87" s="45">
        <f t="shared" si="30"/>
        <v>-5.8904579661587422E-2</v>
      </c>
      <c r="N87" s="45">
        <f t="shared" si="31"/>
        <v>2.4544019128680594E-2</v>
      </c>
      <c r="O87" s="2"/>
      <c r="P87" s="2"/>
      <c r="Q87" s="2"/>
      <c r="V87" s="45">
        <f t="shared" si="22"/>
        <v>1.6553436171090096E-5</v>
      </c>
      <c r="W87" s="45">
        <f t="shared" si="23"/>
        <v>-6.7349168434566657E-8</v>
      </c>
      <c r="X87" s="45">
        <f t="shared" si="24"/>
        <v>2.7401624907035393E-10</v>
      </c>
    </row>
    <row r="88" spans="1:24" x14ac:dyDescent="0.35">
      <c r="A88" s="70">
        <v>41751</v>
      </c>
      <c r="B88" s="85">
        <v>301.76</v>
      </c>
      <c r="C88" s="76">
        <v>55.9465</v>
      </c>
      <c r="D88" s="73">
        <f t="shared" si="25"/>
        <v>8.9945497709566242E-3</v>
      </c>
      <c r="E88" s="73">
        <f t="shared" si="25"/>
        <v>1.6112717409791774E-3</v>
      </c>
      <c r="F88" s="73">
        <f t="shared" si="26"/>
        <v>5.9586179198244755E-3</v>
      </c>
      <c r="G88" s="73">
        <f t="shared" si="27"/>
        <v>-7.8813206399287522E-4</v>
      </c>
      <c r="H88" s="74">
        <f t="shared" si="28"/>
        <v>-4.6961778396961965E-6</v>
      </c>
      <c r="I88" s="74">
        <f t="shared" si="29"/>
        <v>3.5505127514453362E-5</v>
      </c>
      <c r="J88" s="45">
        <f t="shared" si="19"/>
        <v>7.3053527892263156E-3</v>
      </c>
      <c r="K88" s="45">
        <f t="shared" si="20"/>
        <v>-5.6940810482471382E-3</v>
      </c>
      <c r="L88" s="45">
        <f t="shared" si="21"/>
        <v>3.242255898400723E-5</v>
      </c>
      <c r="M88" s="45">
        <f t="shared" si="30"/>
        <v>-3.4418946605907691E-2</v>
      </c>
      <c r="N88" s="45">
        <f t="shared" si="31"/>
        <v>4.9029652184360326E-2</v>
      </c>
      <c r="O88" s="2"/>
      <c r="P88" s="2"/>
      <c r="Q88" s="2"/>
      <c r="V88" s="45">
        <f t="shared" si="22"/>
        <v>3.242255898400723E-5</v>
      </c>
      <c r="W88" s="45">
        <f t="shared" si="23"/>
        <v>-1.8461667864651056E-7</v>
      </c>
      <c r="X88" s="45">
        <f t="shared" si="24"/>
        <v>1.0512223310714279E-9</v>
      </c>
    </row>
    <row r="89" spans="1:24" x14ac:dyDescent="0.35">
      <c r="A89" s="70">
        <v>41743</v>
      </c>
      <c r="B89" s="85">
        <v>299.07</v>
      </c>
      <c r="C89" s="76">
        <v>55.856499999999997</v>
      </c>
      <c r="D89" s="73">
        <f t="shared" si="25"/>
        <v>-2.9340170718250042E-2</v>
      </c>
      <c r="E89" s="73">
        <f t="shared" si="25"/>
        <v>-3.9789517475172474E-2</v>
      </c>
      <c r="F89" s="73">
        <f t="shared" si="26"/>
        <v>-3.2376102569382191E-2</v>
      </c>
      <c r="G89" s="73">
        <f t="shared" si="27"/>
        <v>-4.218892128014453E-2</v>
      </c>
      <c r="H89" s="74">
        <f t="shared" si="28"/>
        <v>1.3659128426575502E-3</v>
      </c>
      <c r="I89" s="74">
        <f t="shared" si="29"/>
        <v>1.048212017583156E-3</v>
      </c>
      <c r="J89" s="45">
        <f t="shared" si="19"/>
        <v>-2.425703056480397E-2</v>
      </c>
      <c r="K89" s="45">
        <f t="shared" si="20"/>
        <v>-1.5532486910368504E-2</v>
      </c>
      <c r="L89" s="45">
        <f t="shared" si="21"/>
        <v>2.4125814962076893E-4</v>
      </c>
      <c r="M89" s="45">
        <f t="shared" si="30"/>
        <v>-6.5981329959937995E-2</v>
      </c>
      <c r="N89" s="45">
        <f t="shared" si="31"/>
        <v>1.7467268830330028E-2</v>
      </c>
      <c r="O89" s="2"/>
      <c r="P89" s="2"/>
      <c r="Q89" s="2"/>
      <c r="V89" s="45">
        <f t="shared" si="22"/>
        <v>2.4125814962076893E-4</v>
      </c>
      <c r="W89" s="45">
        <f t="shared" si="23"/>
        <v>-3.7473390510043194E-6</v>
      </c>
      <c r="X89" s="45">
        <f t="shared" si="24"/>
        <v>5.8205494758437327E-8</v>
      </c>
    </row>
    <row r="90" spans="1:24" x14ac:dyDescent="0.35">
      <c r="A90" s="70">
        <v>41736</v>
      </c>
      <c r="B90" s="85">
        <v>308.11</v>
      </c>
      <c r="C90" s="76">
        <v>58.171100000000003</v>
      </c>
      <c r="D90" s="73">
        <f t="shared" si="25"/>
        <v>-1.1771120662005129E-2</v>
      </c>
      <c r="E90" s="73">
        <f t="shared" si="25"/>
        <v>6.1924723617919921E-4</v>
      </c>
      <c r="F90" s="73">
        <f t="shared" si="26"/>
        <v>-1.4807052513137277E-2</v>
      </c>
      <c r="G90" s="73">
        <f t="shared" si="27"/>
        <v>-1.7801565687928533E-3</v>
      </c>
      <c r="H90" s="74">
        <f t="shared" si="28"/>
        <v>2.6358871795722049E-5</v>
      </c>
      <c r="I90" s="74">
        <f t="shared" si="29"/>
        <v>2.1924880412680495E-4</v>
      </c>
      <c r="J90" s="45">
        <f t="shared" si="19"/>
        <v>-9.7917863693368981E-3</v>
      </c>
      <c r="K90" s="45">
        <f t="shared" si="20"/>
        <v>1.0411033605516097E-2</v>
      </c>
      <c r="L90" s="45">
        <f t="shared" si="21"/>
        <v>1.0838962073518551E-4</v>
      </c>
      <c r="M90" s="45">
        <f t="shared" si="30"/>
        <v>-5.1516085764470906E-2</v>
      </c>
      <c r="N90" s="45">
        <f t="shared" si="31"/>
        <v>3.193251302579711E-2</v>
      </c>
      <c r="O90" s="2"/>
      <c r="P90" s="2"/>
      <c r="Q90" s="2"/>
      <c r="V90" s="45">
        <f t="shared" si="22"/>
        <v>1.0838962073518551E-4</v>
      </c>
      <c r="W90" s="45">
        <f t="shared" si="23"/>
        <v>1.1284479839631607E-6</v>
      </c>
      <c r="X90" s="45">
        <f t="shared" si="24"/>
        <v>1.1748309883117356E-8</v>
      </c>
    </row>
    <row r="91" spans="1:24" x14ac:dyDescent="0.35">
      <c r="A91" s="70">
        <v>41729</v>
      </c>
      <c r="B91" s="85">
        <v>311.77999999999997</v>
      </c>
      <c r="C91" s="76">
        <v>58.135100000000001</v>
      </c>
      <c r="D91" s="73">
        <f t="shared" si="25"/>
        <v>3.6020469196517496E-2</v>
      </c>
      <c r="E91" s="73">
        <f t="shared" si="25"/>
        <v>3.7615389558003587E-2</v>
      </c>
      <c r="F91" s="73">
        <f t="shared" si="26"/>
        <v>3.2984537345385347E-2</v>
      </c>
      <c r="G91" s="73">
        <f t="shared" si="27"/>
        <v>3.5215985753031531E-2</v>
      </c>
      <c r="H91" s="74">
        <f t="shared" si="28"/>
        <v>1.1615829972254268E-3</v>
      </c>
      <c r="I91" s="74">
        <f t="shared" si="29"/>
        <v>1.0879797038891206E-3</v>
      </c>
      <c r="J91" s="45">
        <f t="shared" si="19"/>
        <v>2.9556784872704092E-2</v>
      </c>
      <c r="K91" s="45">
        <f t="shared" si="20"/>
        <v>8.0586046852994947E-3</v>
      </c>
      <c r="L91" s="45">
        <f t="shared" si="21"/>
        <v>6.4941109473930965E-5</v>
      </c>
      <c r="M91" s="45">
        <f t="shared" si="30"/>
        <v>-1.2167514522429902E-2</v>
      </c>
      <c r="N91" s="45">
        <f t="shared" si="31"/>
        <v>7.1281084267838107E-2</v>
      </c>
      <c r="O91" s="2"/>
      <c r="P91" s="2"/>
      <c r="Q91" s="2"/>
      <c r="V91" s="45">
        <f t="shared" si="22"/>
        <v>6.4941109473930965E-5</v>
      </c>
      <c r="W91" s="45">
        <f t="shared" si="23"/>
        <v>5.2333472907516752E-7</v>
      </c>
      <c r="X91" s="45">
        <f t="shared" si="24"/>
        <v>4.2173476997050859E-9</v>
      </c>
    </row>
    <row r="92" spans="1:24" x14ac:dyDescent="0.35">
      <c r="A92" s="70">
        <v>41722</v>
      </c>
      <c r="B92" s="85">
        <v>300.94</v>
      </c>
      <c r="C92" s="76">
        <v>56.0276</v>
      </c>
      <c r="D92" s="73">
        <f t="shared" si="25"/>
        <v>-6.0441919608943562E-3</v>
      </c>
      <c r="E92" s="73">
        <f t="shared" si="25"/>
        <v>-1.9852210543993928E-2</v>
      </c>
      <c r="F92" s="73">
        <f t="shared" si="26"/>
        <v>-9.080123812026504E-3</v>
      </c>
      <c r="G92" s="73">
        <f t="shared" si="27"/>
        <v>-2.2251614348965981E-2</v>
      </c>
      <c r="H92" s="74">
        <f t="shared" si="28"/>
        <v>2.0204741330607663E-4</v>
      </c>
      <c r="I92" s="74">
        <f t="shared" si="29"/>
        <v>8.2448648441730725E-5</v>
      </c>
      <c r="J92" s="45">
        <f t="shared" si="19"/>
        <v>-5.0765956284379386E-3</v>
      </c>
      <c r="K92" s="45">
        <f t="shared" si="20"/>
        <v>-1.477561491555599E-2</v>
      </c>
      <c r="L92" s="45">
        <f t="shared" si="21"/>
        <v>2.1831879613280064E-4</v>
      </c>
      <c r="M92" s="45">
        <f t="shared" si="30"/>
        <v>-4.6800895023571945E-2</v>
      </c>
      <c r="N92" s="45">
        <f t="shared" si="31"/>
        <v>3.6647703766696071E-2</v>
      </c>
      <c r="O92" s="2"/>
      <c r="P92" s="2"/>
      <c r="Q92" s="2"/>
      <c r="V92" s="45">
        <f t="shared" si="22"/>
        <v>2.1831879613280064E-4</v>
      </c>
      <c r="W92" s="45">
        <f t="shared" si="23"/>
        <v>-3.2257944604860363E-6</v>
      </c>
      <c r="X92" s="45">
        <f t="shared" si="24"/>
        <v>4.7663096744875366E-8</v>
      </c>
    </row>
    <row r="93" spans="1:24" x14ac:dyDescent="0.35">
      <c r="A93" s="70">
        <v>41715</v>
      </c>
      <c r="B93" s="85">
        <v>302.77</v>
      </c>
      <c r="C93" s="76">
        <v>57.162399999999998</v>
      </c>
      <c r="D93" s="73">
        <f t="shared" si="25"/>
        <v>-1.5510177537881377E-2</v>
      </c>
      <c r="E93" s="73">
        <f t="shared" si="25"/>
        <v>-2.1582142740995451E-2</v>
      </c>
      <c r="F93" s="73">
        <f t="shared" si="26"/>
        <v>-1.8546109389013524E-2</v>
      </c>
      <c r="G93" s="73">
        <f t="shared" si="27"/>
        <v>-2.3981546545967503E-2</v>
      </c>
      <c r="H93" s="74">
        <f t="shared" si="28"/>
        <v>4.4476438555923276E-4</v>
      </c>
      <c r="I93" s="74">
        <f t="shared" si="29"/>
        <v>3.4395817346925562E-4</v>
      </c>
      <c r="J93" s="45">
        <f t="shared" si="19"/>
        <v>-1.2870289225048504E-2</v>
      </c>
      <c r="K93" s="45">
        <f t="shared" si="20"/>
        <v>-8.7118535159469469E-3</v>
      </c>
      <c r="L93" s="45">
        <f t="shared" si="21"/>
        <v>7.5896391683317175E-5</v>
      </c>
      <c r="M93" s="45">
        <f t="shared" si="30"/>
        <v>-5.4594588620182516E-2</v>
      </c>
      <c r="N93" s="45">
        <f t="shared" si="31"/>
        <v>2.8854010170085501E-2</v>
      </c>
      <c r="O93" s="2"/>
      <c r="P93" s="2"/>
      <c r="Q93" s="2"/>
      <c r="V93" s="45">
        <f t="shared" si="22"/>
        <v>7.5896391683317175E-5</v>
      </c>
      <c r="W93" s="45">
        <f t="shared" si="23"/>
        <v>-6.6119824673399334E-7</v>
      </c>
      <c r="X93" s="45">
        <f t="shared" si="24"/>
        <v>5.7602622705474965E-9</v>
      </c>
    </row>
    <row r="94" spans="1:24" x14ac:dyDescent="0.35">
      <c r="A94" s="70">
        <v>41708</v>
      </c>
      <c r="B94" s="85">
        <v>307.54000000000002</v>
      </c>
      <c r="C94" s="76">
        <v>58.423299999999998</v>
      </c>
      <c r="D94" s="73">
        <f t="shared" si="25"/>
        <v>1.7771453155508501E-2</v>
      </c>
      <c r="E94" s="73">
        <f t="shared" si="25"/>
        <v>-7.1915916834476368E-3</v>
      </c>
      <c r="F94" s="73">
        <f t="shared" si="26"/>
        <v>1.4735521304376352E-2</v>
      </c>
      <c r="G94" s="73">
        <f t="shared" si="27"/>
        <v>-9.5909954884196898E-3</v>
      </c>
      <c r="H94" s="74">
        <f t="shared" si="28"/>
        <v>-1.4132831834978582E-4</v>
      </c>
      <c r="I94" s="74">
        <f t="shared" si="29"/>
        <v>2.1713558811172935E-4</v>
      </c>
      <c r="J94" s="45">
        <f t="shared" si="19"/>
        <v>1.4531699707876959E-2</v>
      </c>
      <c r="K94" s="45">
        <f t="shared" si="20"/>
        <v>-2.1723291391324596E-2</v>
      </c>
      <c r="L94" s="45">
        <f t="shared" si="21"/>
        <v>4.7190138887239733E-4</v>
      </c>
      <c r="M94" s="45">
        <f t="shared" si="30"/>
        <v>-2.7192599687257044E-2</v>
      </c>
      <c r="N94" s="45">
        <f t="shared" si="31"/>
        <v>5.6255999103010976E-2</v>
      </c>
      <c r="O94" s="2"/>
      <c r="P94" s="2"/>
      <c r="Q94" s="2"/>
      <c r="V94" s="45">
        <f t="shared" si="22"/>
        <v>4.7190138887239733E-4</v>
      </c>
      <c r="W94" s="45">
        <f t="shared" si="23"/>
        <v>-1.025125137844587E-5</v>
      </c>
      <c r="X94" s="45">
        <f t="shared" si="24"/>
        <v>2.2269092081969757E-7</v>
      </c>
    </row>
    <row r="95" spans="1:24" x14ac:dyDescent="0.35">
      <c r="A95" s="70">
        <v>41701</v>
      </c>
      <c r="B95" s="85">
        <v>302.17</v>
      </c>
      <c r="C95" s="76">
        <v>58.846499999999999</v>
      </c>
      <c r="D95" s="73">
        <f t="shared" si="25"/>
        <v>-2.5635237972397744E-2</v>
      </c>
      <c r="E95" s="73">
        <f t="shared" si="25"/>
        <v>-4.6030818567242946E-4</v>
      </c>
      <c r="F95" s="73">
        <f t="shared" si="26"/>
        <v>-2.8671169823529893E-2</v>
      </c>
      <c r="G95" s="73">
        <f t="shared" si="27"/>
        <v>-2.8597119906444823E-3</v>
      </c>
      <c r="H95" s="74">
        <f t="shared" si="28"/>
        <v>8.199128813015268E-5</v>
      </c>
      <c r="I95" s="74">
        <f t="shared" si="29"/>
        <v>8.2203597904969119E-4</v>
      </c>
      <c r="J95" s="45">
        <f t="shared" si="19"/>
        <v>-2.1206623358667843E-2</v>
      </c>
      <c r="K95" s="45">
        <f t="shared" si="20"/>
        <v>2.0746315172995414E-2</v>
      </c>
      <c r="L95" s="45">
        <f t="shared" si="21"/>
        <v>4.3040959325725976E-4</v>
      </c>
      <c r="M95" s="45">
        <f t="shared" si="30"/>
        <v>-6.2930922753801855E-2</v>
      </c>
      <c r="N95" s="45">
        <f t="shared" si="31"/>
        <v>2.0517676036466159E-2</v>
      </c>
      <c r="O95" s="2"/>
      <c r="P95" s="2"/>
      <c r="Q95" s="2"/>
      <c r="V95" s="45">
        <f t="shared" si="22"/>
        <v>4.3040959325725976E-4</v>
      </c>
      <c r="W95" s="45">
        <f t="shared" si="23"/>
        <v>8.9294130751958735E-6</v>
      </c>
      <c r="X95" s="45">
        <f t="shared" si="24"/>
        <v>1.8525241796787977E-7</v>
      </c>
    </row>
    <row r="96" spans="1:24" x14ac:dyDescent="0.35">
      <c r="A96" s="70">
        <v>41694</v>
      </c>
      <c r="B96" s="85">
        <v>310.12</v>
      </c>
      <c r="C96" s="76">
        <v>58.873600000000003</v>
      </c>
      <c r="D96" s="73">
        <f t="shared" si="25"/>
        <v>9.4394896165613477E-3</v>
      </c>
      <c r="E96" s="73">
        <f t="shared" si="25"/>
        <v>2.5250942121357818E-2</v>
      </c>
      <c r="F96" s="73">
        <f t="shared" si="26"/>
        <v>6.403557765429199E-3</v>
      </c>
      <c r="G96" s="73">
        <f t="shared" si="27"/>
        <v>2.2851538316385766E-2</v>
      </c>
      <c r="H96" s="74">
        <f t="shared" si="28"/>
        <v>1.4633114563789495E-4</v>
      </c>
      <c r="I96" s="74">
        <f t="shared" si="29"/>
        <v>4.1005552055188596E-5</v>
      </c>
      <c r="J96" s="45">
        <f t="shared" si="19"/>
        <v>7.6716881060682196E-3</v>
      </c>
      <c r="K96" s="45">
        <f t="shared" si="20"/>
        <v>1.7579254015289598E-2</v>
      </c>
      <c r="L96" s="45">
        <f t="shared" si="21"/>
        <v>3.0903017173407549E-4</v>
      </c>
      <c r="M96" s="45">
        <f t="shared" si="30"/>
        <v>-3.4052611289065782E-2</v>
      </c>
      <c r="N96" s="45">
        <f t="shared" si="31"/>
        <v>4.9395987501202235E-2</v>
      </c>
      <c r="O96" s="2"/>
      <c r="P96" s="2"/>
      <c r="Q96" s="2"/>
      <c r="V96" s="45">
        <f t="shared" si="22"/>
        <v>3.0903017173407549E-4</v>
      </c>
      <c r="W96" s="45">
        <f t="shared" si="23"/>
        <v>5.4325198873018808E-6</v>
      </c>
      <c r="X96" s="45">
        <f t="shared" si="24"/>
        <v>9.5499647041992193E-8</v>
      </c>
    </row>
    <row r="97" spans="1:24" x14ac:dyDescent="0.35">
      <c r="A97" s="70">
        <v>41687</v>
      </c>
      <c r="B97" s="85">
        <v>307.22000000000003</v>
      </c>
      <c r="C97" s="76">
        <v>57.4236</v>
      </c>
      <c r="D97" s="73">
        <f t="shared" si="25"/>
        <v>2.1139400385561436E-2</v>
      </c>
      <c r="E97" s="73">
        <f t="shared" si="25"/>
        <v>3.5906279991052316E-2</v>
      </c>
      <c r="F97" s="73">
        <f t="shared" si="26"/>
        <v>1.8103468534429287E-2</v>
      </c>
      <c r="G97" s="73">
        <f t="shared" si="27"/>
        <v>3.350687618608026E-2</v>
      </c>
      <c r="H97" s="74">
        <f t="shared" si="28"/>
        <v>6.06590678721722E-4</v>
      </c>
      <c r="I97" s="74">
        <f t="shared" si="29"/>
        <v>3.2773557297707129E-4</v>
      </c>
      <c r="J97" s="45">
        <f t="shared" si="19"/>
        <v>1.7304654361896269E-2</v>
      </c>
      <c r="K97" s="45">
        <f t="shared" si="20"/>
        <v>1.8601625629156047E-2</v>
      </c>
      <c r="L97" s="45">
        <f t="shared" si="21"/>
        <v>3.4602047604727511E-4</v>
      </c>
      <c r="M97" s="45">
        <f t="shared" si="30"/>
        <v>-2.4419645033237732E-2</v>
      </c>
      <c r="N97" s="45">
        <f t="shared" si="31"/>
        <v>5.9028953757030281E-2</v>
      </c>
      <c r="O97" s="2"/>
      <c r="P97" s="2"/>
      <c r="Q97" s="2"/>
      <c r="V97" s="45">
        <f t="shared" si="22"/>
        <v>3.4602047604727511E-4</v>
      </c>
      <c r="W97" s="45">
        <f t="shared" si="23"/>
        <v>6.4365433554537691E-6</v>
      </c>
      <c r="X97" s="45">
        <f t="shared" si="24"/>
        <v>1.1973016984398289E-7</v>
      </c>
    </row>
    <row r="98" spans="1:24" x14ac:dyDescent="0.35">
      <c r="A98" s="70">
        <v>41680</v>
      </c>
      <c r="B98" s="85">
        <v>300.86</v>
      </c>
      <c r="C98" s="76">
        <v>55.433199999999999</v>
      </c>
      <c r="D98" s="73">
        <f t="shared" si="25"/>
        <v>2.1214486948847627E-2</v>
      </c>
      <c r="E98" s="73">
        <f t="shared" si="25"/>
        <v>3.4280607285258745E-2</v>
      </c>
      <c r="F98" s="73">
        <f t="shared" si="26"/>
        <v>1.8178555097715477E-2</v>
      </c>
      <c r="G98" s="73">
        <f t="shared" si="27"/>
        <v>3.1881203480286689E-2</v>
      </c>
      <c r="H98" s="74">
        <f t="shared" si="28"/>
        <v>5.7955421404786995E-4</v>
      </c>
      <c r="I98" s="74">
        <f t="shared" si="29"/>
        <v>3.3045986544067736E-4</v>
      </c>
      <c r="J98" s="45">
        <f t="shared" ref="J98:J129" si="32">$S$4+$R$11*D98</f>
        <v>1.7366475887263665E-2</v>
      </c>
      <c r="K98" s="45">
        <f t="shared" ref="K98:K129" si="33">E98-J98</f>
        <v>1.691413139799508E-2</v>
      </c>
      <c r="L98" s="45">
        <f t="shared" ref="L98:L129" si="34">K98^2</f>
        <v>2.86087840948643E-4</v>
      </c>
      <c r="M98" s="45">
        <f t="shared" si="30"/>
        <v>-2.4357823507870337E-2</v>
      </c>
      <c r="N98" s="45">
        <f t="shared" si="31"/>
        <v>5.909077528239768E-2</v>
      </c>
      <c r="O98" s="2"/>
      <c r="P98" s="2"/>
      <c r="Q98" s="2"/>
      <c r="V98" s="45">
        <f t="shared" ref="V98:V129" si="35">(K98-AVERAGE($K$2:$K$157))^2</f>
        <v>2.86087840948643E-4</v>
      </c>
      <c r="W98" s="45">
        <f t="shared" ref="W98:W129" si="36">(K98-AVERAGE($K$2:$K$157))^3</f>
        <v>4.8389273331740647E-6</v>
      </c>
      <c r="X98" s="45">
        <f t="shared" ref="X98:X129" si="37">(K98-AVERAGE($K$2:$K$157))^4</f>
        <v>8.1846252738656052E-8</v>
      </c>
    </row>
    <row r="99" spans="1:24" x14ac:dyDescent="0.35">
      <c r="A99" s="70">
        <v>41673</v>
      </c>
      <c r="B99" s="85">
        <v>294.61</v>
      </c>
      <c r="C99" s="76">
        <v>53.5959</v>
      </c>
      <c r="D99" s="73">
        <f t="shared" si="25"/>
        <v>-9.28136664761069E-3</v>
      </c>
      <c r="E99" s="73">
        <f t="shared" si="25"/>
        <v>-2.3305779702158372E-2</v>
      </c>
      <c r="F99" s="73">
        <f t="shared" si="26"/>
        <v>-1.231729849874284E-2</v>
      </c>
      <c r="G99" s="73">
        <f t="shared" si="27"/>
        <v>-2.5705183507130424E-2</v>
      </c>
      <c r="H99" s="74">
        <f t="shared" si="28"/>
        <v>3.1661841822228678E-4</v>
      </c>
      <c r="I99" s="74">
        <f t="shared" si="29"/>
        <v>1.5171584230713262E-4</v>
      </c>
      <c r="J99" s="45">
        <f t="shared" si="32"/>
        <v>-7.7418804444540391E-3</v>
      </c>
      <c r="K99" s="45">
        <f t="shared" si="33"/>
        <v>-1.5563899257704333E-2</v>
      </c>
      <c r="L99" s="45">
        <f t="shared" si="34"/>
        <v>2.4223496010396947E-4</v>
      </c>
      <c r="M99" s="45">
        <f t="shared" si="30"/>
        <v>-4.9466179839588051E-2</v>
      </c>
      <c r="N99" s="45">
        <f t="shared" si="31"/>
        <v>3.3982418950679966E-2</v>
      </c>
      <c r="O99" s="2"/>
      <c r="P99" s="2"/>
      <c r="Q99" s="2"/>
      <c r="V99" s="45">
        <f t="shared" si="35"/>
        <v>2.4223496010396947E-4</v>
      </c>
      <c r="W99" s="45">
        <f t="shared" si="36"/>
        <v>-3.770120515752209E-6</v>
      </c>
      <c r="X99" s="45">
        <f t="shared" si="37"/>
        <v>5.8677775896571678E-8</v>
      </c>
    </row>
    <row r="100" spans="1:24" x14ac:dyDescent="0.35">
      <c r="A100" s="70">
        <v>41666</v>
      </c>
      <c r="B100" s="85">
        <v>297.37</v>
      </c>
      <c r="C100" s="76">
        <v>54.8748</v>
      </c>
      <c r="D100" s="73">
        <f t="shared" si="25"/>
        <v>-4.3211068211068231E-2</v>
      </c>
      <c r="E100" s="73">
        <f t="shared" si="25"/>
        <v>-4.6926968721722535E-2</v>
      </c>
      <c r="F100" s="73">
        <f t="shared" si="26"/>
        <v>-4.624700006220038E-2</v>
      </c>
      <c r="G100" s="73">
        <f t="shared" si="27"/>
        <v>-4.9326372526694591E-2</v>
      </c>
      <c r="H100" s="74">
        <f t="shared" si="28"/>
        <v>2.2811967533101639E-3</v>
      </c>
      <c r="I100" s="74">
        <f t="shared" si="29"/>
        <v>2.1387850147531621E-3</v>
      </c>
      <c r="J100" s="45">
        <f t="shared" si="32"/>
        <v>-3.5677449927351543E-2</v>
      </c>
      <c r="K100" s="45">
        <f t="shared" si="33"/>
        <v>-1.1249518794370993E-2</v>
      </c>
      <c r="L100" s="45">
        <f t="shared" si="34"/>
        <v>1.2655167310490618E-4</v>
      </c>
      <c r="M100" s="45">
        <f t="shared" si="30"/>
        <v>-7.7401749322485558E-2</v>
      </c>
      <c r="N100" s="45">
        <f t="shared" si="31"/>
        <v>6.0468494677824516E-3</v>
      </c>
      <c r="O100" s="2"/>
      <c r="P100" s="2"/>
      <c r="Q100" s="2"/>
      <c r="V100" s="45">
        <f t="shared" si="35"/>
        <v>1.2655167310490618E-4</v>
      </c>
      <c r="W100" s="45">
        <f t="shared" si="36"/>
        <v>-1.4236454250527362E-6</v>
      </c>
      <c r="X100" s="45">
        <f t="shared" si="37"/>
        <v>1.6015325965651033E-8</v>
      </c>
    </row>
    <row r="101" spans="1:24" x14ac:dyDescent="0.35">
      <c r="A101" s="70">
        <v>41659</v>
      </c>
      <c r="B101" s="85">
        <v>310.8</v>
      </c>
      <c r="C101" s="76">
        <v>57.576700000000002</v>
      </c>
      <c r="D101" s="73">
        <f t="shared" si="25"/>
        <v>-1.0915571396747627E-2</v>
      </c>
      <c r="E101" s="73">
        <f t="shared" si="25"/>
        <v>1.4762306769053473E-2</v>
      </c>
      <c r="F101" s="73">
        <f t="shared" si="26"/>
        <v>-1.3951503247879776E-2</v>
      </c>
      <c r="G101" s="73">
        <f t="shared" si="27"/>
        <v>1.2362902964081421E-2</v>
      </c>
      <c r="H101" s="74">
        <f t="shared" si="28"/>
        <v>-1.7248108085660444E-4</v>
      </c>
      <c r="I101" s="74">
        <f t="shared" si="29"/>
        <v>1.9464444287559994E-4</v>
      </c>
      <c r="J101" s="45">
        <f t="shared" si="32"/>
        <v>-9.0873812362430202E-3</v>
      </c>
      <c r="K101" s="45">
        <f t="shared" si="33"/>
        <v>2.3849688005296493E-2</v>
      </c>
      <c r="L101" s="45">
        <f t="shared" si="34"/>
        <v>5.6880761794998345E-4</v>
      </c>
      <c r="M101" s="45">
        <f t="shared" si="30"/>
        <v>-5.0811680631377032E-2</v>
      </c>
      <c r="N101" s="45">
        <f t="shared" si="31"/>
        <v>3.2636918158890985E-2</v>
      </c>
      <c r="O101" s="2"/>
      <c r="P101" s="2"/>
      <c r="Q101" s="2"/>
      <c r="V101" s="45">
        <f t="shared" si="35"/>
        <v>5.6880761794998345E-4</v>
      </c>
      <c r="W101" s="45">
        <f t="shared" si="36"/>
        <v>1.3565884223142991E-5</v>
      </c>
      <c r="X101" s="45">
        <f t="shared" si="37"/>
        <v>3.2354210623793432E-7</v>
      </c>
    </row>
    <row r="102" spans="1:24" x14ac:dyDescent="0.35">
      <c r="A102" s="70">
        <v>41652</v>
      </c>
      <c r="B102" s="85">
        <v>314.23</v>
      </c>
      <c r="C102" s="76">
        <v>56.739100000000001</v>
      </c>
      <c r="D102" s="73">
        <f t="shared" si="25"/>
        <v>1.4341258206388091E-3</v>
      </c>
      <c r="E102" s="73">
        <f t="shared" si="25"/>
        <v>5.1053216157758933E-3</v>
      </c>
      <c r="F102" s="73">
        <f t="shared" si="26"/>
        <v>-1.6018060304933395E-3</v>
      </c>
      <c r="G102" s="73">
        <f t="shared" si="27"/>
        <v>2.7059178108038407E-3</v>
      </c>
      <c r="H102" s="74">
        <f t="shared" si="28"/>
        <v>-4.3343554673649271E-6</v>
      </c>
      <c r="I102" s="74">
        <f t="shared" si="29"/>
        <v>2.5657825593248295E-6</v>
      </c>
      <c r="J102" s="45">
        <f t="shared" si="32"/>
        <v>1.0805780681974E-3</v>
      </c>
      <c r="K102" s="45">
        <f t="shared" si="33"/>
        <v>4.0247435475784937E-3</v>
      </c>
      <c r="L102" s="45">
        <f t="shared" si="34"/>
        <v>1.6198560623774719E-5</v>
      </c>
      <c r="M102" s="45">
        <f t="shared" si="30"/>
        <v>-4.064372132693661E-2</v>
      </c>
      <c r="N102" s="45">
        <f t="shared" si="31"/>
        <v>4.2804877463331406E-2</v>
      </c>
      <c r="O102" s="2"/>
      <c r="P102" s="2"/>
      <c r="Q102" s="2"/>
      <c r="V102" s="45">
        <f t="shared" si="35"/>
        <v>1.6198560623774719E-5</v>
      </c>
      <c r="W102" s="45">
        <f t="shared" si="36"/>
        <v>6.5195052350596359E-8</v>
      </c>
      <c r="X102" s="45">
        <f t="shared" si="37"/>
        <v>2.6239336628210478E-10</v>
      </c>
    </row>
    <row r="103" spans="1:24" x14ac:dyDescent="0.35">
      <c r="A103" s="70">
        <v>41645</v>
      </c>
      <c r="B103" s="85">
        <v>313.77999999999997</v>
      </c>
      <c r="C103" s="76">
        <v>56.450899999999997</v>
      </c>
      <c r="D103" s="73">
        <f t="shared" si="25"/>
        <v>-2.7015859898929626E-3</v>
      </c>
      <c r="E103" s="73">
        <f t="shared" si="25"/>
        <v>-2.8632999487750578E-3</v>
      </c>
      <c r="F103" s="73">
        <f t="shared" si="26"/>
        <v>-5.7375178410251117E-3</v>
      </c>
      <c r="G103" s="73">
        <f t="shared" si="27"/>
        <v>-5.2627037537471104E-3</v>
      </c>
      <c r="H103" s="74">
        <f t="shared" si="28"/>
        <v>3.0194856679153871E-5</v>
      </c>
      <c r="I103" s="74">
        <f t="shared" si="29"/>
        <v>3.2919110976081461E-5</v>
      </c>
      <c r="J103" s="45">
        <f t="shared" si="32"/>
        <v>-2.3245053637411905E-3</v>
      </c>
      <c r="K103" s="45">
        <f t="shared" si="33"/>
        <v>-5.3879458503386726E-4</v>
      </c>
      <c r="L103" s="45">
        <f t="shared" si="34"/>
        <v>2.9029960486181721E-7</v>
      </c>
      <c r="M103" s="45">
        <f t="shared" si="30"/>
        <v>-4.4048804758875203E-2</v>
      </c>
      <c r="N103" s="45">
        <f t="shared" si="31"/>
        <v>3.9399794031392814E-2</v>
      </c>
      <c r="O103" s="2"/>
      <c r="P103" s="2"/>
      <c r="Q103" s="2"/>
      <c r="V103" s="45">
        <f t="shared" si="35"/>
        <v>2.9029960486181732E-7</v>
      </c>
      <c r="W103" s="45">
        <f t="shared" si="36"/>
        <v>-1.5641185513701854E-10</v>
      </c>
      <c r="X103" s="45">
        <f t="shared" si="37"/>
        <v>8.4273860582927267E-14</v>
      </c>
    </row>
    <row r="104" spans="1:24" x14ac:dyDescent="0.35">
      <c r="A104" s="70">
        <v>41638</v>
      </c>
      <c r="B104" s="85">
        <v>314.63</v>
      </c>
      <c r="C104" s="76">
        <v>56.613</v>
      </c>
      <c r="D104" s="73">
        <f t="shared" si="25"/>
        <v>1.0048154093097899E-2</v>
      </c>
      <c r="E104" s="73">
        <f t="shared" si="25"/>
        <v>-1.023455201544099E-2</v>
      </c>
      <c r="F104" s="73">
        <f t="shared" si="26"/>
        <v>7.0122222419657506E-3</v>
      </c>
      <c r="G104" s="73">
        <f t="shared" si="27"/>
        <v>-1.2633955820413042E-2</v>
      </c>
      <c r="H104" s="74">
        <f t="shared" si="28"/>
        <v>-8.8592106007912987E-5</v>
      </c>
      <c r="I104" s="74">
        <f t="shared" si="29"/>
        <v>4.917126077071918E-5</v>
      </c>
      <c r="J104" s="45">
        <f t="shared" si="32"/>
        <v>8.1728239249099343E-3</v>
      </c>
      <c r="K104" s="45">
        <f t="shared" si="33"/>
        <v>-1.8407375940350926E-2</v>
      </c>
      <c r="L104" s="45">
        <f t="shared" si="34"/>
        <v>3.3883148900941011E-4</v>
      </c>
      <c r="M104" s="45">
        <f t="shared" si="30"/>
        <v>-3.3551475470224072E-2</v>
      </c>
      <c r="N104" s="45">
        <f t="shared" si="31"/>
        <v>4.9897123320043944E-2</v>
      </c>
      <c r="O104" s="2"/>
      <c r="P104" s="2"/>
      <c r="Q104" s="2"/>
      <c r="V104" s="45">
        <f t="shared" si="35"/>
        <v>3.3883148900941011E-4</v>
      </c>
      <c r="W104" s="45">
        <f t="shared" si="36"/>
        <v>-6.236998598625095E-6</v>
      </c>
      <c r="X104" s="45">
        <f t="shared" si="37"/>
        <v>1.1480677794433401E-7</v>
      </c>
    </row>
    <row r="105" spans="1:24" x14ac:dyDescent="0.35">
      <c r="A105" s="70">
        <v>41631</v>
      </c>
      <c r="B105" s="85">
        <v>311.5</v>
      </c>
      <c r="C105" s="76">
        <v>57.198399999999999</v>
      </c>
      <c r="D105" s="73">
        <f t="shared" si="25"/>
        <v>3.3373142250530792E-2</v>
      </c>
      <c r="E105" s="73">
        <f t="shared" si="25"/>
        <v>4.8711442275254056E-2</v>
      </c>
      <c r="F105" s="73">
        <f t="shared" si="26"/>
        <v>3.0337210399398643E-2</v>
      </c>
      <c r="G105" s="73">
        <f t="shared" si="27"/>
        <v>4.6312038470282001E-2</v>
      </c>
      <c r="H105" s="74">
        <f t="shared" si="28"/>
        <v>1.4049780550979892E-3</v>
      </c>
      <c r="I105" s="74">
        <f t="shared" si="29"/>
        <v>9.2034633481738112E-4</v>
      </c>
      <c r="J105" s="45">
        <f t="shared" si="32"/>
        <v>2.737714336583013E-2</v>
      </c>
      <c r="K105" s="45">
        <f t="shared" si="33"/>
        <v>2.1334298909423927E-2</v>
      </c>
      <c r="L105" s="45">
        <f t="shared" si="34"/>
        <v>4.5515230995664695E-4</v>
      </c>
      <c r="M105" s="45">
        <f t="shared" si="30"/>
        <v>-1.4347156029303868E-2</v>
      </c>
      <c r="N105" s="45">
        <f t="shared" si="31"/>
        <v>6.9101442760964152E-2</v>
      </c>
      <c r="O105" s="2"/>
      <c r="P105" s="2"/>
      <c r="Q105" s="2"/>
      <c r="V105" s="45">
        <f t="shared" si="35"/>
        <v>4.5515230995664695E-4</v>
      </c>
      <c r="W105" s="45">
        <f t="shared" si="36"/>
        <v>9.7103554299298747E-6</v>
      </c>
      <c r="X105" s="45">
        <f t="shared" si="37"/>
        <v>2.0716362525887162E-7</v>
      </c>
    </row>
    <row r="106" spans="1:24" x14ac:dyDescent="0.35">
      <c r="A106" s="70">
        <v>41624</v>
      </c>
      <c r="B106" s="85">
        <v>301.44</v>
      </c>
      <c r="C106" s="76">
        <v>54.541600000000003</v>
      </c>
      <c r="D106" s="73">
        <f t="shared" si="25"/>
        <v>-2.0599129248164195E-2</v>
      </c>
      <c r="E106" s="73">
        <f t="shared" si="25"/>
        <v>2.1420358142095853E-2</v>
      </c>
      <c r="F106" s="73">
        <f t="shared" si="26"/>
        <v>-2.3635061099296344E-2</v>
      </c>
      <c r="G106" s="73">
        <f t="shared" si="27"/>
        <v>1.9020954337123801E-2</v>
      </c>
      <c r="H106" s="74">
        <f t="shared" si="28"/>
        <v>-4.4956141792484682E-4</v>
      </c>
      <c r="I106" s="74">
        <f t="shared" si="29"/>
        <v>5.5861611316747133E-4</v>
      </c>
      <c r="J106" s="45">
        <f t="shared" si="32"/>
        <v>-1.7060210077486117E-2</v>
      </c>
      <c r="K106" s="45">
        <f t="shared" si="33"/>
        <v>3.848056821958197E-2</v>
      </c>
      <c r="L106" s="45">
        <f t="shared" si="34"/>
        <v>1.480754130501902E-3</v>
      </c>
      <c r="M106" s="45">
        <f t="shared" si="30"/>
        <v>-5.8784509472620136E-2</v>
      </c>
      <c r="N106" s="45">
        <f t="shared" si="31"/>
        <v>2.4664089317647884E-2</v>
      </c>
      <c r="O106" s="2"/>
      <c r="P106" s="2"/>
      <c r="Q106" s="2"/>
      <c r="V106" s="45">
        <f t="shared" si="35"/>
        <v>1.480754130501902E-3</v>
      </c>
      <c r="W106" s="45">
        <f t="shared" si="36"/>
        <v>5.6980260335206219E-5</v>
      </c>
      <c r="X106" s="45">
        <f t="shared" si="37"/>
        <v>2.1926327949984436E-6</v>
      </c>
    </row>
    <row r="107" spans="1:24" x14ac:dyDescent="0.35">
      <c r="A107" s="70">
        <v>41617</v>
      </c>
      <c r="B107" s="85">
        <v>307.77999999999997</v>
      </c>
      <c r="C107" s="76">
        <v>53.397799999999997</v>
      </c>
      <c r="D107" s="73">
        <f t="shared" si="25"/>
        <v>-1.2956192675261435E-2</v>
      </c>
      <c r="E107" s="73">
        <f t="shared" si="25"/>
        <v>-8.4202175035742342E-4</v>
      </c>
      <c r="F107" s="73">
        <f t="shared" si="26"/>
        <v>-1.5992124526393585E-2</v>
      </c>
      <c r="G107" s="73">
        <f t="shared" si="27"/>
        <v>-3.241425555329476E-3</v>
      </c>
      <c r="H107" s="74">
        <f t="shared" si="28"/>
        <v>5.1837281123863458E-5</v>
      </c>
      <c r="I107" s="74">
        <f t="shared" si="29"/>
        <v>2.5574804686767926E-4</v>
      </c>
      <c r="J107" s="45">
        <f t="shared" si="32"/>
        <v>-1.0767499683721418E-2</v>
      </c>
      <c r="K107" s="45">
        <f t="shared" si="33"/>
        <v>9.925477933363994E-3</v>
      </c>
      <c r="L107" s="45">
        <f t="shared" si="34"/>
        <v>9.8515112205695582E-5</v>
      </c>
      <c r="M107" s="45">
        <f t="shared" si="30"/>
        <v>-5.2491799078855428E-2</v>
      </c>
      <c r="N107" s="45">
        <f t="shared" si="31"/>
        <v>3.0956799711412585E-2</v>
      </c>
      <c r="O107" s="2"/>
      <c r="P107" s="2"/>
      <c r="Q107" s="2"/>
      <c r="V107" s="45">
        <f t="shared" si="35"/>
        <v>9.8515112205695582E-5</v>
      </c>
      <c r="W107" s="45">
        <f t="shared" si="36"/>
        <v>9.7780957230050927E-7</v>
      </c>
      <c r="X107" s="45">
        <f t="shared" si="37"/>
        <v>9.7052273329007908E-9</v>
      </c>
    </row>
    <row r="108" spans="1:24" x14ac:dyDescent="0.35">
      <c r="A108" s="70">
        <v>41610</v>
      </c>
      <c r="B108" s="85">
        <v>311.82</v>
      </c>
      <c r="C108" s="76">
        <v>53.442799999999998</v>
      </c>
      <c r="D108" s="73">
        <f t="shared" si="25"/>
        <v>4.0571870170015159E-3</v>
      </c>
      <c r="E108" s="73">
        <f t="shared" si="25"/>
        <v>1.5179397996318708E-3</v>
      </c>
      <c r="F108" s="73">
        <f t="shared" si="26"/>
        <v>1.0212551658693673E-3</v>
      </c>
      <c r="G108" s="73">
        <f t="shared" si="27"/>
        <v>-8.8146400534018184E-4</v>
      </c>
      <c r="H108" s="74">
        <f t="shared" si="28"/>
        <v>-9.0019966898156427E-7</v>
      </c>
      <c r="I108" s="74">
        <f t="shared" si="29"/>
        <v>1.0429621138148689E-6</v>
      </c>
      <c r="J108" s="45">
        <f t="shared" si="32"/>
        <v>3.2402406921622994E-3</v>
      </c>
      <c r="K108" s="45">
        <f t="shared" si="33"/>
        <v>-1.7223008925304286E-3</v>
      </c>
      <c r="L108" s="45">
        <f t="shared" si="34"/>
        <v>2.9663203644111113E-6</v>
      </c>
      <c r="M108" s="45">
        <f t="shared" si="30"/>
        <v>-3.848405870297171E-2</v>
      </c>
      <c r="N108" s="45">
        <f t="shared" si="31"/>
        <v>4.4964540087296306E-2</v>
      </c>
      <c r="O108" s="2"/>
      <c r="P108" s="2"/>
      <c r="Q108" s="2"/>
      <c r="V108" s="45">
        <f t="shared" si="35"/>
        <v>2.9663203644111117E-6</v>
      </c>
      <c r="W108" s="45">
        <f t="shared" si="36"/>
        <v>-5.1088962111564451E-9</v>
      </c>
      <c r="X108" s="45">
        <f t="shared" si="37"/>
        <v>8.7990565043200714E-12</v>
      </c>
    </row>
    <row r="109" spans="1:24" x14ac:dyDescent="0.35">
      <c r="A109" s="70">
        <v>41603</v>
      </c>
      <c r="B109" s="85">
        <v>310.56</v>
      </c>
      <c r="C109" s="76">
        <v>53.361800000000002</v>
      </c>
      <c r="D109" s="73">
        <f t="shared" si="25"/>
        <v>8.6391685612212579E-3</v>
      </c>
      <c r="E109" s="73">
        <f t="shared" si="25"/>
        <v>1.5946934936657806E-2</v>
      </c>
      <c r="F109" s="73">
        <f t="shared" si="26"/>
        <v>5.6032367100891092E-3</v>
      </c>
      <c r="G109" s="73">
        <f t="shared" si="27"/>
        <v>1.3547531131685754E-2</v>
      </c>
      <c r="H109" s="74">
        <f t="shared" si="28"/>
        <v>7.5910023768136666E-5</v>
      </c>
      <c r="I109" s="74">
        <f t="shared" si="29"/>
        <v>3.1396261629290222E-5</v>
      </c>
      <c r="J109" s="45">
        <f t="shared" si="32"/>
        <v>7.012754386646473E-3</v>
      </c>
      <c r="K109" s="45">
        <f t="shared" si="33"/>
        <v>8.9341805500113333E-3</v>
      </c>
      <c r="L109" s="45">
        <f t="shared" si="34"/>
        <v>7.9819582100200807E-5</v>
      </c>
      <c r="M109" s="45">
        <f t="shared" si="30"/>
        <v>-3.4711545008487533E-2</v>
      </c>
      <c r="N109" s="45">
        <f t="shared" si="31"/>
        <v>4.8737053781780483E-2</v>
      </c>
      <c r="O109" s="2"/>
      <c r="P109" s="2"/>
      <c r="Q109" s="2"/>
      <c r="V109" s="45">
        <f t="shared" si="35"/>
        <v>7.9819582100200807E-5</v>
      </c>
      <c r="W109" s="45">
        <f t="shared" si="36"/>
        <v>7.1312255790964677E-7</v>
      </c>
      <c r="X109" s="45">
        <f t="shared" si="37"/>
        <v>6.3711656866506974E-9</v>
      </c>
    </row>
    <row r="110" spans="1:24" x14ac:dyDescent="0.35">
      <c r="A110" s="70">
        <v>41596</v>
      </c>
      <c r="B110" s="85">
        <v>307.89999999999998</v>
      </c>
      <c r="C110" s="76">
        <v>52.5242</v>
      </c>
      <c r="D110" s="73">
        <f t="shared" si="25"/>
        <v>9.442003803029295E-3</v>
      </c>
      <c r="E110" s="73">
        <f t="shared" si="25"/>
        <v>-4.6089062565144697E-3</v>
      </c>
      <c r="F110" s="73">
        <f t="shared" si="26"/>
        <v>6.4060719518971463E-3</v>
      </c>
      <c r="G110" s="73">
        <f t="shared" si="27"/>
        <v>-7.0083100614865227E-3</v>
      </c>
      <c r="H110" s="74">
        <f t="shared" si="28"/>
        <v>-4.4895738515087378E-5</v>
      </c>
      <c r="I110" s="74">
        <f t="shared" si="29"/>
        <v>4.1037757852883313E-5</v>
      </c>
      <c r="J110" s="45">
        <f t="shared" si="32"/>
        <v>7.6737581281294785E-3</v>
      </c>
      <c r="K110" s="45">
        <f t="shared" si="33"/>
        <v>-1.2282664384643947E-2</v>
      </c>
      <c r="L110" s="45">
        <f t="shared" si="34"/>
        <v>1.5086384438580089E-4</v>
      </c>
      <c r="M110" s="45">
        <f t="shared" si="30"/>
        <v>-3.4050541267004526E-2</v>
      </c>
      <c r="N110" s="45">
        <f t="shared" si="31"/>
        <v>4.939805752326349E-2</v>
      </c>
      <c r="O110" s="2"/>
      <c r="P110" s="2"/>
      <c r="Q110" s="2"/>
      <c r="V110" s="45">
        <f t="shared" si="35"/>
        <v>1.5086384438580089E-4</v>
      </c>
      <c r="W110" s="45">
        <f t="shared" si="36"/>
        <v>-1.8530099683679433E-6</v>
      </c>
      <c r="X110" s="45">
        <f t="shared" si="37"/>
        <v>2.2759899542863145E-8</v>
      </c>
    </row>
    <row r="111" spans="1:24" x14ac:dyDescent="0.35">
      <c r="A111" s="70">
        <v>41589</v>
      </c>
      <c r="B111" s="85">
        <v>305.02</v>
      </c>
      <c r="C111" s="76">
        <v>52.767400000000002</v>
      </c>
      <c r="D111" s="73">
        <f t="shared" si="25"/>
        <v>9.6990962958059083E-3</v>
      </c>
      <c r="E111" s="73">
        <f t="shared" si="25"/>
        <v>4.9746506126895932E-3</v>
      </c>
      <c r="F111" s="73">
        <f t="shared" si="26"/>
        <v>6.6631644446737597E-3</v>
      </c>
      <c r="G111" s="73">
        <f t="shared" si="27"/>
        <v>2.5752468077175406E-3</v>
      </c>
      <c r="H111" s="74">
        <f t="shared" si="28"/>
        <v>1.715929296544312E-5</v>
      </c>
      <c r="I111" s="74">
        <f t="shared" si="29"/>
        <v>4.4397760416764572E-5</v>
      </c>
      <c r="J111" s="45">
        <f t="shared" si="32"/>
        <v>7.8854318200439252E-3</v>
      </c>
      <c r="K111" s="45">
        <f t="shared" si="33"/>
        <v>-2.9107812073543319E-3</v>
      </c>
      <c r="L111" s="45">
        <f t="shared" si="34"/>
        <v>8.472647237087142E-6</v>
      </c>
      <c r="M111" s="45">
        <f t="shared" si="30"/>
        <v>-3.3838867575090081E-2</v>
      </c>
      <c r="N111" s="45">
        <f t="shared" si="31"/>
        <v>4.9609731215177935E-2</v>
      </c>
      <c r="O111" s="2"/>
      <c r="P111" s="2"/>
      <c r="Q111" s="2"/>
      <c r="V111" s="45">
        <f t="shared" si="35"/>
        <v>8.472647237087142E-6</v>
      </c>
      <c r="W111" s="45">
        <f t="shared" si="36"/>
        <v>-2.4662022354255857E-8</v>
      </c>
      <c r="X111" s="45">
        <f t="shared" si="37"/>
        <v>7.1785751204120375E-11</v>
      </c>
    </row>
    <row r="112" spans="1:24" x14ac:dyDescent="0.35">
      <c r="A112" s="70">
        <v>41582</v>
      </c>
      <c r="B112" s="85">
        <v>302.08999999999997</v>
      </c>
      <c r="C112" s="76">
        <v>52.5062</v>
      </c>
      <c r="D112" s="73">
        <f t="shared" si="25"/>
        <v>3.0074675213966631E-2</v>
      </c>
      <c r="E112" s="73">
        <f t="shared" si="25"/>
        <v>4.9127329037414465E-2</v>
      </c>
      <c r="F112" s="73">
        <f t="shared" si="26"/>
        <v>2.7038743362834482E-2</v>
      </c>
      <c r="G112" s="73">
        <f t="shared" si="27"/>
        <v>4.6727925232442409E-2</v>
      </c>
      <c r="H112" s="74">
        <f t="shared" si="28"/>
        <v>1.2634643782377282E-3</v>
      </c>
      <c r="I112" s="74">
        <f t="shared" si="29"/>
        <v>7.3109364264122576E-4</v>
      </c>
      <c r="J112" s="45">
        <f t="shared" si="32"/>
        <v>2.4661394307010667E-2</v>
      </c>
      <c r="K112" s="45">
        <f t="shared" si="33"/>
        <v>2.4465934730403798E-2</v>
      </c>
      <c r="L112" s="45">
        <f t="shared" si="34"/>
        <v>5.9858196223237879E-4</v>
      </c>
      <c r="M112" s="45">
        <f t="shared" si="30"/>
        <v>-1.7062905088123331E-2</v>
      </c>
      <c r="N112" s="45">
        <f t="shared" si="31"/>
        <v>6.6385693702144685E-2</v>
      </c>
      <c r="O112" s="2"/>
      <c r="P112" s="2"/>
      <c r="Q112" s="2"/>
      <c r="V112" s="45">
        <f t="shared" si="35"/>
        <v>5.9858196223237879E-4</v>
      </c>
      <c r="W112" s="45">
        <f t="shared" si="36"/>
        <v>1.4644867218774411E-5</v>
      </c>
      <c r="X112" s="45">
        <f t="shared" si="37"/>
        <v>3.5830036550996495E-7</v>
      </c>
    </row>
    <row r="113" spans="1:24" x14ac:dyDescent="0.35">
      <c r="A113" s="70">
        <v>41575</v>
      </c>
      <c r="B113" s="85">
        <v>293.27</v>
      </c>
      <c r="C113" s="76">
        <v>50.047499999999999</v>
      </c>
      <c r="D113" s="73">
        <f t="shared" si="25"/>
        <v>-1.0192716595227778E-2</v>
      </c>
      <c r="E113" s="73">
        <f t="shared" si="25"/>
        <v>1.9446843528990048E-2</v>
      </c>
      <c r="F113" s="73">
        <f t="shared" si="26"/>
        <v>-1.3228648446359927E-2</v>
      </c>
      <c r="G113" s="73">
        <f t="shared" si="27"/>
        <v>1.7047439724017996E-2</v>
      </c>
      <c r="H113" s="74">
        <f t="shared" si="28"/>
        <v>-2.2551458701954518E-4</v>
      </c>
      <c r="I113" s="74">
        <f t="shared" si="29"/>
        <v>1.7499713971738093E-4</v>
      </c>
      <c r="J113" s="45">
        <f t="shared" si="32"/>
        <v>-8.4922283288077199E-3</v>
      </c>
      <c r="K113" s="45">
        <f t="shared" si="33"/>
        <v>2.7939071857797766E-2</v>
      </c>
      <c r="L113" s="45">
        <f t="shared" si="34"/>
        <v>7.8059173627518716E-4</v>
      </c>
      <c r="M113" s="45">
        <f t="shared" si="30"/>
        <v>-5.021652772394173E-2</v>
      </c>
      <c r="N113" s="45">
        <f t="shared" si="31"/>
        <v>3.3232071066326287E-2</v>
      </c>
      <c r="O113" s="2"/>
      <c r="P113" s="2"/>
      <c r="Q113" s="2"/>
      <c r="V113" s="45">
        <f t="shared" si="35"/>
        <v>7.8059173627518716E-4</v>
      </c>
      <c r="W113" s="45">
        <f t="shared" si="36"/>
        <v>2.1809008611395577E-5</v>
      </c>
      <c r="X113" s="45">
        <f t="shared" si="37"/>
        <v>6.0932345874111137E-7</v>
      </c>
    </row>
    <row r="114" spans="1:24" x14ac:dyDescent="0.35">
      <c r="A114" s="70">
        <v>41568</v>
      </c>
      <c r="B114" s="85">
        <v>296.29000000000002</v>
      </c>
      <c r="C114" s="76">
        <v>49.092799999999997</v>
      </c>
      <c r="D114" s="73">
        <f t="shared" si="25"/>
        <v>2.1795358140497267E-2</v>
      </c>
      <c r="E114" s="73">
        <f t="shared" si="25"/>
        <v>3.4737283616505098E-2</v>
      </c>
      <c r="F114" s="73">
        <f t="shared" si="26"/>
        <v>1.8759426289365118E-2</v>
      </c>
      <c r="G114" s="73">
        <f t="shared" si="27"/>
        <v>3.2337879811533042E-2</v>
      </c>
      <c r="H114" s="74">
        <f t="shared" si="28"/>
        <v>6.0664007267880241E-4</v>
      </c>
      <c r="I114" s="74">
        <f t="shared" si="29"/>
        <v>3.5191607470612309E-4</v>
      </c>
      <c r="J114" s="45">
        <f t="shared" si="32"/>
        <v>1.7844728473853419E-2</v>
      </c>
      <c r="K114" s="45">
        <f t="shared" si="33"/>
        <v>1.6892555142651679E-2</v>
      </c>
      <c r="L114" s="45">
        <f t="shared" si="34"/>
        <v>2.8535841924752769E-4</v>
      </c>
      <c r="M114" s="45">
        <f t="shared" si="30"/>
        <v>-2.3879570921280582E-2</v>
      </c>
      <c r="N114" s="45">
        <f t="shared" si="31"/>
        <v>5.9569027868987434E-2</v>
      </c>
      <c r="O114" s="2"/>
      <c r="P114" s="2"/>
      <c r="Q114" s="2"/>
      <c r="V114" s="45">
        <f t="shared" si="35"/>
        <v>2.8535841924752769E-4</v>
      </c>
      <c r="W114" s="45">
        <f t="shared" si="36"/>
        <v>4.8204328325587776E-6</v>
      </c>
      <c r="X114" s="45">
        <f t="shared" si="37"/>
        <v>8.1429427435447774E-8</v>
      </c>
    </row>
    <row r="115" spans="1:24" x14ac:dyDescent="0.35">
      <c r="A115" s="70">
        <v>41561</v>
      </c>
      <c r="B115" s="85">
        <v>289.97000000000003</v>
      </c>
      <c r="C115" s="76">
        <v>47.444699999999997</v>
      </c>
      <c r="D115" s="73">
        <f t="shared" si="25"/>
        <v>-2.2709286721947775E-3</v>
      </c>
      <c r="E115" s="73">
        <f t="shared" si="25"/>
        <v>9.1954463077825836E-3</v>
      </c>
      <c r="F115" s="73">
        <f t="shared" si="26"/>
        <v>-5.3068605233269261E-3</v>
      </c>
      <c r="G115" s="73">
        <f t="shared" si="27"/>
        <v>6.7960425028105315E-3</v>
      </c>
      <c r="H115" s="74">
        <f t="shared" si="28"/>
        <v>-3.6065649673017133E-5</v>
      </c>
      <c r="I115" s="74">
        <f t="shared" si="29"/>
        <v>2.8162768614045737E-5</v>
      </c>
      <c r="J115" s="45">
        <f t="shared" si="32"/>
        <v>-1.969929376700002E-3</v>
      </c>
      <c r="K115" s="45">
        <f t="shared" si="33"/>
        <v>1.1165375684482585E-2</v>
      </c>
      <c r="L115" s="45">
        <f t="shared" si="34"/>
        <v>1.2466561417563495E-4</v>
      </c>
      <c r="M115" s="45">
        <f t="shared" si="30"/>
        <v>-4.3694228771834008E-2</v>
      </c>
      <c r="N115" s="45">
        <f t="shared" si="31"/>
        <v>3.9754370018434008E-2</v>
      </c>
      <c r="O115" s="2"/>
      <c r="P115" s="2"/>
      <c r="Q115" s="2"/>
      <c r="V115" s="45">
        <f t="shared" si="35"/>
        <v>1.2466561417563495E-4</v>
      </c>
      <c r="W115" s="45">
        <f t="shared" si="36"/>
        <v>1.391938417207722E-6</v>
      </c>
      <c r="X115" s="45">
        <f t="shared" si="37"/>
        <v>1.5541515357788274E-8</v>
      </c>
    </row>
    <row r="116" spans="1:24" x14ac:dyDescent="0.35">
      <c r="A116" s="70">
        <v>41554</v>
      </c>
      <c r="B116" s="85">
        <v>290.63</v>
      </c>
      <c r="C116" s="76">
        <v>47.0124</v>
      </c>
      <c r="D116" s="73">
        <f t="shared" si="25"/>
        <v>-8.6300996043117383E-3</v>
      </c>
      <c r="E116" s="73">
        <f t="shared" si="25"/>
        <v>1.1432628385791998E-2</v>
      </c>
      <c r="F116" s="73">
        <f t="shared" si="26"/>
        <v>-1.1666031455443888E-2</v>
      </c>
      <c r="G116" s="73">
        <f t="shared" si="27"/>
        <v>9.0332245808199454E-3</v>
      </c>
      <c r="H116" s="74">
        <f t="shared" si="28"/>
        <v>-1.0538188210393441E-4</v>
      </c>
      <c r="I116" s="74">
        <f t="shared" si="29"/>
        <v>1.3609628991940624E-4</v>
      </c>
      <c r="J116" s="45">
        <f t="shared" si="32"/>
        <v>-7.2056683676701514E-3</v>
      </c>
      <c r="K116" s="45">
        <f t="shared" si="33"/>
        <v>1.8638296753462149E-2</v>
      </c>
      <c r="L116" s="45">
        <f t="shared" si="34"/>
        <v>3.4738610587011767E-4</v>
      </c>
      <c r="M116" s="45">
        <f t="shared" si="30"/>
        <v>-4.8929967762804158E-2</v>
      </c>
      <c r="N116" s="45">
        <f t="shared" si="31"/>
        <v>3.4518631027463859E-2</v>
      </c>
      <c r="O116" s="2"/>
      <c r="P116" s="2"/>
      <c r="Q116" s="2"/>
      <c r="V116" s="45">
        <f t="shared" si="35"/>
        <v>3.4738610587011767E-4</v>
      </c>
      <c r="W116" s="45">
        <f t="shared" si="36"/>
        <v>6.4746853292368724E-6</v>
      </c>
      <c r="X116" s="45">
        <f t="shared" si="37"/>
        <v>1.2067710655160461E-7</v>
      </c>
    </row>
    <row r="117" spans="1:24" x14ac:dyDescent="0.35">
      <c r="A117" s="70">
        <v>41547</v>
      </c>
      <c r="B117" s="85">
        <v>293.16000000000003</v>
      </c>
      <c r="C117" s="76">
        <v>46.481000000000002</v>
      </c>
      <c r="D117" s="73">
        <f t="shared" si="25"/>
        <v>1.8111608515874297E-3</v>
      </c>
      <c r="E117" s="73">
        <f t="shared" si="25"/>
        <v>-1.7701284484325442E-2</v>
      </c>
      <c r="F117" s="73">
        <f t="shared" si="26"/>
        <v>-1.2247709995447189E-3</v>
      </c>
      <c r="G117" s="73">
        <f t="shared" si="27"/>
        <v>-2.0100688289297494E-2</v>
      </c>
      <c r="H117" s="74">
        <f t="shared" si="28"/>
        <v>2.4618740087619719E-5</v>
      </c>
      <c r="I117" s="74">
        <f t="shared" si="29"/>
        <v>1.5000640013257699E-6</v>
      </c>
      <c r="J117" s="45">
        <f t="shared" si="32"/>
        <v>1.3910048570936326E-3</v>
      </c>
      <c r="K117" s="45">
        <f t="shared" si="33"/>
        <v>-1.9092289341419075E-2</v>
      </c>
      <c r="L117" s="45">
        <f t="shared" si="34"/>
        <v>3.6451551229646441E-4</v>
      </c>
      <c r="M117" s="45">
        <f t="shared" si="30"/>
        <v>-4.0333294538040375E-2</v>
      </c>
      <c r="N117" s="45">
        <f t="shared" si="31"/>
        <v>4.3115304252227642E-2</v>
      </c>
      <c r="O117" s="2"/>
      <c r="P117" s="2"/>
      <c r="Q117" s="2"/>
      <c r="V117" s="45">
        <f t="shared" si="35"/>
        <v>3.6451551229646441E-4</v>
      </c>
      <c r="W117" s="45">
        <f t="shared" si="36"/>
        <v>-6.9594356301997012E-6</v>
      </c>
      <c r="X117" s="45">
        <f t="shared" si="37"/>
        <v>1.328715587047539E-7</v>
      </c>
    </row>
    <row r="118" spans="1:24" x14ac:dyDescent="0.35">
      <c r="A118" s="70">
        <v>41540</v>
      </c>
      <c r="B118" s="85">
        <v>292.63</v>
      </c>
      <c r="C118" s="76">
        <v>47.318600000000004</v>
      </c>
      <c r="D118" s="73">
        <f t="shared" si="25"/>
        <v>2.3978350974548303E-3</v>
      </c>
      <c r="E118" s="73">
        <f t="shared" si="25"/>
        <v>-1.0545157236386618E-2</v>
      </c>
      <c r="F118" s="73">
        <f t="shared" si="26"/>
        <v>-6.3809675367731836E-4</v>
      </c>
      <c r="G118" s="73">
        <f t="shared" si="27"/>
        <v>-1.294456104135867E-2</v>
      </c>
      <c r="H118" s="74">
        <f t="shared" si="28"/>
        <v>8.2598823782688556E-6</v>
      </c>
      <c r="I118" s="74">
        <f t="shared" si="29"/>
        <v>4.0716746705353231E-7</v>
      </c>
      <c r="J118" s="45">
        <f t="shared" si="32"/>
        <v>1.8740353113581164E-3</v>
      </c>
      <c r="K118" s="45">
        <f t="shared" si="33"/>
        <v>-1.2419192547744734E-2</v>
      </c>
      <c r="L118" s="45">
        <f t="shared" si="34"/>
        <v>1.5423634353795834E-4</v>
      </c>
      <c r="M118" s="45">
        <f t="shared" si="30"/>
        <v>-3.9850264083775892E-2</v>
      </c>
      <c r="N118" s="45">
        <f t="shared" si="31"/>
        <v>4.3598334706492124E-2</v>
      </c>
      <c r="O118" s="2"/>
      <c r="P118" s="2"/>
      <c r="Q118" s="2"/>
      <c r="V118" s="45">
        <f t="shared" si="35"/>
        <v>1.5423634353795834E-4</v>
      </c>
      <c r="W118" s="45">
        <f t="shared" si="36"/>
        <v>-1.9154908482580087E-6</v>
      </c>
      <c r="X118" s="45">
        <f t="shared" si="37"/>
        <v>2.3788849667959105E-8</v>
      </c>
    </row>
    <row r="119" spans="1:24" x14ac:dyDescent="0.35">
      <c r="A119" s="70">
        <v>41533</v>
      </c>
      <c r="B119" s="85">
        <v>291.93</v>
      </c>
      <c r="C119" s="76">
        <v>47.822899999999997</v>
      </c>
      <c r="D119" s="73">
        <f t="shared" si="25"/>
        <v>3.5029250132955131E-2</v>
      </c>
      <c r="E119" s="73">
        <f t="shared" si="25"/>
        <v>2.5492075541288468E-2</v>
      </c>
      <c r="F119" s="73">
        <f t="shared" si="26"/>
        <v>3.1993318281822981E-2</v>
      </c>
      <c r="G119" s="73">
        <f t="shared" si="27"/>
        <v>2.3092671736316416E-2</v>
      </c>
      <c r="H119" s="74">
        <f t="shared" si="28"/>
        <v>7.388111968376288E-4</v>
      </c>
      <c r="I119" s="74">
        <f t="shared" si="29"/>
        <v>1.0235724146820287E-3</v>
      </c>
      <c r="J119" s="45">
        <f t="shared" si="32"/>
        <v>2.8740677811722997E-2</v>
      </c>
      <c r="K119" s="45">
        <f t="shared" si="33"/>
        <v>-3.2486022704345287E-3</v>
      </c>
      <c r="L119" s="45">
        <f t="shared" si="34"/>
        <v>1.0553416711472375E-5</v>
      </c>
      <c r="M119" s="45">
        <f t="shared" si="30"/>
        <v>-1.2983621583411001E-2</v>
      </c>
      <c r="N119" s="45">
        <f t="shared" si="31"/>
        <v>7.0464977206857016E-2</v>
      </c>
      <c r="O119" s="2"/>
      <c r="P119" s="2"/>
      <c r="Q119" s="2"/>
      <c r="V119" s="45">
        <f t="shared" si="35"/>
        <v>1.0553416711472375E-5</v>
      </c>
      <c r="W119" s="45">
        <f t="shared" si="36"/>
        <v>-3.4283853489730853E-8</v>
      </c>
      <c r="X119" s="45">
        <f t="shared" si="37"/>
        <v>1.1137460428598439E-10</v>
      </c>
    </row>
    <row r="120" spans="1:24" x14ac:dyDescent="0.35">
      <c r="A120" s="70">
        <v>41526</v>
      </c>
      <c r="B120" s="85">
        <v>282.05</v>
      </c>
      <c r="C120" s="76">
        <v>46.634099999999997</v>
      </c>
      <c r="D120" s="73">
        <f t="shared" si="25"/>
        <v>2.9004013133892698E-2</v>
      </c>
      <c r="E120" s="73">
        <f t="shared" si="25"/>
        <v>4.216567256571891E-2</v>
      </c>
      <c r="F120" s="73">
        <f t="shared" si="26"/>
        <v>2.5968081282760548E-2</v>
      </c>
      <c r="G120" s="73">
        <f t="shared" si="27"/>
        <v>3.9766268760746855E-2</v>
      </c>
      <c r="H120" s="74">
        <f t="shared" si="28"/>
        <v>1.0326536994911758E-3</v>
      </c>
      <c r="I120" s="74">
        <f t="shared" si="29"/>
        <v>6.7434124550805872E-4</v>
      </c>
      <c r="J120" s="45">
        <f t="shared" si="32"/>
        <v>2.3779878892715902E-2</v>
      </c>
      <c r="K120" s="45">
        <f t="shared" si="33"/>
        <v>1.8385793673003008E-2</v>
      </c>
      <c r="L120" s="45">
        <f t="shared" si="34"/>
        <v>3.3803740898623747E-4</v>
      </c>
      <c r="M120" s="45">
        <f t="shared" si="30"/>
        <v>-1.7944420502418096E-2</v>
      </c>
      <c r="N120" s="45">
        <f t="shared" si="31"/>
        <v>6.5504178287849921E-2</v>
      </c>
      <c r="O120" s="2"/>
      <c r="P120" s="2"/>
      <c r="Q120" s="2"/>
      <c r="V120" s="45">
        <f t="shared" si="35"/>
        <v>3.3803740898623747E-4</v>
      </c>
      <c r="W120" s="45">
        <f t="shared" si="36"/>
        <v>6.2150860553774954E-6</v>
      </c>
      <c r="X120" s="45">
        <f t="shared" si="37"/>
        <v>1.1426928987412878E-7</v>
      </c>
    </row>
    <row r="121" spans="1:24" x14ac:dyDescent="0.35">
      <c r="A121" s="70">
        <v>41519</v>
      </c>
      <c r="B121" s="85">
        <v>274.10000000000002</v>
      </c>
      <c r="C121" s="76">
        <v>44.747300000000003</v>
      </c>
      <c r="D121" s="73">
        <f t="shared" si="25"/>
        <v>-1.9144748613347525E-2</v>
      </c>
      <c r="E121" s="73">
        <f t="shared" si="25"/>
        <v>-3.6179378378960451E-2</v>
      </c>
      <c r="F121" s="73">
        <f t="shared" si="26"/>
        <v>-2.2180680464479675E-2</v>
      </c>
      <c r="G121" s="73">
        <f t="shared" si="27"/>
        <v>-3.8578782183932507E-2</v>
      </c>
      <c r="H121" s="74">
        <f t="shared" si="28"/>
        <v>8.5570364033056828E-4</v>
      </c>
      <c r="I121" s="74">
        <f t="shared" si="29"/>
        <v>4.9198258586735026E-4</v>
      </c>
      <c r="J121" s="45">
        <f t="shared" si="32"/>
        <v>-1.5862765083679887E-2</v>
      </c>
      <c r="K121" s="45">
        <f t="shared" si="33"/>
        <v>-2.0316613295280565E-2</v>
      </c>
      <c r="L121" s="45">
        <f t="shared" si="34"/>
        <v>4.1276477578997098E-4</v>
      </c>
      <c r="M121" s="45">
        <f t="shared" si="30"/>
        <v>-5.7587064478813899E-2</v>
      </c>
      <c r="N121" s="45">
        <f t="shared" si="31"/>
        <v>2.5861534311454114E-2</v>
      </c>
      <c r="O121" s="2"/>
      <c r="P121" s="2"/>
      <c r="Q121" s="2"/>
      <c r="V121" s="45">
        <f t="shared" si="35"/>
        <v>4.1276477578997098E-4</v>
      </c>
      <c r="W121" s="45">
        <f t="shared" si="36"/>
        <v>-8.3859823316380253E-6</v>
      </c>
      <c r="X121" s="45">
        <f t="shared" si="37"/>
        <v>1.7037476013294502E-7</v>
      </c>
    </row>
    <row r="122" spans="1:24" x14ac:dyDescent="0.35">
      <c r="A122" s="70">
        <v>41512</v>
      </c>
      <c r="B122" s="85">
        <v>279.45</v>
      </c>
      <c r="C122" s="76">
        <v>46.427</v>
      </c>
      <c r="D122" s="73">
        <f t="shared" si="25"/>
        <v>3.51923007864388E-3</v>
      </c>
      <c r="E122" s="73">
        <f t="shared" si="25"/>
        <v>-1.1695234202706009E-2</v>
      </c>
      <c r="F122" s="73">
        <f t="shared" si="26"/>
        <v>4.832982275117313E-4</v>
      </c>
      <c r="G122" s="73">
        <f t="shared" si="27"/>
        <v>-1.4094638007678061E-2</v>
      </c>
      <c r="H122" s="74">
        <f t="shared" si="28"/>
        <v>-6.8119135665302869E-6</v>
      </c>
      <c r="I122" s="74">
        <f t="shared" si="29"/>
        <v>2.3357717671598121E-7</v>
      </c>
      <c r="J122" s="45">
        <f t="shared" si="32"/>
        <v>2.797320986482308E-3</v>
      </c>
      <c r="K122" s="45">
        <f t="shared" si="33"/>
        <v>-1.4492555189188317E-2</v>
      </c>
      <c r="L122" s="45">
        <f t="shared" si="34"/>
        <v>2.1003415591166921E-4</v>
      </c>
      <c r="M122" s="45">
        <f t="shared" si="30"/>
        <v>-3.8926978408651697E-2</v>
      </c>
      <c r="N122" s="45">
        <f t="shared" si="31"/>
        <v>4.452162038161632E-2</v>
      </c>
      <c r="O122" s="2"/>
      <c r="P122" s="2"/>
      <c r="Q122" s="2"/>
      <c r="V122" s="45">
        <f t="shared" si="35"/>
        <v>2.1003415591166921E-4</v>
      </c>
      <c r="W122" s="45">
        <f t="shared" si="36"/>
        <v>-3.0439315961644498E-6</v>
      </c>
      <c r="X122" s="45">
        <f t="shared" si="37"/>
        <v>4.4114346649527368E-8</v>
      </c>
    </row>
    <row r="123" spans="1:24" x14ac:dyDescent="0.35">
      <c r="A123" s="70">
        <v>41505</v>
      </c>
      <c r="B123" s="85">
        <v>278.47000000000003</v>
      </c>
      <c r="C123" s="76">
        <v>46.976399999999998</v>
      </c>
      <c r="D123" s="73">
        <f t="shared" si="25"/>
        <v>1.074371166200877E-2</v>
      </c>
      <c r="E123" s="73">
        <f t="shared" si="25"/>
        <v>2.6974913920314772E-2</v>
      </c>
      <c r="F123" s="73">
        <f t="shared" si="26"/>
        <v>7.7077798108766216E-3</v>
      </c>
      <c r="G123" s="73">
        <f t="shared" si="27"/>
        <v>2.457551011534272E-2</v>
      </c>
      <c r="H123" s="74">
        <f t="shared" si="28"/>
        <v>1.894226207090328E-4</v>
      </c>
      <c r="I123" s="74">
        <f t="shared" si="29"/>
        <v>5.9409869612957246E-5</v>
      </c>
      <c r="J123" s="45">
        <f t="shared" si="32"/>
        <v>8.7455020181529345E-3</v>
      </c>
      <c r="K123" s="45">
        <f t="shared" si="33"/>
        <v>1.8229411902161839E-2</v>
      </c>
      <c r="L123" s="45">
        <f t="shared" si="34"/>
        <v>3.3231145829867972E-4</v>
      </c>
      <c r="M123" s="45">
        <f t="shared" si="30"/>
        <v>-3.2978797376981069E-2</v>
      </c>
      <c r="N123" s="45">
        <f t="shared" si="31"/>
        <v>5.0469801413286948E-2</v>
      </c>
      <c r="O123" s="2"/>
      <c r="P123" s="2"/>
      <c r="Q123" s="2"/>
      <c r="V123" s="45">
        <f t="shared" si="35"/>
        <v>3.3231145829867972E-4</v>
      </c>
      <c r="W123" s="45">
        <f t="shared" si="36"/>
        <v>6.05784245313471E-6</v>
      </c>
      <c r="X123" s="45">
        <f t="shared" si="37"/>
        <v>1.1043090531659515E-7</v>
      </c>
    </row>
    <row r="124" spans="1:24" x14ac:dyDescent="0.35">
      <c r="A124" s="70">
        <v>41498</v>
      </c>
      <c r="B124" s="85">
        <v>275.51</v>
      </c>
      <c r="C124" s="76">
        <v>45.7425</v>
      </c>
      <c r="D124" s="73">
        <f t="shared" si="25"/>
        <v>-2.6787330316742409E-3</v>
      </c>
      <c r="E124" s="73">
        <f t="shared" si="25"/>
        <v>3.9075650295418422E-2</v>
      </c>
      <c r="F124" s="73">
        <f t="shared" si="26"/>
        <v>-5.71466488280639E-3</v>
      </c>
      <c r="G124" s="73">
        <f t="shared" si="27"/>
        <v>3.6676246490446367E-2</v>
      </c>
      <c r="H124" s="74">
        <f t="shared" si="28"/>
        <v>-2.0959245785210495E-4</v>
      </c>
      <c r="I124" s="74">
        <f t="shared" si="29"/>
        <v>3.2657394722780573E-5</v>
      </c>
      <c r="J124" s="45">
        <f t="shared" si="32"/>
        <v>-2.3056896838857441E-3</v>
      </c>
      <c r="K124" s="45">
        <f t="shared" si="33"/>
        <v>4.1381339979304169E-2</v>
      </c>
      <c r="L124" s="45">
        <f t="shared" si="34"/>
        <v>1.7124152984827575E-3</v>
      </c>
      <c r="M124" s="45">
        <f t="shared" si="30"/>
        <v>-4.4029989079019755E-2</v>
      </c>
      <c r="N124" s="45">
        <f t="shared" si="31"/>
        <v>3.9418609711248262E-2</v>
      </c>
      <c r="O124" s="2"/>
      <c r="P124" s="2"/>
      <c r="Q124" s="2"/>
      <c r="V124" s="45">
        <f t="shared" si="35"/>
        <v>1.7124152984827575E-3</v>
      </c>
      <c r="W124" s="45">
        <f t="shared" si="36"/>
        <v>7.086203965227662E-5</v>
      </c>
      <c r="X124" s="45">
        <f t="shared" si="37"/>
        <v>2.9323661544777913E-6</v>
      </c>
    </row>
    <row r="125" spans="1:24" x14ac:dyDescent="0.35">
      <c r="A125" s="70">
        <v>41491</v>
      </c>
      <c r="B125" s="85">
        <v>276.25</v>
      </c>
      <c r="C125" s="76">
        <v>44.022300000000001</v>
      </c>
      <c r="D125" s="73">
        <f t="shared" si="25"/>
        <v>3.0591307591867144E-2</v>
      </c>
      <c r="E125" s="73">
        <f t="shared" si="25"/>
        <v>-5.5641720349836249E-2</v>
      </c>
      <c r="F125" s="73">
        <f t="shared" si="26"/>
        <v>2.7555375740734994E-2</v>
      </c>
      <c r="G125" s="73">
        <f t="shared" si="27"/>
        <v>-5.8041124154808305E-2</v>
      </c>
      <c r="H125" s="74">
        <f t="shared" si="28"/>
        <v>-1.5993449845003926E-3</v>
      </c>
      <c r="I125" s="74">
        <f t="shared" si="29"/>
        <v>7.5929873221308665E-4</v>
      </c>
      <c r="J125" s="45">
        <f t="shared" si="32"/>
        <v>2.5086756718848031E-2</v>
      </c>
      <c r="K125" s="45">
        <f t="shared" si="33"/>
        <v>-8.0728477068684273E-2</v>
      </c>
      <c r="L125" s="45">
        <f t="shared" si="34"/>
        <v>6.5170870098290824E-3</v>
      </c>
      <c r="M125" s="45">
        <f t="shared" si="30"/>
        <v>-1.6637542676285966E-2</v>
      </c>
      <c r="N125" s="45">
        <f t="shared" si="31"/>
        <v>6.6811056113982054E-2</v>
      </c>
      <c r="O125" s="2"/>
      <c r="P125" s="2"/>
      <c r="Q125" s="2"/>
      <c r="V125" s="45">
        <f t="shared" si="35"/>
        <v>6.5170870098290824E-3</v>
      </c>
      <c r="W125" s="45">
        <f t="shared" si="36"/>
        <v>-5.2611450922760729E-4</v>
      </c>
      <c r="X125" s="45">
        <f t="shared" si="37"/>
        <v>4.2472423093682969E-5</v>
      </c>
    </row>
    <row r="126" spans="1:24" x14ac:dyDescent="0.35">
      <c r="A126" s="70">
        <v>41484</v>
      </c>
      <c r="B126" s="85">
        <v>268.05</v>
      </c>
      <c r="C126" s="76">
        <v>46.616100000000003</v>
      </c>
      <c r="D126" s="73">
        <f t="shared" si="25"/>
        <v>-8.8740987243482242E-3</v>
      </c>
      <c r="E126" s="73">
        <f t="shared" si="25"/>
        <v>1.9499393104353332E-2</v>
      </c>
      <c r="F126" s="73">
        <f t="shared" si="26"/>
        <v>-1.1910030575480374E-2</v>
      </c>
      <c r="G126" s="73">
        <f t="shared" si="27"/>
        <v>1.709998929938128E-2</v>
      </c>
      <c r="H126" s="74">
        <f t="shared" si="28"/>
        <v>-2.0366139539601825E-4</v>
      </c>
      <c r="I126" s="74">
        <f t="shared" si="29"/>
        <v>1.4184882830887735E-4</v>
      </c>
      <c r="J126" s="45">
        <f t="shared" si="32"/>
        <v>-7.4065618049082276E-3</v>
      </c>
      <c r="K126" s="45">
        <f t="shared" si="33"/>
        <v>2.6905954909261558E-2</v>
      </c>
      <c r="L126" s="45">
        <f t="shared" si="34"/>
        <v>7.2393040957921615E-4</v>
      </c>
      <c r="M126" s="45">
        <f t="shared" si="30"/>
        <v>-4.9130861200042238E-2</v>
      </c>
      <c r="N126" s="45">
        <f t="shared" si="31"/>
        <v>3.4317737590225779E-2</v>
      </c>
      <c r="O126" s="2"/>
      <c r="P126" s="2"/>
      <c r="Q126" s="2"/>
      <c r="V126" s="45">
        <f t="shared" si="35"/>
        <v>7.2393040957921615E-4</v>
      </c>
      <c r="W126" s="45">
        <f t="shared" si="36"/>
        <v>1.9478038957581643E-5</v>
      </c>
      <c r="X126" s="45">
        <f t="shared" si="37"/>
        <v>5.2407523791353165E-7</v>
      </c>
    </row>
    <row r="127" spans="1:24" x14ac:dyDescent="0.35">
      <c r="A127" s="70">
        <v>41477</v>
      </c>
      <c r="B127" s="85">
        <v>270.45</v>
      </c>
      <c r="C127" s="76">
        <v>45.724499999999999</v>
      </c>
      <c r="D127" s="73">
        <f t="shared" si="25"/>
        <v>-1.3064263036893713E-2</v>
      </c>
      <c r="E127" s="73">
        <f t="shared" si="25"/>
        <v>1.978482249193746E-2</v>
      </c>
      <c r="F127" s="73">
        <f t="shared" si="26"/>
        <v>-1.6100194888025863E-2</v>
      </c>
      <c r="G127" s="73">
        <f t="shared" si="27"/>
        <v>1.7385418686965408E-2</v>
      </c>
      <c r="H127" s="74">
        <f t="shared" si="28"/>
        <v>-2.7990862907006979E-4</v>
      </c>
      <c r="I127" s="74">
        <f t="shared" si="29"/>
        <v>2.5921627543241412E-4</v>
      </c>
      <c r="J127" s="45">
        <f t="shared" si="32"/>
        <v>-1.0856477981711278E-2</v>
      </c>
      <c r="K127" s="45">
        <f t="shared" si="33"/>
        <v>3.0641300473648738E-2</v>
      </c>
      <c r="L127" s="45">
        <f t="shared" si="34"/>
        <v>9.3888929471642633E-4</v>
      </c>
      <c r="M127" s="45">
        <f t="shared" si="30"/>
        <v>-5.2580777376845293E-2</v>
      </c>
      <c r="N127" s="45">
        <f t="shared" si="31"/>
        <v>3.0867821413422723E-2</v>
      </c>
      <c r="O127" s="2"/>
      <c r="P127" s="2"/>
      <c r="Q127" s="2"/>
      <c r="V127" s="45">
        <f t="shared" si="35"/>
        <v>9.3888929471642633E-4</v>
      </c>
      <c r="W127" s="45">
        <f t="shared" si="36"/>
        <v>2.8768788990898165E-5</v>
      </c>
      <c r="X127" s="45">
        <f t="shared" si="37"/>
        <v>8.8151310773310845E-7</v>
      </c>
    </row>
    <row r="128" spans="1:24" x14ac:dyDescent="0.35">
      <c r="A128" s="70">
        <v>41470</v>
      </c>
      <c r="B128" s="85">
        <v>274.02999999999997</v>
      </c>
      <c r="C128" s="76">
        <v>44.837400000000002</v>
      </c>
      <c r="D128" s="73">
        <f t="shared" si="25"/>
        <v>3.2011448800512189E-2</v>
      </c>
      <c r="E128" s="73">
        <f t="shared" si="25"/>
        <v>5.4878507839114625E-2</v>
      </c>
      <c r="F128" s="73">
        <f t="shared" si="26"/>
        <v>2.897551694938004E-2</v>
      </c>
      <c r="G128" s="73">
        <f t="shared" si="27"/>
        <v>5.2479104034142569E-2</v>
      </c>
      <c r="H128" s="74">
        <f t="shared" si="28"/>
        <v>1.5206091684295765E-3</v>
      </c>
      <c r="I128" s="74">
        <f t="shared" si="29"/>
        <v>8.3958058248380992E-4</v>
      </c>
      <c r="J128" s="45">
        <f t="shared" si="32"/>
        <v>2.6256011135525753E-2</v>
      </c>
      <c r="K128" s="45">
        <f t="shared" si="33"/>
        <v>2.8622496703588872E-2</v>
      </c>
      <c r="L128" s="45">
        <f t="shared" si="34"/>
        <v>8.192473175469558E-4</v>
      </c>
      <c r="M128" s="45">
        <f t="shared" si="30"/>
        <v>-1.5468288259608245E-2</v>
      </c>
      <c r="N128" s="45">
        <f t="shared" si="31"/>
        <v>6.7980310530659768E-2</v>
      </c>
      <c r="O128" s="2"/>
      <c r="P128" s="2"/>
      <c r="Q128" s="2"/>
      <c r="V128" s="45">
        <f t="shared" si="35"/>
        <v>8.192473175469558E-4</v>
      </c>
      <c r="W128" s="45">
        <f t="shared" si="36"/>
        <v>2.3448903645911767E-5</v>
      </c>
      <c r="X128" s="45">
        <f t="shared" si="37"/>
        <v>6.7116616730788262E-7</v>
      </c>
    </row>
    <row r="129" spans="1:24" x14ac:dyDescent="0.35">
      <c r="A129" s="70">
        <v>41463</v>
      </c>
      <c r="B129" s="85">
        <v>265.52999999999997</v>
      </c>
      <c r="C129" s="76">
        <v>42.504800000000003</v>
      </c>
      <c r="D129" s="73">
        <f t="shared" si="25"/>
        <v>2.7513350359879098E-2</v>
      </c>
      <c r="E129" s="73">
        <f t="shared" si="25"/>
        <v>3.1885994000429864E-3</v>
      </c>
      <c r="F129" s="73">
        <f t="shared" si="26"/>
        <v>2.4477418508746948E-2</v>
      </c>
      <c r="G129" s="73">
        <f t="shared" si="27"/>
        <v>7.8919559507093385E-4</v>
      </c>
      <c r="H129" s="74">
        <f t="shared" si="28"/>
        <v>1.9317470865810838E-5</v>
      </c>
      <c r="I129" s="74">
        <f t="shared" si="29"/>
        <v>5.9914401685234766E-4</v>
      </c>
      <c r="J129" s="45">
        <f t="shared" si="32"/>
        <v>2.2552561481121725E-2</v>
      </c>
      <c r="K129" s="45">
        <f t="shared" si="33"/>
        <v>-1.9363962081078739E-2</v>
      </c>
      <c r="L129" s="45">
        <f t="shared" si="34"/>
        <v>3.7496302747745528E-4</v>
      </c>
      <c r="M129" s="45">
        <f t="shared" si="30"/>
        <v>-1.9171737914012277E-2</v>
      </c>
      <c r="N129" s="45">
        <f t="shared" si="31"/>
        <v>6.427686087625574E-2</v>
      </c>
      <c r="O129" s="2"/>
      <c r="P129" s="2"/>
      <c r="Q129" s="2"/>
      <c r="V129" s="45">
        <f t="shared" si="35"/>
        <v>3.7496302747745528E-4</v>
      </c>
      <c r="W129" s="45">
        <f t="shared" si="36"/>
        <v>-7.2607698458799298E-6</v>
      </c>
      <c r="X129" s="45">
        <f t="shared" si="37"/>
        <v>1.4059727197505888E-7</v>
      </c>
    </row>
    <row r="130" spans="1:24" x14ac:dyDescent="0.35">
      <c r="A130" s="70">
        <v>41456</v>
      </c>
      <c r="B130" s="85">
        <v>258.42</v>
      </c>
      <c r="C130" s="76">
        <v>42.369700000000002</v>
      </c>
      <c r="D130" s="73">
        <f t="shared" si="25"/>
        <v>3.5502484372495646E-2</v>
      </c>
      <c r="E130" s="73">
        <f t="shared" si="25"/>
        <v>2.8193623067421524E-2</v>
      </c>
      <c r="F130" s="73">
        <f t="shared" si="26"/>
        <v>3.2466552521363497E-2</v>
      </c>
      <c r="G130" s="73">
        <f t="shared" si="27"/>
        <v>2.5794219262449472E-2</v>
      </c>
      <c r="H130" s="74">
        <f t="shared" si="28"/>
        <v>8.3744937443188175E-4</v>
      </c>
      <c r="I130" s="74">
        <f t="shared" si="29"/>
        <v>1.0540770326224545E-3</v>
      </c>
      <c r="J130" s="45">
        <f t="shared" ref="J130:J157" si="38">$S$4+$R$11*D130</f>
        <v>2.9130308942301765E-2</v>
      </c>
      <c r="K130" s="45">
        <f t="shared" ref="K130:K157" si="39">E130-J130</f>
        <v>-9.3668587488024077E-4</v>
      </c>
      <c r="L130" s="45">
        <f t="shared" ref="L130:L157" si="40">K130^2</f>
        <v>8.7738042820016204E-7</v>
      </c>
      <c r="M130" s="45">
        <f t="shared" si="30"/>
        <v>-1.2593990452832229E-2</v>
      </c>
      <c r="N130" s="45">
        <f t="shared" si="31"/>
        <v>7.0854608337435787E-2</v>
      </c>
      <c r="O130" s="2"/>
      <c r="P130" s="2"/>
      <c r="Q130" s="2"/>
      <c r="V130" s="45">
        <f t="shared" ref="V130:V157" si="41">(K130-AVERAGE($K$2:$K$157))^2</f>
        <v>8.7738042820016225E-7</v>
      </c>
      <c r="W130" s="45">
        <f t="shared" ref="W130:W157" si="42">(K130-AVERAGE($K$2:$K$157))^3</f>
        <v>-8.2182985399146936E-10</v>
      </c>
      <c r="X130" s="45">
        <f t="shared" ref="X130:X157" si="43">(K130-AVERAGE($K$2:$K$157))^4</f>
        <v>7.6979641578870004E-13</v>
      </c>
    </row>
    <row r="131" spans="1:24" x14ac:dyDescent="0.35">
      <c r="A131" s="70">
        <v>41449</v>
      </c>
      <c r="B131" s="85">
        <v>249.56</v>
      </c>
      <c r="C131" s="76">
        <v>41.207900000000002</v>
      </c>
      <c r="D131" s="73">
        <f t="shared" ref="D131:E157" si="44">(B131-B132)/B132</f>
        <v>-4.8751667619592223E-2</v>
      </c>
      <c r="E131" s="73">
        <f t="shared" si="44"/>
        <v>-6.2589713666960048E-2</v>
      </c>
      <c r="F131" s="73">
        <f t="shared" ref="F131:F157" si="45">D131-AVERAGE($D$2:$D$157)</f>
        <v>-5.1787599470724373E-2</v>
      </c>
      <c r="G131" s="73">
        <f t="shared" ref="G131:G157" si="46">E131-AVERAGE($E$2:$E$157)</f>
        <v>-6.4989117471932104E-2</v>
      </c>
      <c r="H131" s="74">
        <f t="shared" ref="H131:H157" si="47">F131*G131</f>
        <v>3.3656303855922752E-3</v>
      </c>
      <c r="I131" s="74">
        <f t="shared" ref="I131:I157" si="48">F131^2</f>
        <v>2.6819554589401712E-3</v>
      </c>
      <c r="J131" s="45">
        <f t="shared" si="38"/>
        <v>-4.0239228918075749E-2</v>
      </c>
      <c r="K131" s="45">
        <f t="shared" si="39"/>
        <v>-2.2350484748884299E-2</v>
      </c>
      <c r="L131" s="45">
        <f t="shared" si="40"/>
        <v>4.9954416851010961E-4</v>
      </c>
      <c r="M131" s="45">
        <f t="shared" ref="M131:M157" si="49">$S$4+($R$4*D131)-$R$21</f>
        <v>-8.1963528313209771E-2</v>
      </c>
      <c r="N131" s="45">
        <f t="shared" ref="N131:N157" si="50">$S$4+($R$4*D131)+$R$21</f>
        <v>1.4850704770582382E-3</v>
      </c>
      <c r="O131" s="2"/>
      <c r="P131" s="2"/>
      <c r="Q131" s="2"/>
      <c r="V131" s="45">
        <f t="shared" si="41"/>
        <v>4.9954416851010961E-4</v>
      </c>
      <c r="W131" s="45">
        <f t="shared" si="42"/>
        <v>-1.1165054319679293E-5</v>
      </c>
      <c r="X131" s="45">
        <f t="shared" si="43"/>
        <v>2.495443762924568E-7</v>
      </c>
    </row>
    <row r="132" spans="1:24" x14ac:dyDescent="0.35">
      <c r="A132" s="70">
        <v>41442</v>
      </c>
      <c r="B132" s="85">
        <v>262.35000000000002</v>
      </c>
      <c r="C132" s="76">
        <v>43.959299999999999</v>
      </c>
      <c r="D132" s="73">
        <f t="shared" si="44"/>
        <v>-1.9781641115379535E-3</v>
      </c>
      <c r="E132" s="73">
        <f t="shared" si="44"/>
        <v>2.4666034204251158E-2</v>
      </c>
      <c r="F132" s="73">
        <f t="shared" si="45"/>
        <v>-5.0140959626701022E-3</v>
      </c>
      <c r="G132" s="73">
        <f t="shared" si="46"/>
        <v>2.2266630399279105E-2</v>
      </c>
      <c r="H132" s="74">
        <f t="shared" si="47"/>
        <v>-1.1164702158729273E-4</v>
      </c>
      <c r="I132" s="74">
        <f t="shared" si="48"/>
        <v>2.514115832286462E-5</v>
      </c>
      <c r="J132" s="45">
        <f t="shared" si="38"/>
        <v>-1.7288855611196433E-3</v>
      </c>
      <c r="K132" s="45">
        <f t="shared" si="39"/>
        <v>2.6394919765370801E-2</v>
      </c>
      <c r="L132" s="45">
        <f t="shared" si="40"/>
        <v>6.9669178942036213E-4</v>
      </c>
      <c r="M132" s="45">
        <f t="shared" si="49"/>
        <v>-4.3453184956253652E-2</v>
      </c>
      <c r="N132" s="45">
        <f t="shared" si="50"/>
        <v>3.9995413834014365E-2</v>
      </c>
      <c r="O132" s="2"/>
      <c r="P132" s="2"/>
      <c r="Q132" s="2"/>
      <c r="V132" s="45">
        <f t="shared" si="41"/>
        <v>6.9669178942036213E-4</v>
      </c>
      <c r="W132" s="45">
        <f t="shared" si="42"/>
        <v>1.8389123882943068E-5</v>
      </c>
      <c r="X132" s="45">
        <f t="shared" si="43"/>
        <v>4.8537944944574625E-7</v>
      </c>
    </row>
    <row r="133" spans="1:24" x14ac:dyDescent="0.35">
      <c r="A133" s="70">
        <v>41435</v>
      </c>
      <c r="B133" s="85">
        <v>262.87</v>
      </c>
      <c r="C133" s="76">
        <v>42.9011</v>
      </c>
      <c r="D133" s="73">
        <f t="shared" si="44"/>
        <v>2.7082697589257687E-3</v>
      </c>
      <c r="E133" s="73">
        <f t="shared" si="44"/>
        <v>-2.3072211102078313E-2</v>
      </c>
      <c r="F133" s="73">
        <f t="shared" si="45"/>
        <v>-3.2766209220637995E-4</v>
      </c>
      <c r="G133" s="73">
        <f t="shared" si="46"/>
        <v>-2.5471614907050365E-2</v>
      </c>
      <c r="H133" s="74">
        <f t="shared" si="47"/>
        <v>8.3460826323193383E-6</v>
      </c>
      <c r="I133" s="74">
        <f t="shared" si="48"/>
        <v>1.0736244666906224E-7</v>
      </c>
      <c r="J133" s="45">
        <f t="shared" si="38"/>
        <v>2.1296275699343348E-3</v>
      </c>
      <c r="K133" s="45">
        <f t="shared" si="39"/>
        <v>-2.5201838672012648E-2</v>
      </c>
      <c r="L133" s="45">
        <f t="shared" si="40"/>
        <v>6.3513267245015226E-4</v>
      </c>
      <c r="M133" s="45">
        <f t="shared" si="49"/>
        <v>-3.959467182519967E-2</v>
      </c>
      <c r="N133" s="45">
        <f t="shared" si="50"/>
        <v>4.3853926965068346E-2</v>
      </c>
      <c r="O133" s="2"/>
      <c r="P133" s="2"/>
      <c r="Q133" s="2"/>
      <c r="V133" s="45">
        <f t="shared" si="41"/>
        <v>6.3513267245015226E-4</v>
      </c>
      <c r="W133" s="45">
        <f t="shared" si="42"/>
        <v>-1.6006511146412989E-5</v>
      </c>
      <c r="X133" s="45">
        <f t="shared" si="43"/>
        <v>4.033935116136724E-7</v>
      </c>
    </row>
    <row r="134" spans="1:24" x14ac:dyDescent="0.35">
      <c r="A134" s="70">
        <v>41428</v>
      </c>
      <c r="B134" s="85">
        <v>262.16000000000003</v>
      </c>
      <c r="C134" s="76">
        <v>43.914299999999997</v>
      </c>
      <c r="D134" s="73">
        <f t="shared" si="44"/>
        <v>-1.5250544662309375E-2</v>
      </c>
      <c r="E134" s="73">
        <f t="shared" si="44"/>
        <v>-2.4018224247138578E-2</v>
      </c>
      <c r="F134" s="73">
        <f t="shared" si="45"/>
        <v>-1.8286476513441525E-2</v>
      </c>
      <c r="G134" s="73">
        <f t="shared" si="46"/>
        <v>-2.641762805211063E-2</v>
      </c>
      <c r="H134" s="74">
        <f t="shared" si="47"/>
        <v>4.8308533491575503E-4</v>
      </c>
      <c r="I134" s="74">
        <f t="shared" si="48"/>
        <v>3.343952232766485E-4</v>
      </c>
      <c r="J134" s="45">
        <f t="shared" si="38"/>
        <v>-1.2656523942674266E-2</v>
      </c>
      <c r="K134" s="45">
        <f t="shared" si="39"/>
        <v>-1.1361700304464312E-2</v>
      </c>
      <c r="L134" s="45">
        <f t="shared" si="40"/>
        <v>1.2908823380846445E-4</v>
      </c>
      <c r="M134" s="45">
        <f t="shared" si="49"/>
        <v>-5.4380823337808276E-2</v>
      </c>
      <c r="N134" s="45">
        <f t="shared" si="50"/>
        <v>2.9067775452459737E-2</v>
      </c>
      <c r="O134" s="2"/>
      <c r="P134" s="2"/>
      <c r="Q134" s="2"/>
      <c r="V134" s="45">
        <f t="shared" si="41"/>
        <v>1.2908823380846445E-4</v>
      </c>
      <c r="W134" s="45">
        <f t="shared" si="42"/>
        <v>-1.4666618253643908E-6</v>
      </c>
      <c r="X134" s="45">
        <f t="shared" si="43"/>
        <v>1.6663772107788784E-8</v>
      </c>
    </row>
    <row r="135" spans="1:24" x14ac:dyDescent="0.35">
      <c r="A135" s="70">
        <v>41421</v>
      </c>
      <c r="B135" s="85">
        <v>266.22000000000003</v>
      </c>
      <c r="C135" s="76">
        <v>44.994999999999997</v>
      </c>
      <c r="D135" s="73">
        <f t="shared" si="44"/>
        <v>-2.454931848160629E-2</v>
      </c>
      <c r="E135" s="73">
        <f t="shared" si="44"/>
        <v>5.0030574239815124E-4</v>
      </c>
      <c r="F135" s="73">
        <f t="shared" si="45"/>
        <v>-2.758525033273844E-2</v>
      </c>
      <c r="G135" s="73">
        <f t="shared" si="46"/>
        <v>-1.8990980625739015E-3</v>
      </c>
      <c r="H135" s="74">
        <f t="shared" si="47"/>
        <v>5.2387095462519642E-5</v>
      </c>
      <c r="I135" s="74">
        <f t="shared" si="48"/>
        <v>7.6094603591984617E-4</v>
      </c>
      <c r="J135" s="45">
        <f t="shared" si="38"/>
        <v>-2.0312545957748139E-2</v>
      </c>
      <c r="K135" s="45">
        <f t="shared" si="39"/>
        <v>2.0812851700146292E-2</v>
      </c>
      <c r="L135" s="45">
        <f t="shared" si="40"/>
        <v>4.331747958922824E-4</v>
      </c>
      <c r="M135" s="45">
        <f t="shared" si="49"/>
        <v>-6.2036845352882154E-2</v>
      </c>
      <c r="N135" s="45">
        <f t="shared" si="50"/>
        <v>2.1411753437385862E-2</v>
      </c>
      <c r="O135" s="2"/>
      <c r="P135" s="2"/>
      <c r="Q135" s="2"/>
      <c r="V135" s="45">
        <f t="shared" si="41"/>
        <v>4.331747958922824E-4</v>
      </c>
      <c r="W135" s="45">
        <f t="shared" si="42"/>
        <v>9.0156027871472124E-6</v>
      </c>
      <c r="X135" s="45">
        <f t="shared" si="43"/>
        <v>1.8764040379632051E-7</v>
      </c>
    </row>
    <row r="136" spans="1:24" x14ac:dyDescent="0.35">
      <c r="A136" s="70">
        <v>41414</v>
      </c>
      <c r="B136" s="85">
        <v>272.92</v>
      </c>
      <c r="C136" s="76">
        <v>44.972499999999997</v>
      </c>
      <c r="D136" s="73">
        <f t="shared" si="44"/>
        <v>8.6108134077387977E-3</v>
      </c>
      <c r="E136" s="73">
        <f t="shared" si="44"/>
        <v>-1.1971246160808954E-2</v>
      </c>
      <c r="F136" s="73">
        <f t="shared" si="45"/>
        <v>5.5748815566066491E-3</v>
      </c>
      <c r="G136" s="73">
        <f t="shared" si="46"/>
        <v>-1.4370649965781006E-2</v>
      </c>
      <c r="H136" s="74">
        <f t="shared" si="47"/>
        <v>-8.0114671450682502E-5</v>
      </c>
      <c r="I136" s="74">
        <f t="shared" si="48"/>
        <v>3.1079304370192975E-5</v>
      </c>
      <c r="J136" s="45">
        <f t="shared" si="38"/>
        <v>6.9894085473432288E-3</v>
      </c>
      <c r="K136" s="45">
        <f t="shared" si="39"/>
        <v>-1.8960654708152183E-2</v>
      </c>
      <c r="L136" s="45">
        <f t="shared" si="40"/>
        <v>3.5950642696177355E-4</v>
      </c>
      <c r="M136" s="45">
        <f t="shared" si="49"/>
        <v>-3.4734890847790773E-2</v>
      </c>
      <c r="N136" s="45">
        <f t="shared" si="50"/>
        <v>4.8713707942477244E-2</v>
      </c>
      <c r="O136" s="2"/>
      <c r="P136" s="2"/>
      <c r="Q136" s="2"/>
      <c r="V136" s="45">
        <f t="shared" si="41"/>
        <v>3.5950642696177355E-4</v>
      </c>
      <c r="W136" s="45">
        <f t="shared" si="42"/>
        <v>-6.8164772269837204E-6</v>
      </c>
      <c r="X136" s="45">
        <f t="shared" si="43"/>
        <v>1.2924487102682103E-7</v>
      </c>
    </row>
    <row r="137" spans="1:24" x14ac:dyDescent="0.35">
      <c r="A137" s="70">
        <v>41407</v>
      </c>
      <c r="B137" s="85">
        <v>270.58999999999997</v>
      </c>
      <c r="C137" s="76">
        <v>45.517400000000002</v>
      </c>
      <c r="D137" s="73">
        <f t="shared" si="44"/>
        <v>2.9133229376640049E-2</v>
      </c>
      <c r="E137" s="73">
        <f t="shared" si="44"/>
        <v>1.9931477842336415E-2</v>
      </c>
      <c r="F137" s="73">
        <f t="shared" si="45"/>
        <v>2.60972975255079E-2</v>
      </c>
      <c r="G137" s="73">
        <f t="shared" si="46"/>
        <v>1.7532074037364363E-2</v>
      </c>
      <c r="H137" s="74">
        <f t="shared" si="47"/>
        <v>4.5753975239233027E-4</v>
      </c>
      <c r="I137" s="74">
        <f t="shared" si="48"/>
        <v>6.8106893813488071E-4</v>
      </c>
      <c r="J137" s="45">
        <f t="shared" si="38"/>
        <v>2.3886267371283462E-2</v>
      </c>
      <c r="K137" s="45">
        <f t="shared" si="39"/>
        <v>-3.9547895289470461E-3</v>
      </c>
      <c r="L137" s="45">
        <f t="shared" si="40"/>
        <v>1.56403602182692E-5</v>
      </c>
      <c r="M137" s="45">
        <f t="shared" si="49"/>
        <v>-1.7838032023850536E-2</v>
      </c>
      <c r="N137" s="45">
        <f t="shared" si="50"/>
        <v>6.561056676641748E-2</v>
      </c>
      <c r="O137" s="2"/>
      <c r="P137" s="2"/>
      <c r="Q137" s="2"/>
      <c r="V137" s="45">
        <f t="shared" si="41"/>
        <v>1.56403602182692E-5</v>
      </c>
      <c r="W137" s="45">
        <f t="shared" si="42"/>
        <v>-6.1854332820170971E-8</v>
      </c>
      <c r="X137" s="45">
        <f t="shared" si="43"/>
        <v>2.4462086775721777E-10</v>
      </c>
    </row>
    <row r="138" spans="1:24" x14ac:dyDescent="0.35">
      <c r="A138" s="70">
        <v>41400</v>
      </c>
      <c r="B138" s="85">
        <v>262.93</v>
      </c>
      <c r="C138" s="76">
        <v>44.627899999999997</v>
      </c>
      <c r="D138" s="73">
        <f t="shared" si="44"/>
        <v>3.0370718708362724E-2</v>
      </c>
      <c r="E138" s="73">
        <f t="shared" si="44"/>
        <v>2.0171217610954199E-2</v>
      </c>
      <c r="F138" s="73">
        <f t="shared" si="45"/>
        <v>2.7334786857230575E-2</v>
      </c>
      <c r="G138" s="73">
        <f t="shared" si="46"/>
        <v>1.7771813805982146E-2</v>
      </c>
      <c r="H138" s="74">
        <f t="shared" si="47"/>
        <v>4.8578874245290966E-4</v>
      </c>
      <c r="I138" s="74">
        <f t="shared" si="48"/>
        <v>7.4719057253022538E-4</v>
      </c>
      <c r="J138" s="45">
        <f t="shared" si="38"/>
        <v>2.4905137789168752E-2</v>
      </c>
      <c r="K138" s="45">
        <f t="shared" si="39"/>
        <v>-4.7339201782145533E-3</v>
      </c>
      <c r="L138" s="45">
        <f t="shared" si="40"/>
        <v>2.2410000253706907E-5</v>
      </c>
      <c r="M138" s="45">
        <f t="shared" si="49"/>
        <v>-1.6819161605965246E-2</v>
      </c>
      <c r="N138" s="45">
        <f t="shared" si="50"/>
        <v>6.6629437184302767E-2</v>
      </c>
      <c r="O138" s="2"/>
      <c r="P138" s="2"/>
      <c r="Q138" s="2"/>
      <c r="V138" s="45">
        <f t="shared" si="41"/>
        <v>2.2410000253706907E-5</v>
      </c>
      <c r="W138" s="45">
        <f t="shared" si="42"/>
        <v>-1.0608715239481639E-7</v>
      </c>
      <c r="X138" s="45">
        <f t="shared" si="43"/>
        <v>5.022081113711436E-10</v>
      </c>
    </row>
    <row r="139" spans="1:24" x14ac:dyDescent="0.35">
      <c r="A139" s="70">
        <v>41393</v>
      </c>
      <c r="B139" s="85">
        <v>255.18</v>
      </c>
      <c r="C139" s="76">
        <v>43.7455</v>
      </c>
      <c r="D139" s="73">
        <f t="shared" si="44"/>
        <v>5.4375671432113033E-2</v>
      </c>
      <c r="E139" s="73">
        <f t="shared" si="44"/>
        <v>8.8478113740868322E-2</v>
      </c>
      <c r="F139" s="73">
        <f t="shared" si="45"/>
        <v>5.1339739580980884E-2</v>
      </c>
      <c r="G139" s="73">
        <f t="shared" si="46"/>
        <v>8.6078709935896267E-2</v>
      </c>
      <c r="H139" s="74">
        <f t="shared" si="47"/>
        <v>4.4192585515757058E-3</v>
      </c>
      <c r="I139" s="74">
        <f t="shared" si="48"/>
        <v>2.6357688602429352E-3</v>
      </c>
      <c r="J139" s="45">
        <f t="shared" si="38"/>
        <v>4.4669297031589783E-2</v>
      </c>
      <c r="K139" s="45">
        <f t="shared" si="39"/>
        <v>4.3808816709278539E-2</v>
      </c>
      <c r="L139" s="45">
        <f t="shared" si="40"/>
        <v>1.9192124214671626E-3</v>
      </c>
      <c r="M139" s="45">
        <f t="shared" si="49"/>
        <v>2.9449976364557956E-3</v>
      </c>
      <c r="N139" s="45">
        <f t="shared" si="50"/>
        <v>8.6393596426723812E-2</v>
      </c>
      <c r="O139" s="2"/>
      <c r="P139" s="2"/>
      <c r="Q139" s="2"/>
      <c r="V139" s="45">
        <f t="shared" si="41"/>
        <v>1.9192124214671626E-3</v>
      </c>
      <c r="W139" s="45">
        <f t="shared" si="42"/>
        <v>8.4078425198225564E-5</v>
      </c>
      <c r="X139" s="45">
        <f t="shared" si="43"/>
        <v>3.6833763187138498E-6</v>
      </c>
    </row>
    <row r="140" spans="1:24" x14ac:dyDescent="0.35">
      <c r="A140" s="70">
        <v>41386</v>
      </c>
      <c r="B140" s="85">
        <v>242.02</v>
      </c>
      <c r="C140" s="76">
        <v>40.189599999999999</v>
      </c>
      <c r="D140" s="73">
        <f t="shared" si="44"/>
        <v>-2.3009849830453691E-2</v>
      </c>
      <c r="E140" s="73">
        <f t="shared" si="44"/>
        <v>-4.6435426735663858E-2</v>
      </c>
      <c r="F140" s="73">
        <f t="shared" si="45"/>
        <v>-2.604578168158584E-2</v>
      </c>
      <c r="G140" s="73">
        <f t="shared" si="46"/>
        <v>-4.8834830540635914E-2</v>
      </c>
      <c r="H140" s="74">
        <f t="shared" si="47"/>
        <v>1.2719413347186436E-3</v>
      </c>
      <c r="I140" s="74">
        <f t="shared" si="48"/>
        <v>6.7838274340483254E-4</v>
      </c>
      <c r="J140" s="45">
        <f t="shared" si="38"/>
        <v>-1.904504487494069E-2</v>
      </c>
      <c r="K140" s="45">
        <f t="shared" si="39"/>
        <v>-2.7390381860723168E-2</v>
      </c>
      <c r="L140" s="45">
        <f t="shared" si="40"/>
        <v>7.502330184762328E-4</v>
      </c>
      <c r="M140" s="45">
        <f t="shared" si="49"/>
        <v>-6.0769344270074709E-2</v>
      </c>
      <c r="N140" s="45">
        <f t="shared" si="50"/>
        <v>2.2679254520193308E-2</v>
      </c>
      <c r="O140" s="2"/>
      <c r="P140" s="2"/>
      <c r="Q140" s="2"/>
      <c r="V140" s="45">
        <f t="shared" si="41"/>
        <v>7.502330184762328E-4</v>
      </c>
      <c r="W140" s="45">
        <f t="shared" si="42"/>
        <v>-2.0549168860586998E-5</v>
      </c>
      <c r="X140" s="45">
        <f t="shared" si="43"/>
        <v>5.6284958201195948E-7</v>
      </c>
    </row>
    <row r="141" spans="1:24" x14ac:dyDescent="0.35">
      <c r="A141" s="70">
        <v>41379</v>
      </c>
      <c r="B141" s="85">
        <v>247.72</v>
      </c>
      <c r="C141" s="76">
        <v>42.146700000000003</v>
      </c>
      <c r="D141" s="73">
        <f t="shared" si="44"/>
        <v>-1.5718834387973672E-3</v>
      </c>
      <c r="E141" s="73">
        <f t="shared" si="44"/>
        <v>-8.7327720024459755E-3</v>
      </c>
      <c r="F141" s="73">
        <f t="shared" si="45"/>
        <v>-4.6078152899295156E-3</v>
      </c>
      <c r="G141" s="73">
        <f t="shared" si="46"/>
        <v>-1.1132175807418028E-2</v>
      </c>
      <c r="H141" s="74">
        <f t="shared" si="47"/>
        <v>5.1295009895604236E-5</v>
      </c>
      <c r="I141" s="74">
        <f t="shared" si="48"/>
        <v>2.1231961746108226E-5</v>
      </c>
      <c r="J141" s="45">
        <f t="shared" si="38"/>
        <v>-1.3943797611886866E-3</v>
      </c>
      <c r="K141" s="45">
        <f t="shared" si="39"/>
        <v>-7.3383922412572893E-3</v>
      </c>
      <c r="L141" s="45">
        <f t="shared" si="40"/>
        <v>5.385200068654518E-5</v>
      </c>
      <c r="M141" s="45">
        <f t="shared" si="49"/>
        <v>-4.3118679156322698E-2</v>
      </c>
      <c r="N141" s="45">
        <f t="shared" si="50"/>
        <v>4.0329919633945319E-2</v>
      </c>
      <c r="O141" s="2"/>
      <c r="P141" s="2"/>
      <c r="Q141" s="2"/>
      <c r="V141" s="45">
        <f t="shared" si="41"/>
        <v>5.385200068654518E-5</v>
      </c>
      <c r="W141" s="45">
        <f t="shared" si="42"/>
        <v>-3.9518710401432535E-7</v>
      </c>
      <c r="X141" s="45">
        <f t="shared" si="43"/>
        <v>2.9000379779436624E-9</v>
      </c>
    </row>
    <row r="142" spans="1:24" x14ac:dyDescent="0.35">
      <c r="A142" s="70">
        <v>41372</v>
      </c>
      <c r="B142" s="85">
        <v>248.11</v>
      </c>
      <c r="C142" s="76">
        <v>42.518000000000001</v>
      </c>
      <c r="D142" s="73">
        <f t="shared" si="44"/>
        <v>-3.6091686091685955E-2</v>
      </c>
      <c r="E142" s="73">
        <f t="shared" si="44"/>
        <v>-5.2103328272593293E-2</v>
      </c>
      <c r="F142" s="73">
        <f t="shared" si="45"/>
        <v>-3.9127617942818105E-2</v>
      </c>
      <c r="G142" s="73">
        <f t="shared" si="46"/>
        <v>-5.4502732077565348E-2</v>
      </c>
      <c r="H142" s="74">
        <f t="shared" si="47"/>
        <v>2.1325620775707538E-3</v>
      </c>
      <c r="I142" s="74">
        <f t="shared" si="48"/>
        <v>1.5309704858791414E-3</v>
      </c>
      <c r="J142" s="45">
        <f t="shared" si="38"/>
        <v>-2.981580114451932E-2</v>
      </c>
      <c r="K142" s="45">
        <f t="shared" si="39"/>
        <v>-2.2287527128073973E-2</v>
      </c>
      <c r="L142" s="45">
        <f t="shared" si="40"/>
        <v>4.9673386548463325E-4</v>
      </c>
      <c r="M142" s="45">
        <f t="shared" si="49"/>
        <v>-7.1540100539653345E-2</v>
      </c>
      <c r="N142" s="45">
        <f t="shared" si="50"/>
        <v>1.1908498250614678E-2</v>
      </c>
      <c r="O142" s="2"/>
      <c r="P142" s="2"/>
      <c r="Q142" s="2"/>
      <c r="V142" s="45">
        <f t="shared" si="41"/>
        <v>4.9673386548463325E-4</v>
      </c>
      <c r="W142" s="45">
        <f t="shared" si="42"/>
        <v>-1.1070969502421811E-5</v>
      </c>
      <c r="X142" s="45">
        <f t="shared" si="43"/>
        <v>2.4674453311930573E-7</v>
      </c>
    </row>
    <row r="143" spans="1:24" x14ac:dyDescent="0.35">
      <c r="A143" s="70">
        <v>41366</v>
      </c>
      <c r="B143" s="85">
        <v>257.39999999999998</v>
      </c>
      <c r="C143" s="76">
        <v>44.8551</v>
      </c>
      <c r="D143" s="73">
        <f t="shared" si="44"/>
        <v>4.9584195525708887E-3</v>
      </c>
      <c r="E143" s="73">
        <f t="shared" si="44"/>
        <v>-5.0396718889674291E-3</v>
      </c>
      <c r="F143" s="73">
        <f t="shared" si="45"/>
        <v>1.9224877014387401E-3</v>
      </c>
      <c r="G143" s="73">
        <f t="shared" si="46"/>
        <v>-7.4390756939394821E-3</v>
      </c>
      <c r="H143" s="74">
        <f t="shared" si="47"/>
        <v>-1.4301531531670516E-5</v>
      </c>
      <c r="I143" s="74">
        <f t="shared" si="48"/>
        <v>3.6959589621832101E-6</v>
      </c>
      <c r="J143" s="45">
        <f t="shared" si="38"/>
        <v>3.9822585395801278E-3</v>
      </c>
      <c r="K143" s="45">
        <f t="shared" si="39"/>
        <v>-9.021930428547556E-3</v>
      </c>
      <c r="L143" s="45">
        <f t="shared" si="40"/>
        <v>8.1395228657552286E-5</v>
      </c>
      <c r="M143" s="45">
        <f t="shared" si="49"/>
        <v>-3.7742040855553882E-2</v>
      </c>
      <c r="N143" s="45">
        <f t="shared" si="50"/>
        <v>4.5706557934714134E-2</v>
      </c>
      <c r="O143" s="2"/>
      <c r="P143" s="2"/>
      <c r="Q143" s="2"/>
      <c r="V143" s="45">
        <f t="shared" si="41"/>
        <v>8.1395228657552286E-5</v>
      </c>
      <c r="W143" s="45">
        <f t="shared" si="42"/>
        <v>-7.34342090164157E-7</v>
      </c>
      <c r="X143" s="45">
        <f t="shared" si="43"/>
        <v>6.6251832482152208E-9</v>
      </c>
    </row>
    <row r="144" spans="1:24" x14ac:dyDescent="0.35">
      <c r="A144" s="70">
        <v>41358</v>
      </c>
      <c r="B144" s="85">
        <v>256.13</v>
      </c>
      <c r="C144" s="76">
        <v>45.082299999999996</v>
      </c>
      <c r="D144" s="73">
        <f t="shared" si="44"/>
        <v>-2.723129510064571E-2</v>
      </c>
      <c r="E144" s="73">
        <f t="shared" si="44"/>
        <v>-3.6412679888598948E-2</v>
      </c>
      <c r="F144" s="73">
        <f t="shared" si="45"/>
        <v>-3.0267226951777859E-2</v>
      </c>
      <c r="G144" s="73">
        <f t="shared" si="46"/>
        <v>-3.8812083693571003E-2</v>
      </c>
      <c r="H144" s="74">
        <f t="shared" si="47"/>
        <v>1.1747341456247102E-3</v>
      </c>
      <c r="I144" s="74">
        <f t="shared" si="48"/>
        <v>9.1610502735042809E-4</v>
      </c>
      <c r="J144" s="45">
        <f t="shared" si="38"/>
        <v>-2.2520715813075548E-2</v>
      </c>
      <c r="K144" s="45">
        <f t="shared" si="39"/>
        <v>-1.38919640755234E-2</v>
      </c>
      <c r="L144" s="45">
        <f t="shared" si="40"/>
        <v>1.9298666587563271E-4</v>
      </c>
      <c r="M144" s="45">
        <f t="shared" si="49"/>
        <v>-6.4245015208209563E-2</v>
      </c>
      <c r="N144" s="45">
        <f t="shared" si="50"/>
        <v>1.920358358205845E-2</v>
      </c>
      <c r="O144" s="2"/>
      <c r="P144" s="2"/>
      <c r="Q144" s="2"/>
      <c r="V144" s="45">
        <f t="shared" si="41"/>
        <v>1.9298666587563271E-4</v>
      </c>
      <c r="W144" s="45">
        <f t="shared" si="42"/>
        <v>-2.6809638293993271E-6</v>
      </c>
      <c r="X144" s="45">
        <f t="shared" si="43"/>
        <v>3.7243853205793095E-8</v>
      </c>
    </row>
    <row r="145" spans="1:24" x14ac:dyDescent="0.35">
      <c r="A145" s="70">
        <v>41351</v>
      </c>
      <c r="B145" s="85">
        <v>263.3</v>
      </c>
      <c r="C145" s="76">
        <v>46.785899999999998</v>
      </c>
      <c r="D145" s="73">
        <f t="shared" si="44"/>
        <v>-2.6137353687639597E-3</v>
      </c>
      <c r="E145" s="73">
        <f t="shared" si="44"/>
        <v>6.2003200165169723E-3</v>
      </c>
      <c r="F145" s="73">
        <f t="shared" si="45"/>
        <v>-5.6496672198961088E-3</v>
      </c>
      <c r="G145" s="73">
        <f t="shared" si="46"/>
        <v>3.8009162115449197E-3</v>
      </c>
      <c r="H145" s="74">
        <f t="shared" si="47"/>
        <v>-2.1473911725937036E-5</v>
      </c>
      <c r="I145" s="74">
        <f t="shared" si="48"/>
        <v>3.1918739695568626E-5</v>
      </c>
      <c r="J145" s="45">
        <f t="shared" si="38"/>
        <v>-2.2521747207476166E-3</v>
      </c>
      <c r="K145" s="45">
        <f t="shared" si="39"/>
        <v>8.4524947372645893E-3</v>
      </c>
      <c r="L145" s="45">
        <f t="shared" si="40"/>
        <v>7.1444667283485577E-5</v>
      </c>
      <c r="M145" s="45">
        <f t="shared" si="49"/>
        <v>-4.3976474115881625E-2</v>
      </c>
      <c r="N145" s="45">
        <f t="shared" si="50"/>
        <v>3.9472124674386391E-2</v>
      </c>
      <c r="O145" s="2"/>
      <c r="P145" s="2"/>
      <c r="Q145" s="2"/>
      <c r="V145" s="45">
        <f t="shared" si="41"/>
        <v>7.1444667283485577E-5</v>
      </c>
      <c r="W145" s="45">
        <f t="shared" si="42"/>
        <v>6.0388567421928144E-7</v>
      </c>
      <c r="X145" s="45">
        <f t="shared" si="43"/>
        <v>5.1043404832479547E-9</v>
      </c>
    </row>
    <row r="146" spans="1:24" x14ac:dyDescent="0.35">
      <c r="A146" s="70">
        <v>41344</v>
      </c>
      <c r="B146" s="85">
        <v>263.99</v>
      </c>
      <c r="C146" s="76">
        <v>46.497599999999998</v>
      </c>
      <c r="D146" s="73">
        <f t="shared" si="44"/>
        <v>3.0808278016399789E-2</v>
      </c>
      <c r="E146" s="73">
        <f t="shared" si="44"/>
        <v>4.7637286997586931E-2</v>
      </c>
      <c r="F146" s="73">
        <f t="shared" si="45"/>
        <v>2.777234616526764E-2</v>
      </c>
      <c r="G146" s="73">
        <f t="shared" si="46"/>
        <v>4.5237883192614875E-2</v>
      </c>
      <c r="H146" s="74">
        <f t="shared" si="47"/>
        <v>1.2563621518092431E-3</v>
      </c>
      <c r="I146" s="74">
        <f t="shared" si="48"/>
        <v>7.7130321152345618E-4</v>
      </c>
      <c r="J146" s="45">
        <f t="shared" si="38"/>
        <v>2.526539643835542E-2</v>
      </c>
      <c r="K146" s="45">
        <f t="shared" si="39"/>
        <v>2.237189055923151E-2</v>
      </c>
      <c r="L146" s="45">
        <f t="shared" si="40"/>
        <v>5.0050148719423199E-4</v>
      </c>
      <c r="M146" s="45">
        <f t="shared" si="49"/>
        <v>-1.6458902956778577E-2</v>
      </c>
      <c r="N146" s="45">
        <f t="shared" si="50"/>
        <v>6.6989695833489432E-2</v>
      </c>
      <c r="O146" s="2"/>
      <c r="P146" s="2"/>
      <c r="Q146" s="2"/>
      <c r="V146" s="45">
        <f t="shared" si="41"/>
        <v>5.0050148719423199E-4</v>
      </c>
      <c r="W146" s="45">
        <f t="shared" si="42"/>
        <v>1.1197164496241969E-5</v>
      </c>
      <c r="X146" s="45">
        <f t="shared" si="43"/>
        <v>2.5050173868363799E-7</v>
      </c>
    </row>
    <row r="147" spans="1:24" x14ac:dyDescent="0.35">
      <c r="A147" s="70">
        <v>41337</v>
      </c>
      <c r="B147" s="85">
        <v>256.10000000000002</v>
      </c>
      <c r="C147" s="76">
        <v>44.383299999999998</v>
      </c>
      <c r="D147" s="73">
        <f t="shared" si="44"/>
        <v>-3.0364372469634565E-3</v>
      </c>
      <c r="E147" s="73">
        <f t="shared" si="44"/>
        <v>-2.0060982206531408E-2</v>
      </c>
      <c r="F147" s="73">
        <f t="shared" si="45"/>
        <v>-6.0723690980956056E-3</v>
      </c>
      <c r="G147" s="73">
        <f t="shared" si="46"/>
        <v>-2.246038601150346E-2</v>
      </c>
      <c r="H147" s="74">
        <f t="shared" si="47"/>
        <v>1.3638775394755241E-4</v>
      </c>
      <c r="I147" s="74">
        <f t="shared" si="48"/>
        <v>3.6873666463506437E-5</v>
      </c>
      <c r="J147" s="45">
        <f t="shared" si="38"/>
        <v>-2.6002007022584896E-3</v>
      </c>
      <c r="K147" s="45">
        <f t="shared" si="39"/>
        <v>-1.7460781504272917E-2</v>
      </c>
      <c r="L147" s="45">
        <f t="shared" si="40"/>
        <v>3.0487889073995919E-4</v>
      </c>
      <c r="M147" s="45">
        <f t="shared" si="49"/>
        <v>-4.43245000973925E-2</v>
      </c>
      <c r="N147" s="45">
        <f t="shared" si="50"/>
        <v>3.9124098692875517E-2</v>
      </c>
      <c r="O147" s="2"/>
      <c r="P147" s="2"/>
      <c r="Q147" s="2"/>
      <c r="V147" s="45">
        <f t="shared" si="41"/>
        <v>3.0487889073995919E-4</v>
      </c>
      <c r="W147" s="45">
        <f t="shared" si="42"/>
        <v>-5.3234236964755227E-6</v>
      </c>
      <c r="X147" s="45">
        <f t="shared" si="43"/>
        <v>9.2951138018827975E-8</v>
      </c>
    </row>
    <row r="148" spans="1:24" x14ac:dyDescent="0.35">
      <c r="A148" s="70">
        <v>41330</v>
      </c>
      <c r="B148" s="85">
        <v>256.88</v>
      </c>
      <c r="C148" s="76">
        <v>45.291899999999998</v>
      </c>
      <c r="D148" s="73">
        <f t="shared" si="44"/>
        <v>1.1856461968724114E-2</v>
      </c>
      <c r="E148" s="73">
        <f t="shared" si="44"/>
        <v>-4.0351486737885143E-3</v>
      </c>
      <c r="F148" s="73">
        <f t="shared" si="45"/>
        <v>8.820530117591964E-3</v>
      </c>
      <c r="G148" s="73">
        <f t="shared" si="46"/>
        <v>-6.4345524787605673E-3</v>
      </c>
      <c r="H148" s="74">
        <f t="shared" si="47"/>
        <v>-5.6756163932133611E-5</v>
      </c>
      <c r="I148" s="74">
        <f t="shared" si="48"/>
        <v>7.780175155534691E-5</v>
      </c>
      <c r="J148" s="45">
        <f t="shared" si="38"/>
        <v>9.6616702152773383E-3</v>
      </c>
      <c r="K148" s="45">
        <f t="shared" si="39"/>
        <v>-1.3696818889065852E-2</v>
      </c>
      <c r="L148" s="45">
        <f t="shared" si="40"/>
        <v>1.876028476798711E-4</v>
      </c>
      <c r="M148" s="45">
        <f t="shared" si="49"/>
        <v>-3.2062629179856666E-2</v>
      </c>
      <c r="N148" s="45">
        <f t="shared" si="50"/>
        <v>5.138596961041135E-2</v>
      </c>
      <c r="O148" s="2"/>
      <c r="P148" s="2"/>
      <c r="Q148" s="2"/>
      <c r="V148" s="45">
        <f t="shared" si="41"/>
        <v>1.876028476798711E-4</v>
      </c>
      <c r="W148" s="45">
        <f t="shared" si="42"/>
        <v>-2.5695622277442025E-6</v>
      </c>
      <c r="X148" s="45">
        <f t="shared" si="43"/>
        <v>3.519482845759692E-8</v>
      </c>
    </row>
    <row r="149" spans="1:24" x14ac:dyDescent="0.35">
      <c r="A149" s="70">
        <v>41323</v>
      </c>
      <c r="B149" s="85">
        <v>253.87</v>
      </c>
      <c r="C149" s="76">
        <v>45.4754</v>
      </c>
      <c r="D149" s="73">
        <f t="shared" si="44"/>
        <v>-6.7295277593020023E-3</v>
      </c>
      <c r="E149" s="73">
        <f t="shared" si="44"/>
        <v>4.2564215430043933E-2</v>
      </c>
      <c r="F149" s="73">
        <f t="shared" si="45"/>
        <v>-9.7654596104341518E-3</v>
      </c>
      <c r="G149" s="73">
        <f t="shared" si="46"/>
        <v>4.0164811625071878E-2</v>
      </c>
      <c r="H149" s="74">
        <f t="shared" si="47"/>
        <v>-3.9222784568533549E-4</v>
      </c>
      <c r="I149" s="74">
        <f t="shared" si="48"/>
        <v>9.536420140302073E-5</v>
      </c>
      <c r="J149" s="45">
        <f t="shared" si="38"/>
        <v>-5.6408577625957391E-3</v>
      </c>
      <c r="K149" s="45">
        <f t="shared" si="39"/>
        <v>4.8205073192639669E-2</v>
      </c>
      <c r="L149" s="45">
        <f t="shared" si="40"/>
        <v>2.3237290815077477E-3</v>
      </c>
      <c r="M149" s="45">
        <f t="shared" si="49"/>
        <v>-4.7365157157729751E-2</v>
      </c>
      <c r="N149" s="45">
        <f t="shared" si="50"/>
        <v>3.6083441632538266E-2</v>
      </c>
      <c r="O149" s="2"/>
      <c r="P149" s="2"/>
      <c r="Q149" s="2"/>
      <c r="V149" s="45">
        <f t="shared" si="41"/>
        <v>2.3237290815077477E-3</v>
      </c>
      <c r="W149" s="45">
        <f t="shared" si="42"/>
        <v>1.1201553045394633E-4</v>
      </c>
      <c r="X149" s="45">
        <f t="shared" si="43"/>
        <v>5.3997168442448407E-6</v>
      </c>
    </row>
    <row r="150" spans="1:24" x14ac:dyDescent="0.35">
      <c r="A150" s="70">
        <v>41316</v>
      </c>
      <c r="B150" s="85">
        <v>255.59</v>
      </c>
      <c r="C150" s="76">
        <v>43.6188</v>
      </c>
      <c r="D150" s="73">
        <f t="shared" si="44"/>
        <v>-7.0704323841343439E-3</v>
      </c>
      <c r="E150" s="73">
        <f t="shared" si="44"/>
        <v>3.5788153885974713E-2</v>
      </c>
      <c r="F150" s="73">
        <f t="shared" si="45"/>
        <v>-1.0106364235266493E-2</v>
      </c>
      <c r="G150" s="73">
        <f t="shared" si="46"/>
        <v>3.3388750081002658E-2</v>
      </c>
      <c r="H150" s="74">
        <f t="shared" si="47"/>
        <v>-3.3743886967889652E-4</v>
      </c>
      <c r="I150" s="74">
        <f t="shared" si="48"/>
        <v>1.0213859805587369E-4</v>
      </c>
      <c r="J150" s="45">
        <f t="shared" si="38"/>
        <v>-5.9215370611222472E-3</v>
      </c>
      <c r="K150" s="45">
        <f t="shared" si="39"/>
        <v>4.1709690947096964E-2</v>
      </c>
      <c r="L150" s="45">
        <f t="shared" si="40"/>
        <v>1.7396983189023425E-3</v>
      </c>
      <c r="M150" s="45">
        <f t="shared" si="49"/>
        <v>-4.7645836456256259E-2</v>
      </c>
      <c r="N150" s="45">
        <f t="shared" si="50"/>
        <v>3.5802762334011758E-2</v>
      </c>
      <c r="O150" s="2"/>
      <c r="P150" s="2"/>
      <c r="Q150" s="2"/>
      <c r="V150" s="45">
        <f t="shared" si="41"/>
        <v>1.7396983189023425E-3</v>
      </c>
      <c r="W150" s="45">
        <f t="shared" si="42"/>
        <v>7.2562279222600839E-5</v>
      </c>
      <c r="X150" s="45">
        <f t="shared" si="43"/>
        <v>3.0265502407916364E-6</v>
      </c>
    </row>
    <row r="151" spans="1:24" x14ac:dyDescent="0.35">
      <c r="A151" s="70">
        <v>41309</v>
      </c>
      <c r="B151" s="85">
        <v>257.41000000000003</v>
      </c>
      <c r="C151" s="76">
        <v>42.111699999999999</v>
      </c>
      <c r="D151" s="73">
        <f t="shared" si="44"/>
        <v>-1.0418268491465399E-2</v>
      </c>
      <c r="E151" s="73">
        <f t="shared" si="44"/>
        <v>-1.6327693777490163E-2</v>
      </c>
      <c r="F151" s="73">
        <f t="shared" si="45"/>
        <v>-1.3454200342597547E-2</v>
      </c>
      <c r="G151" s="73">
        <f t="shared" si="46"/>
        <v>-1.8727097582462215E-2</v>
      </c>
      <c r="H151" s="74">
        <f t="shared" si="47"/>
        <v>2.5195812270982081E-4</v>
      </c>
      <c r="I151" s="74">
        <f t="shared" si="48"/>
        <v>1.8101550685875196E-4</v>
      </c>
      <c r="J151" s="45">
        <f t="shared" si="38"/>
        <v>-8.6779334891540598E-3</v>
      </c>
      <c r="K151" s="45">
        <f t="shared" si="39"/>
        <v>-7.6497602883361035E-3</v>
      </c>
      <c r="L151" s="45">
        <f t="shared" si="40"/>
        <v>5.8518832469004068E-5</v>
      </c>
      <c r="M151" s="45">
        <f t="shared" si="49"/>
        <v>-5.0402232884288072E-2</v>
      </c>
      <c r="N151" s="45">
        <f t="shared" si="50"/>
        <v>3.3046365905979945E-2</v>
      </c>
      <c r="O151" s="2"/>
      <c r="P151" s="2"/>
      <c r="Q151" s="2"/>
      <c r="V151" s="45">
        <f t="shared" si="41"/>
        <v>5.8518832469004068E-5</v>
      </c>
      <c r="W151" s="45">
        <f t="shared" si="42"/>
        <v>-4.476550407411807E-7</v>
      </c>
      <c r="X151" s="45">
        <f t="shared" si="43"/>
        <v>3.4244537535353646E-9</v>
      </c>
    </row>
    <row r="152" spans="1:24" x14ac:dyDescent="0.35">
      <c r="A152" s="70">
        <v>41302</v>
      </c>
      <c r="B152" s="85">
        <v>260.12</v>
      </c>
      <c r="C152" s="76">
        <v>42.810699999999997</v>
      </c>
      <c r="D152" s="73">
        <f t="shared" si="44"/>
        <v>1.9958436262400514E-2</v>
      </c>
      <c r="E152" s="73">
        <f t="shared" si="44"/>
        <v>-1.7740495917070359E-2</v>
      </c>
      <c r="F152" s="73">
        <f t="shared" si="45"/>
        <v>1.6922504411268365E-2</v>
      </c>
      <c r="G152" s="73">
        <f t="shared" si="46"/>
        <v>-2.0139899722042411E-2</v>
      </c>
      <c r="H152" s="74">
        <f t="shared" si="47"/>
        <v>-3.4081754188876524E-4</v>
      </c>
      <c r="I152" s="74">
        <f t="shared" si="48"/>
        <v>2.8637115554939726E-4</v>
      </c>
      <c r="J152" s="45">
        <f t="shared" si="38"/>
        <v>1.6332323224303759E-2</v>
      </c>
      <c r="K152" s="45">
        <f t="shared" si="39"/>
        <v>-3.4072819141374118E-2</v>
      </c>
      <c r="L152" s="45">
        <f t="shared" si="40"/>
        <v>1.1609570042407904E-3</v>
      </c>
      <c r="M152" s="45">
        <f t="shared" si="49"/>
        <v>-2.5391976170830242E-2</v>
      </c>
      <c r="N152" s="45">
        <f t="shared" si="50"/>
        <v>5.8056622619437774E-2</v>
      </c>
      <c r="O152" s="2"/>
      <c r="P152" s="2"/>
      <c r="Q152" s="2"/>
      <c r="V152" s="45">
        <f t="shared" si="41"/>
        <v>1.1609570042407904E-3</v>
      </c>
      <c r="W152" s="45">
        <f t="shared" si="42"/>
        <v>-3.9557078036407957E-5</v>
      </c>
      <c r="X152" s="45">
        <f t="shared" si="43"/>
        <v>1.3478211656957508E-6</v>
      </c>
    </row>
    <row r="153" spans="1:24" x14ac:dyDescent="0.35">
      <c r="A153" s="70">
        <v>41295</v>
      </c>
      <c r="B153" s="85">
        <v>255.03</v>
      </c>
      <c r="C153" s="76">
        <v>43.5839</v>
      </c>
      <c r="D153" s="73">
        <f t="shared" si="44"/>
        <v>-6.4669445634812283E-3</v>
      </c>
      <c r="E153" s="73">
        <f t="shared" si="44"/>
        <v>3.153497508964178E-2</v>
      </c>
      <c r="F153" s="73">
        <f t="shared" si="45"/>
        <v>-9.502876414613377E-3</v>
      </c>
      <c r="G153" s="73">
        <f t="shared" si="46"/>
        <v>2.9135571284669728E-2</v>
      </c>
      <c r="H153" s="74">
        <f t="shared" si="47"/>
        <v>-2.7687173318737473E-4</v>
      </c>
      <c r="I153" s="74">
        <f t="shared" si="48"/>
        <v>9.030466015141519E-5</v>
      </c>
      <c r="J153" s="45">
        <f t="shared" si="38"/>
        <v>-5.4246633731999672E-3</v>
      </c>
      <c r="K153" s="45">
        <f t="shared" si="39"/>
        <v>3.6959638462841747E-2</v>
      </c>
      <c r="L153" s="45">
        <f t="shared" si="40"/>
        <v>1.366014875303971E-3</v>
      </c>
      <c r="M153" s="45">
        <f t="shared" si="49"/>
        <v>-4.7148962768333975E-2</v>
      </c>
      <c r="N153" s="45">
        <f t="shared" si="50"/>
        <v>3.6299636021934041E-2</v>
      </c>
      <c r="O153" s="2"/>
      <c r="P153" s="2"/>
      <c r="Q153" s="2"/>
      <c r="V153" s="45">
        <f t="shared" si="41"/>
        <v>1.366014875303971E-3</v>
      </c>
      <c r="W153" s="45">
        <f t="shared" si="42"/>
        <v>5.0487415926098623E-5</v>
      </c>
      <c r="X153" s="45">
        <f t="shared" si="43"/>
        <v>1.8659966395517236E-6</v>
      </c>
    </row>
    <row r="154" spans="1:24" x14ac:dyDescent="0.35">
      <c r="A154" s="70">
        <v>41288</v>
      </c>
      <c r="B154" s="85">
        <v>256.69</v>
      </c>
      <c r="C154" s="76">
        <v>42.2515</v>
      </c>
      <c r="D154" s="73">
        <f t="shared" si="44"/>
        <v>1.138691883372729E-2</v>
      </c>
      <c r="E154" s="73">
        <f t="shared" si="44"/>
        <v>-9.0158762920449532E-3</v>
      </c>
      <c r="F154" s="73">
        <f t="shared" si="45"/>
        <v>8.3509869825951419E-3</v>
      </c>
      <c r="G154" s="73">
        <f t="shared" si="46"/>
        <v>-1.1415280097017005E-2</v>
      </c>
      <c r="H154" s="74">
        <f t="shared" si="47"/>
        <v>-9.5328855492866427E-5</v>
      </c>
      <c r="I154" s="74">
        <f t="shared" si="48"/>
        <v>6.9738983583473514E-5</v>
      </c>
      <c r="J154" s="45">
        <f t="shared" si="38"/>
        <v>9.2750781066379771E-3</v>
      </c>
      <c r="K154" s="45">
        <f t="shared" si="39"/>
        <v>-1.8290954398682932E-2</v>
      </c>
      <c r="L154" s="45">
        <f t="shared" si="40"/>
        <v>3.3455901281469847E-4</v>
      </c>
      <c r="M154" s="45">
        <f t="shared" si="49"/>
        <v>-3.2449221288496026E-2</v>
      </c>
      <c r="N154" s="45">
        <f t="shared" si="50"/>
        <v>5.0999377501771991E-2</v>
      </c>
      <c r="O154" s="2"/>
      <c r="P154" s="2"/>
      <c r="Q154" s="2"/>
      <c r="V154" s="45">
        <f t="shared" si="41"/>
        <v>3.3455901281469847E-4</v>
      </c>
      <c r="W154" s="45">
        <f t="shared" si="42"/>
        <v>-6.1194036470620287E-6</v>
      </c>
      <c r="X154" s="45">
        <f t="shared" si="43"/>
        <v>1.1192973305554558E-7</v>
      </c>
    </row>
    <row r="155" spans="1:24" x14ac:dyDescent="0.35">
      <c r="A155" s="70">
        <v>41281</v>
      </c>
      <c r="B155" s="85">
        <v>253.8</v>
      </c>
      <c r="C155" s="76">
        <v>42.635899999999999</v>
      </c>
      <c r="D155" s="73">
        <f t="shared" si="44"/>
        <v>2.8821597956950072E-2</v>
      </c>
      <c r="E155" s="73">
        <f t="shared" si="44"/>
        <v>1.2657055316723224E-2</v>
      </c>
      <c r="F155" s="73">
        <f t="shared" si="45"/>
        <v>2.5785666105817923E-2</v>
      </c>
      <c r="G155" s="73">
        <f t="shared" si="46"/>
        <v>1.0257651511751172E-2</v>
      </c>
      <c r="H155" s="74">
        <f t="shared" si="47"/>
        <v>2.6450037691185419E-4</v>
      </c>
      <c r="I155" s="74">
        <f t="shared" si="48"/>
        <v>6.6490057652072727E-4</v>
      </c>
      <c r="J155" s="45">
        <f t="shared" si="38"/>
        <v>2.3629689777710423E-2</v>
      </c>
      <c r="K155" s="45">
        <f t="shared" si="39"/>
        <v>-1.0972634460987198E-2</v>
      </c>
      <c r="L155" s="45">
        <f t="shared" si="40"/>
        <v>1.2039870701444382E-4</v>
      </c>
      <c r="M155" s="45">
        <f t="shared" si="49"/>
        <v>-1.8094609617423579E-2</v>
      </c>
      <c r="N155" s="45">
        <f t="shared" si="50"/>
        <v>6.5353989172844434E-2</v>
      </c>
      <c r="O155" s="2"/>
      <c r="P155" s="2"/>
      <c r="Q155" s="2"/>
      <c r="V155" s="45">
        <f t="shared" si="41"/>
        <v>1.2039870701444382E-4</v>
      </c>
      <c r="W155" s="45">
        <f t="shared" si="42"/>
        <v>-1.3210910016449874E-6</v>
      </c>
      <c r="X155" s="45">
        <f t="shared" si="43"/>
        <v>1.4495848650749884E-8</v>
      </c>
    </row>
    <row r="156" spans="1:24" x14ac:dyDescent="0.35">
      <c r="A156" s="70">
        <v>41274</v>
      </c>
      <c r="B156" s="85">
        <v>246.69</v>
      </c>
      <c r="C156" s="76">
        <v>42.103000000000002</v>
      </c>
      <c r="D156" s="73">
        <f t="shared" si="44"/>
        <v>-3.7959859467754219E-3</v>
      </c>
      <c r="E156" s="73">
        <f t="shared" si="44"/>
        <v>-3.3094397151704202E-3</v>
      </c>
      <c r="F156" s="73">
        <f t="shared" si="45"/>
        <v>-6.8319177979075706E-3</v>
      </c>
      <c r="G156" s="73">
        <f t="shared" si="46"/>
        <v>-5.7088435201424724E-3</v>
      </c>
      <c r="H156" s="74">
        <f t="shared" si="47"/>
        <v>3.9002349650730661E-5</v>
      </c>
      <c r="I156" s="74">
        <f t="shared" si="48"/>
        <v>4.6675100797366232E-5</v>
      </c>
      <c r="J156" s="45">
        <f t="shared" si="38"/>
        <v>-3.2255650438680833E-3</v>
      </c>
      <c r="K156" s="45">
        <f t="shared" si="39"/>
        <v>-8.387467130233691E-5</v>
      </c>
      <c r="L156" s="45">
        <f t="shared" si="40"/>
        <v>7.0349604860750592E-9</v>
      </c>
      <c r="M156" s="45">
        <f t="shared" si="49"/>
        <v>-4.4949864439002091E-2</v>
      </c>
      <c r="N156" s="45">
        <f t="shared" si="50"/>
        <v>3.8498734351265926E-2</v>
      </c>
      <c r="O156" s="2"/>
      <c r="P156" s="2"/>
      <c r="Q156" s="2"/>
      <c r="V156" s="45">
        <f t="shared" si="41"/>
        <v>7.0349604860750774E-9</v>
      </c>
      <c r="W156" s="45">
        <f t="shared" si="42"/>
        <v>-5.9005499839447621E-13</v>
      </c>
      <c r="X156" s="45">
        <f t="shared" si="43"/>
        <v>4.9490669040637688E-17</v>
      </c>
    </row>
    <row r="157" spans="1:24" x14ac:dyDescent="0.35">
      <c r="A157" s="70">
        <v>41267</v>
      </c>
      <c r="B157" s="85">
        <v>247.63</v>
      </c>
      <c r="C157" s="76">
        <v>42.242800000000003</v>
      </c>
      <c r="D157" s="73">
        <f t="shared" si="44"/>
        <v>8.4875919489131016E-4</v>
      </c>
      <c r="E157" s="73">
        <f t="shared" si="44"/>
        <v>1.0767404911850914E-2</v>
      </c>
      <c r="F157" s="73">
        <f t="shared" si="45"/>
        <v>-2.1871726562408384E-3</v>
      </c>
      <c r="G157" s="73">
        <f t="shared" si="46"/>
        <v>8.3680011068788616E-3</v>
      </c>
      <c r="H157" s="74">
        <f t="shared" si="47"/>
        <v>-1.8302263208358516E-5</v>
      </c>
      <c r="I157" s="74">
        <f t="shared" si="48"/>
        <v>4.7837242282076042E-6</v>
      </c>
      <c r="J157" s="45">
        <f t="shared" si="38"/>
        <v>5.9862422560450499E-4</v>
      </c>
      <c r="K157" s="45">
        <f t="shared" si="39"/>
        <v>1.0168780686246409E-2</v>
      </c>
      <c r="L157" s="45">
        <f t="shared" si="40"/>
        <v>1.0340410064497799E-4</v>
      </c>
      <c r="M157" s="45">
        <f t="shared" si="49"/>
        <v>-4.1125675169529502E-2</v>
      </c>
      <c r="N157" s="45">
        <f t="shared" si="50"/>
        <v>4.2322923620738515E-2</v>
      </c>
      <c r="O157" s="2"/>
      <c r="P157" s="2"/>
      <c r="Q157" s="2"/>
      <c r="V157" s="45">
        <f t="shared" si="41"/>
        <v>1.0340410064497799E-4</v>
      </c>
      <c r="W157" s="45">
        <f t="shared" si="42"/>
        <v>1.051493621517332E-6</v>
      </c>
      <c r="X157" s="45">
        <f t="shared" si="43"/>
        <v>1.0692408030196738E-8</v>
      </c>
    </row>
    <row r="158" spans="1:24" x14ac:dyDescent="0.35">
      <c r="A158" s="77">
        <v>41260</v>
      </c>
      <c r="B158" s="85">
        <v>247.42</v>
      </c>
      <c r="C158" s="84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O158" s="2"/>
      <c r="P158" s="2"/>
      <c r="Q158" s="2"/>
      <c r="V158" s="45"/>
      <c r="W158" s="45"/>
      <c r="X158" s="45"/>
    </row>
  </sheetData>
  <mergeCells count="4">
    <mergeCell ref="Z14:AA14"/>
    <mergeCell ref="Z1:AA1"/>
    <mergeCell ref="AC1:AD1"/>
    <mergeCell ref="AC7:AD7"/>
  </mergeCells>
  <pageMargins left="0.7" right="0.7" top="0.75" bottom="0.75" header="0.3" footer="0.3"/>
  <pageSetup paperSize="9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11">
    <tabColor theme="0" tint="-0.34998626667073579"/>
  </sheetPr>
  <dimension ref="A1:AD158"/>
  <sheetViews>
    <sheetView zoomScale="36" zoomScaleNormal="53" zoomScalePageLayoutView="70" workbookViewId="0">
      <selection activeCell="U44" sqref="U44"/>
    </sheetView>
  </sheetViews>
  <sheetFormatPr baseColWidth="10" defaultColWidth="11.453125" defaultRowHeight="14.5" x14ac:dyDescent="0.35"/>
  <cols>
    <col min="2" max="2" width="13" style="5" bestFit="1" customWidth="1"/>
    <col min="4" max="4" width="14.1796875" bestFit="1" customWidth="1"/>
    <col min="5" max="5" width="15" bestFit="1" customWidth="1"/>
    <col min="6" max="6" width="12.54296875" bestFit="1" customWidth="1"/>
    <col min="8" max="8" width="17.453125" bestFit="1" customWidth="1"/>
    <col min="9" max="9" width="12" bestFit="1" customWidth="1"/>
    <col min="13" max="14" width="11" bestFit="1" customWidth="1"/>
    <col min="17" max="17" width="17.453125" customWidth="1"/>
    <col min="18" max="19" width="11.81640625" style="5" bestFit="1" customWidth="1"/>
    <col min="22" max="22" width="13" style="5" customWidth="1"/>
    <col min="23" max="23" width="13.1796875" style="5" customWidth="1"/>
    <col min="24" max="24" width="12.453125" style="5" customWidth="1"/>
    <col min="25" max="25" width="10.81640625" style="2"/>
    <col min="26" max="26" width="15.7265625" style="129" customWidth="1"/>
    <col min="27" max="27" width="18.81640625" style="5" customWidth="1"/>
    <col min="29" max="29" width="20" style="2" customWidth="1"/>
    <col min="30" max="30" width="28.81640625" style="5" customWidth="1"/>
  </cols>
  <sheetData>
    <row r="1" spans="1:30" ht="15" thickBot="1" x14ac:dyDescent="0.4">
      <c r="A1" s="183" t="s">
        <v>0</v>
      </c>
      <c r="B1" s="69" t="s">
        <v>119</v>
      </c>
      <c r="C1" s="69" t="s">
        <v>22</v>
      </c>
      <c r="D1" s="69" t="s">
        <v>87</v>
      </c>
      <c r="E1" s="69" t="s">
        <v>88</v>
      </c>
      <c r="F1" s="69" t="s">
        <v>90</v>
      </c>
      <c r="G1" s="69" t="s">
        <v>91</v>
      </c>
      <c r="H1" s="69" t="s">
        <v>112</v>
      </c>
      <c r="I1" s="69" t="s">
        <v>92</v>
      </c>
      <c r="J1" s="69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O1" s="2"/>
      <c r="P1" s="2"/>
      <c r="Q1" s="2"/>
      <c r="V1" s="128" t="s">
        <v>146</v>
      </c>
      <c r="W1" s="128" t="s">
        <v>147</v>
      </c>
      <c r="X1" s="128" t="s">
        <v>148</v>
      </c>
      <c r="Z1" s="207" t="s">
        <v>157</v>
      </c>
      <c r="AA1" s="208"/>
      <c r="AC1" s="207" t="s">
        <v>162</v>
      </c>
      <c r="AD1" s="208"/>
    </row>
    <row r="2" spans="1:30" x14ac:dyDescent="0.35">
      <c r="A2" s="70">
        <v>42352</v>
      </c>
      <c r="B2" s="85">
        <v>508.47</v>
      </c>
      <c r="C2" s="72">
        <v>56.429400000000001</v>
      </c>
      <c r="D2" s="73">
        <f>(B2-B3)/B3</f>
        <v>-7.5004547935237434E-2</v>
      </c>
      <c r="E2" s="73">
        <f>(C2-C3)/C3</f>
        <v>-5.5264990691507199E-2</v>
      </c>
      <c r="F2" s="73">
        <f>D2-AVERAGE($D$2:$D$157)</f>
        <v>-7.8366284107783804E-2</v>
      </c>
      <c r="G2" s="73">
        <f>E2-AVERAGE($E$2:$E$157)</f>
        <v>-5.7664394496479254E-2</v>
      </c>
      <c r="H2" s="74">
        <f>F2*G2</f>
        <v>4.5189443220144182E-3</v>
      </c>
      <c r="I2" s="74">
        <f>F2^2</f>
        <v>6.141274484861888E-3</v>
      </c>
      <c r="J2" s="45">
        <f>$S$4+$R$11*D2</f>
        <v>-3.9101069984589433E-2</v>
      </c>
      <c r="K2" s="45">
        <f>E2-J2</f>
        <v>-1.6163920706917766E-2</v>
      </c>
      <c r="L2" s="45">
        <f>K2^2</f>
        <v>2.6127233261952492E-4</v>
      </c>
      <c r="M2" s="45">
        <f>$S$4+($R$4*D2)-$R$21</f>
        <v>-8.5568217556830764E-2</v>
      </c>
      <c r="N2" s="45">
        <f>$S$4+($R$4*D2)+$R$21</f>
        <v>7.3660775876518703E-3</v>
      </c>
      <c r="O2" s="2"/>
      <c r="P2" s="2"/>
      <c r="Q2" s="2"/>
      <c r="V2" s="45">
        <f>(K2-AVERAGE($K$2:$K$157))^2</f>
        <v>2.6127233261952502E-4</v>
      </c>
      <c r="W2" s="45">
        <f>(K2-AVERAGE($K$2:$K$157))^3</f>
        <v>-4.2231852673734472E-6</v>
      </c>
      <c r="X2" s="45">
        <f>(K2-AVERAGE($K$2:$K$157))^4</f>
        <v>6.826323179244772E-8</v>
      </c>
      <c r="Z2" s="136" t="s">
        <v>149</v>
      </c>
      <c r="AA2" s="137">
        <f>AVERAGE(V2:V157)</f>
        <v>5.4618445124395031E-4</v>
      </c>
      <c r="AC2" s="182" t="s">
        <v>171</v>
      </c>
      <c r="AD2" s="181">
        <f>RHO(K2:K157,1)</f>
        <v>-0.1699219572672114</v>
      </c>
    </row>
    <row r="3" spans="1:30" ht="15" thickBot="1" x14ac:dyDescent="0.4">
      <c r="A3" s="70">
        <v>42345</v>
      </c>
      <c r="B3" s="85">
        <v>549.70000000000005</v>
      </c>
      <c r="C3" s="76">
        <v>59.730400000000003</v>
      </c>
      <c r="D3" s="73">
        <f t="shared" ref="D3:E66" si="0">(B3-B4)/B4</f>
        <v>-3.6442356570667259E-2</v>
      </c>
      <c r="E3" s="73">
        <f t="shared" si="0"/>
        <v>-1.8394503177501211E-2</v>
      </c>
      <c r="F3" s="73">
        <f t="shared" ref="F3:F66" si="1">D3-AVERAGE($D$2:$D$157)</f>
        <v>-3.9804092743213629E-2</v>
      </c>
      <c r="G3" s="73">
        <f t="shared" ref="G3:G66" si="2">E3-AVERAGE($E$2:$E$157)</f>
        <v>-2.0793906982473263E-2</v>
      </c>
      <c r="H3" s="74">
        <f t="shared" ref="H3:H66" si="3">F3*G3</f>
        <v>8.276826020241232E-4</v>
      </c>
      <c r="I3" s="74">
        <f t="shared" ref="I3:I66" si="4">F3^2</f>
        <v>1.5843657991103518E-3</v>
      </c>
      <c r="J3" s="45">
        <f t="shared" ref="J3:J66" si="5">$S$4+$R$11*D3</f>
        <v>-1.8679670268962972E-2</v>
      </c>
      <c r="K3" s="45">
        <f t="shared" ref="K3:K66" si="6">E3-J3</f>
        <v>2.8516709146176114E-4</v>
      </c>
      <c r="L3" s="45">
        <f t="shared" ref="L3:L66" si="7">K3^2</f>
        <v>8.1320270052760441E-8</v>
      </c>
      <c r="M3" s="45">
        <f t="shared" ref="M3:M66" si="8">$S$4+($R$4*D3)-$R$21</f>
        <v>-6.5146817841204296E-2</v>
      </c>
      <c r="N3" s="45">
        <f t="shared" ref="N3:N66" si="9">$S$4+($R$4*D3)+$R$21</f>
        <v>2.7787477303278338E-2</v>
      </c>
      <c r="O3" s="2"/>
      <c r="P3" s="2"/>
      <c r="Q3" s="2"/>
      <c r="V3" s="45">
        <f t="shared" ref="V3:V66" si="10">(K3-AVERAGE($K$2:$K$157))^2</f>
        <v>8.1320270052759171E-8</v>
      </c>
      <c r="W3" s="45">
        <f t="shared" ref="W3:W66" si="11">(K3-AVERAGE($K$2:$K$157))^3</f>
        <v>2.3189864887830108E-11</v>
      </c>
      <c r="X3" s="45">
        <f t="shared" ref="X3:X66" si="12">(K3-AVERAGE($K$2:$K$157))^4</f>
        <v>6.6129863214536798E-15</v>
      </c>
      <c r="Z3" s="136" t="s">
        <v>150</v>
      </c>
      <c r="AA3" s="137">
        <f>AVERAGE(W2:W157)</f>
        <v>-1.4047355434379619E-6</v>
      </c>
      <c r="AC3" s="176" t="s">
        <v>172</v>
      </c>
      <c r="AD3" s="117">
        <f>COUNT(K2:K157)</f>
        <v>156</v>
      </c>
    </row>
    <row r="4" spans="1:30" x14ac:dyDescent="0.35">
      <c r="A4" s="70">
        <v>42338</v>
      </c>
      <c r="B4" s="85">
        <v>570.49</v>
      </c>
      <c r="C4" s="76">
        <v>60.849699999999999</v>
      </c>
      <c r="D4" s="73">
        <f t="shared" si="0"/>
        <v>6.274100706022627E-2</v>
      </c>
      <c r="E4" s="73">
        <f t="shared" si="0"/>
        <v>1.0396256617007302E-2</v>
      </c>
      <c r="F4" s="73">
        <f t="shared" si="1"/>
        <v>5.93792708876799E-2</v>
      </c>
      <c r="G4" s="73">
        <f t="shared" si="2"/>
        <v>7.9968528120352503E-3</v>
      </c>
      <c r="H4" s="74">
        <f t="shared" si="3"/>
        <v>4.7484728937474587E-4</v>
      </c>
      <c r="I4" s="74">
        <f t="shared" si="4"/>
        <v>3.5258978111524695E-3</v>
      </c>
      <c r="J4" s="45">
        <f t="shared" si="5"/>
        <v>3.3844915139005886E-2</v>
      </c>
      <c r="K4" s="45">
        <f t="shared" si="6"/>
        <v>-2.3448658521998584E-2</v>
      </c>
      <c r="L4" s="45">
        <f t="shared" si="7"/>
        <v>5.4983958648129679E-4</v>
      </c>
      <c r="M4" s="45">
        <f t="shared" si="8"/>
        <v>-1.2622232433235417E-2</v>
      </c>
      <c r="N4" s="45">
        <f t="shared" si="9"/>
        <v>8.0312062711247217E-2</v>
      </c>
      <c r="O4" s="2"/>
      <c r="P4" s="2"/>
      <c r="Q4" s="66" t="s">
        <v>98</v>
      </c>
      <c r="R4" s="102">
        <f t="array" ref="R4:S8">LINEST(E2:E157,D2:D157,,TRUE)</f>
        <v>0.52957051954233758</v>
      </c>
      <c r="S4" s="103">
        <v>6.1912743351240146E-4</v>
      </c>
      <c r="V4" s="45">
        <f t="shared" si="10"/>
        <v>5.49839586481297E-4</v>
      </c>
      <c r="W4" s="45">
        <f t="shared" si="11"/>
        <v>-1.2893000705276844E-5</v>
      </c>
      <c r="X4" s="45">
        <f t="shared" si="12"/>
        <v>3.0232357086192368E-7</v>
      </c>
      <c r="Z4" s="136" t="s">
        <v>151</v>
      </c>
      <c r="AA4" s="137">
        <f>AVERAGE(X2:X157)</f>
        <v>1.0413792141034969E-6</v>
      </c>
      <c r="AC4" s="180" t="s">
        <v>169</v>
      </c>
      <c r="AD4" s="179">
        <f>StatistiqueLB(K2:K157,1)</f>
        <v>4.5914408196667447</v>
      </c>
    </row>
    <row r="5" spans="1:30" ht="15" thickBot="1" x14ac:dyDescent="0.4">
      <c r="A5" s="70">
        <v>42331</v>
      </c>
      <c r="B5" s="85">
        <v>536.80999999999995</v>
      </c>
      <c r="C5" s="76">
        <v>60.223599999999998</v>
      </c>
      <c r="D5" s="73">
        <f t="shared" si="0"/>
        <v>4.3768228660314976E-2</v>
      </c>
      <c r="E5" s="73">
        <f t="shared" si="0"/>
        <v>2.5188998347062438E-2</v>
      </c>
      <c r="F5" s="73">
        <f t="shared" si="1"/>
        <v>4.0406492487768605E-2</v>
      </c>
      <c r="G5" s="73">
        <f t="shared" si="2"/>
        <v>2.2789594542090386E-2</v>
      </c>
      <c r="H5" s="74">
        <f t="shared" si="3"/>
        <v>9.2084758066426757E-4</v>
      </c>
      <c r="I5" s="74">
        <f t="shared" si="4"/>
        <v>1.6326846351641007E-3</v>
      </c>
      <c r="J5" s="45">
        <f t="shared" si="5"/>
        <v>2.3797491024603223E-2</v>
      </c>
      <c r="K5" s="45">
        <f t="shared" si="6"/>
        <v>1.3915073224592157E-3</v>
      </c>
      <c r="L5" s="45">
        <f t="shared" si="7"/>
        <v>1.9362926284576158E-6</v>
      </c>
      <c r="M5" s="45">
        <f t="shared" si="8"/>
        <v>-2.2669656547638084E-2</v>
      </c>
      <c r="N5" s="45">
        <f t="shared" si="9"/>
        <v>7.026463859684455E-2</v>
      </c>
      <c r="O5" s="2"/>
      <c r="P5" s="2"/>
      <c r="Q5" s="67" t="s">
        <v>99</v>
      </c>
      <c r="R5" s="104">
        <v>5.0364841789583087E-2</v>
      </c>
      <c r="S5" s="105">
        <v>1.8908514690230737E-3</v>
      </c>
      <c r="V5" s="45">
        <f t="shared" si="10"/>
        <v>1.9362926284576099E-6</v>
      </c>
      <c r="W5" s="45">
        <f t="shared" si="11"/>
        <v>2.6943653709225615E-9</v>
      </c>
      <c r="X5" s="45">
        <f t="shared" si="12"/>
        <v>3.7492291430192799E-12</v>
      </c>
      <c r="Z5" s="138"/>
      <c r="AA5" s="45"/>
      <c r="AC5" s="177" t="s">
        <v>161</v>
      </c>
      <c r="AD5" s="120">
        <f>CHIINV(0.05,1)</f>
        <v>3.8414588206941236</v>
      </c>
    </row>
    <row r="6" spans="1:30" ht="15" thickBot="1" x14ac:dyDescent="0.4">
      <c r="A6" s="70">
        <v>42324</v>
      </c>
      <c r="B6" s="85">
        <v>514.29999999999995</v>
      </c>
      <c r="C6" s="76">
        <v>58.743899999999996</v>
      </c>
      <c r="D6" s="73">
        <f t="shared" si="0"/>
        <v>-1.1208736277469173E-2</v>
      </c>
      <c r="E6" s="73">
        <f t="shared" si="0"/>
        <v>-8.0624173984931817E-4</v>
      </c>
      <c r="F6" s="73">
        <f t="shared" si="1"/>
        <v>-1.4570472450015543E-2</v>
      </c>
      <c r="G6" s="73">
        <f t="shared" si="2"/>
        <v>-3.2056455448213708E-3</v>
      </c>
      <c r="H6" s="74">
        <f t="shared" si="3"/>
        <v>4.6707770095334851E-5</v>
      </c>
      <c r="I6" s="74">
        <f t="shared" si="4"/>
        <v>2.1229866741666195E-4</v>
      </c>
      <c r="J6" s="45">
        <f t="shared" si="5"/>
        <v>-5.3166888603599933E-3</v>
      </c>
      <c r="K6" s="45">
        <f t="shared" si="6"/>
        <v>4.5104471205106751E-3</v>
      </c>
      <c r="L6" s="45">
        <f t="shared" si="7"/>
        <v>2.0344133226923041E-5</v>
      </c>
      <c r="M6" s="45">
        <f t="shared" si="8"/>
        <v>-5.1783836432601316E-2</v>
      </c>
      <c r="N6" s="45">
        <f t="shared" si="9"/>
        <v>4.1150458711881319E-2</v>
      </c>
      <c r="O6" s="2"/>
      <c r="P6" s="2"/>
      <c r="Q6" s="67" t="s">
        <v>100</v>
      </c>
      <c r="R6" s="106">
        <v>0.41789840939892664</v>
      </c>
      <c r="S6" s="107">
        <v>2.3521856980382318E-2</v>
      </c>
      <c r="V6" s="45">
        <f t="shared" si="10"/>
        <v>2.0344133226923018E-5</v>
      </c>
      <c r="W6" s="45">
        <f t="shared" si="11"/>
        <v>9.1761137132660425E-8</v>
      </c>
      <c r="X6" s="45">
        <f t="shared" si="12"/>
        <v>4.1388375675479315E-10</v>
      </c>
      <c r="Z6" s="136" t="s">
        <v>152</v>
      </c>
      <c r="AA6" s="45">
        <f>AA3/(AA2^1.5)</f>
        <v>-0.11004886621788555</v>
      </c>
    </row>
    <row r="7" spans="1:30" ht="15" thickBot="1" x14ac:dyDescent="0.4">
      <c r="A7" s="70">
        <v>42317</v>
      </c>
      <c r="B7" s="85">
        <v>520.13</v>
      </c>
      <c r="C7" s="76">
        <v>58.7913</v>
      </c>
      <c r="D7" s="73">
        <f t="shared" si="0"/>
        <v>-2.6921349996258302E-2</v>
      </c>
      <c r="E7" s="73">
        <f t="shared" si="0"/>
        <v>8.0689229009315384E-4</v>
      </c>
      <c r="F7" s="73">
        <f t="shared" si="1"/>
        <v>-3.0283086168804672E-2</v>
      </c>
      <c r="G7" s="73">
        <f t="shared" si="2"/>
        <v>-1.5925115148788986E-3</v>
      </c>
      <c r="H7" s="74">
        <f t="shared" si="3"/>
        <v>4.8226163429891353E-5</v>
      </c>
      <c r="I7" s="74">
        <f t="shared" si="4"/>
        <v>9.1706530790724885E-4</v>
      </c>
      <c r="J7" s="45">
        <f t="shared" si="5"/>
        <v>-1.3637625870787208E-2</v>
      </c>
      <c r="K7" s="45">
        <f t="shared" si="6"/>
        <v>1.4444518160880363E-2</v>
      </c>
      <c r="L7" s="45">
        <f t="shared" si="7"/>
        <v>2.0864410490000263E-4</v>
      </c>
      <c r="M7" s="45">
        <f t="shared" si="8"/>
        <v>-6.0104773443028531E-2</v>
      </c>
      <c r="N7" s="45">
        <f t="shared" si="9"/>
        <v>3.2829521701454104E-2</v>
      </c>
      <c r="O7" s="2"/>
      <c r="P7" s="2"/>
      <c r="Q7" s="67" t="s">
        <v>101</v>
      </c>
      <c r="R7" s="106">
        <v>110.55863115058808</v>
      </c>
      <c r="S7" s="105">
        <v>154</v>
      </c>
      <c r="V7" s="45">
        <f t="shared" si="10"/>
        <v>2.0864410490000257E-4</v>
      </c>
      <c r="W7" s="45">
        <f t="shared" si="11"/>
        <v>3.0137635623887144E-6</v>
      </c>
      <c r="X7" s="45">
        <f t="shared" si="12"/>
        <v>4.3532362509523278E-8</v>
      </c>
      <c r="Z7" s="136" t="s">
        <v>153</v>
      </c>
      <c r="AA7" s="45">
        <f>(AA4/AA2^2)-3</f>
        <v>0.49084238087642351</v>
      </c>
      <c r="AC7" s="217" t="s">
        <v>163</v>
      </c>
      <c r="AD7" s="218"/>
    </row>
    <row r="8" spans="1:30" ht="15" thickBot="1" x14ac:dyDescent="0.4">
      <c r="A8" s="70">
        <v>42310</v>
      </c>
      <c r="B8" s="85">
        <v>534.52</v>
      </c>
      <c r="C8" s="76">
        <v>58.743899999999996</v>
      </c>
      <c r="D8" s="73">
        <f t="shared" si="0"/>
        <v>2.7527873894655778E-2</v>
      </c>
      <c r="E8" s="73">
        <f t="shared" si="0"/>
        <v>8.7958963932016406E-3</v>
      </c>
      <c r="F8" s="73">
        <f t="shared" si="1"/>
        <v>2.4166137722109408E-2</v>
      </c>
      <c r="G8" s="73">
        <f t="shared" si="2"/>
        <v>6.3964925882295885E-3</v>
      </c>
      <c r="H8" s="74">
        <f t="shared" si="3"/>
        <v>1.545785208256083E-4</v>
      </c>
      <c r="I8" s="74">
        <f t="shared" si="4"/>
        <v>5.8400221240395925E-4</v>
      </c>
      <c r="J8" s="45">
        <f t="shared" si="5"/>
        <v>1.5197077913801208E-2</v>
      </c>
      <c r="K8" s="45">
        <f t="shared" si="6"/>
        <v>-6.4011815205995675E-3</v>
      </c>
      <c r="L8" s="45">
        <f t="shared" si="7"/>
        <v>4.0975124859665392E-5</v>
      </c>
      <c r="M8" s="45">
        <f t="shared" si="8"/>
        <v>-3.1270069658440106E-2</v>
      </c>
      <c r="N8" s="45">
        <f t="shared" si="9"/>
        <v>6.1664225486042529E-2</v>
      </c>
      <c r="O8" s="2"/>
      <c r="P8" s="2"/>
      <c r="Q8" s="68" t="s">
        <v>102</v>
      </c>
      <c r="R8" s="108">
        <v>6.1169631327932086E-2</v>
      </c>
      <c r="S8" s="109">
        <v>8.5204774394056285E-2</v>
      </c>
      <c r="V8" s="45">
        <f t="shared" si="10"/>
        <v>4.0975124859665426E-5</v>
      </c>
      <c r="W8" s="45">
        <f t="shared" si="11"/>
        <v>-2.6228921205595039E-7</v>
      </c>
      <c r="X8" s="45">
        <f t="shared" si="12"/>
        <v>1.6789608572651716E-9</v>
      </c>
      <c r="Z8" s="136" t="s">
        <v>154</v>
      </c>
      <c r="AA8" s="45">
        <v>156</v>
      </c>
    </row>
    <row r="9" spans="1:30" x14ac:dyDescent="0.35">
      <c r="A9" s="70">
        <v>42303</v>
      </c>
      <c r="B9" s="85">
        <v>520.20000000000005</v>
      </c>
      <c r="C9" s="76">
        <v>58.231699999999996</v>
      </c>
      <c r="D9" s="73">
        <f t="shared" si="0"/>
        <v>5.7575018297145744E-2</v>
      </c>
      <c r="E9" s="73">
        <f t="shared" si="0"/>
        <v>2.0784980542018671E-2</v>
      </c>
      <c r="F9" s="73">
        <f t="shared" si="1"/>
        <v>5.4213282124599374E-2</v>
      </c>
      <c r="G9" s="73">
        <f t="shared" si="2"/>
        <v>1.8385576737046619E-2</v>
      </c>
      <c r="H9" s="74">
        <f t="shared" si="3"/>
        <v>9.9674245866897965E-4</v>
      </c>
      <c r="I9" s="74">
        <f t="shared" si="4"/>
        <v>2.9390799587214059E-3</v>
      </c>
      <c r="J9" s="45">
        <f t="shared" si="5"/>
        <v>3.110915978579145E-2</v>
      </c>
      <c r="K9" s="45">
        <f t="shared" si="6"/>
        <v>-1.0324179243772779E-2</v>
      </c>
      <c r="L9" s="45">
        <f t="shared" si="7"/>
        <v>1.0658867705754867E-4</v>
      </c>
      <c r="M9" s="45">
        <f t="shared" si="8"/>
        <v>-1.5357987786449853E-2</v>
      </c>
      <c r="N9" s="45">
        <f t="shared" si="9"/>
        <v>7.7576307358032781E-2</v>
      </c>
      <c r="O9" s="2"/>
      <c r="P9" s="2"/>
      <c r="Q9" s="54"/>
      <c r="R9" s="78"/>
      <c r="S9" s="78"/>
      <c r="V9" s="45">
        <f t="shared" si="10"/>
        <v>1.065886770575487E-4</v>
      </c>
      <c r="W9" s="45">
        <f t="shared" si="11"/>
        <v>-1.1004406072987444E-6</v>
      </c>
      <c r="X9" s="45">
        <f t="shared" si="12"/>
        <v>1.1361146076878409E-8</v>
      </c>
      <c r="Z9" s="144" t="s">
        <v>155</v>
      </c>
      <c r="AA9" s="145">
        <f>(AA8/6)*AA6^2+(AA8/24)*AA7^2</f>
        <v>1.8809001554707279</v>
      </c>
    </row>
    <row r="10" spans="1:30" ht="15" thickBot="1" x14ac:dyDescent="0.4">
      <c r="A10" s="70">
        <v>42296</v>
      </c>
      <c r="B10" s="85">
        <v>491.88</v>
      </c>
      <c r="C10" s="76">
        <v>57.045999999999999</v>
      </c>
      <c r="D10" s="73">
        <f t="shared" si="0"/>
        <v>-1.1812921890067494E-2</v>
      </c>
      <c r="E10" s="73">
        <f t="shared" si="0"/>
        <v>1.5364132795090297E-2</v>
      </c>
      <c r="F10" s="73">
        <f t="shared" si="1"/>
        <v>-1.5174658062613866E-2</v>
      </c>
      <c r="G10" s="73">
        <f t="shared" si="2"/>
        <v>1.2964728990118244E-2</v>
      </c>
      <c r="H10" s="74">
        <f t="shared" si="3"/>
        <v>-1.9673532929950153E-4</v>
      </c>
      <c r="I10" s="74">
        <f t="shared" si="4"/>
        <v>2.3027024731725202E-4</v>
      </c>
      <c r="J10" s="45">
        <f t="shared" si="5"/>
        <v>-5.6366477491236917E-3</v>
      </c>
      <c r="K10" s="45">
        <f t="shared" si="6"/>
        <v>2.100078054421399E-2</v>
      </c>
      <c r="L10" s="45">
        <f t="shared" si="7"/>
        <v>4.4103278346623688E-4</v>
      </c>
      <c r="M10" s="45">
        <f t="shared" si="8"/>
        <v>-5.2103795321365012E-2</v>
      </c>
      <c r="N10" s="45">
        <f t="shared" si="9"/>
        <v>4.0830499823117622E-2</v>
      </c>
      <c r="O10" s="2"/>
      <c r="P10" s="2"/>
      <c r="Q10" s="44"/>
      <c r="R10" s="78"/>
      <c r="S10" s="78"/>
      <c r="V10" s="45">
        <f t="shared" si="10"/>
        <v>4.4103278346623671E-4</v>
      </c>
      <c r="W10" s="45">
        <f t="shared" si="11"/>
        <v>9.2620326983782835E-6</v>
      </c>
      <c r="X10" s="45">
        <f t="shared" si="12"/>
        <v>1.9450991609197645E-7</v>
      </c>
      <c r="Z10" s="144" t="s">
        <v>156</v>
      </c>
      <c r="AA10" s="145">
        <f>CHIINV(0.05,2)</f>
        <v>5.9914645471079817</v>
      </c>
    </row>
    <row r="11" spans="1:30" ht="15" thickBot="1" x14ac:dyDescent="0.4">
      <c r="A11" s="70">
        <v>42289</v>
      </c>
      <c r="B11" s="85">
        <v>497.76</v>
      </c>
      <c r="C11" s="76">
        <v>56.1828</v>
      </c>
      <c r="D11" s="73">
        <f t="shared" si="0"/>
        <v>9.4531301537040729E-2</v>
      </c>
      <c r="E11" s="73">
        <f t="shared" si="0"/>
        <v>5.0753014461939834E-4</v>
      </c>
      <c r="F11" s="73">
        <f t="shared" si="1"/>
        <v>9.1169565364494359E-2</v>
      </c>
      <c r="G11" s="73">
        <f t="shared" si="2"/>
        <v>-1.8918736603526541E-3</v>
      </c>
      <c r="H11" s="74">
        <f t="shared" si="3"/>
        <v>-1.7248129933888651E-4</v>
      </c>
      <c r="I11" s="74">
        <f t="shared" si="4"/>
        <v>8.3118896487508094E-3</v>
      </c>
      <c r="J11" s="45">
        <f t="shared" si="5"/>
        <v>5.0680117901496416E-2</v>
      </c>
      <c r="K11" s="45">
        <f t="shared" si="6"/>
        <v>-5.0172587756877017E-2</v>
      </c>
      <c r="L11" s="45">
        <f t="shared" si="7"/>
        <v>2.5172885622215257E-3</v>
      </c>
      <c r="M11" s="45">
        <f t="shared" si="8"/>
        <v>4.2129703292551196E-3</v>
      </c>
      <c r="N11" s="45">
        <f t="shared" si="9"/>
        <v>9.7147265473737754E-2</v>
      </c>
      <c r="O11" s="2"/>
      <c r="P11" s="2"/>
      <c r="Q11" s="47" t="s">
        <v>103</v>
      </c>
      <c r="R11" s="123">
        <f>SUM(H2:H157)/SUM(I2:I157)</f>
        <v>0.52957051954233736</v>
      </c>
      <c r="S11" s="78"/>
      <c r="V11" s="45">
        <f t="shared" si="10"/>
        <v>2.5172885622215257E-3</v>
      </c>
      <c r="W11" s="45">
        <f t="shared" si="11"/>
        <v>-1.2629888129744228E-4</v>
      </c>
      <c r="X11" s="45">
        <f t="shared" si="12"/>
        <v>6.3367417054913162E-6</v>
      </c>
    </row>
    <row r="12" spans="1:30" ht="15" thickBot="1" x14ac:dyDescent="0.4">
      <c r="A12" s="70">
        <v>42282</v>
      </c>
      <c r="B12" s="85">
        <v>454.77</v>
      </c>
      <c r="C12" s="76">
        <v>56.154299999999999</v>
      </c>
      <c r="D12" s="73">
        <f t="shared" si="0"/>
        <v>5.0519750519750529E-2</v>
      </c>
      <c r="E12" s="73">
        <f t="shared" si="0"/>
        <v>2.5108207722316422E-2</v>
      </c>
      <c r="F12" s="73">
        <f t="shared" si="1"/>
        <v>4.7158014347204159E-2</v>
      </c>
      <c r="G12" s="73">
        <f t="shared" si="2"/>
        <v>2.270880391734437E-2</v>
      </c>
      <c r="H12" s="74">
        <f t="shared" si="3"/>
        <v>1.0709021009419719E-3</v>
      </c>
      <c r="I12" s="74">
        <f t="shared" si="4"/>
        <v>2.2238783171711135E-3</v>
      </c>
      <c r="J12" s="45">
        <f t="shared" si="5"/>
        <v>2.7372897963405956E-2</v>
      </c>
      <c r="K12" s="45">
        <f t="shared" si="6"/>
        <v>-2.2646902410895335E-3</v>
      </c>
      <c r="L12" s="45">
        <f t="shared" si="7"/>
        <v>5.1288218880861692E-6</v>
      </c>
      <c r="M12" s="45">
        <f t="shared" si="8"/>
        <v>-1.9094249608835351E-2</v>
      </c>
      <c r="N12" s="45">
        <f t="shared" si="9"/>
        <v>7.3840045535647283E-2</v>
      </c>
      <c r="O12" s="2"/>
      <c r="P12" s="2"/>
      <c r="Q12" s="65" t="s">
        <v>114</v>
      </c>
      <c r="R12" s="124">
        <f>AVERAGE(E2:E157)-R4*AVERAGE(D2:D157)</f>
        <v>6.1912743351240146E-4</v>
      </c>
      <c r="S12" s="78"/>
      <c r="V12" s="45">
        <f t="shared" si="10"/>
        <v>5.1288218880861794E-6</v>
      </c>
      <c r="W12" s="45">
        <f t="shared" si="11"/>
        <v>-1.1615192878235178E-8</v>
      </c>
      <c r="X12" s="45">
        <f t="shared" si="12"/>
        <v>2.6304813959711883E-11</v>
      </c>
      <c r="Z12" s="157" t="s">
        <v>164</v>
      </c>
      <c r="AA12" s="96">
        <f>JBStatVBA(K2:K157)</f>
        <v>1.8809001554707214</v>
      </c>
    </row>
    <row r="13" spans="1:30" ht="15" thickBot="1" x14ac:dyDescent="0.4">
      <c r="A13" s="70">
        <v>42275</v>
      </c>
      <c r="B13" s="85">
        <v>432.9</v>
      </c>
      <c r="C13" s="76">
        <v>54.7789</v>
      </c>
      <c r="D13" s="73">
        <f t="shared" si="0"/>
        <v>-0.11046726667488604</v>
      </c>
      <c r="E13" s="73">
        <f t="shared" si="0"/>
        <v>-5.2035275102187764E-2</v>
      </c>
      <c r="F13" s="73">
        <f t="shared" si="1"/>
        <v>-0.11382900284743241</v>
      </c>
      <c r="G13" s="73">
        <f t="shared" si="2"/>
        <v>-5.443467890715982E-2</v>
      </c>
      <c r="H13" s="74">
        <f t="shared" si="3"/>
        <v>6.1962452203221646E-3</v>
      </c>
      <c r="I13" s="74">
        <f t="shared" si="4"/>
        <v>1.2957041889240777E-2</v>
      </c>
      <c r="J13" s="45">
        <f t="shared" si="5"/>
        <v>-5.7881080371928927E-2</v>
      </c>
      <c r="K13" s="45">
        <f t="shared" si="6"/>
        <v>5.8458052697411625E-3</v>
      </c>
      <c r="L13" s="45">
        <f t="shared" si="7"/>
        <v>3.4173439251733544E-5</v>
      </c>
      <c r="M13" s="45">
        <f t="shared" si="8"/>
        <v>-0.10434822794417027</v>
      </c>
      <c r="N13" s="45">
        <f t="shared" si="9"/>
        <v>-1.1413932799687637E-2</v>
      </c>
      <c r="O13" s="2"/>
      <c r="P13" s="2"/>
      <c r="Q13" s="52" t="s">
        <v>104</v>
      </c>
      <c r="R13" s="107">
        <f>SQRT((1/154)*SUM(L2:L157))</f>
        <v>2.3521856980382314E-2</v>
      </c>
      <c r="S13" s="78"/>
      <c r="V13" s="45">
        <f t="shared" si="10"/>
        <v>3.4173439251733517E-5</v>
      </c>
      <c r="W13" s="45">
        <f t="shared" si="11"/>
        <v>1.997712712629632E-7</v>
      </c>
      <c r="X13" s="45">
        <f t="shared" si="12"/>
        <v>1.167823950291921E-9</v>
      </c>
    </row>
    <row r="14" spans="1:30" ht="15" thickBot="1" x14ac:dyDescent="0.4">
      <c r="A14" s="70">
        <v>42268</v>
      </c>
      <c r="B14" s="85">
        <v>486.66</v>
      </c>
      <c r="C14" s="76">
        <v>57.785800000000002</v>
      </c>
      <c r="D14" s="73">
        <f t="shared" si="0"/>
        <v>-4.8209501085447137E-2</v>
      </c>
      <c r="E14" s="73">
        <f t="shared" si="0"/>
        <v>-8.6260435145122816E-3</v>
      </c>
      <c r="F14" s="73">
        <f t="shared" si="1"/>
        <v>-5.1571237257993507E-2</v>
      </c>
      <c r="G14" s="73">
        <f t="shared" si="2"/>
        <v>-1.1025447319484334E-2</v>
      </c>
      <c r="H14" s="74">
        <f t="shared" si="3"/>
        <v>5.6859595958863509E-4</v>
      </c>
      <c r="I14" s="74">
        <f t="shared" si="4"/>
        <v>2.6595925123202575E-3</v>
      </c>
      <c r="J14" s="45">
        <f t="shared" si="5"/>
        <v>-2.4911203103184718E-2</v>
      </c>
      <c r="K14" s="45">
        <f t="shared" si="6"/>
        <v>1.6285159588672438E-2</v>
      </c>
      <c r="L14" s="45">
        <f t="shared" si="7"/>
        <v>2.6520642282852982E-4</v>
      </c>
      <c r="M14" s="45">
        <f t="shared" si="8"/>
        <v>-7.1378350675426042E-2</v>
      </c>
      <c r="N14" s="45">
        <f t="shared" si="9"/>
        <v>2.1555944469056589E-2</v>
      </c>
      <c r="O14" s="2"/>
      <c r="P14" s="2"/>
      <c r="Q14" s="53" t="s">
        <v>105</v>
      </c>
      <c r="R14" s="125">
        <f>SQRT(R13^2/SUM(I2:I157))</f>
        <v>5.036484178958308E-2</v>
      </c>
      <c r="S14" s="78"/>
      <c r="V14" s="45">
        <f t="shared" si="10"/>
        <v>2.6520642282852971E-4</v>
      </c>
      <c r="W14" s="45">
        <f t="shared" si="11"/>
        <v>4.3189289197035462E-6</v>
      </c>
      <c r="X14" s="45">
        <f t="shared" si="12"/>
        <v>7.0334446709504882E-8</v>
      </c>
      <c r="Z14" s="213" t="s">
        <v>158</v>
      </c>
      <c r="AA14" s="214"/>
    </row>
    <row r="15" spans="1:30" x14ac:dyDescent="0.35">
      <c r="A15" s="70">
        <v>42261</v>
      </c>
      <c r="B15" s="85">
        <v>511.31</v>
      </c>
      <c r="C15" s="76">
        <v>58.288600000000002</v>
      </c>
      <c r="D15" s="73">
        <f t="shared" si="0"/>
        <v>2.7531601053033476E-2</v>
      </c>
      <c r="E15" s="73">
        <f t="shared" si="0"/>
        <v>4.0860341008141302E-3</v>
      </c>
      <c r="F15" s="73">
        <f t="shared" si="1"/>
        <v>2.4169864880487106E-2</v>
      </c>
      <c r="G15" s="73">
        <f t="shared" si="2"/>
        <v>1.6866302958420776E-3</v>
      </c>
      <c r="H15" s="74">
        <f t="shared" si="3"/>
        <v>4.0765626353839007E-5</v>
      </c>
      <c r="I15" s="74">
        <f t="shared" si="4"/>
        <v>5.84182368341004E-4</v>
      </c>
      <c r="J15" s="45">
        <f t="shared" si="5"/>
        <v>1.5199051706999702E-2</v>
      </c>
      <c r="K15" s="45">
        <f t="shared" si="6"/>
        <v>-1.1113017606185572E-2</v>
      </c>
      <c r="L15" s="45">
        <f t="shared" si="7"/>
        <v>1.234991603153905E-4</v>
      </c>
      <c r="M15" s="45">
        <f t="shared" si="8"/>
        <v>-3.126809586524161E-2</v>
      </c>
      <c r="N15" s="45">
        <f t="shared" si="9"/>
        <v>6.1666199279241024E-2</v>
      </c>
      <c r="O15" s="2"/>
      <c r="P15" s="2"/>
      <c r="Q15" s="54"/>
      <c r="R15" s="78"/>
      <c r="S15" s="78"/>
      <c r="V15" s="45">
        <f t="shared" si="10"/>
        <v>1.2349916031539052E-4</v>
      </c>
      <c r="W15" s="45">
        <f t="shared" si="11"/>
        <v>-1.3724483429340696E-6</v>
      </c>
      <c r="X15" s="45">
        <f t="shared" si="12"/>
        <v>1.5252042598606528E-8</v>
      </c>
    </row>
    <row r="16" spans="1:30" ht="15" thickBot="1" x14ac:dyDescent="0.4">
      <c r="A16" s="70">
        <v>42254</v>
      </c>
      <c r="B16" s="85">
        <v>497.61</v>
      </c>
      <c r="C16" s="76">
        <v>58.051400000000001</v>
      </c>
      <c r="D16" s="73">
        <f t="shared" si="0"/>
        <v>-1.3735283624687847E-2</v>
      </c>
      <c r="E16" s="73">
        <f t="shared" si="0"/>
        <v>-4.3922308450884788E-3</v>
      </c>
      <c r="F16" s="73">
        <f t="shared" si="1"/>
        <v>-1.7097019797234218E-2</v>
      </c>
      <c r="G16" s="73">
        <f t="shared" si="2"/>
        <v>-6.791634650060531E-3</v>
      </c>
      <c r="H16" s="74">
        <f t="shared" si="3"/>
        <v>1.1611671206766679E-4</v>
      </c>
      <c r="I16" s="74">
        <f t="shared" si="4"/>
        <v>2.9230808594701878E-4</v>
      </c>
      <c r="J16" s="45">
        <f t="shared" si="5"/>
        <v>-6.6546738516749006E-3</v>
      </c>
      <c r="K16" s="45">
        <f t="shared" si="6"/>
        <v>2.2624430065864218E-3</v>
      </c>
      <c r="L16" s="45">
        <f t="shared" si="7"/>
        <v>5.1186483580518078E-6</v>
      </c>
      <c r="M16" s="45">
        <f t="shared" si="8"/>
        <v>-5.3121821423916221E-2</v>
      </c>
      <c r="N16" s="45">
        <f t="shared" si="9"/>
        <v>3.9812473720566413E-2</v>
      </c>
      <c r="O16" s="2"/>
      <c r="P16" s="2"/>
      <c r="Q16" s="44"/>
      <c r="R16" s="78"/>
      <c r="S16" s="78"/>
      <c r="V16" s="45">
        <f t="shared" si="10"/>
        <v>5.1186483580517976E-6</v>
      </c>
      <c r="W16" s="45">
        <f t="shared" si="11"/>
        <v>1.1580650180849348E-8</v>
      </c>
      <c r="X16" s="45">
        <f t="shared" si="12"/>
        <v>2.6200561013386365E-11</v>
      </c>
    </row>
    <row r="17" spans="1:24" x14ac:dyDescent="0.35">
      <c r="A17" s="70">
        <v>42247</v>
      </c>
      <c r="B17" s="85">
        <v>504.54</v>
      </c>
      <c r="C17" s="76">
        <v>58.307499999999997</v>
      </c>
      <c r="D17" s="73">
        <f t="shared" si="0"/>
        <v>5.8423713524512831E-2</v>
      </c>
      <c r="E17" s="73">
        <f t="shared" si="0"/>
        <v>2.2113732777057079E-2</v>
      </c>
      <c r="F17" s="73">
        <f t="shared" si="1"/>
        <v>5.5061977351966461E-2</v>
      </c>
      <c r="G17" s="73">
        <f t="shared" si="2"/>
        <v>1.9714328972085027E-2</v>
      </c>
      <c r="H17" s="74">
        <f t="shared" si="3"/>
        <v>1.0855099353701619E-3</v>
      </c>
      <c r="I17" s="74">
        <f t="shared" si="4"/>
        <v>3.0318213499084673E-3</v>
      </c>
      <c r="J17" s="45">
        <f t="shared" si="5"/>
        <v>3.1558603758281345E-2</v>
      </c>
      <c r="K17" s="45">
        <f t="shared" si="6"/>
        <v>-9.4448709812242661E-3</v>
      </c>
      <c r="L17" s="45">
        <f t="shared" si="7"/>
        <v>8.920558785197223E-5</v>
      </c>
      <c r="M17" s="45">
        <f t="shared" si="8"/>
        <v>-1.4908543813959958E-2</v>
      </c>
      <c r="N17" s="45">
        <f t="shared" si="9"/>
        <v>7.8025751330522669E-2</v>
      </c>
      <c r="O17" s="2"/>
      <c r="P17" s="2"/>
      <c r="Q17" s="47" t="s">
        <v>106</v>
      </c>
      <c r="R17" s="126">
        <f>R4/R5</f>
        <v>10.514686450417246</v>
      </c>
      <c r="S17" s="78"/>
      <c r="V17" s="45">
        <f t="shared" si="10"/>
        <v>8.9205587851972257E-5</v>
      </c>
      <c r="W17" s="45">
        <f t="shared" si="11"/>
        <v>-8.4253526806614482E-7</v>
      </c>
      <c r="X17" s="45">
        <f t="shared" si="12"/>
        <v>7.9576369040159396E-9</v>
      </c>
    </row>
    <row r="18" spans="1:24" ht="15" thickBot="1" x14ac:dyDescent="0.4">
      <c r="A18" s="70">
        <v>42240</v>
      </c>
      <c r="B18" s="85">
        <v>476.69</v>
      </c>
      <c r="C18" s="76">
        <v>57.045999999999999</v>
      </c>
      <c r="D18" s="73">
        <f t="shared" si="0"/>
        <v>-0.11512687716953469</v>
      </c>
      <c r="E18" s="73">
        <f t="shared" si="0"/>
        <v>-0.10332382889495971</v>
      </c>
      <c r="F18" s="73">
        <f t="shared" si="1"/>
        <v>-0.11848861334208106</v>
      </c>
      <c r="G18" s="73">
        <f t="shared" si="2"/>
        <v>-0.10572323269993177</v>
      </c>
      <c r="H18" s="74">
        <f t="shared" si="3"/>
        <v>1.2526999240657076E-2</v>
      </c>
      <c r="I18" s="74">
        <f t="shared" si="4"/>
        <v>1.4039551491729191E-2</v>
      </c>
      <c r="J18" s="45">
        <f t="shared" si="5"/>
        <v>-6.0348672722444943E-2</v>
      </c>
      <c r="K18" s="45">
        <f t="shared" si="6"/>
        <v>-4.2975156172514767E-2</v>
      </c>
      <c r="L18" s="45">
        <f t="shared" si="7"/>
        <v>1.8468640480520341E-3</v>
      </c>
      <c r="M18" s="45">
        <f t="shared" si="8"/>
        <v>-0.10681582029468628</v>
      </c>
      <c r="N18" s="45">
        <f t="shared" si="9"/>
        <v>-1.3881525150203654E-2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1.8468640480520341E-3</v>
      </c>
      <c r="W18" s="45">
        <f t="shared" si="11"/>
        <v>-7.936927089443898E-5</v>
      </c>
      <c r="X18" s="45">
        <f t="shared" si="12"/>
        <v>3.4109068119871458E-6</v>
      </c>
    </row>
    <row r="19" spans="1:24" ht="15" thickBot="1" x14ac:dyDescent="0.4">
      <c r="A19" s="70">
        <v>42233</v>
      </c>
      <c r="B19" s="85">
        <v>538.71</v>
      </c>
      <c r="C19" s="76">
        <v>63.619399999999999</v>
      </c>
      <c r="D19" s="73">
        <f t="shared" si="0"/>
        <v>-7.358555460017191E-2</v>
      </c>
      <c r="E19" s="73">
        <f t="shared" si="0"/>
        <v>-1.8871707244101654E-2</v>
      </c>
      <c r="F19" s="73">
        <f t="shared" si="1"/>
        <v>-7.694729077271828E-2</v>
      </c>
      <c r="G19" s="73">
        <f t="shared" si="2"/>
        <v>-2.1271111049073706E-2</v>
      </c>
      <c r="H19" s="74">
        <f t="shared" si="3"/>
        <v>1.636754366951855E-3</v>
      </c>
      <c r="I19" s="74">
        <f t="shared" si="4"/>
        <v>5.9208855572612561E-3</v>
      </c>
      <c r="J19" s="45">
        <f t="shared" si="5"/>
        <v>-3.8349612946911665E-2</v>
      </c>
      <c r="K19" s="45">
        <f t="shared" si="6"/>
        <v>1.9477905702810012E-2</v>
      </c>
      <c r="L19" s="45">
        <f t="shared" si="7"/>
        <v>3.793888105675588E-4</v>
      </c>
      <c r="M19" s="45">
        <f t="shared" si="8"/>
        <v>-8.4816760519153003E-2</v>
      </c>
      <c r="N19" s="45">
        <f t="shared" si="9"/>
        <v>8.117534625329631E-3</v>
      </c>
      <c r="O19" s="2"/>
      <c r="P19" s="2"/>
      <c r="Q19" s="173" t="s">
        <v>170</v>
      </c>
      <c r="R19" s="174">
        <f>TestSignificativité(D2:D157,E2:E157,S4,R4)</f>
        <v>10.514686450417251</v>
      </c>
      <c r="S19" s="78"/>
      <c r="V19" s="45">
        <f t="shared" si="10"/>
        <v>3.7938881056755864E-4</v>
      </c>
      <c r="W19" s="45">
        <f t="shared" si="11"/>
        <v>7.389699476936156E-6</v>
      </c>
      <c r="X19" s="45">
        <f t="shared" si="12"/>
        <v>1.439358695838669E-7</v>
      </c>
    </row>
    <row r="20" spans="1:24" ht="15" thickBot="1" x14ac:dyDescent="0.4">
      <c r="A20" s="70">
        <v>42226</v>
      </c>
      <c r="B20" s="85">
        <v>581.5</v>
      </c>
      <c r="C20" s="76">
        <v>64.843100000000007</v>
      </c>
      <c r="D20" s="73">
        <f t="shared" si="0"/>
        <v>3.3153294008954531E-2</v>
      </c>
      <c r="E20" s="73">
        <f t="shared" si="0"/>
        <v>-5.8170110008047803E-3</v>
      </c>
      <c r="F20" s="73">
        <f t="shared" si="1"/>
        <v>2.9791557836408161E-2</v>
      </c>
      <c r="G20" s="73">
        <f t="shared" si="2"/>
        <v>-8.2164148057768324E-3</v>
      </c>
      <c r="H20" s="74">
        <f t="shared" si="3"/>
        <v>-2.4477979689422084E-4</v>
      </c>
      <c r="I20" s="74">
        <f t="shared" si="4"/>
        <v>8.8753691832005256E-4</v>
      </c>
      <c r="J20" s="45">
        <f t="shared" si="5"/>
        <v>1.8176134566374312E-2</v>
      </c>
      <c r="K20" s="45">
        <f t="shared" si="6"/>
        <v>-2.3993145567179092E-2</v>
      </c>
      <c r="L20" s="45">
        <f t="shared" si="7"/>
        <v>5.7567103420784569E-4</v>
      </c>
      <c r="M20" s="45">
        <f t="shared" si="8"/>
        <v>-2.8291013005866998E-2</v>
      </c>
      <c r="N20" s="45">
        <f t="shared" si="9"/>
        <v>6.4643282138615643E-2</v>
      </c>
      <c r="O20" s="2"/>
      <c r="P20" s="2"/>
      <c r="Q20" s="57"/>
      <c r="R20" s="78"/>
      <c r="S20" s="78"/>
      <c r="V20" s="45">
        <f t="shared" si="10"/>
        <v>5.756710342078459E-4</v>
      </c>
      <c r="W20" s="45">
        <f t="shared" si="11"/>
        <v>-1.3812158922557383E-5</v>
      </c>
      <c r="X20" s="45">
        <f t="shared" si="12"/>
        <v>3.3139713962593089E-7</v>
      </c>
    </row>
    <row r="21" spans="1:24" ht="15" thickBot="1" x14ac:dyDescent="0.4">
      <c r="A21" s="70">
        <v>42219</v>
      </c>
      <c r="B21" s="85">
        <v>562.84</v>
      </c>
      <c r="C21" s="76">
        <v>65.222499999999997</v>
      </c>
      <c r="D21" s="73">
        <f t="shared" si="0"/>
        <v>1.4071311460641875E-2</v>
      </c>
      <c r="E21" s="73">
        <f t="shared" si="0"/>
        <v>2.6574705551821686E-2</v>
      </c>
      <c r="F21" s="73">
        <f t="shared" si="1"/>
        <v>1.0709575288095505E-2</v>
      </c>
      <c r="G21" s="73">
        <f t="shared" si="2"/>
        <v>2.4175301746849634E-2</v>
      </c>
      <c r="H21" s="74">
        <f t="shared" si="3"/>
        <v>2.5890721417031295E-4</v>
      </c>
      <c r="I21" s="74">
        <f t="shared" si="4"/>
        <v>1.1469500285138591E-4</v>
      </c>
      <c r="J21" s="45">
        <f t="shared" si="5"/>
        <v>8.070879154366566E-3</v>
      </c>
      <c r="K21" s="45">
        <f t="shared" si="6"/>
        <v>1.8503826397455118E-2</v>
      </c>
      <c r="L21" s="45">
        <f t="shared" si="7"/>
        <v>3.4239159134715689E-4</v>
      </c>
      <c r="M21" s="45">
        <f t="shared" si="8"/>
        <v>-3.8396268417874746E-2</v>
      </c>
      <c r="N21" s="45">
        <f t="shared" si="9"/>
        <v>5.4538026726607888E-2</v>
      </c>
      <c r="O21" s="2"/>
      <c r="P21" s="2"/>
      <c r="Q21" s="58" t="s">
        <v>108</v>
      </c>
      <c r="R21" s="127">
        <f>R18*S6</f>
        <v>4.6467147572241317E-2</v>
      </c>
      <c r="S21" s="78"/>
      <c r="V21" s="45">
        <f t="shared" si="10"/>
        <v>3.4239159134715673E-4</v>
      </c>
      <c r="W21" s="45">
        <f t="shared" si="11"/>
        <v>6.335554566236183E-6</v>
      </c>
      <c r="X21" s="45">
        <f t="shared" si="12"/>
        <v>1.1723200182523837E-7</v>
      </c>
    </row>
    <row r="22" spans="1:24" x14ac:dyDescent="0.35">
      <c r="A22" s="70">
        <v>42212</v>
      </c>
      <c r="B22" s="85">
        <v>555.03</v>
      </c>
      <c r="C22" s="76">
        <v>63.534100000000002</v>
      </c>
      <c r="D22" s="73">
        <f t="shared" si="0"/>
        <v>-6.3777747790297643E-2</v>
      </c>
      <c r="E22" s="73">
        <f t="shared" si="0"/>
        <v>-5.3687446565760896E-2</v>
      </c>
      <c r="F22" s="73">
        <f t="shared" si="1"/>
        <v>-6.7139483962844013E-2</v>
      </c>
      <c r="G22" s="73">
        <f t="shared" si="2"/>
        <v>-5.6086850370732952E-2</v>
      </c>
      <c r="H22" s="74">
        <f t="shared" si="3"/>
        <v>3.7656421909922568E-3</v>
      </c>
      <c r="I22" s="74">
        <f t="shared" si="4"/>
        <v>4.5077103067969887E-3</v>
      </c>
      <c r="J22" s="45">
        <f t="shared" si="5"/>
        <v>-3.3155687599035678E-2</v>
      </c>
      <c r="K22" s="45">
        <f t="shared" si="6"/>
        <v>-2.0531758966725218E-2</v>
      </c>
      <c r="L22" s="45">
        <f t="shared" si="7"/>
        <v>4.2155312626770139E-4</v>
      </c>
      <c r="M22" s="45">
        <f t="shared" si="8"/>
        <v>-7.9622835171277009E-2</v>
      </c>
      <c r="N22" s="45">
        <f t="shared" si="9"/>
        <v>1.3311459973205625E-2</v>
      </c>
      <c r="O22" s="2"/>
      <c r="P22" s="2"/>
      <c r="Q22" s="2"/>
      <c r="V22" s="45">
        <f t="shared" si="10"/>
        <v>4.215531262677015E-4</v>
      </c>
      <c r="W22" s="45">
        <f t="shared" si="11"/>
        <v>-8.6552271801979301E-6</v>
      </c>
      <c r="X22" s="45">
        <f t="shared" si="12"/>
        <v>1.7770703826607269E-7</v>
      </c>
    </row>
    <row r="23" spans="1:24" x14ac:dyDescent="0.35">
      <c r="A23" s="70">
        <v>42205</v>
      </c>
      <c r="B23" s="85">
        <v>592.84</v>
      </c>
      <c r="C23" s="76">
        <v>67.138599999999997</v>
      </c>
      <c r="D23" s="73">
        <f t="shared" si="0"/>
        <v>1.2795763218587185E-2</v>
      </c>
      <c r="E23" s="73">
        <f t="shared" si="0"/>
        <v>1.2879253042548205E-2</v>
      </c>
      <c r="F23" s="73">
        <f t="shared" si="1"/>
        <v>9.4340270460408146E-3</v>
      </c>
      <c r="G23" s="73">
        <f t="shared" si="2"/>
        <v>1.0479849237576153E-2</v>
      </c>
      <c r="H23" s="74">
        <f t="shared" si="3"/>
        <v>9.8867181145723639E-5</v>
      </c>
      <c r="I23" s="74">
        <f t="shared" si="4"/>
        <v>8.9000866305429582E-5</v>
      </c>
      <c r="J23" s="45">
        <f t="shared" si="5"/>
        <v>7.3953864091203473E-3</v>
      </c>
      <c r="K23" s="45">
        <f t="shared" si="6"/>
        <v>5.4838666334278575E-3</v>
      </c>
      <c r="L23" s="45">
        <f t="shared" si="7"/>
        <v>3.0072793253223385E-5</v>
      </c>
      <c r="M23" s="45">
        <f t="shared" si="8"/>
        <v>-3.9071761163120965E-2</v>
      </c>
      <c r="N23" s="45">
        <f t="shared" si="9"/>
        <v>5.386253398136167E-2</v>
      </c>
      <c r="O23" s="2"/>
      <c r="P23" s="2"/>
      <c r="Q23" s="2"/>
      <c r="V23" s="45">
        <f t="shared" si="10"/>
        <v>3.0072793253223354E-5</v>
      </c>
      <c r="W23" s="45">
        <f t="shared" si="11"/>
        <v>1.6491518749532587E-7</v>
      </c>
      <c r="X23" s="45">
        <f t="shared" si="12"/>
        <v>9.0437289405111612E-10</v>
      </c>
    </row>
    <row r="24" spans="1:24" ht="15" thickBot="1" x14ac:dyDescent="0.4">
      <c r="A24" s="70">
        <v>42198</v>
      </c>
      <c r="B24" s="85">
        <v>585.35</v>
      </c>
      <c r="C24" s="76">
        <v>66.284899999999993</v>
      </c>
      <c r="D24" s="73">
        <f t="shared" si="0"/>
        <v>2.7341547189796162E-4</v>
      </c>
      <c r="E24" s="73">
        <f t="shared" si="0"/>
        <v>4.2362912990831912E-2</v>
      </c>
      <c r="F24" s="73">
        <f t="shared" si="1"/>
        <v>-3.0883207006484094E-3</v>
      </c>
      <c r="G24" s="73">
        <f t="shared" si="2"/>
        <v>3.9963509185859857E-2</v>
      </c>
      <c r="H24" s="74">
        <f t="shared" si="3"/>
        <v>-1.2342013268924385E-4</v>
      </c>
      <c r="I24" s="74">
        <f t="shared" si="4"/>
        <v>9.5377247500534829E-6</v>
      </c>
      <c r="J24" s="45">
        <f t="shared" si="5"/>
        <v>7.6392020701631833E-4</v>
      </c>
      <c r="K24" s="45">
        <f t="shared" si="6"/>
        <v>4.1598992783815597E-2</v>
      </c>
      <c r="L24" s="45">
        <f t="shared" si="7"/>
        <v>1.7304762006279421E-3</v>
      </c>
      <c r="M24" s="45">
        <f t="shared" si="8"/>
        <v>-4.5703227365225002E-2</v>
      </c>
      <c r="N24" s="45">
        <f t="shared" si="9"/>
        <v>4.7231067779257632E-2</v>
      </c>
      <c r="O24" s="2"/>
      <c r="P24" s="2"/>
      <c r="Q24" s="2"/>
      <c r="V24" s="45">
        <f t="shared" si="10"/>
        <v>1.7304762006279421E-3</v>
      </c>
      <c r="W24" s="45">
        <f t="shared" si="11"/>
        <v>7.1986066982486396E-5</v>
      </c>
      <c r="X24" s="45">
        <f t="shared" si="12"/>
        <v>2.9945478809397178E-6</v>
      </c>
    </row>
    <row r="25" spans="1:24" ht="15" thickBot="1" x14ac:dyDescent="0.4">
      <c r="A25" s="70">
        <v>42191</v>
      </c>
      <c r="B25" s="85">
        <v>585.19000000000005</v>
      </c>
      <c r="C25" s="76">
        <v>63.591000000000001</v>
      </c>
      <c r="D25" s="73">
        <f t="shared" si="0"/>
        <v>-1.1152604809138223E-2</v>
      </c>
      <c r="E25" s="73">
        <f t="shared" si="0"/>
        <v>-3.372708955700135E-2</v>
      </c>
      <c r="F25" s="73">
        <f t="shared" si="1"/>
        <v>-1.4514340981684595E-2</v>
      </c>
      <c r="G25" s="73">
        <f t="shared" si="2"/>
        <v>-3.6126493361973405E-2</v>
      </c>
      <c r="H25" s="74">
        <f t="shared" si="3"/>
        <v>5.2435224312824709E-4</v>
      </c>
      <c r="I25" s="74">
        <f t="shared" si="4"/>
        <v>2.1066609413260894E-4</v>
      </c>
      <c r="J25" s="45">
        <f t="shared" si="5"/>
        <v>-5.2869632895132974E-3</v>
      </c>
      <c r="K25" s="45">
        <f t="shared" si="6"/>
        <v>-2.8440126267488052E-2</v>
      </c>
      <c r="L25" s="45">
        <f t="shared" si="7"/>
        <v>8.088407821106639E-4</v>
      </c>
      <c r="M25" s="45">
        <f t="shared" si="8"/>
        <v>-5.1754110861754618E-2</v>
      </c>
      <c r="N25" s="45">
        <f t="shared" si="9"/>
        <v>4.1180184282728016E-2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8.0884078211066412E-4</v>
      </c>
      <c r="W25" s="45">
        <f t="shared" si="11"/>
        <v>-2.3003533973521083E-5</v>
      </c>
      <c r="X25" s="45">
        <f t="shared" si="12"/>
        <v>6.5422341080539082E-7</v>
      </c>
    </row>
    <row r="26" spans="1:24" x14ac:dyDescent="0.35">
      <c r="A26" s="70">
        <v>42184</v>
      </c>
      <c r="B26" s="85">
        <v>591.79</v>
      </c>
      <c r="C26" s="76">
        <v>65.810599999999994</v>
      </c>
      <c r="D26" s="73">
        <f t="shared" si="0"/>
        <v>-2.856251744119255E-2</v>
      </c>
      <c r="E26" s="73">
        <f t="shared" si="0"/>
        <v>-2.6519376244390075E-2</v>
      </c>
      <c r="F26" s="73">
        <f t="shared" si="1"/>
        <v>-3.192425361373892E-2</v>
      </c>
      <c r="G26" s="73">
        <f t="shared" si="2"/>
        <v>-2.8918780049362127E-2</v>
      </c>
      <c r="H26" s="74">
        <f t="shared" si="3"/>
        <v>9.2321046849576989E-4</v>
      </c>
      <c r="I26" s="74">
        <f t="shared" si="4"/>
        <v>1.0191579687943225E-3</v>
      </c>
      <c r="J26" s="45">
        <f t="shared" si="5"/>
        <v>-1.4506739767257009E-2</v>
      </c>
      <c r="K26" s="45">
        <f t="shared" si="6"/>
        <v>-1.2012636477133066E-2</v>
      </c>
      <c r="L26" s="45">
        <f t="shared" si="7"/>
        <v>1.4430343513174791E-4</v>
      </c>
      <c r="M26" s="45">
        <f t="shared" si="8"/>
        <v>-6.0973887339498337E-2</v>
      </c>
      <c r="N26" s="45">
        <f t="shared" si="9"/>
        <v>3.1960407804984298E-2</v>
      </c>
      <c r="O26" s="2"/>
      <c r="P26" s="2"/>
      <c r="Q26" s="148" t="s">
        <v>129</v>
      </c>
      <c r="R26" s="169">
        <f>R27+R28</f>
        <v>0.14637440572198837</v>
      </c>
      <c r="S26" s="92">
        <f>S28+S27</f>
        <v>155</v>
      </c>
      <c r="V26" s="45">
        <f t="shared" si="10"/>
        <v>1.4430343513174797E-4</v>
      </c>
      <c r="W26" s="45">
        <f t="shared" si="11"/>
        <v>-1.733464708639241E-6</v>
      </c>
      <c r="X26" s="45">
        <f t="shared" si="12"/>
        <v>2.0823481390822592E-8</v>
      </c>
    </row>
    <row r="27" spans="1:24" x14ac:dyDescent="0.35">
      <c r="A27" s="70">
        <v>42177</v>
      </c>
      <c r="B27" s="85">
        <v>609.19000000000005</v>
      </c>
      <c r="C27" s="76">
        <v>67.603399999999993</v>
      </c>
      <c r="D27" s="73">
        <f t="shared" si="0"/>
        <v>3.4875819658206922E-2</v>
      </c>
      <c r="E27" s="73">
        <f t="shared" si="0"/>
        <v>6.3732632605856473E-2</v>
      </c>
      <c r="F27" s="73">
        <f t="shared" si="1"/>
        <v>3.1514083485660552E-2</v>
      </c>
      <c r="G27" s="73">
        <f t="shared" si="2"/>
        <v>6.1333228800884418E-2</v>
      </c>
      <c r="H27" s="74">
        <f t="shared" si="3"/>
        <v>1.9328604928761917E-3</v>
      </c>
      <c r="I27" s="74">
        <f t="shared" si="4"/>
        <v>9.9313745794118308E-4</v>
      </c>
      <c r="J27" s="45">
        <f t="shared" si="5"/>
        <v>1.9088333369373902E-2</v>
      </c>
      <c r="K27" s="45">
        <f t="shared" si="6"/>
        <v>4.4644299236482568E-2</v>
      </c>
      <c r="L27" s="45">
        <f t="shared" si="7"/>
        <v>1.9931134543165981E-3</v>
      </c>
      <c r="M27" s="45">
        <f t="shared" si="8"/>
        <v>-2.7378814202867408E-2</v>
      </c>
      <c r="N27" s="45">
        <f t="shared" si="9"/>
        <v>6.555548094161523E-2</v>
      </c>
      <c r="O27" s="2"/>
      <c r="P27" s="2"/>
      <c r="Q27" s="149" t="s">
        <v>130</v>
      </c>
      <c r="R27" s="170">
        <f>R8</f>
        <v>6.1169631327932086E-2</v>
      </c>
      <c r="S27" s="122">
        <v>1</v>
      </c>
      <c r="V27" s="45">
        <f t="shared" si="10"/>
        <v>1.9931134543165981E-3</v>
      </c>
      <c r="W27" s="45">
        <f t="shared" si="11"/>
        <v>8.8981153466769641E-5</v>
      </c>
      <c r="X27" s="45">
        <f t="shared" si="12"/>
        <v>3.9725012417778425E-6</v>
      </c>
    </row>
    <row r="28" spans="1:24" x14ac:dyDescent="0.35">
      <c r="A28" s="70">
        <v>42170</v>
      </c>
      <c r="B28" s="85">
        <v>588.66</v>
      </c>
      <c r="C28" s="76">
        <v>63.552999999999997</v>
      </c>
      <c r="D28" s="73">
        <f t="shared" si="0"/>
        <v>1.4458786427008093E-2</v>
      </c>
      <c r="E28" s="73">
        <f t="shared" si="0"/>
        <v>7.8211475456629181E-3</v>
      </c>
      <c r="F28" s="73">
        <f t="shared" si="1"/>
        <v>1.1097050254461723E-2</v>
      </c>
      <c r="G28" s="73">
        <f t="shared" si="2"/>
        <v>5.421743740690866E-3</v>
      </c>
      <c r="H28" s="74">
        <f t="shared" si="3"/>
        <v>6.0165362757259829E-5</v>
      </c>
      <c r="I28" s="74">
        <f t="shared" si="4"/>
        <v>1.23144524350049E-4</v>
      </c>
      <c r="J28" s="45">
        <f t="shared" si="5"/>
        <v>8.2760744736147737E-3</v>
      </c>
      <c r="K28" s="45">
        <f t="shared" si="6"/>
        <v>-4.5492692795185558E-4</v>
      </c>
      <c r="L28" s="45">
        <f t="shared" si="7"/>
        <v>2.0695850977571279E-7</v>
      </c>
      <c r="M28" s="45">
        <f t="shared" si="8"/>
        <v>-3.8191073098626543E-2</v>
      </c>
      <c r="N28" s="45">
        <f t="shared" si="9"/>
        <v>5.4743222045856091E-2</v>
      </c>
      <c r="O28" s="2"/>
      <c r="P28" s="2"/>
      <c r="Q28" s="149" t="s">
        <v>131</v>
      </c>
      <c r="R28" s="170">
        <f>S8</f>
        <v>8.5204774394056285E-2</v>
      </c>
      <c r="S28" s="122">
        <f>S7</f>
        <v>154</v>
      </c>
      <c r="V28" s="45">
        <f t="shared" si="10"/>
        <v>2.0695850977571482E-7</v>
      </c>
      <c r="W28" s="45">
        <f t="shared" si="11"/>
        <v>-9.4150999065760478E-11</v>
      </c>
      <c r="X28" s="45">
        <f t="shared" si="12"/>
        <v>4.2831824768584648E-14</v>
      </c>
    </row>
    <row r="29" spans="1:24" ht="15" thickBot="1" x14ac:dyDescent="0.4">
      <c r="A29" s="70">
        <v>42163</v>
      </c>
      <c r="B29" s="85">
        <v>580.27</v>
      </c>
      <c r="C29" s="76">
        <v>63.059800000000003</v>
      </c>
      <c r="D29" s="73">
        <f t="shared" si="0"/>
        <v>-4.9470080429832822E-2</v>
      </c>
      <c r="E29" s="73">
        <f t="shared" si="0"/>
        <v>-2.5505985909507464E-2</v>
      </c>
      <c r="F29" s="73">
        <f t="shared" si="1"/>
        <v>-5.2831816602379192E-2</v>
      </c>
      <c r="G29" s="73">
        <f t="shared" si="2"/>
        <v>-2.7905389714479516E-2</v>
      </c>
      <c r="H29" s="74">
        <f t="shared" si="3"/>
        <v>1.4742924316133005E-3</v>
      </c>
      <c r="I29" s="74">
        <f t="shared" si="4"/>
        <v>2.7912008455074295E-3</v>
      </c>
      <c r="J29" s="45">
        <f t="shared" si="5"/>
        <v>-2.5578768761515384E-2</v>
      </c>
      <c r="K29" s="45">
        <f t="shared" si="6"/>
        <v>7.278285200791948E-5</v>
      </c>
      <c r="L29" s="45">
        <f t="shared" si="7"/>
        <v>5.2973435464067089E-9</v>
      </c>
      <c r="M29" s="45">
        <f t="shared" si="8"/>
        <v>-7.2045916333756704E-2</v>
      </c>
      <c r="N29" s="45">
        <f t="shared" si="9"/>
        <v>2.0888378810725923E-2</v>
      </c>
      <c r="O29" s="2"/>
      <c r="P29" s="2"/>
      <c r="Q29" s="150" t="s">
        <v>132</v>
      </c>
      <c r="R29" s="171">
        <f>R27/R26</f>
        <v>0.41789840939892664</v>
      </c>
      <c r="S29" s="113"/>
      <c r="V29" s="45">
        <f t="shared" si="10"/>
        <v>5.2973435464063847E-9</v>
      </c>
      <c r="W29" s="45">
        <f t="shared" si="11"/>
        <v>3.8555577137319147E-13</v>
      </c>
      <c r="X29" s="45">
        <f t="shared" si="12"/>
        <v>2.8061848648653376E-17</v>
      </c>
    </row>
    <row r="30" spans="1:24" x14ac:dyDescent="0.35">
      <c r="A30" s="70">
        <v>42156</v>
      </c>
      <c r="B30" s="85">
        <v>610.47</v>
      </c>
      <c r="C30" s="76">
        <v>64.710300000000004</v>
      </c>
      <c r="D30" s="73">
        <f t="shared" si="0"/>
        <v>-3.4463670009173386E-2</v>
      </c>
      <c r="E30" s="73">
        <f t="shared" si="0"/>
        <v>-8.7853110833877078E-4</v>
      </c>
      <c r="F30" s="73">
        <f t="shared" si="1"/>
        <v>-3.7825406181719756E-2</v>
      </c>
      <c r="G30" s="73">
        <f t="shared" si="2"/>
        <v>-3.2779349133108234E-3</v>
      </c>
      <c r="H30" s="74">
        <f t="shared" si="3"/>
        <v>1.2398921953322224E-4</v>
      </c>
      <c r="I30" s="74">
        <f t="shared" si="4"/>
        <v>1.4307613528120832E-3</v>
      </c>
      <c r="J30" s="45">
        <f t="shared" si="5"/>
        <v>-1.7631816198581219E-2</v>
      </c>
      <c r="K30" s="45">
        <f t="shared" si="6"/>
        <v>1.6753285090242449E-2</v>
      </c>
      <c r="L30" s="45">
        <f t="shared" si="7"/>
        <v>2.8067256131493993E-4</v>
      </c>
      <c r="M30" s="45">
        <f t="shared" si="8"/>
        <v>-6.4098963770822553E-2</v>
      </c>
      <c r="N30" s="45">
        <f t="shared" si="9"/>
        <v>2.8835331373660088E-2</v>
      </c>
      <c r="O30" s="2"/>
      <c r="P30" s="2"/>
      <c r="Q30" s="2"/>
      <c r="V30" s="45">
        <f t="shared" si="10"/>
        <v>2.8067256131493983E-4</v>
      </c>
      <c r="W30" s="45">
        <f t="shared" si="11"/>
        <v>4.7021874367177395E-6</v>
      </c>
      <c r="X30" s="45">
        <f t="shared" si="12"/>
        <v>7.8777086675088659E-8</v>
      </c>
    </row>
    <row r="31" spans="1:24" x14ac:dyDescent="0.35">
      <c r="A31" s="70">
        <v>42149</v>
      </c>
      <c r="B31" s="85">
        <v>632.26</v>
      </c>
      <c r="C31" s="76">
        <v>64.767200000000003</v>
      </c>
      <c r="D31" s="73">
        <f t="shared" si="0"/>
        <v>3.1217379958246323E-2</v>
      </c>
      <c r="E31" s="73">
        <f t="shared" si="0"/>
        <v>4.5615923540205175E-3</v>
      </c>
      <c r="F31" s="73">
        <f t="shared" si="1"/>
        <v>2.7855643785699952E-2</v>
      </c>
      <c r="G31" s="73">
        <f t="shared" si="2"/>
        <v>2.1621885490484649E-3</v>
      </c>
      <c r="H31" s="74">
        <f t="shared" si="3"/>
        <v>6.0229154019813466E-5</v>
      </c>
      <c r="I31" s="74">
        <f t="shared" si="4"/>
        <v>7.7593689071580436E-4</v>
      </c>
      <c r="J31" s="45">
        <f t="shared" si="5"/>
        <v>1.7150931556751455E-2</v>
      </c>
      <c r="K31" s="45">
        <f t="shared" si="6"/>
        <v>-1.2589339202730938E-2</v>
      </c>
      <c r="L31" s="45">
        <f t="shared" si="7"/>
        <v>1.5849146156141804E-4</v>
      </c>
      <c r="M31" s="45">
        <f t="shared" si="8"/>
        <v>-2.9316216015489855E-2</v>
      </c>
      <c r="N31" s="45">
        <f t="shared" si="9"/>
        <v>6.3618079128992783E-2</v>
      </c>
      <c r="O31" s="2"/>
      <c r="P31" s="2"/>
      <c r="Q31" s="2"/>
      <c r="V31" s="45">
        <f t="shared" si="10"/>
        <v>1.584914615614181E-4</v>
      </c>
      <c r="W31" s="45">
        <f t="shared" si="11"/>
        <v>-1.9953027703332845E-6</v>
      </c>
      <c r="X31" s="45">
        <f t="shared" si="12"/>
        <v>2.5119543387874471E-8</v>
      </c>
    </row>
    <row r="32" spans="1:24" x14ac:dyDescent="0.35">
      <c r="A32" s="70">
        <v>42142</v>
      </c>
      <c r="B32" s="85">
        <v>613.12</v>
      </c>
      <c r="C32" s="76">
        <v>64.473100000000002</v>
      </c>
      <c r="D32" s="73">
        <f t="shared" si="0"/>
        <v>-1.8254019086658517E-2</v>
      </c>
      <c r="E32" s="73">
        <f t="shared" si="0"/>
        <v>1.7057411210913694E-2</v>
      </c>
      <c r="F32" s="73">
        <f t="shared" si="1"/>
        <v>-2.1615755259204887E-2</v>
      </c>
      <c r="G32" s="73">
        <f t="shared" si="2"/>
        <v>1.4658007405941642E-2</v>
      </c>
      <c r="H32" s="74">
        <f t="shared" si="3"/>
        <v>-3.1684390067444722E-4</v>
      </c>
      <c r="I32" s="74">
        <f t="shared" si="4"/>
        <v>4.6724087542584375E-4</v>
      </c>
      <c r="J32" s="45">
        <f t="shared" si="5"/>
        <v>-9.0476629379450911E-3</v>
      </c>
      <c r="K32" s="45">
        <f t="shared" si="6"/>
        <v>2.6105074148858785E-2</v>
      </c>
      <c r="L32" s="45">
        <f t="shared" si="7"/>
        <v>6.814748963174152E-4</v>
      </c>
      <c r="M32" s="45">
        <f t="shared" si="8"/>
        <v>-5.5514810510186412E-2</v>
      </c>
      <c r="N32" s="45">
        <f t="shared" si="9"/>
        <v>3.7419484634296223E-2</v>
      </c>
      <c r="O32" s="2"/>
      <c r="P32" s="2"/>
      <c r="Q32" s="2"/>
      <c r="V32" s="45">
        <f t="shared" si="10"/>
        <v>6.8147489631741509E-4</v>
      </c>
      <c r="W32" s="45">
        <f t="shared" si="11"/>
        <v>1.778995269895197E-5</v>
      </c>
      <c r="X32" s="45">
        <f t="shared" si="12"/>
        <v>4.6440803431083163E-7</v>
      </c>
    </row>
    <row r="33" spans="1:24" x14ac:dyDescent="0.35">
      <c r="A33" s="70">
        <v>42135</v>
      </c>
      <c r="B33" s="85">
        <v>624.52</v>
      </c>
      <c r="C33" s="76">
        <v>63.391800000000003</v>
      </c>
      <c r="D33" s="73">
        <f t="shared" si="0"/>
        <v>9.0643227609830419E-3</v>
      </c>
      <c r="E33" s="73">
        <f t="shared" si="0"/>
        <v>3.3180129082730325E-2</v>
      </c>
      <c r="F33" s="73">
        <f t="shared" si="1"/>
        <v>5.7025865884366709E-3</v>
      </c>
      <c r="G33" s="73">
        <f t="shared" si="2"/>
        <v>3.0780725277758273E-2</v>
      </c>
      <c r="H33" s="74">
        <f t="shared" si="3"/>
        <v>1.7552975115129796E-4</v>
      </c>
      <c r="I33" s="74">
        <f t="shared" si="4"/>
        <v>3.2519493798617791E-5</v>
      </c>
      <c r="J33" s="45">
        <f t="shared" si="5"/>
        <v>5.4193255473456246E-3</v>
      </c>
      <c r="K33" s="45">
        <f t="shared" si="6"/>
        <v>2.7760803535384702E-2</v>
      </c>
      <c r="L33" s="45">
        <f t="shared" si="7"/>
        <v>7.7066221293022779E-4</v>
      </c>
      <c r="M33" s="45">
        <f t="shared" si="8"/>
        <v>-4.1047822024895694E-2</v>
      </c>
      <c r="N33" s="45">
        <f t="shared" si="9"/>
        <v>5.188647311958694E-2</v>
      </c>
      <c r="O33" s="2"/>
      <c r="P33" s="2"/>
      <c r="Q33" s="2"/>
      <c r="V33" s="45">
        <f t="shared" si="10"/>
        <v>7.7066221293022757E-4</v>
      </c>
      <c r="W33" s="45">
        <f t="shared" si="11"/>
        <v>2.1394202285300857E-5</v>
      </c>
      <c r="X33" s="45">
        <f t="shared" si="12"/>
        <v>5.9392024643851542E-7</v>
      </c>
    </row>
    <row r="34" spans="1:24" x14ac:dyDescent="0.35">
      <c r="A34" s="70">
        <v>42128</v>
      </c>
      <c r="B34" s="85">
        <v>618.91</v>
      </c>
      <c r="C34" s="76">
        <v>61.356000000000002</v>
      </c>
      <c r="D34" s="73">
        <f t="shared" si="0"/>
        <v>-4.5113013962817264E-2</v>
      </c>
      <c r="E34" s="73">
        <f t="shared" si="0"/>
        <v>-9.6307817388076866E-2</v>
      </c>
      <c r="F34" s="73">
        <f t="shared" si="1"/>
        <v>-4.8474750135363634E-2</v>
      </c>
      <c r="G34" s="73">
        <f t="shared" si="2"/>
        <v>-9.8707221193048922E-2</v>
      </c>
      <c r="H34" s="74">
        <f t="shared" si="3"/>
        <v>4.7848078838891167E-3</v>
      </c>
      <c r="I34" s="74">
        <f t="shared" si="4"/>
        <v>2.3498014006859366E-3</v>
      </c>
      <c r="J34" s="45">
        <f t="shared" si="5"/>
        <v>-2.3271394808897457E-2</v>
      </c>
      <c r="K34" s="45">
        <f t="shared" si="6"/>
        <v>-7.3036422579179416E-2</v>
      </c>
      <c r="L34" s="45">
        <f t="shared" si="7"/>
        <v>5.3343190231644692E-3</v>
      </c>
      <c r="M34" s="45">
        <f t="shared" si="8"/>
        <v>-6.9738542381138788E-2</v>
      </c>
      <c r="N34" s="45">
        <f t="shared" si="9"/>
        <v>2.319575276334385E-2</v>
      </c>
      <c r="O34" s="2"/>
      <c r="P34" s="2"/>
      <c r="Q34" s="2"/>
      <c r="V34" s="45">
        <f t="shared" si="10"/>
        <v>5.3343190231644692E-3</v>
      </c>
      <c r="W34" s="45">
        <f t="shared" si="11"/>
        <v>-3.8959957834799571E-4</v>
      </c>
      <c r="X34" s="45">
        <f t="shared" si="12"/>
        <v>2.8454959440894336E-5</v>
      </c>
    </row>
    <row r="35" spans="1:24" x14ac:dyDescent="0.35">
      <c r="A35" s="70">
        <v>42121</v>
      </c>
      <c r="B35" s="85">
        <v>648.15</v>
      </c>
      <c r="C35" s="76">
        <v>67.894800000000004</v>
      </c>
      <c r="D35" s="73">
        <f t="shared" si="0"/>
        <v>3.881845719872426E-2</v>
      </c>
      <c r="E35" s="73">
        <f t="shared" si="0"/>
        <v>2.2281111194760176E-2</v>
      </c>
      <c r="F35" s="73">
        <f t="shared" si="1"/>
        <v>3.545672102617789E-2</v>
      </c>
      <c r="G35" s="73">
        <f t="shared" si="2"/>
        <v>1.9881707389788124E-2</v>
      </c>
      <c r="H35" s="74">
        <f t="shared" si="3"/>
        <v>7.0494015244381694E-4</v>
      </c>
      <c r="I35" s="74">
        <f t="shared" si="4"/>
        <v>1.2571790659282054E-3</v>
      </c>
      <c r="J35" s="45">
        <f t="shared" si="5"/>
        <v>2.1176237980072791E-2</v>
      </c>
      <c r="K35" s="45">
        <f t="shared" si="6"/>
        <v>1.1048732146873852E-3</v>
      </c>
      <c r="L35" s="45">
        <f t="shared" si="7"/>
        <v>1.2207448205336369E-6</v>
      </c>
      <c r="M35" s="45">
        <f t="shared" si="8"/>
        <v>-2.5290909592168516E-2</v>
      </c>
      <c r="N35" s="45">
        <f t="shared" si="9"/>
        <v>6.7643385552314111E-2</v>
      </c>
      <c r="O35" s="2"/>
      <c r="P35" s="2"/>
      <c r="Q35" s="2"/>
      <c r="V35" s="45">
        <f t="shared" si="10"/>
        <v>1.220744820533632E-6</v>
      </c>
      <c r="W35" s="45">
        <f t="shared" si="11"/>
        <v>1.3487682541759665E-9</v>
      </c>
      <c r="X35" s="45">
        <f t="shared" si="12"/>
        <v>1.4902179168596894E-12</v>
      </c>
    </row>
    <row r="36" spans="1:24" x14ac:dyDescent="0.35">
      <c r="A36" s="70">
        <v>42114</v>
      </c>
      <c r="B36" s="85">
        <v>623.92999999999995</v>
      </c>
      <c r="C36" s="76">
        <v>66.415000000000006</v>
      </c>
      <c r="D36" s="73">
        <f t="shared" si="0"/>
        <v>-2.3507316691447053E-2</v>
      </c>
      <c r="E36" s="73">
        <f t="shared" si="0"/>
        <v>-8.4235105823897496E-3</v>
      </c>
      <c r="F36" s="73">
        <f t="shared" si="1"/>
        <v>-2.6869052863993423E-2</v>
      </c>
      <c r="G36" s="73">
        <f t="shared" si="2"/>
        <v>-1.0822914387361802E-2</v>
      </c>
      <c r="H36" s="74">
        <f t="shared" si="3"/>
        <v>2.9080145881649926E-4</v>
      </c>
      <c r="I36" s="74">
        <f t="shared" si="4"/>
        <v>7.2194600180807312E-4</v>
      </c>
      <c r="J36" s="45">
        <f t="shared" si="5"/>
        <v>-1.1829654479823473E-2</v>
      </c>
      <c r="K36" s="45">
        <f t="shared" si="6"/>
        <v>3.4061438974337232E-3</v>
      </c>
      <c r="L36" s="45">
        <f t="shared" si="7"/>
        <v>1.1601816250024993E-5</v>
      </c>
      <c r="M36" s="45">
        <f t="shared" si="8"/>
        <v>-5.8296802052064792E-2</v>
      </c>
      <c r="N36" s="45">
        <f t="shared" si="9"/>
        <v>3.4637493092417843E-2</v>
      </c>
      <c r="O36" s="2"/>
      <c r="P36" s="2"/>
      <c r="Q36" s="2"/>
      <c r="V36" s="45">
        <f t="shared" si="10"/>
        <v>1.160181625002498E-5</v>
      </c>
      <c r="W36" s="45">
        <f t="shared" si="11"/>
        <v>3.9517455619169966E-8</v>
      </c>
      <c r="X36" s="45">
        <f t="shared" si="12"/>
        <v>1.3460214029934369E-10</v>
      </c>
    </row>
    <row r="37" spans="1:24" x14ac:dyDescent="0.35">
      <c r="A37" s="70">
        <v>42107</v>
      </c>
      <c r="B37" s="85">
        <v>638.95000000000005</v>
      </c>
      <c r="C37" s="76">
        <v>66.979200000000006</v>
      </c>
      <c r="D37" s="73">
        <f t="shared" si="0"/>
        <v>1.8880260241425001E-2</v>
      </c>
      <c r="E37" s="73">
        <f t="shared" si="0"/>
        <v>1.9138362846804893E-2</v>
      </c>
      <c r="F37" s="73">
        <f t="shared" si="1"/>
        <v>1.5518524068878631E-2</v>
      </c>
      <c r="G37" s="73">
        <f t="shared" si="2"/>
        <v>1.673895904183284E-2</v>
      </c>
      <c r="H37" s="74">
        <f t="shared" si="3"/>
        <v>2.5976393877865652E-4</v>
      </c>
      <c r="I37" s="74">
        <f t="shared" si="4"/>
        <v>2.4082458927636538E-4</v>
      </c>
      <c r="J37" s="45">
        <f t="shared" si="5"/>
        <v>1.0617556658658375E-2</v>
      </c>
      <c r="K37" s="45">
        <f t="shared" si="6"/>
        <v>8.520806188146518E-3</v>
      </c>
      <c r="L37" s="45">
        <f t="shared" si="7"/>
        <v>7.2604138095956001E-5</v>
      </c>
      <c r="M37" s="45">
        <f t="shared" si="8"/>
        <v>-3.5849590913582939E-2</v>
      </c>
      <c r="N37" s="45">
        <f t="shared" si="9"/>
        <v>5.7084704230899695E-2</v>
      </c>
      <c r="O37" s="2"/>
      <c r="P37" s="2"/>
      <c r="Q37" s="2"/>
      <c r="V37" s="45">
        <f t="shared" si="10"/>
        <v>7.260413809595596E-5</v>
      </c>
      <c r="W37" s="45">
        <f t="shared" si="11"/>
        <v>6.1864578917306574E-7</v>
      </c>
      <c r="X37" s="45">
        <f t="shared" si="12"/>
        <v>5.2713608686566432E-9</v>
      </c>
    </row>
    <row r="38" spans="1:24" x14ac:dyDescent="0.35">
      <c r="A38" s="70">
        <v>42101</v>
      </c>
      <c r="B38" s="85">
        <v>627.11</v>
      </c>
      <c r="C38" s="76">
        <v>65.721400000000003</v>
      </c>
      <c r="D38" s="73">
        <f t="shared" si="0"/>
        <v>-2.2858300352145533E-2</v>
      </c>
      <c r="E38" s="73">
        <f t="shared" si="0"/>
        <v>4.0106224045376365E-2</v>
      </c>
      <c r="F38" s="73">
        <f t="shared" si="1"/>
        <v>-2.6220036524691903E-2</v>
      </c>
      <c r="G38" s="73">
        <f t="shared" si="2"/>
        <v>3.770682024040431E-2</v>
      </c>
      <c r="H38" s="74">
        <f t="shared" si="3"/>
        <v>-9.8867420393339289E-4</v>
      </c>
      <c r="I38" s="74">
        <f t="shared" si="4"/>
        <v>6.874903153561775E-4</v>
      </c>
      <c r="J38" s="45">
        <f t="shared" si="5"/>
        <v>-1.1485954559828102E-2</v>
      </c>
      <c r="K38" s="45">
        <f t="shared" si="6"/>
        <v>5.1592178605204465E-2</v>
      </c>
      <c r="L38" s="45">
        <f t="shared" si="7"/>
        <v>2.6617528932313173E-3</v>
      </c>
      <c r="M38" s="45">
        <f t="shared" si="8"/>
        <v>-5.7953102132069424E-2</v>
      </c>
      <c r="N38" s="45">
        <f t="shared" si="9"/>
        <v>3.498119301241321E-2</v>
      </c>
      <c r="O38" s="2"/>
      <c r="P38" s="2"/>
      <c r="Q38" s="2"/>
      <c r="V38" s="45">
        <f t="shared" si="10"/>
        <v>2.6617528932313173E-3</v>
      </c>
      <c r="W38" s="45">
        <f t="shared" si="11"/>
        <v>1.3732563067050987E-4</v>
      </c>
      <c r="X38" s="45">
        <f t="shared" si="12"/>
        <v>7.0849284646252887E-6</v>
      </c>
    </row>
    <row r="39" spans="1:24" x14ac:dyDescent="0.35">
      <c r="A39" s="70">
        <v>42093</v>
      </c>
      <c r="B39" s="85">
        <v>641.78</v>
      </c>
      <c r="C39" s="76">
        <v>63.187199999999997</v>
      </c>
      <c r="D39" s="73">
        <f t="shared" si="0"/>
        <v>3.2447997940831003E-2</v>
      </c>
      <c r="E39" s="73">
        <f t="shared" si="0"/>
        <v>-1.2860410183345316E-2</v>
      </c>
      <c r="F39" s="73">
        <f t="shared" si="1"/>
        <v>2.9086261768284633E-2</v>
      </c>
      <c r="G39" s="73">
        <f t="shared" si="2"/>
        <v>-1.5259813988317368E-2</v>
      </c>
      <c r="H39" s="74">
        <f t="shared" si="3"/>
        <v>-4.4385094419953049E-4</v>
      </c>
      <c r="I39" s="74">
        <f t="shared" si="4"/>
        <v>8.4601062365317631E-4</v>
      </c>
      <c r="J39" s="45">
        <f t="shared" si="5"/>
        <v>1.7802630561146966E-2</v>
      </c>
      <c r="K39" s="45">
        <f t="shared" si="6"/>
        <v>-3.0663040744492283E-2</v>
      </c>
      <c r="L39" s="45">
        <f t="shared" si="7"/>
        <v>9.4022206769839387E-4</v>
      </c>
      <c r="M39" s="45">
        <f t="shared" si="8"/>
        <v>-2.8664517011094341E-2</v>
      </c>
      <c r="N39" s="45">
        <f t="shared" si="9"/>
        <v>6.42697781333883E-2</v>
      </c>
      <c r="O39" s="2"/>
      <c r="P39" s="2"/>
      <c r="Q39" s="2"/>
      <c r="V39" s="45">
        <f t="shared" si="10"/>
        <v>9.4022206769839409E-4</v>
      </c>
      <c r="W39" s="45">
        <f t="shared" si="11"/>
        <v>-2.8830067570706643E-5</v>
      </c>
      <c r="X39" s="45">
        <f t="shared" si="12"/>
        <v>8.840175365870436E-7</v>
      </c>
    </row>
    <row r="40" spans="1:24" x14ac:dyDescent="0.35">
      <c r="A40" s="70">
        <v>42086</v>
      </c>
      <c r="B40" s="85">
        <v>621.61</v>
      </c>
      <c r="C40" s="76">
        <v>64.010400000000004</v>
      </c>
      <c r="D40" s="73">
        <f t="shared" si="0"/>
        <v>-6.1564939084225265E-2</v>
      </c>
      <c r="E40" s="73">
        <f t="shared" si="0"/>
        <v>8.4522929897170931E-3</v>
      </c>
      <c r="F40" s="73">
        <f t="shared" si="1"/>
        <v>-6.4926675256771635E-2</v>
      </c>
      <c r="G40" s="73">
        <f t="shared" si="2"/>
        <v>6.052889184745041E-3</v>
      </c>
      <c r="H40" s="74">
        <f t="shared" si="3"/>
        <v>-3.9299397046316649E-4</v>
      </c>
      <c r="I40" s="74">
        <f t="shared" si="4"/>
        <v>4.2154731598982821E-3</v>
      </c>
      <c r="J40" s="45">
        <f t="shared" si="5"/>
        <v>-3.1983849342913123E-2</v>
      </c>
      <c r="K40" s="45">
        <f t="shared" si="6"/>
        <v>4.0436142332630216E-2</v>
      </c>
      <c r="L40" s="45">
        <f t="shared" si="7"/>
        <v>1.6350816067447294E-3</v>
      </c>
      <c r="M40" s="45">
        <f t="shared" si="8"/>
        <v>-7.8450996915154447E-2</v>
      </c>
      <c r="N40" s="45">
        <f t="shared" si="9"/>
        <v>1.448329822932818E-2</v>
      </c>
      <c r="O40" s="2"/>
      <c r="P40" s="2"/>
      <c r="Q40" s="2"/>
      <c r="V40" s="45">
        <f t="shared" si="10"/>
        <v>1.6350816067447294E-3</v>
      </c>
      <c r="W40" s="45">
        <f t="shared" si="11"/>
        <v>6.6116392575795577E-5</v>
      </c>
      <c r="X40" s="45">
        <f t="shared" si="12"/>
        <v>2.6734918607149259E-6</v>
      </c>
    </row>
    <row r="41" spans="1:24" x14ac:dyDescent="0.35">
      <c r="A41" s="70">
        <v>42079</v>
      </c>
      <c r="B41" s="85">
        <v>662.39</v>
      </c>
      <c r="C41" s="76">
        <v>63.4739</v>
      </c>
      <c r="D41" s="73">
        <f t="shared" si="0"/>
        <v>6.9509477831239633E-2</v>
      </c>
      <c r="E41" s="73">
        <f t="shared" si="0"/>
        <v>2.1431525487551936E-2</v>
      </c>
      <c r="F41" s="73">
        <f t="shared" si="1"/>
        <v>6.6147741658693263E-2</v>
      </c>
      <c r="G41" s="73">
        <f t="shared" si="2"/>
        <v>1.9032121682579884E-2</v>
      </c>
      <c r="H41" s="74">
        <f t="shared" si="3"/>
        <v>1.2589318682761088E-3</v>
      </c>
      <c r="I41" s="74">
        <f t="shared" si="4"/>
        <v>4.3755237265452242E-3</v>
      </c>
      <c r="J41" s="45">
        <f t="shared" si="5"/>
        <v>3.742929772171856E-2</v>
      </c>
      <c r="K41" s="45">
        <f t="shared" si="6"/>
        <v>-1.5997772234166624E-2</v>
      </c>
      <c r="L41" s="45">
        <f t="shared" si="7"/>
        <v>2.5592871645627256E-4</v>
      </c>
      <c r="M41" s="45">
        <f t="shared" si="8"/>
        <v>-9.0378498505227431E-3</v>
      </c>
      <c r="N41" s="45">
        <f t="shared" si="9"/>
        <v>8.3896445293959898E-2</v>
      </c>
      <c r="O41" s="2"/>
      <c r="P41" s="2"/>
      <c r="Q41" s="2"/>
      <c r="V41" s="45">
        <f t="shared" si="10"/>
        <v>2.5592871645627267E-4</v>
      </c>
      <c r="W41" s="45">
        <f t="shared" si="11"/>
        <v>-4.0942893140500621E-6</v>
      </c>
      <c r="X41" s="45">
        <f t="shared" si="12"/>
        <v>6.5499507906955217E-8</v>
      </c>
    </row>
    <row r="42" spans="1:24" x14ac:dyDescent="0.35">
      <c r="A42" s="70">
        <v>42072</v>
      </c>
      <c r="B42" s="85">
        <v>619.34</v>
      </c>
      <c r="C42" s="76">
        <v>62.142099999999999</v>
      </c>
      <c r="D42" s="73">
        <f t="shared" si="0"/>
        <v>2.130536591801074E-2</v>
      </c>
      <c r="E42" s="73">
        <f t="shared" si="0"/>
        <v>7.9510931536579017E-3</v>
      </c>
      <c r="F42" s="73">
        <f t="shared" si="1"/>
        <v>1.794362974546437E-2</v>
      </c>
      <c r="G42" s="73">
        <f t="shared" si="2"/>
        <v>5.5516893486858496E-3</v>
      </c>
      <c r="H42" s="74">
        <f t="shared" si="3"/>
        <v>9.9617458134657129E-5</v>
      </c>
      <c r="I42" s="74">
        <f t="shared" si="4"/>
        <v>3.2197384844231372E-4</v>
      </c>
      <c r="J42" s="45">
        <f t="shared" si="5"/>
        <v>1.1901821131752957E-2</v>
      </c>
      <c r="K42" s="45">
        <f t="shared" si="6"/>
        <v>-3.9507279780950557E-3</v>
      </c>
      <c r="L42" s="45">
        <f t="shared" si="7"/>
        <v>1.5608251556903048E-5</v>
      </c>
      <c r="M42" s="45">
        <f t="shared" si="8"/>
        <v>-3.4565326440488355E-2</v>
      </c>
      <c r="N42" s="45">
        <f t="shared" si="9"/>
        <v>5.836896870399428E-2</v>
      </c>
      <c r="O42" s="2"/>
      <c r="P42" s="2"/>
      <c r="Q42" s="2"/>
      <c r="V42" s="45">
        <f t="shared" si="10"/>
        <v>1.5608251556903069E-5</v>
      </c>
      <c r="W42" s="45">
        <f t="shared" si="11"/>
        <v>-6.166395611500271E-8</v>
      </c>
      <c r="X42" s="45">
        <f t="shared" si="12"/>
        <v>2.4361751666356705E-10</v>
      </c>
    </row>
    <row r="43" spans="1:24" x14ac:dyDescent="0.35">
      <c r="A43" s="70">
        <v>42065</v>
      </c>
      <c r="B43" s="85">
        <v>606.41999999999996</v>
      </c>
      <c r="C43" s="76">
        <v>61.651899999999998</v>
      </c>
      <c r="D43" s="73">
        <f t="shared" si="0"/>
        <v>1.0531578070321507E-2</v>
      </c>
      <c r="E43" s="73">
        <f t="shared" si="0"/>
        <v>-6.1130626411591022E-3</v>
      </c>
      <c r="F43" s="73">
        <f t="shared" si="1"/>
        <v>7.1698418977751361E-3</v>
      </c>
      <c r="G43" s="73">
        <f t="shared" si="2"/>
        <v>-8.5124664461311544E-3</v>
      </c>
      <c r="H43" s="74">
        <f t="shared" si="3"/>
        <v>-6.1033038578876161E-5</v>
      </c>
      <c r="I43" s="74">
        <f t="shared" si="4"/>
        <v>5.1406632839091767E-5</v>
      </c>
      <c r="J43" s="45">
        <f t="shared" si="5"/>
        <v>6.1963407038132488E-3</v>
      </c>
      <c r="K43" s="45">
        <f t="shared" si="6"/>
        <v>-1.2309403344972351E-2</v>
      </c>
      <c r="L43" s="45">
        <f t="shared" si="7"/>
        <v>1.515214107092165E-4</v>
      </c>
      <c r="M43" s="45">
        <f t="shared" si="8"/>
        <v>-4.0270806868428065E-2</v>
      </c>
      <c r="N43" s="45">
        <f t="shared" si="9"/>
        <v>5.2663488276054569E-2</v>
      </c>
      <c r="O43" s="2"/>
      <c r="P43" s="2"/>
      <c r="Q43" s="2"/>
      <c r="V43" s="45">
        <f t="shared" si="10"/>
        <v>1.5152141070921656E-4</v>
      </c>
      <c r="W43" s="45">
        <f t="shared" si="11"/>
        <v>-1.8651381598189599E-6</v>
      </c>
      <c r="X43" s="45">
        <f t="shared" si="12"/>
        <v>2.2958737903311086E-8</v>
      </c>
    </row>
    <row r="44" spans="1:24" x14ac:dyDescent="0.35">
      <c r="A44" s="70">
        <v>42058</v>
      </c>
      <c r="B44" s="85">
        <v>600.1</v>
      </c>
      <c r="C44" s="76">
        <v>62.031100000000002</v>
      </c>
      <c r="D44" s="73">
        <f t="shared" si="0"/>
        <v>4.1713680629090165E-2</v>
      </c>
      <c r="E44" s="73">
        <f t="shared" si="0"/>
        <v>5.0942451556871817E-3</v>
      </c>
      <c r="F44" s="73">
        <f t="shared" si="1"/>
        <v>3.8351944456543795E-2</v>
      </c>
      <c r="G44" s="73">
        <f t="shared" si="2"/>
        <v>2.6948413507151292E-3</v>
      </c>
      <c r="H44" s="74">
        <f t="shared" si="3"/>
        <v>1.0335240580182409E-4</v>
      </c>
      <c r="I44" s="74">
        <f t="shared" si="4"/>
        <v>1.4708716435978203E-3</v>
      </c>
      <c r="J44" s="45">
        <f t="shared" si="5"/>
        <v>2.2709462956282813E-2</v>
      </c>
      <c r="K44" s="45">
        <f t="shared" si="6"/>
        <v>-1.761521780059563E-2</v>
      </c>
      <c r="L44" s="45">
        <f t="shared" si="7"/>
        <v>3.1029589816242116E-4</v>
      </c>
      <c r="M44" s="45">
        <f t="shared" si="8"/>
        <v>-2.3757684615958494E-2</v>
      </c>
      <c r="N44" s="45">
        <f t="shared" si="9"/>
        <v>6.9176610528524141E-2</v>
      </c>
      <c r="O44" s="2"/>
      <c r="P44" s="2"/>
      <c r="Q44" s="2"/>
      <c r="V44" s="45">
        <f t="shared" si="10"/>
        <v>3.1029589816242126E-4</v>
      </c>
      <c r="W44" s="45">
        <f t="shared" si="11"/>
        <v>-5.465929828762493E-6</v>
      </c>
      <c r="X44" s="45">
        <f t="shared" si="12"/>
        <v>9.6283544416423702E-8</v>
      </c>
    </row>
    <row r="45" spans="1:24" x14ac:dyDescent="0.35">
      <c r="A45" s="70">
        <v>42051</v>
      </c>
      <c r="B45" s="85">
        <v>576.07000000000005</v>
      </c>
      <c r="C45" s="76">
        <v>61.716700000000003</v>
      </c>
      <c r="D45" s="73">
        <f t="shared" si="0"/>
        <v>4.0288211499566705E-2</v>
      </c>
      <c r="E45" s="73">
        <f t="shared" si="0"/>
        <v>3.2972532374173066E-2</v>
      </c>
      <c r="F45" s="73">
        <f t="shared" si="1"/>
        <v>3.6926475327020335E-2</v>
      </c>
      <c r="G45" s="73">
        <f t="shared" si="2"/>
        <v>3.0573128569201014E-2</v>
      </c>
      <c r="H45" s="74">
        <f t="shared" si="3"/>
        <v>1.1289578777804218E-3</v>
      </c>
      <c r="I45" s="74">
        <f t="shared" si="4"/>
        <v>1.3635645800770416E-3</v>
      </c>
      <c r="J45" s="45">
        <f t="shared" si="5"/>
        <v>2.1954576528769511E-2</v>
      </c>
      <c r="K45" s="45">
        <f t="shared" si="6"/>
        <v>1.1017955845403556E-2</v>
      </c>
      <c r="L45" s="45">
        <f t="shared" si="7"/>
        <v>1.2139535101126239E-4</v>
      </c>
      <c r="M45" s="45">
        <f t="shared" si="8"/>
        <v>-2.4512571043471796E-2</v>
      </c>
      <c r="N45" s="45">
        <f t="shared" si="9"/>
        <v>6.8421724101010842E-2</v>
      </c>
      <c r="O45" s="2"/>
      <c r="P45" s="2"/>
      <c r="Q45" s="2"/>
      <c r="V45" s="45">
        <f t="shared" si="10"/>
        <v>1.2139535101126235E-4</v>
      </c>
      <c r="W45" s="45">
        <f t="shared" si="11"/>
        <v>1.3375286172793543E-6</v>
      </c>
      <c r="X45" s="45">
        <f t="shared" si="12"/>
        <v>1.4736831247147593E-8</v>
      </c>
    </row>
    <row r="46" spans="1:24" x14ac:dyDescent="0.35">
      <c r="A46" s="70">
        <v>42044</v>
      </c>
      <c r="B46" s="85">
        <v>553.76</v>
      </c>
      <c r="C46" s="76">
        <v>59.746699999999997</v>
      </c>
      <c r="D46" s="73">
        <f t="shared" si="0"/>
        <v>-1.8565583373888728E-3</v>
      </c>
      <c r="E46" s="73">
        <f t="shared" si="0"/>
        <v>-4.6340908482566024E-4</v>
      </c>
      <c r="F46" s="73">
        <f t="shared" si="1"/>
        <v>-5.2182945099352434E-3</v>
      </c>
      <c r="G46" s="73">
        <f t="shared" si="2"/>
        <v>-2.8628128897977127E-3</v>
      </c>
      <c r="H46" s="74">
        <f t="shared" si="3"/>
        <v>1.4939000785803253E-5</v>
      </c>
      <c r="I46" s="74">
        <f t="shared" si="4"/>
        <v>2.7230597592420303E-5</v>
      </c>
      <c r="J46" s="45">
        <f t="shared" si="5"/>
        <v>-3.6405112977928194E-4</v>
      </c>
      <c r="K46" s="45">
        <f t="shared" si="6"/>
        <v>-9.9357955046378303E-5</v>
      </c>
      <c r="L46" s="45">
        <f t="shared" si="7"/>
        <v>9.8720032309981319E-9</v>
      </c>
      <c r="M46" s="45">
        <f t="shared" si="8"/>
        <v>-4.6831198702020599E-2</v>
      </c>
      <c r="N46" s="45">
        <f t="shared" si="9"/>
        <v>4.6103096442462035E-2</v>
      </c>
      <c r="O46" s="2"/>
      <c r="P46" s="2"/>
      <c r="Q46" s="2"/>
      <c r="V46" s="45">
        <f t="shared" si="10"/>
        <v>9.8720032309985736E-9</v>
      </c>
      <c r="W46" s="45">
        <f t="shared" si="11"/>
        <v>-9.8086205324327955E-13</v>
      </c>
      <c r="X46" s="45">
        <f t="shared" si="12"/>
        <v>9.7456447792846279E-17</v>
      </c>
    </row>
    <row r="47" spans="1:24" x14ac:dyDescent="0.35">
      <c r="A47" s="70">
        <v>42037</v>
      </c>
      <c r="B47" s="85">
        <v>554.79</v>
      </c>
      <c r="C47" s="76">
        <v>59.7744</v>
      </c>
      <c r="D47" s="73">
        <f t="shared" si="0"/>
        <v>-1.3500378010584298E-3</v>
      </c>
      <c r="E47" s="73">
        <f t="shared" si="0"/>
        <v>2.1009695205689984E-2</v>
      </c>
      <c r="F47" s="73">
        <f t="shared" si="1"/>
        <v>-4.7117739736048008E-3</v>
      </c>
      <c r="G47" s="73">
        <f t="shared" si="2"/>
        <v>1.8610291400717932E-2</v>
      </c>
      <c r="H47" s="74">
        <f t="shared" si="3"/>
        <v>-8.7687486663103983E-5</v>
      </c>
      <c r="I47" s="74">
        <f t="shared" si="4"/>
        <v>2.2200813978339573E-5</v>
      </c>
      <c r="J47" s="45">
        <f t="shared" si="5"/>
        <v>-9.5812786195905927E-5</v>
      </c>
      <c r="K47" s="45">
        <f t="shared" si="6"/>
        <v>2.1105507991885888E-2</v>
      </c>
      <c r="L47" s="45">
        <f t="shared" si="7"/>
        <v>4.4544246759555911E-4</v>
      </c>
      <c r="M47" s="45">
        <f t="shared" si="8"/>
        <v>-4.6562960358437225E-2</v>
      </c>
      <c r="N47" s="45">
        <f t="shared" si="9"/>
        <v>4.6371334786045409E-2</v>
      </c>
      <c r="O47" s="2"/>
      <c r="P47" s="2"/>
      <c r="Q47" s="2"/>
      <c r="V47" s="45">
        <f t="shared" si="10"/>
        <v>4.4544246759555895E-4</v>
      </c>
      <c r="W47" s="45">
        <f t="shared" si="11"/>
        <v>9.4012895597634384E-6</v>
      </c>
      <c r="X47" s="45">
        <f t="shared" si="12"/>
        <v>1.9841899193762057E-7</v>
      </c>
    </row>
    <row r="48" spans="1:24" x14ac:dyDescent="0.35">
      <c r="A48" s="70">
        <v>42030</v>
      </c>
      <c r="B48" s="85">
        <v>555.54</v>
      </c>
      <c r="C48" s="76">
        <v>58.544400000000003</v>
      </c>
      <c r="D48" s="73">
        <f t="shared" si="0"/>
        <v>8.552670144791602E-2</v>
      </c>
      <c r="E48" s="73">
        <f t="shared" si="0"/>
        <v>6.1190604800556936E-2</v>
      </c>
      <c r="F48" s="73">
        <f t="shared" si="1"/>
        <v>8.216496527536965E-2</v>
      </c>
      <c r="G48" s="73">
        <f t="shared" si="2"/>
        <v>5.879120099558488E-2</v>
      </c>
      <c r="H48" s="74">
        <f t="shared" si="3"/>
        <v>4.8305769882995096E-3</v>
      </c>
      <c r="I48" s="74">
        <f t="shared" si="4"/>
        <v>6.7510815187027005E-3</v>
      </c>
      <c r="J48" s="45">
        <f t="shared" si="5"/>
        <v>4.591154715402767E-2</v>
      </c>
      <c r="K48" s="45">
        <f t="shared" si="6"/>
        <v>1.5279057646529266E-2</v>
      </c>
      <c r="L48" s="45">
        <f t="shared" si="7"/>
        <v>2.3344960256596443E-4</v>
      </c>
      <c r="M48" s="45">
        <f t="shared" si="8"/>
        <v>-5.5560041821363371E-4</v>
      </c>
      <c r="N48" s="45">
        <f t="shared" si="9"/>
        <v>9.2378694726269001E-2</v>
      </c>
      <c r="O48" s="2"/>
      <c r="P48" s="2"/>
      <c r="Q48" s="2"/>
      <c r="V48" s="45">
        <f t="shared" si="10"/>
        <v>2.3344960256596438E-4</v>
      </c>
      <c r="W48" s="45">
        <f t="shared" si="11"/>
        <v>3.5668899351647158E-6</v>
      </c>
      <c r="X48" s="45">
        <f t="shared" si="12"/>
        <v>5.4498716938206719E-8</v>
      </c>
    </row>
    <row r="49" spans="1:24" x14ac:dyDescent="0.35">
      <c r="A49" s="70">
        <v>42023</v>
      </c>
      <c r="B49" s="85">
        <v>511.77</v>
      </c>
      <c r="C49" s="76">
        <v>55.168599999999998</v>
      </c>
      <c r="D49" s="73">
        <f t="shared" si="0"/>
        <v>5.7922480620155002E-2</v>
      </c>
      <c r="E49" s="73">
        <f t="shared" si="0"/>
        <v>1.290536980154482E-2</v>
      </c>
      <c r="F49" s="73">
        <f t="shared" si="1"/>
        <v>5.4560744447608632E-2</v>
      </c>
      <c r="G49" s="73">
        <f t="shared" si="2"/>
        <v>1.0505965996572768E-2</v>
      </c>
      <c r="H49" s="74">
        <f t="shared" si="3"/>
        <v>5.7321332591427272E-4</v>
      </c>
      <c r="I49" s="74">
        <f t="shared" si="4"/>
        <v>2.9768748346772561E-3</v>
      </c>
      <c r="J49" s="45">
        <f t="shared" si="5"/>
        <v>3.129316558870885E-2</v>
      </c>
      <c r="K49" s="45">
        <f t="shared" si="6"/>
        <v>-1.838779578716403E-2</v>
      </c>
      <c r="L49" s="45">
        <f t="shared" si="7"/>
        <v>3.3811103391044725E-4</v>
      </c>
      <c r="M49" s="45">
        <f t="shared" si="8"/>
        <v>-1.5173981983532453E-2</v>
      </c>
      <c r="N49" s="45">
        <f t="shared" si="9"/>
        <v>7.7760313160950181E-2</v>
      </c>
      <c r="O49" s="2"/>
      <c r="P49" s="2"/>
      <c r="Q49" s="2"/>
      <c r="V49" s="45">
        <f t="shared" si="10"/>
        <v>3.3811103391044741E-4</v>
      </c>
      <c r="W49" s="45">
        <f t="shared" si="11"/>
        <v>-6.2171166449322004E-6</v>
      </c>
      <c r="X49" s="45">
        <f t="shared" si="12"/>
        <v>1.1431907125199172E-7</v>
      </c>
    </row>
    <row r="50" spans="1:24" x14ac:dyDescent="0.35">
      <c r="A50" s="70">
        <v>42016</v>
      </c>
      <c r="B50" s="85">
        <v>483.75</v>
      </c>
      <c r="C50" s="76">
        <v>54.465699999999998</v>
      </c>
      <c r="D50" s="73">
        <f t="shared" si="0"/>
        <v>5.2408301788278239E-2</v>
      </c>
      <c r="E50" s="73">
        <f t="shared" si="0"/>
        <v>-2.1761112697634481E-2</v>
      </c>
      <c r="F50" s="73">
        <f t="shared" si="1"/>
        <v>4.9046565615731869E-2</v>
      </c>
      <c r="G50" s="73">
        <f t="shared" si="2"/>
        <v>-2.4160516502606533E-2</v>
      </c>
      <c r="H50" s="74">
        <f t="shared" si="3"/>
        <v>-1.1849903579550639E-3</v>
      </c>
      <c r="I50" s="74">
        <f t="shared" si="4"/>
        <v>2.4055655986982916E-3</v>
      </c>
      <c r="J50" s="45">
        <f t="shared" si="5"/>
        <v>2.8373019039862515E-2</v>
      </c>
      <c r="K50" s="45">
        <f t="shared" si="6"/>
        <v>-5.0134131737496992E-2</v>
      </c>
      <c r="L50" s="45">
        <f t="shared" si="7"/>
        <v>2.5134311650727033E-3</v>
      </c>
      <c r="M50" s="45">
        <f t="shared" si="8"/>
        <v>-1.8094128532378791E-2</v>
      </c>
      <c r="N50" s="45">
        <f t="shared" si="9"/>
        <v>7.4840166612103839E-2</v>
      </c>
      <c r="O50" s="2"/>
      <c r="P50" s="2"/>
      <c r="Q50" s="2"/>
      <c r="V50" s="45">
        <f t="shared" si="10"/>
        <v>2.5134311650727033E-3</v>
      </c>
      <c r="W50" s="45">
        <f t="shared" si="11"/>
        <v>-1.2600868914288546E-4</v>
      </c>
      <c r="X50" s="45">
        <f t="shared" si="12"/>
        <v>6.3173362215587271E-6</v>
      </c>
    </row>
    <row r="51" spans="1:24" x14ac:dyDescent="0.35">
      <c r="A51" s="70">
        <v>42009</v>
      </c>
      <c r="B51" s="85">
        <v>459.66</v>
      </c>
      <c r="C51" s="76">
        <v>55.677300000000002</v>
      </c>
      <c r="D51" s="73">
        <f t="shared" si="0"/>
        <v>-5.1367247962026595E-2</v>
      </c>
      <c r="E51" s="73">
        <f t="shared" si="0"/>
        <v>-2.6520217994513356E-2</v>
      </c>
      <c r="F51" s="73">
        <f t="shared" si="1"/>
        <v>-5.4728984134572965E-2</v>
      </c>
      <c r="G51" s="73">
        <f t="shared" si="2"/>
        <v>-2.8919621799485408E-2</v>
      </c>
      <c r="H51" s="74">
        <f t="shared" si="3"/>
        <v>1.5827415226418874E-3</v>
      </c>
      <c r="I51" s="74">
        <f t="shared" si="4"/>
        <v>2.9952617044023393E-3</v>
      </c>
      <c r="J51" s="45">
        <f t="shared" si="5"/>
        <v>-2.6583452757198093E-2</v>
      </c>
      <c r="K51" s="45">
        <f t="shared" si="6"/>
        <v>6.32347626847371E-5</v>
      </c>
      <c r="L51" s="45">
        <f t="shared" si="7"/>
        <v>3.9986352117950193E-9</v>
      </c>
      <c r="M51" s="45">
        <f t="shared" si="8"/>
        <v>-7.3050600329439427E-2</v>
      </c>
      <c r="N51" s="45">
        <f t="shared" si="9"/>
        <v>1.988369481504321E-2</v>
      </c>
      <c r="O51" s="2"/>
      <c r="P51" s="2"/>
      <c r="Q51" s="2"/>
      <c r="V51" s="45">
        <f t="shared" si="10"/>
        <v>3.9986352117947389E-9</v>
      </c>
      <c r="W51" s="45">
        <f t="shared" si="11"/>
        <v>2.528527486806649E-13</v>
      </c>
      <c r="X51" s="45">
        <f t="shared" si="12"/>
        <v>1.5989083557004755E-17</v>
      </c>
    </row>
    <row r="52" spans="1:24" x14ac:dyDescent="0.35">
      <c r="A52" s="70">
        <v>42002</v>
      </c>
      <c r="B52" s="85">
        <v>484.55</v>
      </c>
      <c r="C52" s="76">
        <v>57.194099999999999</v>
      </c>
      <c r="D52" s="73">
        <f t="shared" si="0"/>
        <v>1.0595032014515995E-2</v>
      </c>
      <c r="E52" s="73">
        <f t="shared" si="0"/>
        <v>1.962081168049774E-2</v>
      </c>
      <c r="F52" s="73">
        <f t="shared" si="1"/>
        <v>7.2332958419696241E-3</v>
      </c>
      <c r="G52" s="73">
        <f t="shared" si="2"/>
        <v>1.7221407875525688E-2</v>
      </c>
      <c r="H52" s="74">
        <f t="shared" si="3"/>
        <v>1.245675379789029E-4</v>
      </c>
      <c r="I52" s="74">
        <f t="shared" si="4"/>
        <v>5.2320568737455054E-5</v>
      </c>
      <c r="J52" s="45">
        <f t="shared" si="5"/>
        <v>6.2299440420073345E-3</v>
      </c>
      <c r="K52" s="45">
        <f t="shared" si="6"/>
        <v>1.3390867638490405E-2</v>
      </c>
      <c r="L52" s="45">
        <f t="shared" si="7"/>
        <v>1.7931533611156961E-4</v>
      </c>
      <c r="M52" s="45">
        <f t="shared" si="8"/>
        <v>-4.0237203530233981E-2</v>
      </c>
      <c r="N52" s="45">
        <f t="shared" si="9"/>
        <v>5.2697091614248653E-2</v>
      </c>
      <c r="O52" s="2"/>
      <c r="P52" s="2"/>
      <c r="Q52" s="2"/>
      <c r="V52" s="45">
        <f t="shared" si="10"/>
        <v>1.7931533611156955E-4</v>
      </c>
      <c r="W52" s="45">
        <f t="shared" si="11"/>
        <v>2.4011879314214463E-6</v>
      </c>
      <c r="X52" s="45">
        <f t="shared" si="12"/>
        <v>3.2153989764805157E-8</v>
      </c>
    </row>
    <row r="53" spans="1:24" x14ac:dyDescent="0.35">
      <c r="A53" s="70">
        <v>41995</v>
      </c>
      <c r="B53" s="85">
        <v>479.47</v>
      </c>
      <c r="C53" s="76">
        <v>56.093499999999999</v>
      </c>
      <c r="D53" s="73">
        <f t="shared" si="0"/>
        <v>6.3668833329636063E-2</v>
      </c>
      <c r="E53" s="73">
        <f t="shared" si="0"/>
        <v>7.3452976928611829E-2</v>
      </c>
      <c r="F53" s="73">
        <f t="shared" si="1"/>
        <v>6.0307097157089692E-2</v>
      </c>
      <c r="G53" s="73">
        <f t="shared" si="2"/>
        <v>7.1053573123639774E-2</v>
      </c>
      <c r="H53" s="74">
        <f t="shared" si="3"/>
        <v>4.2850347377257209E-3</v>
      </c>
      <c r="I53" s="74">
        <f t="shared" si="4"/>
        <v>3.6369459675146556E-3</v>
      </c>
      <c r="J53" s="45">
        <f t="shared" si="5"/>
        <v>3.4336264578542261E-2</v>
      </c>
      <c r="K53" s="45">
        <f t="shared" si="6"/>
        <v>3.9116712350069568E-2</v>
      </c>
      <c r="L53" s="45">
        <f t="shared" si="7"/>
        <v>1.5301171850780851E-3</v>
      </c>
      <c r="M53" s="45">
        <f t="shared" si="8"/>
        <v>-1.2130882993699042E-2</v>
      </c>
      <c r="N53" s="45">
        <f t="shared" si="9"/>
        <v>8.0803412150783599E-2</v>
      </c>
      <c r="O53" s="2"/>
      <c r="P53" s="2"/>
      <c r="Q53" s="2"/>
      <c r="V53" s="45">
        <f t="shared" si="10"/>
        <v>1.5301171850780851E-3</v>
      </c>
      <c r="W53" s="45">
        <f t="shared" si="11"/>
        <v>5.9853153790597618E-5</v>
      </c>
      <c r="X53" s="45">
        <f t="shared" si="12"/>
        <v>2.341258600071283E-6</v>
      </c>
    </row>
    <row r="54" spans="1:24" x14ac:dyDescent="0.35">
      <c r="A54" s="70">
        <v>41988</v>
      </c>
      <c r="B54" s="85">
        <v>450.77</v>
      </c>
      <c r="C54" s="76">
        <v>52.255200000000002</v>
      </c>
      <c r="D54" s="73">
        <f t="shared" si="0"/>
        <v>-7.5248743460867795E-2</v>
      </c>
      <c r="E54" s="73">
        <f t="shared" si="0"/>
        <v>-7.5741013912914212E-2</v>
      </c>
      <c r="F54" s="73">
        <f t="shared" si="1"/>
        <v>-7.8610479633414165E-2</v>
      </c>
      <c r="G54" s="73">
        <f t="shared" si="2"/>
        <v>-7.8140417717886268E-2</v>
      </c>
      <c r="H54" s="74">
        <f t="shared" si="3"/>
        <v>6.1426557155583742E-3</v>
      </c>
      <c r="I54" s="74">
        <f t="shared" si="4"/>
        <v>6.1796075081954234E-3</v>
      </c>
      <c r="J54" s="45">
        <f t="shared" si="5"/>
        <v>-3.9230388735967417E-2</v>
      </c>
      <c r="K54" s="45">
        <f t="shared" si="6"/>
        <v>-3.6510625176946795E-2</v>
      </c>
      <c r="L54" s="45">
        <f t="shared" si="7"/>
        <v>1.3330257508115011E-3</v>
      </c>
      <c r="M54" s="45">
        <f t="shared" si="8"/>
        <v>-8.5697536308208755E-2</v>
      </c>
      <c r="N54" s="45">
        <f t="shared" si="9"/>
        <v>7.2367588362738863E-3</v>
      </c>
      <c r="O54" s="2"/>
      <c r="P54" s="2"/>
      <c r="Q54" s="2"/>
      <c r="V54" s="45">
        <f t="shared" si="10"/>
        <v>1.3330257508115011E-3</v>
      </c>
      <c r="W54" s="45">
        <f t="shared" si="11"/>
        <v>-4.8669603539096796E-5</v>
      </c>
      <c r="X54" s="45">
        <f t="shared" si="12"/>
        <v>1.7769576523265664E-6</v>
      </c>
    </row>
    <row r="55" spans="1:24" x14ac:dyDescent="0.35">
      <c r="A55" s="70">
        <v>41981</v>
      </c>
      <c r="B55" s="85">
        <v>487.45</v>
      </c>
      <c r="C55" s="76">
        <v>56.537399999999998</v>
      </c>
      <c r="D55" s="73">
        <f t="shared" si="0"/>
        <v>1.4253017062005754E-2</v>
      </c>
      <c r="E55" s="73">
        <f t="shared" si="0"/>
        <v>5.5938060825748105E-3</v>
      </c>
      <c r="F55" s="73">
        <f t="shared" si="1"/>
        <v>1.0891280889459384E-2</v>
      </c>
      <c r="G55" s="73">
        <f t="shared" si="2"/>
        <v>3.1944022776027579E-3</v>
      </c>
      <c r="H55" s="74">
        <f t="shared" si="3"/>
        <v>3.4791132479300451E-5</v>
      </c>
      <c r="I55" s="74">
        <f t="shared" si="4"/>
        <v>1.186199994131032E-4</v>
      </c>
      <c r="J55" s="45">
        <f t="shared" si="5"/>
        <v>8.1671050840845874E-3</v>
      </c>
      <c r="K55" s="45">
        <f t="shared" si="6"/>
        <v>-2.5732990015097769E-3</v>
      </c>
      <c r="L55" s="45">
        <f t="shared" si="7"/>
        <v>6.6218677511712147E-6</v>
      </c>
      <c r="M55" s="45">
        <f t="shared" si="8"/>
        <v>-3.830004248815673E-2</v>
      </c>
      <c r="N55" s="45">
        <f t="shared" si="9"/>
        <v>5.4634252656325905E-2</v>
      </c>
      <c r="O55" s="2"/>
      <c r="P55" s="2"/>
      <c r="Q55" s="2"/>
      <c r="V55" s="45">
        <f t="shared" si="10"/>
        <v>6.6218677511712257E-6</v>
      </c>
      <c r="W55" s="45">
        <f t="shared" si="11"/>
        <v>-1.7040045672218721E-8</v>
      </c>
      <c r="X55" s="45">
        <f t="shared" si="12"/>
        <v>4.3849132514001462E-11</v>
      </c>
    </row>
    <row r="56" spans="1:24" x14ac:dyDescent="0.35">
      <c r="A56" s="70">
        <v>41974</v>
      </c>
      <c r="B56" s="85">
        <v>480.6</v>
      </c>
      <c r="C56" s="76">
        <v>56.222900000000003</v>
      </c>
      <c r="D56" s="73">
        <f t="shared" si="0"/>
        <v>2.6747564518885745E-2</v>
      </c>
      <c r="E56" s="73">
        <f t="shared" si="0"/>
        <v>1.689492266064738E-2</v>
      </c>
      <c r="F56" s="73">
        <f t="shared" si="1"/>
        <v>2.3385828346339375E-2</v>
      </c>
      <c r="G56" s="73">
        <f t="shared" si="2"/>
        <v>1.4495518855675328E-2</v>
      </c>
      <c r="H56" s="74">
        <f t="shared" si="3"/>
        <v>3.3898971574994899E-4</v>
      </c>
      <c r="I56" s="74">
        <f t="shared" si="4"/>
        <v>5.4689696744445024E-4</v>
      </c>
      <c r="J56" s="45">
        <f t="shared" si="5"/>
        <v>1.4783849072270915E-2</v>
      </c>
      <c r="K56" s="45">
        <f t="shared" si="6"/>
        <v>2.1110735883764654E-3</v>
      </c>
      <c r="L56" s="45">
        <f t="shared" si="7"/>
        <v>4.4566316955406858E-6</v>
      </c>
      <c r="M56" s="45">
        <f t="shared" si="8"/>
        <v>-3.1683298499970397E-2</v>
      </c>
      <c r="N56" s="45">
        <f t="shared" si="9"/>
        <v>6.1250996644512237E-2</v>
      </c>
      <c r="O56" s="2"/>
      <c r="P56" s="2"/>
      <c r="Q56" s="2"/>
      <c r="V56" s="45">
        <f t="shared" si="10"/>
        <v>4.4566316955406765E-6</v>
      </c>
      <c r="W56" s="45">
        <f t="shared" si="11"/>
        <v>9.4082774655773368E-9</v>
      </c>
      <c r="X56" s="45">
        <f t="shared" si="12"/>
        <v>1.9861566069697766E-11</v>
      </c>
    </row>
    <row r="57" spans="1:24" x14ac:dyDescent="0.35">
      <c r="A57" s="70">
        <v>41967</v>
      </c>
      <c r="B57" s="85">
        <v>468.08</v>
      </c>
      <c r="C57" s="76">
        <v>55.288800000000002</v>
      </c>
      <c r="D57" s="73">
        <f t="shared" si="0"/>
        <v>6.2634793071352293E-2</v>
      </c>
      <c r="E57" s="73">
        <f t="shared" si="0"/>
        <v>1.1848159088164004E-2</v>
      </c>
      <c r="F57" s="73">
        <f t="shared" si="1"/>
        <v>5.9273056898805923E-2</v>
      </c>
      <c r="G57" s="73">
        <f t="shared" si="2"/>
        <v>9.4487552831919522E-3</v>
      </c>
      <c r="H57" s="74">
        <f t="shared" si="3"/>
        <v>5.600566095235297E-4</v>
      </c>
      <c r="I57" s="74">
        <f t="shared" si="4"/>
        <v>3.5132952741290845E-3</v>
      </c>
      <c r="J57" s="45">
        <f t="shared" si="5"/>
        <v>3.3788667341735232E-2</v>
      </c>
      <c r="K57" s="45">
        <f t="shared" si="6"/>
        <v>-2.1940508253571227E-2</v>
      </c>
      <c r="L57" s="45">
        <f t="shared" si="7"/>
        <v>4.8138590242502715E-4</v>
      </c>
      <c r="M57" s="45">
        <f t="shared" si="8"/>
        <v>-1.2678480230506071E-2</v>
      </c>
      <c r="N57" s="45">
        <f t="shared" si="9"/>
        <v>8.025581491397657E-2</v>
      </c>
      <c r="O57" s="2"/>
      <c r="P57" s="2"/>
      <c r="Q57" s="2"/>
      <c r="V57" s="45">
        <f t="shared" si="10"/>
        <v>4.8138590242502731E-4</v>
      </c>
      <c r="W57" s="45">
        <f t="shared" si="11"/>
        <v>-1.0561851365309148E-5</v>
      </c>
      <c r="X57" s="45">
        <f t="shared" si="12"/>
        <v>2.3173238705355792E-7</v>
      </c>
    </row>
    <row r="58" spans="1:24" x14ac:dyDescent="0.35">
      <c r="A58" s="70">
        <v>41960</v>
      </c>
      <c r="B58" s="85">
        <v>440.49</v>
      </c>
      <c r="C58" s="76">
        <v>54.641399999999997</v>
      </c>
      <c r="D58" s="73">
        <f t="shared" si="0"/>
        <v>-9.4225060717819508E-3</v>
      </c>
      <c r="E58" s="73">
        <f t="shared" si="0"/>
        <v>-1.0551552673561048E-2</v>
      </c>
      <c r="F58" s="73">
        <f t="shared" si="1"/>
        <v>-1.2784242244328323E-2</v>
      </c>
      <c r="G58" s="73">
        <f t="shared" si="2"/>
        <v>-1.29509564785331E-2</v>
      </c>
      <c r="H58" s="74">
        <f t="shared" si="3"/>
        <v>1.6556816491732044E-4</v>
      </c>
      <c r="I58" s="74">
        <f t="shared" si="4"/>
        <v>1.6343684976166887E-4</v>
      </c>
      <c r="J58" s="45">
        <f t="shared" si="5"/>
        <v>-4.3707540023119953E-3</v>
      </c>
      <c r="K58" s="45">
        <f t="shared" si="6"/>
        <v>-6.1807986712490524E-3</v>
      </c>
      <c r="L58" s="45">
        <f t="shared" si="7"/>
        <v>3.820227221451405E-5</v>
      </c>
      <c r="M58" s="45">
        <f t="shared" si="8"/>
        <v>-5.0837901574553312E-2</v>
      </c>
      <c r="N58" s="45">
        <f t="shared" si="9"/>
        <v>4.2096393569929322E-2</v>
      </c>
      <c r="O58" s="2"/>
      <c r="P58" s="2"/>
      <c r="Q58" s="2"/>
      <c r="V58" s="45">
        <f t="shared" si="10"/>
        <v>3.8202272214514084E-5</v>
      </c>
      <c r="W58" s="45">
        <f t="shared" si="11"/>
        <v>-2.3612055334216335E-7</v>
      </c>
      <c r="X58" s="45">
        <f t="shared" si="12"/>
        <v>1.4594136023518349E-9</v>
      </c>
    </row>
    <row r="59" spans="1:24" x14ac:dyDescent="0.35">
      <c r="A59" s="70">
        <v>41953</v>
      </c>
      <c r="B59" s="85">
        <v>444.68</v>
      </c>
      <c r="C59" s="76">
        <v>55.2241</v>
      </c>
      <c r="D59" s="73">
        <f t="shared" si="0"/>
        <v>9.5350526698147215E-3</v>
      </c>
      <c r="E59" s="73">
        <f t="shared" si="0"/>
        <v>5.0862777634002619E-2</v>
      </c>
      <c r="F59" s="73">
        <f t="shared" si="1"/>
        <v>6.1733164972683505E-3</v>
      </c>
      <c r="G59" s="73">
        <f t="shared" si="2"/>
        <v>4.8463373829030564E-2</v>
      </c>
      <c r="H59" s="74">
        <f t="shared" si="3"/>
        <v>2.9917974517203763E-4</v>
      </c>
      <c r="I59" s="74">
        <f t="shared" si="4"/>
        <v>3.8109836575445579E-5</v>
      </c>
      <c r="J59" s="45">
        <f t="shared" si="5"/>
        <v>5.6686102297297345E-3</v>
      </c>
      <c r="K59" s="45">
        <f t="shared" si="6"/>
        <v>4.5194167404272886E-2</v>
      </c>
      <c r="L59" s="45">
        <f t="shared" si="7"/>
        <v>2.0425127673654418E-3</v>
      </c>
      <c r="M59" s="45">
        <f t="shared" si="8"/>
        <v>-4.0798537342511584E-2</v>
      </c>
      <c r="N59" s="45">
        <f t="shared" si="9"/>
        <v>5.213575780197105E-2</v>
      </c>
      <c r="O59" s="2"/>
      <c r="P59" s="2"/>
      <c r="Q59" s="2"/>
      <c r="V59" s="45">
        <f t="shared" si="10"/>
        <v>2.0425127673654418E-3</v>
      </c>
      <c r="W59" s="45">
        <f t="shared" si="11"/>
        <v>9.2309663933678462E-5</v>
      </c>
      <c r="X59" s="45">
        <f t="shared" si="12"/>
        <v>4.1718584048508354E-6</v>
      </c>
    </row>
    <row r="60" spans="1:24" x14ac:dyDescent="0.35">
      <c r="A60" s="70">
        <v>41946</v>
      </c>
      <c r="B60" s="85">
        <v>440.48</v>
      </c>
      <c r="C60" s="76">
        <v>52.551200000000001</v>
      </c>
      <c r="D60" s="73">
        <f t="shared" si="0"/>
        <v>5.4966110219625053E-2</v>
      </c>
      <c r="E60" s="73">
        <f t="shared" si="0"/>
        <v>2.544729360295506E-2</v>
      </c>
      <c r="F60" s="73">
        <f t="shared" si="1"/>
        <v>5.1604374047078683E-2</v>
      </c>
      <c r="G60" s="73">
        <f t="shared" si="2"/>
        <v>2.3047889797983008E-2</v>
      </c>
      <c r="H60" s="74">
        <f t="shared" si="3"/>
        <v>1.1893719261309639E-3</v>
      </c>
      <c r="I60" s="74">
        <f t="shared" si="4"/>
        <v>2.6630114207908079E-3</v>
      </c>
      <c r="J60" s="45">
        <f t="shared" si="5"/>
        <v>2.972755897974062E-2</v>
      </c>
      <c r="K60" s="45">
        <f t="shared" si="6"/>
        <v>-4.2802653767855595E-3</v>
      </c>
      <c r="L60" s="45">
        <f t="shared" si="7"/>
        <v>1.8320671695709227E-5</v>
      </c>
      <c r="M60" s="45">
        <f t="shared" si="8"/>
        <v>-1.6739588592500687E-2</v>
      </c>
      <c r="N60" s="45">
        <f t="shared" si="9"/>
        <v>7.6194706551981947E-2</v>
      </c>
      <c r="O60" s="2"/>
      <c r="P60" s="2"/>
      <c r="Q60" s="2"/>
      <c r="V60" s="45">
        <f t="shared" si="10"/>
        <v>1.832067169570925E-5</v>
      </c>
      <c r="W60" s="45">
        <f t="shared" si="11"/>
        <v>-7.8417336738599543E-8</v>
      </c>
      <c r="X60" s="45">
        <f t="shared" si="12"/>
        <v>3.3564701138196206E-10</v>
      </c>
    </row>
    <row r="61" spans="1:24" x14ac:dyDescent="0.35">
      <c r="A61" s="70">
        <v>41939</v>
      </c>
      <c r="B61" s="85">
        <v>417.53</v>
      </c>
      <c r="C61" s="76">
        <v>51.247100000000003</v>
      </c>
      <c r="D61" s="73">
        <f t="shared" si="0"/>
        <v>7.4315357702979474E-3</v>
      </c>
      <c r="E61" s="73">
        <f t="shared" si="0"/>
        <v>3.8222947950178783E-2</v>
      </c>
      <c r="F61" s="73">
        <f t="shared" si="1"/>
        <v>4.0697995977515763E-3</v>
      </c>
      <c r="G61" s="73">
        <f t="shared" si="2"/>
        <v>3.5823544145206727E-2</v>
      </c>
      <c r="H61" s="74">
        <f t="shared" si="3"/>
        <v>1.4579464555219818E-4</v>
      </c>
      <c r="I61" s="74">
        <f t="shared" si="4"/>
        <v>1.6563268765858893E-5</v>
      </c>
      <c r="J61" s="45">
        <f t="shared" si="5"/>
        <v>4.55464969238655E-3</v>
      </c>
      <c r="K61" s="45">
        <f t="shared" si="6"/>
        <v>3.3668298257792231E-2</v>
      </c>
      <c r="L61" s="45">
        <f t="shared" si="7"/>
        <v>1.1335543075756554E-3</v>
      </c>
      <c r="M61" s="45">
        <f t="shared" si="8"/>
        <v>-4.1912497879854765E-2</v>
      </c>
      <c r="N61" s="45">
        <f t="shared" si="9"/>
        <v>5.1021797264627869E-2</v>
      </c>
      <c r="O61" s="2"/>
      <c r="P61" s="2"/>
      <c r="Q61" s="2"/>
      <c r="V61" s="45">
        <f t="shared" si="10"/>
        <v>1.1335543075756554E-3</v>
      </c>
      <c r="W61" s="45">
        <f t="shared" si="11"/>
        <v>3.8164844518862322E-5</v>
      </c>
      <c r="X61" s="45">
        <f t="shared" si="12"/>
        <v>1.2849453682233236E-6</v>
      </c>
    </row>
    <row r="62" spans="1:24" x14ac:dyDescent="0.35">
      <c r="A62" s="70">
        <v>41932</v>
      </c>
      <c r="B62" s="85">
        <v>414.45</v>
      </c>
      <c r="C62" s="76">
        <v>49.360399999999998</v>
      </c>
      <c r="D62" s="73">
        <f t="shared" si="0"/>
        <v>2.2929213150360259E-2</v>
      </c>
      <c r="E62" s="73">
        <f t="shared" si="0"/>
        <v>-8.5446050881979058E-3</v>
      </c>
      <c r="F62" s="73">
        <f t="shared" si="1"/>
        <v>1.9567476977813889E-2</v>
      </c>
      <c r="G62" s="73">
        <f t="shared" si="2"/>
        <v>-1.0944008893169958E-2</v>
      </c>
      <c r="H62" s="74">
        <f t="shared" si="3"/>
        <v>-2.1414664206209362E-4</v>
      </c>
      <c r="I62" s="74">
        <f t="shared" si="4"/>
        <v>3.8288615527727658E-4</v>
      </c>
      <c r="J62" s="45">
        <f t="shared" si="5"/>
        <v>1.2761762754245679E-2</v>
      </c>
      <c r="K62" s="45">
        <f t="shared" si="6"/>
        <v>-2.1306367842443587E-2</v>
      </c>
      <c r="L62" s="45">
        <f t="shared" si="7"/>
        <v>4.5396131063751421E-4</v>
      </c>
      <c r="M62" s="45">
        <f t="shared" si="8"/>
        <v>-3.3705384817995634E-2</v>
      </c>
      <c r="N62" s="45">
        <f t="shared" si="9"/>
        <v>5.9228910326487E-2</v>
      </c>
      <c r="O62" s="2"/>
      <c r="P62" s="2"/>
      <c r="Q62" s="2"/>
      <c r="V62" s="45">
        <f t="shared" si="10"/>
        <v>4.5396131063751431E-4</v>
      </c>
      <c r="W62" s="45">
        <f t="shared" si="11"/>
        <v>-9.67226667068068E-6</v>
      </c>
      <c r="X62" s="45">
        <f t="shared" si="12"/>
        <v>2.0608087155572978E-7</v>
      </c>
    </row>
    <row r="63" spans="1:24" x14ac:dyDescent="0.35">
      <c r="A63" s="70">
        <v>41925</v>
      </c>
      <c r="B63" s="85">
        <v>405.16</v>
      </c>
      <c r="C63" s="76">
        <v>49.785800000000002</v>
      </c>
      <c r="D63" s="73">
        <f t="shared" si="0"/>
        <v>-4.036001894836562E-2</v>
      </c>
      <c r="E63" s="73">
        <f t="shared" si="0"/>
        <v>-4.8940068045014419E-2</v>
      </c>
      <c r="F63" s="73">
        <f t="shared" si="1"/>
        <v>-4.372175512091199E-2</v>
      </c>
      <c r="G63" s="73">
        <f t="shared" si="2"/>
        <v>-5.1339471849986475E-2</v>
      </c>
      <c r="H63" s="74">
        <f t="shared" si="3"/>
        <v>2.244651816262063E-3</v>
      </c>
      <c r="I63" s="74">
        <f t="shared" si="4"/>
        <v>1.9115918708529937E-3</v>
      </c>
      <c r="J63" s="45">
        <f t="shared" si="5"/>
        <v>-2.0754348769712161E-2</v>
      </c>
      <c r="K63" s="45">
        <f t="shared" si="6"/>
        <v>-2.8185719275302258E-2</v>
      </c>
      <c r="L63" s="45">
        <f t="shared" si="7"/>
        <v>7.9443477106614529E-4</v>
      </c>
      <c r="M63" s="45">
        <f t="shared" si="8"/>
        <v>-6.7221496341953485E-2</v>
      </c>
      <c r="N63" s="45">
        <f t="shared" si="9"/>
        <v>2.5712798802529146E-2</v>
      </c>
      <c r="O63" s="2"/>
      <c r="P63" s="2"/>
      <c r="Q63" s="2"/>
      <c r="V63" s="45">
        <f t="shared" si="10"/>
        <v>7.944347710661454E-4</v>
      </c>
      <c r="W63" s="45">
        <f t="shared" si="11"/>
        <v>-2.2391715439809395E-5</v>
      </c>
      <c r="X63" s="45">
        <f t="shared" si="12"/>
        <v>6.3112660547891881E-7</v>
      </c>
    </row>
    <row r="64" spans="1:24" x14ac:dyDescent="0.35">
      <c r="A64" s="70">
        <v>41918</v>
      </c>
      <c r="B64" s="85">
        <v>422.2</v>
      </c>
      <c r="C64" s="76">
        <v>52.347700000000003</v>
      </c>
      <c r="D64" s="73">
        <f t="shared" si="0"/>
        <v>-3.4066210620238367E-2</v>
      </c>
      <c r="E64" s="73">
        <f t="shared" si="0"/>
        <v>-1.9233975902259982E-2</v>
      </c>
      <c r="F64" s="73">
        <f t="shared" si="1"/>
        <v>-3.7427946792784737E-2</v>
      </c>
      <c r="G64" s="73">
        <f t="shared" si="2"/>
        <v>-2.1633379707232035E-2</v>
      </c>
      <c r="H64" s="74">
        <f t="shared" si="3"/>
        <v>8.0969298463038969E-4</v>
      </c>
      <c r="I64" s="74">
        <f t="shared" si="4"/>
        <v>1.4008512011235252E-3</v>
      </c>
      <c r="J64" s="45">
        <f t="shared" si="5"/>
        <v>-1.7421333423485924E-2</v>
      </c>
      <c r="K64" s="45">
        <f t="shared" si="6"/>
        <v>-1.8126424787740583E-3</v>
      </c>
      <c r="L64" s="45">
        <f t="shared" si="7"/>
        <v>3.2856727558561624E-6</v>
      </c>
      <c r="M64" s="45">
        <f t="shared" si="8"/>
        <v>-6.3888480995727248E-2</v>
      </c>
      <c r="N64" s="45">
        <f t="shared" si="9"/>
        <v>2.9045814148755386E-2</v>
      </c>
      <c r="O64" s="2"/>
      <c r="P64" s="2"/>
      <c r="Q64" s="2"/>
      <c r="V64" s="45">
        <f t="shared" si="10"/>
        <v>3.2856727558561704E-6</v>
      </c>
      <c r="W64" s="45">
        <f t="shared" si="11"/>
        <v>-5.9557500086155272E-9</v>
      </c>
      <c r="X64" s="45">
        <f t="shared" si="12"/>
        <v>1.0795645458575481E-11</v>
      </c>
    </row>
    <row r="65" spans="1:24" x14ac:dyDescent="0.35">
      <c r="A65" s="70">
        <v>41911</v>
      </c>
      <c r="B65" s="85">
        <v>437.09</v>
      </c>
      <c r="C65" s="76">
        <v>53.374299999999998</v>
      </c>
      <c r="D65" s="73">
        <f t="shared" si="0"/>
        <v>-3.2494410872789266E-2</v>
      </c>
      <c r="E65" s="73">
        <f t="shared" si="0"/>
        <v>-1.6531697115429001E-2</v>
      </c>
      <c r="F65" s="73">
        <f t="shared" si="1"/>
        <v>-3.5856147045335636E-2</v>
      </c>
      <c r="G65" s="73">
        <f t="shared" si="2"/>
        <v>-1.8931100920401053E-2</v>
      </c>
      <c r="H65" s="74">
        <f t="shared" si="3"/>
        <v>6.7879633833198901E-4</v>
      </c>
      <c r="I65" s="74">
        <f t="shared" si="4"/>
        <v>1.2856632809367314E-3</v>
      </c>
      <c r="J65" s="45">
        <f t="shared" si="5"/>
        <v>-1.6588954614612787E-2</v>
      </c>
      <c r="K65" s="45">
        <f t="shared" si="6"/>
        <v>5.7257499183786115E-5</v>
      </c>
      <c r="L65" s="45">
        <f t="shared" si="7"/>
        <v>3.2784212127812676E-9</v>
      </c>
      <c r="M65" s="45">
        <f t="shared" si="8"/>
        <v>-6.3056102186854118E-2</v>
      </c>
      <c r="N65" s="45">
        <f t="shared" si="9"/>
        <v>2.9878192957628523E-2</v>
      </c>
      <c r="O65" s="2"/>
      <c r="P65" s="2"/>
      <c r="Q65" s="2"/>
      <c r="V65" s="45">
        <f t="shared" si="10"/>
        <v>3.2784212127810132E-9</v>
      </c>
      <c r="W65" s="45">
        <f t="shared" si="11"/>
        <v>1.8771419991490866E-13</v>
      </c>
      <c r="X65" s="45">
        <f t="shared" si="12"/>
        <v>1.074804564841253E-17</v>
      </c>
    </row>
    <row r="66" spans="1:24" x14ac:dyDescent="0.35">
      <c r="A66" s="70">
        <v>41904</v>
      </c>
      <c r="B66" s="85">
        <v>451.77</v>
      </c>
      <c r="C66" s="76">
        <v>54.271500000000003</v>
      </c>
      <c r="D66" s="73">
        <f t="shared" si="0"/>
        <v>-1.2826675989861036E-2</v>
      </c>
      <c r="E66" s="73">
        <f t="shared" si="0"/>
        <v>-1.195380870629054E-2</v>
      </c>
      <c r="F66" s="73">
        <f t="shared" si="1"/>
        <v>-1.6188412162407406E-2</v>
      </c>
      <c r="G66" s="73">
        <f t="shared" si="2"/>
        <v>-1.4353212511262592E-2</v>
      </c>
      <c r="H66" s="74">
        <f t="shared" si="3"/>
        <v>2.3235571998694149E-4</v>
      </c>
      <c r="I66" s="74">
        <f t="shared" si="4"/>
        <v>2.6206468833998002E-4</v>
      </c>
      <c r="J66" s="45">
        <f t="shared" si="5"/>
        <v>-6.1735020344395319E-3</v>
      </c>
      <c r="K66" s="45">
        <f t="shared" si="6"/>
        <v>-5.7803066718510078E-3</v>
      </c>
      <c r="L66" s="45">
        <f t="shared" si="7"/>
        <v>3.3411945220645273E-5</v>
      </c>
      <c r="M66" s="45">
        <f t="shared" si="8"/>
        <v>-5.2640649606680856E-2</v>
      </c>
      <c r="N66" s="45">
        <f t="shared" si="9"/>
        <v>4.0293645537801778E-2</v>
      </c>
      <c r="O66" s="2"/>
      <c r="P66" s="2"/>
      <c r="Q66" s="2"/>
      <c r="V66" s="45">
        <f t="shared" si="10"/>
        <v>3.3411945220645307E-5</v>
      </c>
      <c r="W66" s="45">
        <f t="shared" si="11"/>
        <v>-1.9313128987841655E-7</v>
      </c>
      <c r="X66" s="45">
        <f t="shared" si="12"/>
        <v>1.1163580834274028E-9</v>
      </c>
    </row>
    <row r="67" spans="1:24" x14ac:dyDescent="0.35">
      <c r="A67" s="70">
        <v>41897</v>
      </c>
      <c r="B67" s="85">
        <v>457.64</v>
      </c>
      <c r="C67" s="76">
        <v>54.928100000000001</v>
      </c>
      <c r="D67" s="73">
        <f t="shared" ref="D67:E130" si="13">(B67-B68)/B68</f>
        <v>-2.9333785818822067E-2</v>
      </c>
      <c r="E67" s="73">
        <f t="shared" si="13"/>
        <v>-2.1581875214865723E-2</v>
      </c>
      <c r="F67" s="73">
        <f t="shared" ref="F67:F130" si="14">D67-AVERAGE($D$2:$D$157)</f>
        <v>-3.2695521991368437E-2</v>
      </c>
      <c r="G67" s="73">
        <f t="shared" ref="G67:G130" si="15">E67-AVERAGE($E$2:$E$157)</f>
        <v>-2.3981279019837775E-2</v>
      </c>
      <c r="H67" s="74">
        <f t="shared" ref="H67:H130" si="16">F67*G67</f>
        <v>7.8408043557424848E-4</v>
      </c>
      <c r="I67" s="74">
        <f t="shared" ref="I67:I130" si="17">F67^2</f>
        <v>1.0689971582880571E-3</v>
      </c>
      <c r="J67" s="45">
        <f t="shared" ref="J67:J130" si="18">$S$4+$R$11*D67</f>
        <v>-1.4915180762704847E-2</v>
      </c>
      <c r="K67" s="45">
        <f t="shared" ref="K67:K130" si="19">E67-J67</f>
        <v>-6.6666944521608755E-3</v>
      </c>
      <c r="L67" s="45">
        <f t="shared" ref="L67:L130" si="20">K67^2</f>
        <v>4.4444814918472597E-5</v>
      </c>
      <c r="M67" s="45">
        <f t="shared" ref="M67:M130" si="21">$S$4+($R$4*D67)-$R$21</f>
        <v>-6.1382328334946168E-2</v>
      </c>
      <c r="N67" s="45">
        <f t="shared" ref="N67:N130" si="22">$S$4+($R$4*D67)+$R$21</f>
        <v>3.1551966809536466E-2</v>
      </c>
      <c r="O67" s="2"/>
      <c r="P67" s="2"/>
      <c r="Q67" s="2"/>
      <c r="V67" s="45">
        <f t="shared" ref="V67:V130" si="23">(K67-AVERAGE($K$2:$K$157))^2</f>
        <v>4.4444814918472631E-5</v>
      </c>
      <c r="W67" s="45">
        <f t="shared" ref="W67:W130" si="24">(K67-AVERAGE($K$2:$K$157))^3</f>
        <v>-2.9630000104429853E-7</v>
      </c>
      <c r="X67" s="45">
        <f t="shared" ref="X67:X130" si="25">(K67-AVERAGE($K$2:$K$157))^4</f>
        <v>1.9753415731372873E-9</v>
      </c>
    </row>
    <row r="68" spans="1:24" x14ac:dyDescent="0.35">
      <c r="A68" s="70">
        <v>41890</v>
      </c>
      <c r="B68" s="85">
        <v>471.47</v>
      </c>
      <c r="C68" s="76">
        <v>56.139699999999998</v>
      </c>
      <c r="D68" s="73">
        <f t="shared" si="13"/>
        <v>4.4276601399840541E-2</v>
      </c>
      <c r="E68" s="73">
        <f t="shared" si="13"/>
        <v>-1.6449649844751074E-3</v>
      </c>
      <c r="F68" s="73">
        <f t="shared" si="14"/>
        <v>4.0914865227294171E-2</v>
      </c>
      <c r="G68" s="73">
        <f t="shared" si="15"/>
        <v>-4.04436878944716E-3</v>
      </c>
      <c r="H68" s="74">
        <f t="shared" si="16"/>
        <v>-1.6547480394970543E-4</v>
      </c>
      <c r="I68" s="74">
        <f t="shared" si="17"/>
        <v>1.6740261965676457E-3</v>
      </c>
      <c r="J68" s="45">
        <f t="shared" si="18"/>
        <v>2.4066710240394938E-2</v>
      </c>
      <c r="K68" s="45">
        <f t="shared" si="19"/>
        <v>-2.5711675224870046E-2</v>
      </c>
      <c r="L68" s="45">
        <f t="shared" si="20"/>
        <v>6.6109024286919614E-4</v>
      </c>
      <c r="M68" s="45">
        <f t="shared" si="21"/>
        <v>-2.2400437331846369E-2</v>
      </c>
      <c r="N68" s="45">
        <f t="shared" si="22"/>
        <v>7.0533857812636269E-2</v>
      </c>
      <c r="O68" s="2"/>
      <c r="P68" s="2"/>
      <c r="Q68" s="2"/>
      <c r="V68" s="45">
        <f t="shared" si="23"/>
        <v>6.6109024286919635E-4</v>
      </c>
      <c r="W68" s="45">
        <f t="shared" si="24"/>
        <v>-1.6997737618983241E-5</v>
      </c>
      <c r="X68" s="45">
        <f t="shared" si="25"/>
        <v>4.3704030921685304E-7</v>
      </c>
    </row>
    <row r="69" spans="1:24" x14ac:dyDescent="0.35">
      <c r="A69" s="70">
        <v>41883</v>
      </c>
      <c r="B69" s="85">
        <v>451.48</v>
      </c>
      <c r="C69" s="76">
        <v>56.232199999999999</v>
      </c>
      <c r="D69" s="73">
        <f t="shared" si="13"/>
        <v>-2.2389675631198248E-2</v>
      </c>
      <c r="E69" s="73">
        <f t="shared" si="13"/>
        <v>-1.1220267872685768E-2</v>
      </c>
      <c r="F69" s="73">
        <f t="shared" si="14"/>
        <v>-2.5751411803744618E-2</v>
      </c>
      <c r="G69" s="73">
        <f t="shared" si="15"/>
        <v>-1.361967167765782E-2</v>
      </c>
      <c r="H69" s="74">
        <f t="shared" si="16"/>
        <v>3.5072577400316384E-4</v>
      </c>
      <c r="I69" s="74">
        <f t="shared" si="17"/>
        <v>6.6313520988603761E-4</v>
      </c>
      <c r="J69" s="45">
        <f t="shared" si="18"/>
        <v>-1.1237784722885663E-2</v>
      </c>
      <c r="K69" s="45">
        <f t="shared" si="19"/>
        <v>1.7516850199895267E-5</v>
      </c>
      <c r="L69" s="45">
        <f t="shared" si="20"/>
        <v>3.0684004092557087E-10</v>
      </c>
      <c r="M69" s="45">
        <f t="shared" si="21"/>
        <v>-5.7704932295126986E-2</v>
      </c>
      <c r="N69" s="45">
        <f t="shared" si="22"/>
        <v>3.5229362849355648E-2</v>
      </c>
      <c r="O69" s="2"/>
      <c r="P69" s="2"/>
      <c r="Q69" s="2"/>
      <c r="V69" s="45">
        <f t="shared" si="23"/>
        <v>3.0684004092549301E-10</v>
      </c>
      <c r="W69" s="45">
        <f t="shared" si="24"/>
        <v>5.374871032220912E-15</v>
      </c>
      <c r="X69" s="45">
        <f t="shared" si="25"/>
        <v>9.4150810715158227E-20</v>
      </c>
    </row>
    <row r="70" spans="1:24" x14ac:dyDescent="0.35">
      <c r="A70" s="70">
        <v>41876</v>
      </c>
      <c r="B70" s="85">
        <v>461.82</v>
      </c>
      <c r="C70" s="76">
        <v>56.8703</v>
      </c>
      <c r="D70" s="73">
        <f t="shared" si="13"/>
        <v>3.5169121108197157E-2</v>
      </c>
      <c r="E70" s="73">
        <f t="shared" si="13"/>
        <v>1.5020873231040514E-2</v>
      </c>
      <c r="F70" s="73">
        <f t="shared" si="14"/>
        <v>3.1807384935650787E-2</v>
      </c>
      <c r="G70" s="73">
        <f t="shared" si="15"/>
        <v>1.2621469426068462E-2</v>
      </c>
      <c r="H70" s="74">
        <f t="shared" si="16"/>
        <v>4.0145593648850697E-4</v>
      </c>
      <c r="I70" s="74">
        <f t="shared" si="17"/>
        <v>1.0117097364446645E-3</v>
      </c>
      <c r="J70" s="45">
        <f t="shared" si="18"/>
        <v>1.9243657170627752E-2</v>
      </c>
      <c r="K70" s="45">
        <f t="shared" si="19"/>
        <v>-4.2227839395872387E-3</v>
      </c>
      <c r="L70" s="45">
        <f t="shared" si="20"/>
        <v>1.7831904200435919E-5</v>
      </c>
      <c r="M70" s="45">
        <f t="shared" si="21"/>
        <v>-2.7223490401613558E-2</v>
      </c>
      <c r="N70" s="45">
        <f t="shared" si="22"/>
        <v>6.5710804742869083E-2</v>
      </c>
      <c r="O70" s="2"/>
      <c r="P70" s="2"/>
      <c r="Q70" s="2"/>
      <c r="V70" s="45">
        <f t="shared" si="23"/>
        <v>1.7831904200435943E-5</v>
      </c>
      <c r="W70" s="45">
        <f t="shared" si="24"/>
        <v>-7.5300278669859167E-8</v>
      </c>
      <c r="X70" s="45">
        <f t="shared" si="25"/>
        <v>3.1797680741352501E-10</v>
      </c>
    </row>
    <row r="71" spans="1:24" x14ac:dyDescent="0.35">
      <c r="A71" s="70">
        <v>41869</v>
      </c>
      <c r="B71" s="85">
        <v>446.13</v>
      </c>
      <c r="C71" s="76">
        <v>56.028700000000001</v>
      </c>
      <c r="D71" s="73">
        <f t="shared" si="13"/>
        <v>2.5326928822596542E-2</v>
      </c>
      <c r="E71" s="73">
        <f t="shared" si="13"/>
        <v>1.2027932113260179E-2</v>
      </c>
      <c r="F71" s="73">
        <f t="shared" si="14"/>
        <v>2.1965192650050171E-2</v>
      </c>
      <c r="G71" s="73">
        <f t="shared" si="15"/>
        <v>9.6285283082881267E-3</v>
      </c>
      <c r="H71" s="74">
        <f t="shared" si="16"/>
        <v>2.1149247922801038E-4</v>
      </c>
      <c r="I71" s="74">
        <f t="shared" si="17"/>
        <v>4.8246968815381807E-4</v>
      </c>
      <c r="J71" s="45">
        <f t="shared" si="18"/>
        <v>1.403152228850665E-2</v>
      </c>
      <c r="K71" s="45">
        <f t="shared" si="19"/>
        <v>-2.0035901752464714E-3</v>
      </c>
      <c r="L71" s="45">
        <f t="shared" si="20"/>
        <v>4.0143735903441861E-6</v>
      </c>
      <c r="M71" s="45">
        <f t="shared" si="21"/>
        <v>-3.2435625283734656E-2</v>
      </c>
      <c r="N71" s="45">
        <f t="shared" si="22"/>
        <v>6.0498669860747978E-2</v>
      </c>
      <c r="O71" s="2"/>
      <c r="P71" s="2"/>
      <c r="Q71" s="2"/>
      <c r="V71" s="45">
        <f t="shared" si="23"/>
        <v>4.0143735903441946E-6</v>
      </c>
      <c r="W71" s="45">
        <f t="shared" si="24"/>
        <v>-8.0431594853825399E-9</v>
      </c>
      <c r="X71" s="45">
        <f t="shared" si="25"/>
        <v>1.6115195322852939E-11</v>
      </c>
    </row>
    <row r="72" spans="1:24" x14ac:dyDescent="0.35">
      <c r="A72" s="70">
        <v>41862</v>
      </c>
      <c r="B72" s="85">
        <v>435.11</v>
      </c>
      <c r="C72" s="76">
        <v>55.3628</v>
      </c>
      <c r="D72" s="73">
        <f t="shared" si="13"/>
        <v>-3.7218153253822481E-2</v>
      </c>
      <c r="E72" s="73">
        <f t="shared" si="13"/>
        <v>4.3765813119563152E-2</v>
      </c>
      <c r="F72" s="73">
        <f t="shared" si="14"/>
        <v>-4.0579889426368851E-2</v>
      </c>
      <c r="G72" s="73">
        <f t="shared" si="15"/>
        <v>4.1366409314591096E-2</v>
      </c>
      <c r="H72" s="74">
        <f t="shared" si="16"/>
        <v>-1.6786443159520212E-3</v>
      </c>
      <c r="I72" s="74">
        <f t="shared" si="17"/>
        <v>1.6467274258563224E-3</v>
      </c>
      <c r="J72" s="45">
        <f t="shared" si="18"/>
        <v>-1.9090509321520704E-2</v>
      </c>
      <c r="K72" s="45">
        <f t="shared" si="19"/>
        <v>6.2856322441083856E-2</v>
      </c>
      <c r="L72" s="45">
        <f t="shared" si="20"/>
        <v>3.9509172708175021E-3</v>
      </c>
      <c r="M72" s="45">
        <f t="shared" si="21"/>
        <v>-6.5557656893762029E-2</v>
      </c>
      <c r="N72" s="45">
        <f t="shared" si="22"/>
        <v>2.7376638250720606E-2</v>
      </c>
      <c r="O72" s="2"/>
      <c r="P72" s="2"/>
      <c r="Q72" s="2"/>
      <c r="V72" s="45">
        <f t="shared" si="23"/>
        <v>3.9509172708175021E-3</v>
      </c>
      <c r="W72" s="45">
        <f t="shared" si="24"/>
        <v>2.4834012991255196E-4</v>
      </c>
      <c r="X72" s="45">
        <f t="shared" si="25"/>
        <v>1.5609747280844019E-5</v>
      </c>
    </row>
    <row r="73" spans="1:24" x14ac:dyDescent="0.35">
      <c r="A73" s="70">
        <v>41855</v>
      </c>
      <c r="B73" s="85">
        <v>451.93</v>
      </c>
      <c r="C73" s="76">
        <v>53.041400000000003</v>
      </c>
      <c r="D73" s="73">
        <f t="shared" si="13"/>
        <v>-3.4832564496839233E-2</v>
      </c>
      <c r="E73" s="73">
        <f t="shared" si="13"/>
        <v>1.9229461499521026E-3</v>
      </c>
      <c r="F73" s="73">
        <f t="shared" si="14"/>
        <v>-3.8194300669385603E-2</v>
      </c>
      <c r="G73" s="73">
        <f t="shared" si="15"/>
        <v>-4.7645765501994996E-4</v>
      </c>
      <c r="H73" s="74">
        <f t="shared" si="16"/>
        <v>1.8197966932062371E-5</v>
      </c>
      <c r="I73" s="74">
        <f t="shared" si="17"/>
        <v>1.4588046036234294E-3</v>
      </c>
      <c r="J73" s="45">
        <f t="shared" si="18"/>
        <v>-1.7827171844070726E-2</v>
      </c>
      <c r="K73" s="45">
        <f t="shared" si="19"/>
        <v>1.9750117994022827E-2</v>
      </c>
      <c r="L73" s="45">
        <f t="shared" si="20"/>
        <v>3.9006716077782423E-4</v>
      </c>
      <c r="M73" s="45">
        <f t="shared" si="21"/>
        <v>-6.4294319416312057E-2</v>
      </c>
      <c r="N73" s="45">
        <f t="shared" si="22"/>
        <v>2.8639975728170581E-2</v>
      </c>
      <c r="O73" s="2"/>
      <c r="P73" s="2"/>
      <c r="Q73" s="2"/>
      <c r="V73" s="45">
        <f t="shared" si="23"/>
        <v>3.9006716077782412E-4</v>
      </c>
      <c r="W73" s="45">
        <f t="shared" si="24"/>
        <v>7.7038724509554988E-6</v>
      </c>
      <c r="X73" s="45">
        <f t="shared" si="25"/>
        <v>1.521523899172729E-7</v>
      </c>
    </row>
    <row r="74" spans="1:24" x14ac:dyDescent="0.35">
      <c r="A74" s="70">
        <v>41848</v>
      </c>
      <c r="B74" s="85">
        <v>468.24</v>
      </c>
      <c r="C74" s="76">
        <v>52.939599999999999</v>
      </c>
      <c r="D74" s="73">
        <f t="shared" si="13"/>
        <v>-1.7149094267542696E-2</v>
      </c>
      <c r="E74" s="73">
        <f t="shared" si="13"/>
        <v>-4.1688841582402061E-2</v>
      </c>
      <c r="F74" s="73">
        <f t="shared" si="14"/>
        <v>-2.0510830440089067E-2</v>
      </c>
      <c r="G74" s="73">
        <f t="shared" si="15"/>
        <v>-4.4088245387374117E-2</v>
      </c>
      <c r="H74" s="74">
        <f t="shared" si="16"/>
        <v>9.0428652554146941E-4</v>
      </c>
      <c r="I74" s="74">
        <f t="shared" si="17"/>
        <v>4.2069416534208426E-4</v>
      </c>
      <c r="J74" s="45">
        <f t="shared" si="18"/>
        <v>-8.4625273274307033E-3</v>
      </c>
      <c r="K74" s="45">
        <f t="shared" si="19"/>
        <v>-3.3226314254971356E-2</v>
      </c>
      <c r="L74" s="45">
        <f t="shared" si="20"/>
        <v>1.1039879589701128E-3</v>
      </c>
      <c r="M74" s="45">
        <f t="shared" si="21"/>
        <v>-5.4929674899672022E-2</v>
      </c>
      <c r="N74" s="45">
        <f t="shared" si="22"/>
        <v>3.8004620244810612E-2</v>
      </c>
      <c r="O74" s="2"/>
      <c r="P74" s="2"/>
      <c r="Q74" s="2"/>
      <c r="V74" s="45">
        <f t="shared" si="23"/>
        <v>1.1039879589701128E-3</v>
      </c>
      <c r="W74" s="45">
        <f t="shared" si="24"/>
        <v>-3.6681450858445389E-5</v>
      </c>
      <c r="X74" s="45">
        <f t="shared" si="25"/>
        <v>1.2187894135509955E-6</v>
      </c>
    </row>
    <row r="75" spans="1:24" x14ac:dyDescent="0.35">
      <c r="A75" s="70">
        <v>41841</v>
      </c>
      <c r="B75" s="85">
        <v>476.41</v>
      </c>
      <c r="C75" s="76">
        <v>55.242600000000003</v>
      </c>
      <c r="D75" s="73">
        <f t="shared" si="13"/>
        <v>-2.484904308668506E-2</v>
      </c>
      <c r="E75" s="73">
        <f t="shared" si="13"/>
        <v>-3.7389154235270915E-2</v>
      </c>
      <c r="F75" s="73">
        <f t="shared" si="14"/>
        <v>-2.821077925923143E-2</v>
      </c>
      <c r="G75" s="73">
        <f t="shared" si="15"/>
        <v>-3.978855804024297E-2</v>
      </c>
      <c r="H75" s="74">
        <f t="shared" si="16"/>
        <v>1.1224662279164124E-3</v>
      </c>
      <c r="I75" s="74">
        <f t="shared" si="17"/>
        <v>7.9584806641308221E-4</v>
      </c>
      <c r="J75" s="45">
        <f t="shared" si="18"/>
        <v>-1.2540193224033332E-2</v>
      </c>
      <c r="K75" s="45">
        <f t="shared" si="19"/>
        <v>-2.4848961011237583E-2</v>
      </c>
      <c r="L75" s="45">
        <f t="shared" si="20"/>
        <v>6.1747086333800553E-4</v>
      </c>
      <c r="M75" s="45">
        <f t="shared" si="21"/>
        <v>-5.9007340796274656E-2</v>
      </c>
      <c r="N75" s="45">
        <f t="shared" si="22"/>
        <v>3.3926954348207979E-2</v>
      </c>
      <c r="O75" s="2"/>
      <c r="P75" s="2"/>
      <c r="Q75" s="2"/>
      <c r="V75" s="45">
        <f t="shared" si="23"/>
        <v>6.1747086333800575E-4</v>
      </c>
      <c r="W75" s="45">
        <f t="shared" si="24"/>
        <v>-1.5343509408661316E-5</v>
      </c>
      <c r="X75" s="45">
        <f t="shared" si="25"/>
        <v>3.8127026707138215E-7</v>
      </c>
    </row>
    <row r="76" spans="1:24" x14ac:dyDescent="0.35">
      <c r="A76" s="70">
        <v>41834</v>
      </c>
      <c r="B76" s="85">
        <v>488.55</v>
      </c>
      <c r="C76" s="76">
        <v>57.388300000000001</v>
      </c>
      <c r="D76" s="73">
        <f t="shared" si="13"/>
        <v>-1.5377483977588769E-2</v>
      </c>
      <c r="E76" s="73">
        <f t="shared" si="13"/>
        <v>-1.9747405388047399E-2</v>
      </c>
      <c r="F76" s="73">
        <f t="shared" si="14"/>
        <v>-1.8739220150135141E-2</v>
      </c>
      <c r="G76" s="73">
        <f t="shared" si="15"/>
        <v>-2.2146809193019451E-2</v>
      </c>
      <c r="H76" s="74">
        <f t="shared" si="16"/>
        <v>4.1501393309102826E-4</v>
      </c>
      <c r="I76" s="74">
        <f t="shared" si="17"/>
        <v>3.5115837183523091E-4</v>
      </c>
      <c r="J76" s="45">
        <f t="shared" si="18"/>
        <v>-7.5243347457532514E-3</v>
      </c>
      <c r="K76" s="45">
        <f t="shared" si="19"/>
        <v>-1.2223070642294147E-2</v>
      </c>
      <c r="L76" s="45">
        <f t="shared" si="20"/>
        <v>1.4940345592651306E-4</v>
      </c>
      <c r="M76" s="45">
        <f t="shared" si="21"/>
        <v>-5.3991482317994569E-2</v>
      </c>
      <c r="N76" s="45">
        <f t="shared" si="22"/>
        <v>3.8942812826488066E-2</v>
      </c>
      <c r="O76" s="2"/>
      <c r="P76" s="2"/>
      <c r="Q76" s="2"/>
      <c r="V76" s="45">
        <f t="shared" si="23"/>
        <v>1.4940345592651312E-4</v>
      </c>
      <c r="W76" s="45">
        <f t="shared" si="24"/>
        <v>-1.8261689959926503E-6</v>
      </c>
      <c r="X76" s="45">
        <f t="shared" si="25"/>
        <v>2.2321392642785548E-8</v>
      </c>
    </row>
    <row r="77" spans="1:24" x14ac:dyDescent="0.35">
      <c r="A77" s="70">
        <v>41827</v>
      </c>
      <c r="B77" s="85">
        <v>496.18</v>
      </c>
      <c r="C77" s="76">
        <v>58.544400000000003</v>
      </c>
      <c r="D77" s="73">
        <f t="shared" si="13"/>
        <v>1.1621268961017756E-2</v>
      </c>
      <c r="E77" s="73">
        <f t="shared" si="13"/>
        <v>2.8599740673195526E-2</v>
      </c>
      <c r="F77" s="73">
        <f t="shared" si="14"/>
        <v>8.2595327884713854E-3</v>
      </c>
      <c r="G77" s="73">
        <f t="shared" si="15"/>
        <v>2.6200336868223473E-2</v>
      </c>
      <c r="H77" s="74">
        <f t="shared" si="16"/>
        <v>2.1640254143208746E-4</v>
      </c>
      <c r="I77" s="74">
        <f t="shared" si="17"/>
        <v>6.8219881883833895E-5</v>
      </c>
      <c r="J77" s="45">
        <f t="shared" si="18"/>
        <v>6.7734088749398132E-3</v>
      </c>
      <c r="K77" s="45">
        <f t="shared" si="19"/>
        <v>2.1826331798255712E-2</v>
      </c>
      <c r="L77" s="45">
        <f t="shared" si="20"/>
        <v>4.7638875976754842E-4</v>
      </c>
      <c r="M77" s="45">
        <f t="shared" si="21"/>
        <v>-3.9693738697301501E-2</v>
      </c>
      <c r="N77" s="45">
        <f t="shared" si="22"/>
        <v>5.3240556447181134E-2</v>
      </c>
      <c r="O77" s="2"/>
      <c r="P77" s="2"/>
      <c r="Q77" s="2"/>
      <c r="V77" s="45">
        <f t="shared" si="23"/>
        <v>4.7638875976754831E-4</v>
      </c>
      <c r="W77" s="45">
        <f t="shared" si="24"/>
        <v>1.0397819135646039E-5</v>
      </c>
      <c r="X77" s="45">
        <f t="shared" si="25"/>
        <v>2.2694625043286285E-7</v>
      </c>
    </row>
    <row r="78" spans="1:24" x14ac:dyDescent="0.35">
      <c r="A78" s="70">
        <v>41820</v>
      </c>
      <c r="B78" s="85">
        <v>490.48</v>
      </c>
      <c r="C78" s="76">
        <v>56.916600000000003</v>
      </c>
      <c r="D78" s="73">
        <f t="shared" si="13"/>
        <v>-1.3694222686963345E-2</v>
      </c>
      <c r="E78" s="73">
        <f t="shared" si="13"/>
        <v>-2.5031732898922271E-2</v>
      </c>
      <c r="F78" s="73">
        <f t="shared" si="14"/>
        <v>-1.7055958859509716E-2</v>
      </c>
      <c r="G78" s="73">
        <f t="shared" si="15"/>
        <v>-2.7431136703894323E-2</v>
      </c>
      <c r="H78" s="74">
        <f t="shared" si="16"/>
        <v>4.6786433909120853E-4</v>
      </c>
      <c r="I78" s="74">
        <f t="shared" si="17"/>
        <v>2.9090573261728801E-4</v>
      </c>
      <c r="J78" s="45">
        <f t="shared" si="18"/>
        <v>-6.6329291895512402E-3</v>
      </c>
      <c r="K78" s="45">
        <f t="shared" si="19"/>
        <v>-1.8398803709371032E-2</v>
      </c>
      <c r="L78" s="45">
        <f t="shared" si="20"/>
        <v>3.3851597793596529E-4</v>
      </c>
      <c r="M78" s="45">
        <f t="shared" si="21"/>
        <v>-5.3100076761792563E-2</v>
      </c>
      <c r="N78" s="45">
        <f t="shared" si="22"/>
        <v>3.9834218382690072E-2</v>
      </c>
      <c r="O78" s="2"/>
      <c r="P78" s="2"/>
      <c r="Q78" s="2"/>
      <c r="V78" s="45">
        <f t="shared" si="23"/>
        <v>3.385159779359654E-4</v>
      </c>
      <c r="W78" s="45">
        <f t="shared" si="24"/>
        <v>-6.2282890305296035E-6</v>
      </c>
      <c r="X78" s="45">
        <f t="shared" si="25"/>
        <v>1.1459306731794301E-7</v>
      </c>
    </row>
    <row r="79" spans="1:24" x14ac:dyDescent="0.35">
      <c r="A79" s="70">
        <v>41813</v>
      </c>
      <c r="B79" s="85">
        <v>497.29</v>
      </c>
      <c r="C79" s="76">
        <v>58.377899999999997</v>
      </c>
      <c r="D79" s="73">
        <f t="shared" si="13"/>
        <v>5.2310725710731296E-4</v>
      </c>
      <c r="E79" s="73">
        <f t="shared" si="13"/>
        <v>5.2554814913031295E-3</v>
      </c>
      <c r="F79" s="73">
        <f t="shared" si="14"/>
        <v>-2.838628915439058E-3</v>
      </c>
      <c r="G79" s="73">
        <f t="shared" si="15"/>
        <v>2.8560776863310769E-3</v>
      </c>
      <c r="H79" s="74">
        <f t="shared" si="16"/>
        <v>-8.1073447051596786E-6</v>
      </c>
      <c r="I79" s="74">
        <f t="shared" si="17"/>
        <v>8.0578141195667229E-6</v>
      </c>
      <c r="J79" s="45">
        <f t="shared" si="18"/>
        <v>8.9614961543508826E-4</v>
      </c>
      <c r="K79" s="45">
        <f t="shared" si="19"/>
        <v>4.3593318758680414E-3</v>
      </c>
      <c r="L79" s="45">
        <f t="shared" si="20"/>
        <v>1.9003774403959176E-5</v>
      </c>
      <c r="M79" s="45">
        <f t="shared" si="21"/>
        <v>-4.5570997956806227E-2</v>
      </c>
      <c r="N79" s="45">
        <f t="shared" si="22"/>
        <v>4.7363297187676408E-2</v>
      </c>
      <c r="O79" s="2"/>
      <c r="P79" s="2"/>
      <c r="Q79" s="2"/>
      <c r="V79" s="45">
        <f t="shared" si="23"/>
        <v>1.9003774403959155E-5</v>
      </c>
      <c r="W79" s="45">
        <f t="shared" si="24"/>
        <v>8.2843759520984287E-8</v>
      </c>
      <c r="X79" s="45">
        <f t="shared" si="25"/>
        <v>3.6114344159657312E-10</v>
      </c>
    </row>
    <row r="80" spans="1:24" x14ac:dyDescent="0.35">
      <c r="A80" s="70">
        <v>41806</v>
      </c>
      <c r="B80" s="85">
        <v>497.03</v>
      </c>
      <c r="C80" s="76">
        <v>58.072699999999998</v>
      </c>
      <c r="D80" s="73">
        <f t="shared" si="13"/>
        <v>-1.8425626036811835E-2</v>
      </c>
      <c r="E80" s="73">
        <f t="shared" si="13"/>
        <v>-3.191514189693808E-2</v>
      </c>
      <c r="F80" s="73">
        <f t="shared" si="14"/>
        <v>-2.1787362209358205E-2</v>
      </c>
      <c r="G80" s="73">
        <f t="shared" si="15"/>
        <v>-3.4314545701910136E-2</v>
      </c>
      <c r="H80" s="74">
        <f t="shared" si="16"/>
        <v>7.4762343625709197E-4</v>
      </c>
      <c r="I80" s="74">
        <f t="shared" si="17"/>
        <v>4.7468915204177005E-4</v>
      </c>
      <c r="J80" s="45">
        <f t="shared" si="18"/>
        <v>-9.1385409196948608E-3</v>
      </c>
      <c r="K80" s="45">
        <f t="shared" si="19"/>
        <v>-2.2776600977243218E-2</v>
      </c>
      <c r="L80" s="45">
        <f t="shared" si="20"/>
        <v>5.1877355207655671E-4</v>
      </c>
      <c r="M80" s="45">
        <f t="shared" si="21"/>
        <v>-5.560568849193618E-2</v>
      </c>
      <c r="N80" s="45">
        <f t="shared" si="22"/>
        <v>3.7328606652546455E-2</v>
      </c>
      <c r="O80" s="2"/>
      <c r="P80" s="2"/>
      <c r="Q80" s="2"/>
      <c r="V80" s="45">
        <f t="shared" si="23"/>
        <v>5.1877355207655682E-4</v>
      </c>
      <c r="W80" s="45">
        <f t="shared" si="24"/>
        <v>-1.1815898193194842E-5</v>
      </c>
      <c r="X80" s="45">
        <f t="shared" si="25"/>
        <v>2.6912599833412799E-7</v>
      </c>
    </row>
    <row r="81" spans="1:24" x14ac:dyDescent="0.35">
      <c r="A81" s="70">
        <v>41799</v>
      </c>
      <c r="B81" s="85">
        <v>506.36</v>
      </c>
      <c r="C81" s="76">
        <v>59.987200000000001</v>
      </c>
      <c r="D81" s="73">
        <f t="shared" si="13"/>
        <v>1.3186065590171544E-2</v>
      </c>
      <c r="E81" s="73">
        <f t="shared" si="13"/>
        <v>3.0341442133124483E-2</v>
      </c>
      <c r="F81" s="73">
        <f t="shared" si="14"/>
        <v>9.8243294176251737E-3</v>
      </c>
      <c r="G81" s="73">
        <f t="shared" si="15"/>
        <v>2.7942038328152431E-2</v>
      </c>
      <c r="H81" s="74">
        <f t="shared" si="16"/>
        <v>2.7451178913567804E-4</v>
      </c>
      <c r="I81" s="74">
        <f t="shared" si="17"/>
        <v>9.6517448506015379E-5</v>
      </c>
      <c r="J81" s="45">
        <f t="shared" si="18"/>
        <v>7.6020790388188833E-3</v>
      </c>
      <c r="K81" s="45">
        <f t="shared" si="19"/>
        <v>2.27393630943056E-2</v>
      </c>
      <c r="L81" s="45">
        <f t="shared" si="20"/>
        <v>5.1707863393466759E-4</v>
      </c>
      <c r="M81" s="45">
        <f t="shared" si="21"/>
        <v>-3.8865068533422434E-2</v>
      </c>
      <c r="N81" s="45">
        <f t="shared" si="22"/>
        <v>5.40692266110602E-2</v>
      </c>
      <c r="O81" s="2"/>
      <c r="P81" s="2"/>
      <c r="Q81" s="2"/>
      <c r="V81" s="45">
        <f t="shared" si="23"/>
        <v>5.1707863393466737E-4</v>
      </c>
      <c r="W81" s="45">
        <f t="shared" si="24"/>
        <v>1.1758038805347929E-5</v>
      </c>
      <c r="X81" s="45">
        <f t="shared" si="25"/>
        <v>2.6737031367174177E-7</v>
      </c>
    </row>
    <row r="82" spans="1:24" x14ac:dyDescent="0.35">
      <c r="A82" s="70">
        <v>41792</v>
      </c>
      <c r="B82" s="85">
        <v>499.77</v>
      </c>
      <c r="C82" s="76">
        <v>58.220700000000001</v>
      </c>
      <c r="D82" s="73">
        <f t="shared" si="13"/>
        <v>-1.4186381074169523E-3</v>
      </c>
      <c r="E82" s="73">
        <f t="shared" si="13"/>
        <v>-5.6853891135643609E-3</v>
      </c>
      <c r="F82" s="73">
        <f t="shared" si="14"/>
        <v>-4.7803742799633238E-3</v>
      </c>
      <c r="G82" s="73">
        <f t="shared" si="15"/>
        <v>-8.084792918536414E-3</v>
      </c>
      <c r="H82" s="74">
        <f t="shared" si="16"/>
        <v>3.8648336126601087E-5</v>
      </c>
      <c r="I82" s="74">
        <f t="shared" si="17"/>
        <v>2.2851978256534866E-5</v>
      </c>
      <c r="J82" s="45">
        <f t="shared" si="18"/>
        <v>-1.3214148607495221E-4</v>
      </c>
      <c r="K82" s="45">
        <f t="shared" si="19"/>
        <v>-5.5532476274894084E-3</v>
      </c>
      <c r="L82" s="45">
        <f t="shared" si="20"/>
        <v>3.083855921221674E-5</v>
      </c>
      <c r="M82" s="45">
        <f t="shared" si="21"/>
        <v>-4.6599289058316271E-2</v>
      </c>
      <c r="N82" s="45">
        <f t="shared" si="22"/>
        <v>4.6335006086166364E-2</v>
      </c>
      <c r="O82" s="2"/>
      <c r="P82" s="2"/>
      <c r="Q82" s="2"/>
      <c r="V82" s="45">
        <f t="shared" si="23"/>
        <v>3.0838559212216774E-5</v>
      </c>
      <c r="W82" s="45">
        <f t="shared" si="24"/>
        <v>-1.7125415578043452E-7</v>
      </c>
      <c r="X82" s="45">
        <f t="shared" si="25"/>
        <v>9.5101673428540004E-10</v>
      </c>
    </row>
    <row r="83" spans="1:24" x14ac:dyDescent="0.35">
      <c r="A83" s="70">
        <v>41785</v>
      </c>
      <c r="B83" s="85">
        <v>500.48</v>
      </c>
      <c r="C83" s="76">
        <v>58.553600000000003</v>
      </c>
      <c r="D83" s="73">
        <f t="shared" si="13"/>
        <v>4.9312311304931314E-2</v>
      </c>
      <c r="E83" s="73">
        <f t="shared" si="13"/>
        <v>4.0427588559731713E-2</v>
      </c>
      <c r="F83" s="73">
        <f t="shared" si="14"/>
        <v>4.5950575132384944E-2</v>
      </c>
      <c r="G83" s="73">
        <f t="shared" si="15"/>
        <v>3.8028184754759657E-2</v>
      </c>
      <c r="H83" s="74">
        <f t="shared" si="16"/>
        <v>1.7474169607217993E-3</v>
      </c>
      <c r="I83" s="74">
        <f t="shared" si="17"/>
        <v>2.1114553549969536E-3</v>
      </c>
      <c r="J83" s="45">
        <f t="shared" si="18"/>
        <v>2.6733473751098351E-2</v>
      </c>
      <c r="K83" s="45">
        <f t="shared" si="19"/>
        <v>1.3694114808633362E-2</v>
      </c>
      <c r="L83" s="45">
        <f t="shared" si="20"/>
        <v>1.8752878039203155E-4</v>
      </c>
      <c r="M83" s="45">
        <f t="shared" si="21"/>
        <v>-1.9733673821142956E-2</v>
      </c>
      <c r="N83" s="45">
        <f t="shared" si="22"/>
        <v>7.3200621323339682E-2</v>
      </c>
      <c r="O83" s="2"/>
      <c r="P83" s="2"/>
      <c r="Q83" s="2"/>
      <c r="V83" s="45">
        <f t="shared" si="23"/>
        <v>1.875287803920315E-4</v>
      </c>
      <c r="W83" s="45">
        <f t="shared" si="24"/>
        <v>2.5680406486114717E-6</v>
      </c>
      <c r="X83" s="45">
        <f t="shared" si="25"/>
        <v>3.5167043475322779E-8</v>
      </c>
    </row>
    <row r="84" spans="1:24" x14ac:dyDescent="0.35">
      <c r="A84" s="70">
        <v>41778</v>
      </c>
      <c r="B84" s="85">
        <v>476.96</v>
      </c>
      <c r="C84" s="76">
        <v>56.278399999999998</v>
      </c>
      <c r="D84" s="73">
        <f t="shared" si="13"/>
        <v>-6.6023785224835277E-3</v>
      </c>
      <c r="E84" s="73">
        <f t="shared" si="13"/>
        <v>-2.0287655064602363E-2</v>
      </c>
      <c r="F84" s="73">
        <f t="shared" si="14"/>
        <v>-9.9641146950298978E-3</v>
      </c>
      <c r="G84" s="73">
        <f t="shared" si="15"/>
        <v>-2.2687058869574415E-2</v>
      </c>
      <c r="H84" s="74">
        <f t="shared" si="16"/>
        <v>2.2605645666933481E-4</v>
      </c>
      <c r="I84" s="74">
        <f t="shared" si="17"/>
        <v>9.9283581655710757E-5</v>
      </c>
      <c r="J84" s="45">
        <f t="shared" si="18"/>
        <v>-2.8772975908543702E-3</v>
      </c>
      <c r="K84" s="45">
        <f t="shared" si="19"/>
        <v>-1.7410357473747994E-2</v>
      </c>
      <c r="L84" s="45">
        <f t="shared" si="20"/>
        <v>3.031205473636926E-4</v>
      </c>
      <c r="M84" s="45">
        <f t="shared" si="21"/>
        <v>-4.934444516309569E-2</v>
      </c>
      <c r="N84" s="45">
        <f t="shared" si="22"/>
        <v>4.3589849981386944E-2</v>
      </c>
      <c r="O84" s="2"/>
      <c r="P84" s="2"/>
      <c r="Q84" s="2"/>
      <c r="V84" s="45">
        <f t="shared" si="23"/>
        <v>3.0312054736369271E-4</v>
      </c>
      <c r="W84" s="45">
        <f t="shared" si="24"/>
        <v>-5.2774370872400509E-6</v>
      </c>
      <c r="X84" s="45">
        <f t="shared" si="25"/>
        <v>9.188206623406468E-8</v>
      </c>
    </row>
    <row r="85" spans="1:24" x14ac:dyDescent="0.35">
      <c r="A85" s="70">
        <v>41771</v>
      </c>
      <c r="B85" s="85">
        <v>480.13</v>
      </c>
      <c r="C85" s="76">
        <v>57.443800000000003</v>
      </c>
      <c r="D85" s="73">
        <f t="shared" si="13"/>
        <v>-9.142314677232968E-3</v>
      </c>
      <c r="E85" s="73">
        <f t="shared" si="13"/>
        <v>4.4483767970988327E-3</v>
      </c>
      <c r="F85" s="73">
        <f t="shared" si="14"/>
        <v>-1.250405084977934E-2</v>
      </c>
      <c r="G85" s="73">
        <f t="shared" si="15"/>
        <v>2.0489729921267801E-3</v>
      </c>
      <c r="H85" s="74">
        <f t="shared" si="16"/>
        <v>-2.5620462483377782E-5</v>
      </c>
      <c r="I85" s="74">
        <f t="shared" si="17"/>
        <v>1.5635128765386744E-4</v>
      </c>
      <c r="J85" s="45">
        <f t="shared" si="18"/>
        <v>-4.2223728999293969E-3</v>
      </c>
      <c r="K85" s="45">
        <f t="shared" si="19"/>
        <v>8.6707496970282287E-3</v>
      </c>
      <c r="L85" s="45">
        <f t="shared" si="20"/>
        <v>7.5181900308515115E-5</v>
      </c>
      <c r="M85" s="45">
        <f t="shared" si="21"/>
        <v>-5.0689520472170721E-2</v>
      </c>
      <c r="N85" s="45">
        <f t="shared" si="22"/>
        <v>4.2244774672311913E-2</v>
      </c>
      <c r="O85" s="2"/>
      <c r="P85" s="2"/>
      <c r="Q85" s="2"/>
      <c r="V85" s="45">
        <f t="shared" si="23"/>
        <v>7.5181900308515087E-5</v>
      </c>
      <c r="W85" s="45">
        <f t="shared" si="24"/>
        <v>6.5188343932206354E-7</v>
      </c>
      <c r="X85" s="45">
        <f t="shared" si="25"/>
        <v>5.6523181339995009E-9</v>
      </c>
    </row>
    <row r="86" spans="1:24" x14ac:dyDescent="0.35">
      <c r="A86" s="70">
        <v>41764</v>
      </c>
      <c r="B86" s="85">
        <v>484.56</v>
      </c>
      <c r="C86" s="76">
        <v>57.189399999999999</v>
      </c>
      <c r="D86" s="73">
        <f t="shared" si="13"/>
        <v>-1.235171823407118E-2</v>
      </c>
      <c r="E86" s="73">
        <f t="shared" si="13"/>
        <v>4.4408366311952462E-2</v>
      </c>
      <c r="F86" s="73">
        <f t="shared" si="14"/>
        <v>-1.571345440661755E-2</v>
      </c>
      <c r="G86" s="73">
        <f t="shared" si="15"/>
        <v>4.2008962506980406E-2</v>
      </c>
      <c r="H86" s="74">
        <f t="shared" si="16"/>
        <v>-6.601059170227427E-4</v>
      </c>
      <c r="I86" s="74">
        <f t="shared" si="17"/>
        <v>2.4691264938884853E-4</v>
      </c>
      <c r="J86" s="45">
        <f t="shared" si="18"/>
        <v>-5.9219784089452349E-3</v>
      </c>
      <c r="K86" s="45">
        <f t="shared" si="19"/>
        <v>5.0330344720897695E-2</v>
      </c>
      <c r="L86" s="45">
        <f t="shared" si="20"/>
        <v>2.5331435997243946E-3</v>
      </c>
      <c r="M86" s="45">
        <f t="shared" si="21"/>
        <v>-5.2389125981186557E-2</v>
      </c>
      <c r="N86" s="45">
        <f t="shared" si="22"/>
        <v>4.0545169163296077E-2</v>
      </c>
      <c r="O86" s="2"/>
      <c r="P86" s="2"/>
      <c r="Q86" s="2"/>
      <c r="V86" s="45">
        <f t="shared" si="23"/>
        <v>2.5331435997243946E-3</v>
      </c>
      <c r="W86" s="45">
        <f t="shared" si="24"/>
        <v>1.2749399060166445E-4</v>
      </c>
      <c r="X86" s="45">
        <f t="shared" si="25"/>
        <v>6.4168164968246635E-6</v>
      </c>
    </row>
    <row r="87" spans="1:24" x14ac:dyDescent="0.35">
      <c r="A87" s="70">
        <v>41757</v>
      </c>
      <c r="B87" s="85">
        <v>490.62</v>
      </c>
      <c r="C87" s="76">
        <v>54.7577</v>
      </c>
      <c r="D87" s="73">
        <f t="shared" si="13"/>
        <v>-3.86220680735994E-2</v>
      </c>
      <c r="E87" s="73">
        <f t="shared" si="13"/>
        <v>-2.1248871689918056E-2</v>
      </c>
      <c r="F87" s="73">
        <f t="shared" si="14"/>
        <v>-4.198380424614577E-2</v>
      </c>
      <c r="G87" s="73">
        <f t="shared" si="15"/>
        <v>-2.3648275494890108E-2</v>
      </c>
      <c r="H87" s="74">
        <f t="shared" si="16"/>
        <v>9.928445691363922E-4</v>
      </c>
      <c r="I87" s="74">
        <f t="shared" si="17"/>
        <v>1.7626398189786877E-3</v>
      </c>
      <c r="J87" s="45">
        <f t="shared" si="18"/>
        <v>-1.9833981222023154E-2</v>
      </c>
      <c r="K87" s="45">
        <f t="shared" si="19"/>
        <v>-1.4148904678949019E-3</v>
      </c>
      <c r="L87" s="45">
        <f t="shared" si="20"/>
        <v>2.0019150361398542E-6</v>
      </c>
      <c r="M87" s="45">
        <f t="shared" si="21"/>
        <v>-6.6301128794264474E-2</v>
      </c>
      <c r="N87" s="45">
        <f t="shared" si="22"/>
        <v>2.6633166350218153E-2</v>
      </c>
      <c r="O87" s="2"/>
      <c r="P87" s="2"/>
      <c r="Q87" s="2"/>
      <c r="V87" s="45">
        <f t="shared" si="23"/>
        <v>2.0019150361398606E-6</v>
      </c>
      <c r="W87" s="45">
        <f t="shared" si="24"/>
        <v>-2.832490502169771E-9</v>
      </c>
      <c r="X87" s="45">
        <f t="shared" si="25"/>
        <v>4.0076638119228591E-12</v>
      </c>
    </row>
    <row r="88" spans="1:24" x14ac:dyDescent="0.35">
      <c r="A88" s="70">
        <v>41751</v>
      </c>
      <c r="B88" s="85">
        <v>510.33</v>
      </c>
      <c r="C88" s="76">
        <v>55.9465</v>
      </c>
      <c r="D88" s="73">
        <f t="shared" si="13"/>
        <v>4.7131483913328893E-2</v>
      </c>
      <c r="E88" s="73">
        <f t="shared" si="13"/>
        <v>1.6112717409791774E-3</v>
      </c>
      <c r="F88" s="73">
        <f t="shared" si="14"/>
        <v>4.3769747740782523E-2</v>
      </c>
      <c r="G88" s="73">
        <f t="shared" si="15"/>
        <v>-7.8813206399287522E-4</v>
      </c>
      <c r="H88" s="74">
        <f t="shared" si="16"/>
        <v>-3.4496341627390415E-5</v>
      </c>
      <c r="I88" s="74">
        <f t="shared" si="17"/>
        <v>1.9157908172917368E-3</v>
      </c>
      <c r="J88" s="45">
        <f t="shared" si="18"/>
        <v>2.5578571856295296E-2</v>
      </c>
      <c r="K88" s="45">
        <f t="shared" si="19"/>
        <v>-2.3967300115316118E-2</v>
      </c>
      <c r="L88" s="45">
        <f t="shared" si="20"/>
        <v>5.7443147481763197E-4</v>
      </c>
      <c r="M88" s="45">
        <f t="shared" si="21"/>
        <v>-2.088857571594601E-2</v>
      </c>
      <c r="N88" s="45">
        <f t="shared" si="22"/>
        <v>7.2045719428536631E-2</v>
      </c>
      <c r="O88" s="2"/>
      <c r="P88" s="2"/>
      <c r="Q88" s="2"/>
      <c r="V88" s="45">
        <f t="shared" si="23"/>
        <v>5.7443147481763218E-4</v>
      </c>
      <c r="W88" s="45">
        <f t="shared" si="24"/>
        <v>-1.3767571552637845E-5</v>
      </c>
      <c r="X88" s="45">
        <f t="shared" si="25"/>
        <v>3.2997151926115999E-7</v>
      </c>
    </row>
    <row r="89" spans="1:24" x14ac:dyDescent="0.35">
      <c r="A89" s="70">
        <v>41743</v>
      </c>
      <c r="B89" s="85">
        <v>487.36</v>
      </c>
      <c r="C89" s="76">
        <v>55.856499999999997</v>
      </c>
      <c r="D89" s="73">
        <f t="shared" si="13"/>
        <v>-3.1459289731512914E-2</v>
      </c>
      <c r="E89" s="73">
        <f t="shared" si="13"/>
        <v>-3.9789517475172474E-2</v>
      </c>
      <c r="F89" s="73">
        <f t="shared" si="14"/>
        <v>-3.4821025904059284E-2</v>
      </c>
      <c r="G89" s="73">
        <f t="shared" si="15"/>
        <v>-4.218892128014453E-2</v>
      </c>
      <c r="H89" s="74">
        <f t="shared" si="16"/>
        <v>1.4690615207602307E-3</v>
      </c>
      <c r="I89" s="74">
        <f t="shared" si="17"/>
        <v>1.2125038450111678E-3</v>
      </c>
      <c r="J89" s="45">
        <f t="shared" si="18"/>
        <v>-1.6040784974037811E-2</v>
      </c>
      <c r="K89" s="45">
        <f t="shared" si="19"/>
        <v>-2.3748732501134663E-2</v>
      </c>
      <c r="L89" s="45">
        <f t="shared" si="20"/>
        <v>5.6400229541044987E-4</v>
      </c>
      <c r="M89" s="45">
        <f t="shared" si="21"/>
        <v>-6.2507932546279135E-2</v>
      </c>
      <c r="N89" s="45">
        <f t="shared" si="22"/>
        <v>3.0426362598203499E-2</v>
      </c>
      <c r="O89" s="2"/>
      <c r="P89" s="2"/>
      <c r="Q89" s="2"/>
      <c r="V89" s="45">
        <f t="shared" si="23"/>
        <v>5.6400229541045009E-4</v>
      </c>
      <c r="W89" s="45">
        <f t="shared" si="24"/>
        <v>-1.3394339643728711E-5</v>
      </c>
      <c r="X89" s="45">
        <f t="shared" si="25"/>
        <v>3.1809858922825663E-7</v>
      </c>
    </row>
    <row r="90" spans="1:24" x14ac:dyDescent="0.35">
      <c r="A90" s="70">
        <v>41736</v>
      </c>
      <c r="B90" s="85">
        <v>503.19</v>
      </c>
      <c r="C90" s="76">
        <v>58.171100000000003</v>
      </c>
      <c r="D90" s="73">
        <f t="shared" si="13"/>
        <v>1.4536876486955078E-2</v>
      </c>
      <c r="E90" s="73">
        <f t="shared" si="13"/>
        <v>6.1924723617919921E-4</v>
      </c>
      <c r="F90" s="73">
        <f t="shared" si="14"/>
        <v>1.1175140314408707E-2</v>
      </c>
      <c r="G90" s="73">
        <f t="shared" si="15"/>
        <v>-1.7801565687928533E-3</v>
      </c>
      <c r="H90" s="74">
        <f t="shared" si="16"/>
        <v>-1.9893499437876493E-5</v>
      </c>
      <c r="I90" s="74">
        <f t="shared" si="17"/>
        <v>1.2488376104672274E-4</v>
      </c>
      <c r="J90" s="45">
        <f t="shared" si="18"/>
        <v>8.3174286672319901E-3</v>
      </c>
      <c r="K90" s="45">
        <f t="shared" si="19"/>
        <v>-7.6981814310527908E-3</v>
      </c>
      <c r="L90" s="45">
        <f t="shared" si="20"/>
        <v>5.9261997345405997E-5</v>
      </c>
      <c r="M90" s="45">
        <f t="shared" si="21"/>
        <v>-3.8149718905009324E-2</v>
      </c>
      <c r="N90" s="45">
        <f t="shared" si="22"/>
        <v>5.4784576239473311E-2</v>
      </c>
      <c r="O90" s="2"/>
      <c r="P90" s="2"/>
      <c r="Q90" s="2"/>
      <c r="V90" s="45">
        <f t="shared" si="23"/>
        <v>5.9261997345406037E-5</v>
      </c>
      <c r="W90" s="45">
        <f t="shared" si="24"/>
        <v>-4.5620960753150469E-7</v>
      </c>
      <c r="X90" s="45">
        <f t="shared" si="25"/>
        <v>3.5119843293669121E-9</v>
      </c>
    </row>
    <row r="91" spans="1:24" x14ac:dyDescent="0.35">
      <c r="A91" s="70">
        <v>41729</v>
      </c>
      <c r="B91" s="85">
        <v>495.98</v>
      </c>
      <c r="C91" s="76">
        <v>58.135100000000001</v>
      </c>
      <c r="D91" s="73">
        <f t="shared" si="13"/>
        <v>5.319261886055255E-2</v>
      </c>
      <c r="E91" s="73">
        <f t="shared" si="13"/>
        <v>3.7615389558003587E-2</v>
      </c>
      <c r="F91" s="73">
        <f t="shared" si="14"/>
        <v>4.983088268800618E-2</v>
      </c>
      <c r="G91" s="73">
        <f t="shared" si="15"/>
        <v>3.5215985753031531E-2</v>
      </c>
      <c r="H91" s="74">
        <f t="shared" si="16"/>
        <v>1.7548436548018112E-3</v>
      </c>
      <c r="I91" s="74">
        <f t="shared" si="17"/>
        <v>2.483116869465834E-3</v>
      </c>
      <c r="J91" s="45">
        <f t="shared" si="18"/>
        <v>2.8788370239312747E-2</v>
      </c>
      <c r="K91" s="45">
        <f t="shared" si="19"/>
        <v>8.8270193186908395E-3</v>
      </c>
      <c r="L91" s="45">
        <f t="shared" si="20"/>
        <v>7.7916270052541287E-5</v>
      </c>
      <c r="M91" s="45">
        <f t="shared" si="21"/>
        <v>-1.7678777332928559E-2</v>
      </c>
      <c r="N91" s="45">
        <f t="shared" si="22"/>
        <v>7.5255517811554068E-2</v>
      </c>
      <c r="O91" s="2"/>
      <c r="P91" s="2"/>
      <c r="Q91" s="2"/>
      <c r="V91" s="45">
        <f t="shared" si="23"/>
        <v>7.791627005254126E-5</v>
      </c>
      <c r="W91" s="45">
        <f t="shared" si="24"/>
        <v>6.8776842099411409E-7</v>
      </c>
      <c r="X91" s="45">
        <f t="shared" si="25"/>
        <v>6.0709451389005383E-9</v>
      </c>
    </row>
    <row r="92" spans="1:24" x14ac:dyDescent="0.35">
      <c r="A92" s="70">
        <v>41722</v>
      </c>
      <c r="B92" s="85">
        <v>470.93</v>
      </c>
      <c r="C92" s="76">
        <v>56.0276</v>
      </c>
      <c r="D92" s="73">
        <f t="shared" si="13"/>
        <v>-2.2035298853741135E-3</v>
      </c>
      <c r="E92" s="73">
        <f t="shared" si="13"/>
        <v>-1.9852210543993928E-2</v>
      </c>
      <c r="F92" s="73">
        <f t="shared" si="14"/>
        <v>-5.5652660579204845E-3</v>
      </c>
      <c r="G92" s="73">
        <f t="shared" si="15"/>
        <v>-2.2251614348965981E-2</v>
      </c>
      <c r="H92" s="74">
        <f t="shared" si="16"/>
        <v>1.2383615407023679E-4</v>
      </c>
      <c r="I92" s="74">
        <f t="shared" si="17"/>
        <v>3.0972186295441809E-5</v>
      </c>
      <c r="J92" s="45">
        <f t="shared" si="18"/>
        <v>-5.4779703271223487E-4</v>
      </c>
      <c r="K92" s="45">
        <f t="shared" si="19"/>
        <v>-1.9304413511281693E-2</v>
      </c>
      <c r="L92" s="45">
        <f t="shared" si="20"/>
        <v>3.7266038101455522E-4</v>
      </c>
      <c r="M92" s="45">
        <f t="shared" si="21"/>
        <v>-4.7014944604953555E-2</v>
      </c>
      <c r="N92" s="45">
        <f t="shared" si="22"/>
        <v>4.5919350539529079E-2</v>
      </c>
      <c r="O92" s="2"/>
      <c r="P92" s="2"/>
      <c r="Q92" s="2"/>
      <c r="V92" s="45">
        <f t="shared" si="23"/>
        <v>3.7266038101455533E-4</v>
      </c>
      <c r="W92" s="45">
        <f t="shared" si="24"/>
        <v>-7.193990094376767E-6</v>
      </c>
      <c r="X92" s="45">
        <f t="shared" si="25"/>
        <v>1.3887575957791354E-7</v>
      </c>
    </row>
    <row r="93" spans="1:24" x14ac:dyDescent="0.35">
      <c r="A93" s="70">
        <v>41715</v>
      </c>
      <c r="B93" s="85">
        <v>471.97</v>
      </c>
      <c r="C93" s="76">
        <v>57.162399999999998</v>
      </c>
      <c r="D93" s="73">
        <f t="shared" si="13"/>
        <v>-1.1374109761206432E-2</v>
      </c>
      <c r="E93" s="73">
        <f t="shared" si="13"/>
        <v>-2.1582142740995451E-2</v>
      </c>
      <c r="F93" s="73">
        <f t="shared" si="14"/>
        <v>-1.4735845933752802E-2</v>
      </c>
      <c r="G93" s="73">
        <f t="shared" si="15"/>
        <v>-2.3981546545967503E-2</v>
      </c>
      <c r="H93" s="74">
        <f t="shared" si="16"/>
        <v>3.5338837515449877E-4</v>
      </c>
      <c r="I93" s="74">
        <f t="shared" si="17"/>
        <v>2.1714515538329897E-4</v>
      </c>
      <c r="J93" s="45">
        <f t="shared" si="18"/>
        <v>-5.4042657820612596E-3</v>
      </c>
      <c r="K93" s="45">
        <f t="shared" si="19"/>
        <v>-1.617787695893419E-2</v>
      </c>
      <c r="L93" s="45">
        <f t="shared" si="20"/>
        <v>2.6172370289841374E-4</v>
      </c>
      <c r="M93" s="45">
        <f t="shared" si="21"/>
        <v>-5.1871413354302578E-2</v>
      </c>
      <c r="N93" s="45">
        <f t="shared" si="22"/>
        <v>4.1062881790180056E-2</v>
      </c>
      <c r="O93" s="2"/>
      <c r="P93" s="2"/>
      <c r="Q93" s="2"/>
      <c r="V93" s="45">
        <f t="shared" si="23"/>
        <v>2.6172370289841385E-4</v>
      </c>
      <c r="W93" s="45">
        <f t="shared" si="24"/>
        <v>-4.234133862727188E-6</v>
      </c>
      <c r="X93" s="45">
        <f t="shared" si="25"/>
        <v>6.8499296658857205E-8</v>
      </c>
    </row>
    <row r="94" spans="1:24" x14ac:dyDescent="0.35">
      <c r="A94" s="70">
        <v>41708</v>
      </c>
      <c r="B94" s="85">
        <v>477.4</v>
      </c>
      <c r="C94" s="76">
        <v>58.423299999999998</v>
      </c>
      <c r="D94" s="73">
        <f t="shared" si="13"/>
        <v>7.81085074941944E-3</v>
      </c>
      <c r="E94" s="73">
        <f t="shared" si="13"/>
        <v>-7.1915916834476368E-3</v>
      </c>
      <c r="F94" s="73">
        <f t="shared" si="14"/>
        <v>4.449114576873069E-3</v>
      </c>
      <c r="G94" s="73">
        <f t="shared" si="15"/>
        <v>-9.5909954884196898E-3</v>
      </c>
      <c r="H94" s="74">
        <f t="shared" si="16"/>
        <v>-4.2671437834251885E-5</v>
      </c>
      <c r="I94" s="74">
        <f t="shared" si="17"/>
        <v>1.9794620518144426E-5</v>
      </c>
      <c r="J94" s="45">
        <f t="shared" si="18"/>
        <v>4.7555237229501088E-3</v>
      </c>
      <c r="K94" s="45">
        <f t="shared" si="19"/>
        <v>-1.1947115406397747E-2</v>
      </c>
      <c r="L94" s="45">
        <f t="shared" si="20"/>
        <v>1.4273356653378639E-4</v>
      </c>
      <c r="M94" s="45">
        <f t="shared" si="21"/>
        <v>-4.171162384929121E-2</v>
      </c>
      <c r="N94" s="45">
        <f t="shared" si="22"/>
        <v>5.1222671295191424E-2</v>
      </c>
      <c r="O94" s="2"/>
      <c r="P94" s="2"/>
      <c r="Q94" s="2"/>
      <c r="V94" s="45">
        <f t="shared" si="23"/>
        <v>1.4273356653378644E-4</v>
      </c>
      <c r="W94" s="45">
        <f t="shared" si="24"/>
        <v>-1.7052543917458981E-6</v>
      </c>
      <c r="X94" s="45">
        <f t="shared" si="25"/>
        <v>2.0372871015454839E-8</v>
      </c>
    </row>
    <row r="95" spans="1:24" x14ac:dyDescent="0.35">
      <c r="A95" s="70">
        <v>41701</v>
      </c>
      <c r="B95" s="85">
        <v>473.7</v>
      </c>
      <c r="C95" s="76">
        <v>58.846499999999999</v>
      </c>
      <c r="D95" s="73">
        <f t="shared" si="13"/>
        <v>-2.9303278688524614E-2</v>
      </c>
      <c r="E95" s="73">
        <f t="shared" si="13"/>
        <v>-4.6030818567242946E-4</v>
      </c>
      <c r="F95" s="73">
        <f t="shared" si="14"/>
        <v>-3.2665014861070985E-2</v>
      </c>
      <c r="G95" s="73">
        <f t="shared" si="15"/>
        <v>-2.8597119906444823E-3</v>
      </c>
      <c r="H95" s="74">
        <f t="shared" si="16"/>
        <v>9.3412534672784907E-5</v>
      </c>
      <c r="I95" s="74">
        <f t="shared" si="17"/>
        <v>1.0670031958739882E-3</v>
      </c>
      <c r="J95" s="45">
        <f t="shared" si="18"/>
        <v>-1.4899025085863481E-2</v>
      </c>
      <c r="K95" s="45">
        <f t="shared" si="19"/>
        <v>1.4438716900191051E-2</v>
      </c>
      <c r="L95" s="45">
        <f t="shared" si="20"/>
        <v>2.0847654572386267E-4</v>
      </c>
      <c r="M95" s="45">
        <f t="shared" si="21"/>
        <v>-6.1366172658104803E-2</v>
      </c>
      <c r="N95" s="45">
        <f t="shared" si="22"/>
        <v>3.1568122486377831E-2</v>
      </c>
      <c r="O95" s="2"/>
      <c r="P95" s="2"/>
      <c r="Q95" s="2"/>
      <c r="V95" s="45">
        <f t="shared" si="23"/>
        <v>2.0847654572386261E-4</v>
      </c>
      <c r="W95" s="45">
        <f t="shared" si="24"/>
        <v>3.0101338240365872E-6</v>
      </c>
      <c r="X95" s="45">
        <f t="shared" si="25"/>
        <v>4.3462470116953776E-8</v>
      </c>
    </row>
    <row r="96" spans="1:24" x14ac:dyDescent="0.35">
      <c r="A96" s="70">
        <v>41694</v>
      </c>
      <c r="B96" s="85">
        <v>488</v>
      </c>
      <c r="C96" s="76">
        <v>58.873600000000003</v>
      </c>
      <c r="D96" s="73">
        <f t="shared" si="13"/>
        <v>-2.5753178269222721E-3</v>
      </c>
      <c r="E96" s="73">
        <f t="shared" si="13"/>
        <v>2.5250942121357818E-2</v>
      </c>
      <c r="F96" s="73">
        <f t="shared" si="14"/>
        <v>-5.9370539994686427E-3</v>
      </c>
      <c r="G96" s="73">
        <f t="shared" si="15"/>
        <v>2.2851538316385766E-2</v>
      </c>
      <c r="H96" s="74">
        <f t="shared" si="16"/>
        <v>-1.3567081695530905E-4</v>
      </c>
      <c r="I96" s="74">
        <f t="shared" si="17"/>
        <v>3.5248610192606606E-5</v>
      </c>
      <c r="J96" s="45">
        <f t="shared" si="18"/>
        <v>-7.4468496607746934E-4</v>
      </c>
      <c r="K96" s="45">
        <f t="shared" si="19"/>
        <v>2.5995627087435288E-2</v>
      </c>
      <c r="L96" s="45">
        <f t="shared" si="20"/>
        <v>6.7577262766899929E-4</v>
      </c>
      <c r="M96" s="45">
        <f t="shared" si="21"/>
        <v>-4.7211832538318788E-2</v>
      </c>
      <c r="N96" s="45">
        <f t="shared" si="22"/>
        <v>4.5722462606163847E-2</v>
      </c>
      <c r="O96" s="2"/>
      <c r="P96" s="2"/>
      <c r="Q96" s="2"/>
      <c r="V96" s="45">
        <f t="shared" si="23"/>
        <v>6.7577262766899907E-4</v>
      </c>
      <c r="W96" s="45">
        <f t="shared" si="24"/>
        <v>1.7567133224779553E-5</v>
      </c>
      <c r="X96" s="45">
        <f t="shared" si="25"/>
        <v>4.5666864430666365E-7</v>
      </c>
    </row>
    <row r="97" spans="1:24" x14ac:dyDescent="0.35">
      <c r="A97" s="70">
        <v>41687</v>
      </c>
      <c r="B97" s="85">
        <v>489.26</v>
      </c>
      <c r="C97" s="76">
        <v>57.4236</v>
      </c>
      <c r="D97" s="73">
        <f t="shared" si="13"/>
        <v>6.157785106752299E-2</v>
      </c>
      <c r="E97" s="73">
        <f t="shared" si="13"/>
        <v>3.5906279991052316E-2</v>
      </c>
      <c r="F97" s="73">
        <f t="shared" si="14"/>
        <v>5.821611489497662E-2</v>
      </c>
      <c r="G97" s="73">
        <f t="shared" si="15"/>
        <v>3.350687618608026E-2</v>
      </c>
      <c r="H97" s="74">
        <f t="shared" si="16"/>
        <v>1.9506401538206045E-3</v>
      </c>
      <c r="I97" s="74">
        <f t="shared" si="17"/>
        <v>3.3891160334651189E-3</v>
      </c>
      <c r="J97" s="45">
        <f t="shared" si="18"/>
        <v>3.3228942015641229E-2</v>
      </c>
      <c r="K97" s="45">
        <f t="shared" si="19"/>
        <v>2.6773379754110871E-3</v>
      </c>
      <c r="L97" s="45">
        <f t="shared" si="20"/>
        <v>7.1681386345783391E-6</v>
      </c>
      <c r="M97" s="45">
        <f t="shared" si="21"/>
        <v>-1.3238205556600074E-2</v>
      </c>
      <c r="N97" s="45">
        <f t="shared" si="22"/>
        <v>7.969608958788256E-2</v>
      </c>
      <c r="O97" s="2"/>
      <c r="P97" s="2"/>
      <c r="Q97" s="2"/>
      <c r="V97" s="45">
        <f t="shared" si="23"/>
        <v>7.1681386345783272E-6</v>
      </c>
      <c r="W97" s="45">
        <f t="shared" si="24"/>
        <v>1.9191529779367918E-8</v>
      </c>
      <c r="X97" s="45">
        <f t="shared" si="25"/>
        <v>5.1382211484534445E-11</v>
      </c>
    </row>
    <row r="98" spans="1:24" x14ac:dyDescent="0.35">
      <c r="A98" s="70">
        <v>41680</v>
      </c>
      <c r="B98" s="85">
        <v>460.88</v>
      </c>
      <c r="C98" s="76">
        <v>55.433199999999999</v>
      </c>
      <c r="D98" s="73">
        <f t="shared" si="13"/>
        <v>3.195181478247236E-2</v>
      </c>
      <c r="E98" s="73">
        <f t="shared" si="13"/>
        <v>3.4280607285258745E-2</v>
      </c>
      <c r="F98" s="73">
        <f t="shared" si="14"/>
        <v>2.859007860992599E-2</v>
      </c>
      <c r="G98" s="73">
        <f t="shared" si="15"/>
        <v>3.1881203480286689E-2</v>
      </c>
      <c r="H98" s="74">
        <f t="shared" si="16"/>
        <v>9.1148611368044254E-4</v>
      </c>
      <c r="I98" s="74">
        <f t="shared" si="17"/>
        <v>8.1739259492174762E-4</v>
      </c>
      <c r="J98" s="45">
        <f t="shared" si="18"/>
        <v>1.7539866588186823E-2</v>
      </c>
      <c r="K98" s="45">
        <f t="shared" si="19"/>
        <v>1.6740740697071922E-2</v>
      </c>
      <c r="L98" s="45">
        <f t="shared" si="20"/>
        <v>2.8025239908660007E-4</v>
      </c>
      <c r="M98" s="45">
        <f t="shared" si="21"/>
        <v>-2.8927280984054487E-2</v>
      </c>
      <c r="N98" s="45">
        <f t="shared" si="22"/>
        <v>6.4007014160428144E-2</v>
      </c>
      <c r="O98" s="2"/>
      <c r="P98" s="2"/>
      <c r="Q98" s="2"/>
      <c r="V98" s="45">
        <f t="shared" si="23"/>
        <v>2.8025239908659996E-4</v>
      </c>
      <c r="W98" s="45">
        <f t="shared" si="24"/>
        <v>4.6916327428410847E-6</v>
      </c>
      <c r="X98" s="45">
        <f t="shared" si="25"/>
        <v>7.85414071937949E-8</v>
      </c>
    </row>
    <row r="99" spans="1:24" x14ac:dyDescent="0.35">
      <c r="A99" s="70">
        <v>41673</v>
      </c>
      <c r="B99" s="85">
        <v>446.61</v>
      </c>
      <c r="C99" s="76">
        <v>53.5959</v>
      </c>
      <c r="D99" s="73">
        <f t="shared" si="13"/>
        <v>-1.8935483162357498E-2</v>
      </c>
      <c r="E99" s="73">
        <f t="shared" si="13"/>
        <v>-2.3305779702158372E-2</v>
      </c>
      <c r="F99" s="73">
        <f t="shared" si="14"/>
        <v>-2.2297219334903869E-2</v>
      </c>
      <c r="G99" s="73">
        <f t="shared" si="15"/>
        <v>-2.5705183507130424E-2</v>
      </c>
      <c r="H99" s="74">
        <f t="shared" si="16"/>
        <v>5.7315411470244056E-4</v>
      </c>
      <c r="I99" s="74">
        <f t="shared" si="17"/>
        <v>4.9716599006881094E-4</v>
      </c>
      <c r="J99" s="45">
        <f t="shared" si="18"/>
        <v>-9.4085462225624392E-3</v>
      </c>
      <c r="K99" s="45">
        <f t="shared" si="19"/>
        <v>-1.3897233479595933E-2</v>
      </c>
      <c r="L99" s="45">
        <f t="shared" si="20"/>
        <v>1.9313309838640206E-4</v>
      </c>
      <c r="M99" s="45">
        <f t="shared" si="21"/>
        <v>-5.5875693794803762E-2</v>
      </c>
      <c r="N99" s="45">
        <f t="shared" si="22"/>
        <v>3.7058601349678873E-2</v>
      </c>
      <c r="O99" s="2"/>
      <c r="P99" s="2"/>
      <c r="Q99" s="2"/>
      <c r="V99" s="45">
        <f t="shared" si="23"/>
        <v>1.9313309838640212E-4</v>
      </c>
      <c r="W99" s="45">
        <f t="shared" si="24"/>
        <v>-2.684015760913603E-6</v>
      </c>
      <c r="X99" s="45">
        <f t="shared" si="25"/>
        <v>3.7300393692331683E-8</v>
      </c>
    </row>
    <row r="100" spans="1:24" x14ac:dyDescent="0.35">
      <c r="A100" s="70">
        <v>41666</v>
      </c>
      <c r="B100" s="85">
        <v>455.23</v>
      </c>
      <c r="C100" s="76">
        <v>54.8748</v>
      </c>
      <c r="D100" s="73">
        <f t="shared" si="13"/>
        <v>-5.2018908394244105E-2</v>
      </c>
      <c r="E100" s="73">
        <f t="shared" si="13"/>
        <v>-4.6926968721722535E-2</v>
      </c>
      <c r="F100" s="73">
        <f t="shared" si="14"/>
        <v>-5.5380644566790475E-2</v>
      </c>
      <c r="G100" s="73">
        <f t="shared" si="15"/>
        <v>-4.9326372526694591E-2</v>
      </c>
      <c r="H100" s="74">
        <f t="shared" si="16"/>
        <v>2.7317263046699718E-3</v>
      </c>
      <c r="I100" s="74">
        <f t="shared" si="17"/>
        <v>3.0670157926331793E-3</v>
      </c>
      <c r="J100" s="45">
        <f t="shared" si="18"/>
        <v>-2.6928552910852704E-2</v>
      </c>
      <c r="K100" s="45">
        <f t="shared" si="19"/>
        <v>-1.9998415810869832E-2</v>
      </c>
      <c r="L100" s="45">
        <f t="shared" si="20"/>
        <v>3.9993663494444846E-4</v>
      </c>
      <c r="M100" s="45">
        <f t="shared" si="21"/>
        <v>-7.3395700483094031E-2</v>
      </c>
      <c r="N100" s="45">
        <f t="shared" si="22"/>
        <v>1.95385946613886E-2</v>
      </c>
      <c r="O100" s="2"/>
      <c r="P100" s="2"/>
      <c r="Q100" s="2"/>
      <c r="V100" s="45">
        <f t="shared" si="23"/>
        <v>3.9993663494444862E-4</v>
      </c>
      <c r="W100" s="45">
        <f t="shared" si="24"/>
        <v>-7.9980991236191388E-6</v>
      </c>
      <c r="X100" s="45">
        <f t="shared" si="25"/>
        <v>1.5994931197068916E-7</v>
      </c>
    </row>
    <row r="101" spans="1:24" x14ac:dyDescent="0.35">
      <c r="A101" s="70">
        <v>41659</v>
      </c>
      <c r="B101" s="85">
        <v>480.21</v>
      </c>
      <c r="C101" s="76">
        <v>57.576700000000002</v>
      </c>
      <c r="D101" s="73">
        <f t="shared" si="13"/>
        <v>3.2576441749451637E-2</v>
      </c>
      <c r="E101" s="73">
        <f t="shared" si="13"/>
        <v>1.4762306769053473E-2</v>
      </c>
      <c r="F101" s="73">
        <f t="shared" si="14"/>
        <v>2.9214705576905267E-2</v>
      </c>
      <c r="G101" s="73">
        <f t="shared" si="15"/>
        <v>1.2362902964081421E-2</v>
      </c>
      <c r="H101" s="74">
        <f t="shared" si="16"/>
        <v>3.6117857017148812E-4</v>
      </c>
      <c r="I101" s="74">
        <f t="shared" si="17"/>
        <v>8.534990219452597E-4</v>
      </c>
      <c r="J101" s="45">
        <f t="shared" si="18"/>
        <v>1.7870650615610193E-2</v>
      </c>
      <c r="K101" s="45">
        <f t="shared" si="19"/>
        <v>-3.1083438465567201E-3</v>
      </c>
      <c r="L101" s="45">
        <f t="shared" si="20"/>
        <v>9.6618014684270268E-6</v>
      </c>
      <c r="M101" s="45">
        <f t="shared" si="21"/>
        <v>-2.8596496956631117E-2</v>
      </c>
      <c r="N101" s="45">
        <f t="shared" si="22"/>
        <v>6.4337798187851514E-2</v>
      </c>
      <c r="O101" s="2"/>
      <c r="P101" s="2"/>
      <c r="Q101" s="2"/>
      <c r="V101" s="45">
        <f t="shared" si="23"/>
        <v>9.6618014684270403E-6</v>
      </c>
      <c r="W101" s="45">
        <f t="shared" si="24"/>
        <v>-3.0032201141037896E-8</v>
      </c>
      <c r="X101" s="45">
        <f t="shared" si="25"/>
        <v>9.3350407615298908E-11</v>
      </c>
    </row>
    <row r="102" spans="1:24" x14ac:dyDescent="0.35">
      <c r="A102" s="70">
        <v>41652</v>
      </c>
      <c r="B102" s="85">
        <v>465.06</v>
      </c>
      <c r="C102" s="76">
        <v>56.739100000000001</v>
      </c>
      <c r="D102" s="73">
        <f t="shared" si="13"/>
        <v>2.7552530988311778E-2</v>
      </c>
      <c r="E102" s="73">
        <f t="shared" si="13"/>
        <v>5.1053216157758933E-3</v>
      </c>
      <c r="F102" s="73">
        <f t="shared" si="14"/>
        <v>2.4190794815765408E-2</v>
      </c>
      <c r="G102" s="73">
        <f t="shared" si="15"/>
        <v>2.7059178108038407E-3</v>
      </c>
      <c r="H102" s="74">
        <f t="shared" si="16"/>
        <v>6.5458302549480825E-5</v>
      </c>
      <c r="I102" s="74">
        <f t="shared" si="17"/>
        <v>5.8519455381846259E-4</v>
      </c>
      <c r="J102" s="45">
        <f t="shared" si="18"/>
        <v>1.5210135583699019E-2</v>
      </c>
      <c r="K102" s="45">
        <f t="shared" si="19"/>
        <v>-1.0104813967923126E-2</v>
      </c>
      <c r="L102" s="45">
        <f t="shared" si="20"/>
        <v>1.0210726532633431E-4</v>
      </c>
      <c r="M102" s="45">
        <f t="shared" si="21"/>
        <v>-3.1257011988542291E-2</v>
      </c>
      <c r="N102" s="45">
        <f t="shared" si="22"/>
        <v>6.1677283155940343E-2</v>
      </c>
      <c r="O102" s="2"/>
      <c r="P102" s="2"/>
      <c r="Q102" s="2"/>
      <c r="V102" s="45">
        <f t="shared" si="23"/>
        <v>1.0210726532633434E-4</v>
      </c>
      <c r="W102" s="45">
        <f t="shared" si="24"/>
        <v>-1.0317749208959761E-6</v>
      </c>
      <c r="X102" s="45">
        <f t="shared" si="25"/>
        <v>1.0425893632422439E-8</v>
      </c>
    </row>
    <row r="103" spans="1:24" x14ac:dyDescent="0.35">
      <c r="A103" s="70">
        <v>41645</v>
      </c>
      <c r="B103" s="85">
        <v>452.59</v>
      </c>
      <c r="C103" s="76">
        <v>56.450899999999997</v>
      </c>
      <c r="D103" s="73">
        <f t="shared" si="13"/>
        <v>-1.3986623385111471E-2</v>
      </c>
      <c r="E103" s="73">
        <f t="shared" si="13"/>
        <v>-2.8632999487750578E-3</v>
      </c>
      <c r="F103" s="73">
        <f t="shared" si="14"/>
        <v>-1.7348359557657841E-2</v>
      </c>
      <c r="G103" s="73">
        <f t="shared" si="15"/>
        <v>-5.2627037537471104E-3</v>
      </c>
      <c r="H103" s="74">
        <f t="shared" si="16"/>
        <v>9.1299276965440472E-5</v>
      </c>
      <c r="I103" s="74">
        <f t="shared" si="17"/>
        <v>3.0096557934177815E-4</v>
      </c>
      <c r="J103" s="45">
        <f t="shared" si="18"/>
        <v>-6.7877759791840856E-3</v>
      </c>
      <c r="K103" s="45">
        <f t="shared" si="19"/>
        <v>3.9244760304090274E-3</v>
      </c>
      <c r="L103" s="45">
        <f t="shared" si="20"/>
        <v>1.5401512113254998E-5</v>
      </c>
      <c r="M103" s="45">
        <f t="shared" si="21"/>
        <v>-5.3254923551425408E-2</v>
      </c>
      <c r="N103" s="45">
        <f t="shared" si="22"/>
        <v>3.9679371593057226E-2</v>
      </c>
      <c r="O103" s="2"/>
      <c r="P103" s="2"/>
      <c r="Q103" s="2"/>
      <c r="V103" s="45">
        <f t="shared" si="23"/>
        <v>1.5401512113254977E-5</v>
      </c>
      <c r="W103" s="45">
        <f t="shared" si="24"/>
        <v>6.0442865120523399E-8</v>
      </c>
      <c r="X103" s="45">
        <f t="shared" si="25"/>
        <v>2.372065753747398E-10</v>
      </c>
    </row>
    <row r="104" spans="1:24" x14ac:dyDescent="0.35">
      <c r="A104" s="70">
        <v>41638</v>
      </c>
      <c r="B104" s="85">
        <v>459.01</v>
      </c>
      <c r="C104" s="76">
        <v>56.613</v>
      </c>
      <c r="D104" s="73">
        <f t="shared" si="13"/>
        <v>7.0867523805345084E-3</v>
      </c>
      <c r="E104" s="73">
        <f t="shared" si="13"/>
        <v>-1.023455201544099E-2</v>
      </c>
      <c r="F104" s="73">
        <f t="shared" si="14"/>
        <v>3.7250162079881374E-3</v>
      </c>
      <c r="G104" s="73">
        <f t="shared" si="15"/>
        <v>-1.2633955820413042E-2</v>
      </c>
      <c r="H104" s="74">
        <f t="shared" si="16"/>
        <v>-4.7061690202044649E-5</v>
      </c>
      <c r="I104" s="74">
        <f t="shared" si="17"/>
        <v>1.3875745749774322E-5</v>
      </c>
      <c r="J104" s="45">
        <f t="shared" si="18"/>
        <v>4.3720625735399572E-3</v>
      </c>
      <c r="K104" s="45">
        <f t="shared" si="19"/>
        <v>-1.4606614588980948E-2</v>
      </c>
      <c r="L104" s="45">
        <f t="shared" si="20"/>
        <v>2.1335318975103105E-4</v>
      </c>
      <c r="M104" s="45">
        <f t="shared" si="21"/>
        <v>-4.2095084998701356E-2</v>
      </c>
      <c r="N104" s="45">
        <f t="shared" si="22"/>
        <v>5.0839210145781279E-2</v>
      </c>
      <c r="O104" s="2"/>
      <c r="P104" s="2"/>
      <c r="Q104" s="2"/>
      <c r="V104" s="45">
        <f t="shared" si="23"/>
        <v>2.1335318975103111E-4</v>
      </c>
      <c r="W104" s="45">
        <f t="shared" si="24"/>
        <v>-3.1163678140230319E-6</v>
      </c>
      <c r="X104" s="45">
        <f t="shared" si="25"/>
        <v>4.5519583576939481E-8</v>
      </c>
    </row>
    <row r="105" spans="1:24" x14ac:dyDescent="0.35">
      <c r="A105" s="70">
        <v>41631</v>
      </c>
      <c r="B105" s="85">
        <v>455.78</v>
      </c>
      <c r="C105" s="76">
        <v>57.198399999999999</v>
      </c>
      <c r="D105" s="73">
        <f t="shared" si="13"/>
        <v>4.1164108187134466E-2</v>
      </c>
      <c r="E105" s="73">
        <f t="shared" si="13"/>
        <v>4.8711442275254056E-2</v>
      </c>
      <c r="F105" s="73">
        <f t="shared" si="14"/>
        <v>3.7802372014588095E-2</v>
      </c>
      <c r="G105" s="73">
        <f t="shared" si="15"/>
        <v>4.6312038470282001E-2</v>
      </c>
      <c r="H105" s="74">
        <f t="shared" si="16"/>
        <v>1.7507049070075156E-3</v>
      </c>
      <c r="I105" s="74">
        <f t="shared" si="17"/>
        <v>1.4290193299293132E-3</v>
      </c>
      <c r="J105" s="45">
        <f t="shared" si="18"/>
        <v>2.2418425592670183E-2</v>
      </c>
      <c r="K105" s="45">
        <f t="shared" si="19"/>
        <v>2.6293016682583874E-2</v>
      </c>
      <c r="L105" s="45">
        <f t="shared" si="20"/>
        <v>6.9132272627063388E-4</v>
      </c>
      <c r="M105" s="45">
        <f t="shared" si="21"/>
        <v>-2.4048721979571128E-2</v>
      </c>
      <c r="N105" s="45">
        <f t="shared" si="22"/>
        <v>6.8885573164911507E-2</v>
      </c>
      <c r="O105" s="2"/>
      <c r="P105" s="2"/>
      <c r="Q105" s="2"/>
      <c r="V105" s="45">
        <f t="shared" si="23"/>
        <v>6.9132272627063366E-4</v>
      </c>
      <c r="W105" s="45">
        <f t="shared" si="24"/>
        <v>1.8176959974883135E-5</v>
      </c>
      <c r="X105" s="45">
        <f t="shared" si="25"/>
        <v>4.7792711185826142E-7</v>
      </c>
    </row>
    <row r="106" spans="1:24" x14ac:dyDescent="0.35">
      <c r="A106" s="70">
        <v>41624</v>
      </c>
      <c r="B106" s="85">
        <v>437.76</v>
      </c>
      <c r="C106" s="76">
        <v>54.541600000000003</v>
      </c>
      <c r="D106" s="73">
        <f t="shared" si="13"/>
        <v>-1.4431411396537417E-2</v>
      </c>
      <c r="E106" s="73">
        <f t="shared" si="13"/>
        <v>2.1420358142095853E-2</v>
      </c>
      <c r="F106" s="73">
        <f t="shared" si="14"/>
        <v>-1.7793147569083789E-2</v>
      </c>
      <c r="G106" s="73">
        <f t="shared" si="15"/>
        <v>1.9020954337123801E-2</v>
      </c>
      <c r="H106" s="74">
        <f t="shared" si="16"/>
        <v>-3.3844264742524812E-4</v>
      </c>
      <c r="I106" s="74">
        <f t="shared" si="17"/>
        <v>3.1659610041519237E-4</v>
      </c>
      <c r="J106" s="45">
        <f t="shared" si="18"/>
        <v>-7.0233225974811273E-3</v>
      </c>
      <c r="K106" s="45">
        <f t="shared" si="19"/>
        <v>2.8443680739576982E-2</v>
      </c>
      <c r="L106" s="45">
        <f t="shared" si="20"/>
        <v>8.0904297401498254E-4</v>
      </c>
      <c r="M106" s="45">
        <f t="shared" si="21"/>
        <v>-5.349047016972245E-2</v>
      </c>
      <c r="N106" s="45">
        <f t="shared" si="22"/>
        <v>3.9443824974760185E-2</v>
      </c>
      <c r="O106" s="2"/>
      <c r="P106" s="2"/>
      <c r="Q106" s="2"/>
      <c r="V106" s="45">
        <f t="shared" si="23"/>
        <v>8.0904297401498233E-4</v>
      </c>
      <c r="W106" s="45">
        <f t="shared" si="24"/>
        <v>2.3012160057480032E-5</v>
      </c>
      <c r="X106" s="45">
        <f t="shared" si="25"/>
        <v>6.5455053380300732E-7</v>
      </c>
    </row>
    <row r="107" spans="1:24" x14ac:dyDescent="0.35">
      <c r="A107" s="70">
        <v>41617</v>
      </c>
      <c r="B107" s="85">
        <v>444.17</v>
      </c>
      <c r="C107" s="76">
        <v>53.397799999999997</v>
      </c>
      <c r="D107" s="73">
        <f t="shared" si="13"/>
        <v>-2.5964342887217332E-2</v>
      </c>
      <c r="E107" s="73">
        <f t="shared" si="13"/>
        <v>-8.4202175035742342E-4</v>
      </c>
      <c r="F107" s="73">
        <f t="shared" si="14"/>
        <v>-2.9326079059763702E-2</v>
      </c>
      <c r="G107" s="73">
        <f t="shared" si="15"/>
        <v>-3.241425555329476E-3</v>
      </c>
      <c r="H107" s="74">
        <f t="shared" si="16"/>
        <v>9.5058302101930681E-5</v>
      </c>
      <c r="I107" s="74">
        <f t="shared" si="17"/>
        <v>8.6001891301951117E-4</v>
      </c>
      <c r="J107" s="45">
        <f t="shared" si="18"/>
        <v>-1.3130823118846672E-2</v>
      </c>
      <c r="K107" s="45">
        <f t="shared" si="19"/>
        <v>1.2288801368489248E-2</v>
      </c>
      <c r="L107" s="45">
        <f t="shared" si="20"/>
        <v>1.5101463907418321E-4</v>
      </c>
      <c r="M107" s="45">
        <f t="shared" si="21"/>
        <v>-5.9597970691087993E-2</v>
      </c>
      <c r="N107" s="45">
        <f t="shared" si="22"/>
        <v>3.3336324453394642E-2</v>
      </c>
      <c r="O107" s="2"/>
      <c r="P107" s="2"/>
      <c r="Q107" s="2"/>
      <c r="V107" s="45">
        <f t="shared" si="23"/>
        <v>1.5101463907418318E-4</v>
      </c>
      <c r="W107" s="45">
        <f t="shared" si="24"/>
        <v>1.8557889033167318E-6</v>
      </c>
      <c r="X107" s="45">
        <f t="shared" si="25"/>
        <v>2.2805421214705815E-8</v>
      </c>
    </row>
    <row r="108" spans="1:24" x14ac:dyDescent="0.35">
      <c r="A108" s="70">
        <v>41610</v>
      </c>
      <c r="B108" s="85">
        <v>456.01</v>
      </c>
      <c r="C108" s="76">
        <v>53.442799999999998</v>
      </c>
      <c r="D108" s="73">
        <f t="shared" si="13"/>
        <v>5.1579341812329994E-3</v>
      </c>
      <c r="E108" s="73">
        <f t="shared" si="13"/>
        <v>1.5179397996318708E-3</v>
      </c>
      <c r="F108" s="73">
        <f t="shared" si="14"/>
        <v>1.7961980086866284E-3</v>
      </c>
      <c r="G108" s="73">
        <f t="shared" si="15"/>
        <v>-8.8146400534018184E-4</v>
      </c>
      <c r="H108" s="74">
        <f t="shared" si="16"/>
        <v>-1.5832838911209742E-6</v>
      </c>
      <c r="I108" s="74">
        <f t="shared" si="17"/>
        <v>3.226327286409809E-6</v>
      </c>
      <c r="J108" s="45">
        <f t="shared" si="18"/>
        <v>3.3506173176331413E-3</v>
      </c>
      <c r="K108" s="45">
        <f t="shared" si="19"/>
        <v>-1.8326775180012706E-3</v>
      </c>
      <c r="L108" s="45">
        <f t="shared" si="20"/>
        <v>3.3587068849872975E-6</v>
      </c>
      <c r="M108" s="45">
        <f t="shared" si="21"/>
        <v>-4.3116530254608175E-2</v>
      </c>
      <c r="N108" s="45">
        <f t="shared" si="22"/>
        <v>4.9817764889874459E-2</v>
      </c>
      <c r="O108" s="2"/>
      <c r="P108" s="2"/>
      <c r="Q108" s="2"/>
      <c r="V108" s="45">
        <f t="shared" si="23"/>
        <v>3.3587068849873055E-6</v>
      </c>
      <c r="W108" s="45">
        <f t="shared" si="24"/>
        <v>-6.1554265976723211E-9</v>
      </c>
      <c r="X108" s="45">
        <f t="shared" si="25"/>
        <v>1.1280911939261129E-11</v>
      </c>
    </row>
    <row r="109" spans="1:24" x14ac:dyDescent="0.35">
      <c r="A109" s="70">
        <v>41603</v>
      </c>
      <c r="B109" s="85">
        <v>453.67</v>
      </c>
      <c r="C109" s="76">
        <v>53.361800000000002</v>
      </c>
      <c r="D109" s="73">
        <f t="shared" si="13"/>
        <v>1.2385075426225144E-2</v>
      </c>
      <c r="E109" s="73">
        <f t="shared" si="13"/>
        <v>1.5946934936657806E-2</v>
      </c>
      <c r="F109" s="73">
        <f t="shared" si="14"/>
        <v>9.0233392536787742E-3</v>
      </c>
      <c r="G109" s="73">
        <f t="shared" si="15"/>
        <v>1.3547531131685754E-2</v>
      </c>
      <c r="H109" s="74">
        <f t="shared" si="16"/>
        <v>1.222439694509753E-4</v>
      </c>
      <c r="I109" s="74">
        <f t="shared" si="17"/>
        <v>8.1420651286980215E-5</v>
      </c>
      <c r="J109" s="45">
        <f t="shared" si="18"/>
        <v>7.1778982615494872E-3</v>
      </c>
      <c r="K109" s="45">
        <f t="shared" si="19"/>
        <v>8.7690366751083191E-3</v>
      </c>
      <c r="L109" s="45">
        <f t="shared" si="20"/>
        <v>7.6896004209394759E-5</v>
      </c>
      <c r="M109" s="45">
        <f t="shared" si="21"/>
        <v>-3.9289249310691832E-2</v>
      </c>
      <c r="N109" s="45">
        <f t="shared" si="22"/>
        <v>5.3645045833790803E-2</v>
      </c>
      <c r="O109" s="2"/>
      <c r="P109" s="2"/>
      <c r="Q109" s="2"/>
      <c r="V109" s="45">
        <f t="shared" si="23"/>
        <v>7.6896004209394732E-5</v>
      </c>
      <c r="W109" s="45">
        <f t="shared" si="24"/>
        <v>6.7430388108146598E-7</v>
      </c>
      <c r="X109" s="45">
        <f t="shared" si="25"/>
        <v>5.9129954633712521E-9</v>
      </c>
    </row>
    <row r="110" spans="1:24" x14ac:dyDescent="0.35">
      <c r="A110" s="70">
        <v>41596</v>
      </c>
      <c r="B110" s="85">
        <v>448.12</v>
      </c>
      <c r="C110" s="76">
        <v>52.5242</v>
      </c>
      <c r="D110" s="73">
        <f t="shared" si="13"/>
        <v>2.0774487471526205E-2</v>
      </c>
      <c r="E110" s="73">
        <f t="shared" si="13"/>
        <v>-4.6089062565144697E-3</v>
      </c>
      <c r="F110" s="73">
        <f t="shared" si="14"/>
        <v>1.7412751298979835E-2</v>
      </c>
      <c r="G110" s="73">
        <f t="shared" si="15"/>
        <v>-7.0083100614865227E-3</v>
      </c>
      <c r="H110" s="74">
        <f t="shared" si="16"/>
        <v>-1.2203396012680289E-4</v>
      </c>
      <c r="I110" s="74">
        <f t="shared" si="17"/>
        <v>3.0320390780012391E-4</v>
      </c>
      <c r="J110" s="45">
        <f t="shared" si="18"/>
        <v>1.1620683557034312E-2</v>
      </c>
      <c r="K110" s="45">
        <f t="shared" si="19"/>
        <v>-1.6229589813548783E-2</v>
      </c>
      <c r="L110" s="45">
        <f t="shared" si="20"/>
        <v>2.6339958551604644E-4</v>
      </c>
      <c r="M110" s="45">
        <f t="shared" si="21"/>
        <v>-3.4846464015206996E-2</v>
      </c>
      <c r="N110" s="45">
        <f t="shared" si="22"/>
        <v>5.8087831129275638E-2</v>
      </c>
      <c r="O110" s="2"/>
      <c r="P110" s="2"/>
      <c r="Q110" s="2"/>
      <c r="V110" s="45">
        <f t="shared" si="23"/>
        <v>2.6339958551604655E-4</v>
      </c>
      <c r="W110" s="45">
        <f t="shared" si="24"/>
        <v>-4.2748672299842014E-6</v>
      </c>
      <c r="X110" s="45">
        <f t="shared" si="25"/>
        <v>6.9379341650025122E-8</v>
      </c>
    </row>
    <row r="111" spans="1:24" x14ac:dyDescent="0.35">
      <c r="A111" s="70">
        <v>41589</v>
      </c>
      <c r="B111" s="85">
        <v>439</v>
      </c>
      <c r="C111" s="76">
        <v>52.767400000000002</v>
      </c>
      <c r="D111" s="73">
        <f t="shared" si="13"/>
        <v>-9.5580537981888826E-4</v>
      </c>
      <c r="E111" s="73">
        <f t="shared" si="13"/>
        <v>4.9746506126895932E-3</v>
      </c>
      <c r="F111" s="73">
        <f t="shared" si="14"/>
        <v>-4.3175415523652588E-3</v>
      </c>
      <c r="G111" s="73">
        <f t="shared" si="15"/>
        <v>2.5752468077175406E-3</v>
      </c>
      <c r="H111" s="74">
        <f t="shared" si="16"/>
        <v>-1.1118735099916467E-5</v>
      </c>
      <c r="I111" s="74">
        <f t="shared" si="17"/>
        <v>1.8641165056400608E-5</v>
      </c>
      <c r="J111" s="45">
        <f t="shared" si="18"/>
        <v>1.1296108194035171E-4</v>
      </c>
      <c r="K111" s="45">
        <f t="shared" si="19"/>
        <v>4.8616895307492412E-3</v>
      </c>
      <c r="L111" s="45">
        <f t="shared" si="20"/>
        <v>2.3636025093396777E-5</v>
      </c>
      <c r="M111" s="45">
        <f t="shared" si="21"/>
        <v>-4.6354186490300965E-2</v>
      </c>
      <c r="N111" s="45">
        <f t="shared" si="22"/>
        <v>4.6580108654181669E-2</v>
      </c>
      <c r="O111" s="2"/>
      <c r="P111" s="2"/>
      <c r="Q111" s="2"/>
      <c r="V111" s="45">
        <f t="shared" si="23"/>
        <v>2.3636025093396753E-5</v>
      </c>
      <c r="W111" s="45">
        <f t="shared" si="24"/>
        <v>1.1491101574509329E-7</v>
      </c>
      <c r="X111" s="45">
        <f t="shared" si="25"/>
        <v>5.5866168221568097E-10</v>
      </c>
    </row>
    <row r="112" spans="1:24" x14ac:dyDescent="0.35">
      <c r="A112" s="70">
        <v>41582</v>
      </c>
      <c r="B112" s="85">
        <v>439.42</v>
      </c>
      <c r="C112" s="76">
        <v>52.5062</v>
      </c>
      <c r="D112" s="73">
        <f t="shared" si="13"/>
        <v>2.4599528994800314E-2</v>
      </c>
      <c r="E112" s="73">
        <f t="shared" si="13"/>
        <v>4.9127329037414465E-2</v>
      </c>
      <c r="F112" s="73">
        <f t="shared" si="14"/>
        <v>2.1237792822253944E-2</v>
      </c>
      <c r="G112" s="73">
        <f t="shared" si="15"/>
        <v>4.6727925232442409E-2</v>
      </c>
      <c r="H112" s="74">
        <f t="shared" si="16"/>
        <v>9.9239799510038437E-4</v>
      </c>
      <c r="I112" s="74">
        <f t="shared" si="17"/>
        <v>4.5104384396098116E-4</v>
      </c>
      <c r="J112" s="45">
        <f t="shared" si="18"/>
        <v>1.3646312783785596E-2</v>
      </c>
      <c r="K112" s="45">
        <f t="shared" si="19"/>
        <v>3.5481016253628872E-2</v>
      </c>
      <c r="L112" s="45">
        <f t="shared" si="20"/>
        <v>1.2589025143902761E-3</v>
      </c>
      <c r="M112" s="45">
        <f t="shared" si="21"/>
        <v>-3.2820834788455718E-2</v>
      </c>
      <c r="N112" s="45">
        <f t="shared" si="22"/>
        <v>6.0113460356026917E-2</v>
      </c>
      <c r="O112" s="2"/>
      <c r="P112" s="2"/>
      <c r="Q112" s="2"/>
      <c r="V112" s="45">
        <f t="shared" si="23"/>
        <v>1.2589025143902761E-3</v>
      </c>
      <c r="W112" s="45">
        <f t="shared" si="24"/>
        <v>4.4667140574815641E-5</v>
      </c>
      <c r="X112" s="45">
        <f t="shared" si="25"/>
        <v>1.5848355407381594E-6</v>
      </c>
    </row>
    <row r="113" spans="1:24" x14ac:dyDescent="0.35">
      <c r="A113" s="70">
        <v>41575</v>
      </c>
      <c r="B113" s="85">
        <v>428.87</v>
      </c>
      <c r="C113" s="76">
        <v>50.047499999999999</v>
      </c>
      <c r="D113" s="73">
        <f t="shared" si="13"/>
        <v>-6.9005441704295895E-3</v>
      </c>
      <c r="E113" s="73">
        <f t="shared" si="13"/>
        <v>1.9446843528990048E-2</v>
      </c>
      <c r="F113" s="73">
        <f t="shared" si="14"/>
        <v>-1.026228034297596E-2</v>
      </c>
      <c r="G113" s="73">
        <f t="shared" si="15"/>
        <v>1.7047439724017996E-2</v>
      </c>
      <c r="H113" s="74">
        <f t="shared" si="16"/>
        <v>-1.7494560557785742E-4</v>
      </c>
      <c r="I113" s="74">
        <f t="shared" si="17"/>
        <v>1.053143978378308E-4</v>
      </c>
      <c r="J113" s="45">
        <f t="shared" si="18"/>
        <v>-3.0351973279468436E-3</v>
      </c>
      <c r="K113" s="45">
        <f t="shared" si="19"/>
        <v>2.2482040856936891E-2</v>
      </c>
      <c r="L113" s="45">
        <f t="shared" si="20"/>
        <v>5.0544216109297971E-4</v>
      </c>
      <c r="M113" s="45">
        <f t="shared" si="21"/>
        <v>-4.9502344900188164E-2</v>
      </c>
      <c r="N113" s="45">
        <f t="shared" si="22"/>
        <v>4.343195024429447E-2</v>
      </c>
      <c r="O113" s="2"/>
      <c r="P113" s="2"/>
      <c r="Q113" s="2"/>
      <c r="V113" s="45">
        <f t="shared" si="23"/>
        <v>5.0544216109297949E-4</v>
      </c>
      <c r="W113" s="45">
        <f t="shared" si="24"/>
        <v>1.1363371316510841E-5</v>
      </c>
      <c r="X113" s="45">
        <f t="shared" si="25"/>
        <v>2.5547177821034146E-7</v>
      </c>
    </row>
    <row r="114" spans="1:24" x14ac:dyDescent="0.35">
      <c r="A114" s="70">
        <v>41568</v>
      </c>
      <c r="B114" s="85">
        <v>431.85</v>
      </c>
      <c r="C114" s="76">
        <v>49.092799999999997</v>
      </c>
      <c r="D114" s="73">
        <f t="shared" si="13"/>
        <v>1.1358313817330264E-2</v>
      </c>
      <c r="E114" s="73">
        <f t="shared" si="13"/>
        <v>3.4737283616505098E-2</v>
      </c>
      <c r="F114" s="73">
        <f t="shared" si="14"/>
        <v>7.9965776447838942E-3</v>
      </c>
      <c r="G114" s="73">
        <f t="shared" si="15"/>
        <v>3.2337879811533042E-2</v>
      </c>
      <c r="H114" s="74">
        <f t="shared" si="16"/>
        <v>2.5859236678061351E-4</v>
      </c>
      <c r="I114" s="74">
        <f t="shared" si="17"/>
        <v>6.3945254029057526E-5</v>
      </c>
      <c r="J114" s="45">
        <f t="shared" si="18"/>
        <v>6.634155582880899E-3</v>
      </c>
      <c r="K114" s="45">
        <f t="shared" si="19"/>
        <v>2.8103128033624199E-2</v>
      </c>
      <c r="L114" s="45">
        <f t="shared" si="20"/>
        <v>7.8978580527427433E-4</v>
      </c>
      <c r="M114" s="45">
        <f t="shared" si="21"/>
        <v>-3.9832991989360418E-2</v>
      </c>
      <c r="N114" s="45">
        <f t="shared" si="22"/>
        <v>5.3101303155122216E-2</v>
      </c>
      <c r="O114" s="2"/>
      <c r="P114" s="2"/>
      <c r="Q114" s="2"/>
      <c r="V114" s="45">
        <f t="shared" si="23"/>
        <v>7.8978580527427412E-4</v>
      </c>
      <c r="W114" s="45">
        <f t="shared" si="24"/>
        <v>2.2195451604761914E-5</v>
      </c>
      <c r="X114" s="45">
        <f t="shared" si="25"/>
        <v>6.2376161821273366E-7</v>
      </c>
    </row>
    <row r="115" spans="1:24" x14ac:dyDescent="0.35">
      <c r="A115" s="70">
        <v>41561</v>
      </c>
      <c r="B115" s="85">
        <v>427</v>
      </c>
      <c r="C115" s="76">
        <v>47.444699999999997</v>
      </c>
      <c r="D115" s="73">
        <f t="shared" si="13"/>
        <v>1.6715081670555697E-2</v>
      </c>
      <c r="E115" s="73">
        <f t="shared" si="13"/>
        <v>9.1954463077825836E-3</v>
      </c>
      <c r="F115" s="73">
        <f t="shared" si="14"/>
        <v>1.3353345498009327E-2</v>
      </c>
      <c r="G115" s="73">
        <f t="shared" si="15"/>
        <v>6.7960425028105315E-3</v>
      </c>
      <c r="H115" s="74">
        <f t="shared" si="16"/>
        <v>9.0749903559185055E-5</v>
      </c>
      <c r="I115" s="74">
        <f t="shared" si="17"/>
        <v>1.7831183598920598E-4</v>
      </c>
      <c r="J115" s="45">
        <f t="shared" si="18"/>
        <v>9.4709419179811825E-3</v>
      </c>
      <c r="K115" s="45">
        <f t="shared" si="19"/>
        <v>-2.7549561019859885E-4</v>
      </c>
      <c r="L115" s="45">
        <f t="shared" si="20"/>
        <v>7.5897831238698323E-8</v>
      </c>
      <c r="M115" s="45">
        <f t="shared" si="21"/>
        <v>-3.6996205654260129E-2</v>
      </c>
      <c r="N115" s="45">
        <f t="shared" si="22"/>
        <v>5.5938089490222505E-2</v>
      </c>
      <c r="O115" s="2"/>
      <c r="P115" s="2"/>
      <c r="Q115" s="2"/>
      <c r="V115" s="45">
        <f t="shared" si="23"/>
        <v>7.5897831238699541E-8</v>
      </c>
      <c r="W115" s="45">
        <f t="shared" si="24"/>
        <v>-2.0909519329855975E-11</v>
      </c>
      <c r="X115" s="45">
        <f t="shared" si="25"/>
        <v>5.7604807867381161E-15</v>
      </c>
    </row>
    <row r="116" spans="1:24" x14ac:dyDescent="0.35">
      <c r="A116" s="70">
        <v>41554</v>
      </c>
      <c r="B116" s="85">
        <v>419.98</v>
      </c>
      <c r="C116" s="76">
        <v>47.0124</v>
      </c>
      <c r="D116" s="73">
        <f t="shared" si="13"/>
        <v>-1.4503435649919324E-3</v>
      </c>
      <c r="E116" s="73">
        <f t="shared" si="13"/>
        <v>1.1432628385791998E-2</v>
      </c>
      <c r="F116" s="73">
        <f t="shared" si="14"/>
        <v>-4.8120797375383034E-3</v>
      </c>
      <c r="G116" s="73">
        <f t="shared" si="15"/>
        <v>9.0332245808199454E-3</v>
      </c>
      <c r="H116" s="74">
        <f t="shared" si="16"/>
        <v>-4.3468596969996593E-5</v>
      </c>
      <c r="I116" s="74">
        <f t="shared" si="17"/>
        <v>2.3156111400426708E-5</v>
      </c>
      <c r="J116" s="45">
        <f t="shared" si="18"/>
        <v>-1.4893176171526187E-4</v>
      </c>
      <c r="K116" s="45">
        <f t="shared" si="19"/>
        <v>1.1581560147507259E-2</v>
      </c>
      <c r="L116" s="45">
        <f t="shared" si="20"/>
        <v>1.3413253545032836E-4</v>
      </c>
      <c r="M116" s="45">
        <f t="shared" si="21"/>
        <v>-4.6616079333956582E-2</v>
      </c>
      <c r="N116" s="45">
        <f t="shared" si="22"/>
        <v>4.6318215810526052E-2</v>
      </c>
      <c r="O116" s="2"/>
      <c r="P116" s="2"/>
      <c r="Q116" s="2"/>
      <c r="V116" s="45">
        <f t="shared" si="23"/>
        <v>1.3413253545032833E-4</v>
      </c>
      <c r="W116" s="45">
        <f t="shared" si="24"/>
        <v>1.5534640270556271E-6</v>
      </c>
      <c r="X116" s="45">
        <f t="shared" si="25"/>
        <v>1.7991537066333587E-8</v>
      </c>
    </row>
    <row r="117" spans="1:24" x14ac:dyDescent="0.35">
      <c r="A117" s="70">
        <v>41547</v>
      </c>
      <c r="B117" s="85">
        <v>420.59</v>
      </c>
      <c r="C117" s="76">
        <v>46.481000000000002</v>
      </c>
      <c r="D117" s="73">
        <f t="shared" si="13"/>
        <v>-4.072837489048394E-3</v>
      </c>
      <c r="E117" s="73">
        <f t="shared" si="13"/>
        <v>-1.7701284484325442E-2</v>
      </c>
      <c r="F117" s="73">
        <f t="shared" si="14"/>
        <v>-7.434573661594765E-3</v>
      </c>
      <c r="G117" s="73">
        <f t="shared" si="15"/>
        <v>-2.0100688289297494E-2</v>
      </c>
      <c r="H117" s="74">
        <f t="shared" si="16"/>
        <v>1.4944004773553748E-4</v>
      </c>
      <c r="I117" s="74">
        <f t="shared" si="17"/>
        <v>5.5272885529678592E-5</v>
      </c>
      <c r="J117" s="45">
        <f t="shared" si="18"/>
        <v>-1.5377272315744654E-3</v>
      </c>
      <c r="K117" s="45">
        <f t="shared" si="19"/>
        <v>-1.6163557252750975E-2</v>
      </c>
      <c r="L117" s="45">
        <f t="shared" si="20"/>
        <v>2.6126058306295862E-4</v>
      </c>
      <c r="M117" s="45">
        <f t="shared" si="21"/>
        <v>-4.8004874803815781E-2</v>
      </c>
      <c r="N117" s="45">
        <f t="shared" si="22"/>
        <v>4.4929420340666854E-2</v>
      </c>
      <c r="O117" s="2"/>
      <c r="P117" s="2"/>
      <c r="Q117" s="2"/>
      <c r="V117" s="45">
        <f t="shared" si="23"/>
        <v>2.6126058306295873E-4</v>
      </c>
      <c r="W117" s="45">
        <f t="shared" si="24"/>
        <v>-4.2229003922252358E-6</v>
      </c>
      <c r="X117" s="45">
        <f t="shared" si="25"/>
        <v>6.8257092262397152E-8</v>
      </c>
    </row>
    <row r="118" spans="1:24" x14ac:dyDescent="0.35">
      <c r="A118" s="70">
        <v>41540</v>
      </c>
      <c r="B118" s="85">
        <v>422.31</v>
      </c>
      <c r="C118" s="76">
        <v>47.318600000000004</v>
      </c>
      <c r="D118" s="73">
        <f t="shared" si="13"/>
        <v>-1.0172272354388785E-2</v>
      </c>
      <c r="E118" s="73">
        <f t="shared" si="13"/>
        <v>-1.0545157236386618E-2</v>
      </c>
      <c r="F118" s="73">
        <f t="shared" si="14"/>
        <v>-1.3534008526935155E-2</v>
      </c>
      <c r="G118" s="73">
        <f t="shared" si="15"/>
        <v>-1.294456104135867E-2</v>
      </c>
      <c r="H118" s="74">
        <f t="shared" si="16"/>
        <v>1.7519179951118086E-4</v>
      </c>
      <c r="I118" s="74">
        <f t="shared" si="17"/>
        <v>1.8316938680715351E-4</v>
      </c>
      <c r="J118" s="45">
        <f t="shared" si="18"/>
        <v>-4.7678081221274229E-3</v>
      </c>
      <c r="K118" s="45">
        <f t="shared" si="19"/>
        <v>-5.7773491142591952E-3</v>
      </c>
      <c r="L118" s="45">
        <f t="shared" si="20"/>
        <v>3.3377762788031506E-5</v>
      </c>
      <c r="M118" s="45">
        <f t="shared" si="21"/>
        <v>-5.1234955694368742E-2</v>
      </c>
      <c r="N118" s="45">
        <f t="shared" si="22"/>
        <v>4.1699339450113893E-2</v>
      </c>
      <c r="O118" s="2"/>
      <c r="P118" s="2"/>
      <c r="Q118" s="2"/>
      <c r="V118" s="45">
        <f t="shared" si="23"/>
        <v>3.3377762788031539E-5</v>
      </c>
      <c r="W118" s="45">
        <f t="shared" si="24"/>
        <v>-1.9283498827938763E-7</v>
      </c>
      <c r="X118" s="45">
        <f t="shared" si="25"/>
        <v>1.1140750487341029E-9</v>
      </c>
    </row>
    <row r="119" spans="1:24" x14ac:dyDescent="0.35">
      <c r="A119" s="70">
        <v>41533</v>
      </c>
      <c r="B119" s="85">
        <v>426.65</v>
      </c>
      <c r="C119" s="76">
        <v>47.822899999999997</v>
      </c>
      <c r="D119" s="73">
        <f t="shared" si="13"/>
        <v>4.7610862839463704E-2</v>
      </c>
      <c r="E119" s="73">
        <f t="shared" si="13"/>
        <v>2.5492075541288468E-2</v>
      </c>
      <c r="F119" s="73">
        <f t="shared" si="14"/>
        <v>4.4249126666917334E-2</v>
      </c>
      <c r="G119" s="73">
        <f t="shared" si="15"/>
        <v>2.3092671736316416E-2</v>
      </c>
      <c r="H119" s="74">
        <f t="shared" si="16"/>
        <v>1.0218305567378069E-3</v>
      </c>
      <c r="I119" s="74">
        <f t="shared" si="17"/>
        <v>1.9579852107848945E-3</v>
      </c>
      <c r="J119" s="45">
        <f t="shared" si="18"/>
        <v>2.5832436803266159E-2</v>
      </c>
      <c r="K119" s="45">
        <f t="shared" si="19"/>
        <v>-3.4036126197769037E-4</v>
      </c>
      <c r="L119" s="45">
        <f t="shared" si="20"/>
        <v>1.1584578865504598E-7</v>
      </c>
      <c r="M119" s="45">
        <f t="shared" si="21"/>
        <v>-2.0634710768975148E-2</v>
      </c>
      <c r="N119" s="45">
        <f t="shared" si="22"/>
        <v>7.2299584375507486E-2</v>
      </c>
      <c r="O119" s="2"/>
      <c r="P119" s="2"/>
      <c r="Q119" s="2"/>
      <c r="V119" s="45">
        <f t="shared" si="23"/>
        <v>1.1584578865504749E-7</v>
      </c>
      <c r="W119" s="45">
        <f t="shared" si="24"/>
        <v>-3.9429418821433025E-11</v>
      </c>
      <c r="X119" s="45">
        <f t="shared" si="25"/>
        <v>1.3420246749109931E-14</v>
      </c>
    </row>
    <row r="120" spans="1:24" x14ac:dyDescent="0.35">
      <c r="A120" s="70">
        <v>41526</v>
      </c>
      <c r="B120" s="85">
        <v>407.26</v>
      </c>
      <c r="C120" s="76">
        <v>46.634099999999997</v>
      </c>
      <c r="D120" s="73">
        <f t="shared" si="13"/>
        <v>3.0568348600637642E-2</v>
      </c>
      <c r="E120" s="73">
        <f t="shared" si="13"/>
        <v>4.216567256571891E-2</v>
      </c>
      <c r="F120" s="73">
        <f t="shared" si="14"/>
        <v>2.7206612428091272E-2</v>
      </c>
      <c r="G120" s="73">
        <f t="shared" si="15"/>
        <v>3.9766268760746855E-2</v>
      </c>
      <c r="H120" s="74">
        <f t="shared" si="16"/>
        <v>1.081905461884953E-3</v>
      </c>
      <c r="I120" s="74">
        <f t="shared" si="17"/>
        <v>7.4019975981237044E-4</v>
      </c>
      <c r="J120" s="45">
        <f t="shared" si="18"/>
        <v>1.6807223683503358E-2</v>
      </c>
      <c r="K120" s="45">
        <f t="shared" si="19"/>
        <v>2.5358448882215553E-2</v>
      </c>
      <c r="L120" s="45">
        <f t="shared" si="20"/>
        <v>6.4305092971193921E-4</v>
      </c>
      <c r="M120" s="45">
        <f t="shared" si="21"/>
        <v>-2.9659923888737953E-2</v>
      </c>
      <c r="N120" s="45">
        <f t="shared" si="22"/>
        <v>6.3274371255744685E-2</v>
      </c>
      <c r="O120" s="2"/>
      <c r="P120" s="2"/>
      <c r="Q120" s="2"/>
      <c r="V120" s="45">
        <f t="shared" si="23"/>
        <v>6.4305092971193899E-4</v>
      </c>
      <c r="W120" s="45">
        <f t="shared" si="24"/>
        <v>1.6306774129761389E-5</v>
      </c>
      <c r="X120" s="45">
        <f t="shared" si="25"/>
        <v>4.1351449820338909E-7</v>
      </c>
    </row>
    <row r="121" spans="1:24" x14ac:dyDescent="0.35">
      <c r="A121" s="70">
        <v>41519</v>
      </c>
      <c r="B121" s="85">
        <v>395.18</v>
      </c>
      <c r="C121" s="76">
        <v>44.747300000000003</v>
      </c>
      <c r="D121" s="73">
        <f t="shared" si="13"/>
        <v>-3.7999951313323142E-2</v>
      </c>
      <c r="E121" s="73">
        <f t="shared" si="13"/>
        <v>-3.6179378378960451E-2</v>
      </c>
      <c r="F121" s="73">
        <f t="shared" si="14"/>
        <v>-4.1361687485869512E-2</v>
      </c>
      <c r="G121" s="73">
        <f t="shared" si="15"/>
        <v>-3.8578782183932507E-2</v>
      </c>
      <c r="H121" s="74">
        <f t="shared" si="16"/>
        <v>1.5956835322772469E-3</v>
      </c>
      <c r="I121" s="74">
        <f t="shared" si="17"/>
        <v>1.7107891916787346E-3</v>
      </c>
      <c r="J121" s="45">
        <f t="shared" si="18"/>
        <v>-1.9504526526067663E-2</v>
      </c>
      <c r="K121" s="45">
        <f t="shared" si="19"/>
        <v>-1.6674851852892789E-2</v>
      </c>
      <c r="L121" s="45">
        <f t="shared" si="20"/>
        <v>2.7805068431592208E-4</v>
      </c>
      <c r="M121" s="45">
        <f t="shared" si="21"/>
        <v>-6.597167409830898E-2</v>
      </c>
      <c r="N121" s="45">
        <f t="shared" si="22"/>
        <v>2.6962621046173647E-2</v>
      </c>
      <c r="O121" s="2"/>
      <c r="P121" s="2"/>
      <c r="Q121" s="2"/>
      <c r="V121" s="45">
        <f t="shared" si="23"/>
        <v>2.7805068431592219E-4</v>
      </c>
      <c r="W121" s="45">
        <f t="shared" si="24"/>
        <v>-4.6364539685634636E-6</v>
      </c>
      <c r="X121" s="45">
        <f t="shared" si="25"/>
        <v>7.7312183048552617E-8</v>
      </c>
    </row>
    <row r="122" spans="1:24" x14ac:dyDescent="0.35">
      <c r="A122" s="70">
        <v>41512</v>
      </c>
      <c r="B122" s="85">
        <v>410.79</v>
      </c>
      <c r="C122" s="76">
        <v>46.427</v>
      </c>
      <c r="D122" s="73">
        <f t="shared" si="13"/>
        <v>-1.3613710951744312E-3</v>
      </c>
      <c r="E122" s="73">
        <f t="shared" si="13"/>
        <v>-1.1695234202706009E-2</v>
      </c>
      <c r="F122" s="73">
        <f t="shared" si="14"/>
        <v>-4.723107267720802E-3</v>
      </c>
      <c r="G122" s="73">
        <f t="shared" si="15"/>
        <v>-1.4094638007678061E-2</v>
      </c>
      <c r="H122" s="74">
        <f t="shared" si="16"/>
        <v>6.6570487209958095E-5</v>
      </c>
      <c r="I122" s="74">
        <f t="shared" si="17"/>
        <v>2.2307742262397059E-5</v>
      </c>
      <c r="J122" s="45">
        <f t="shared" si="18"/>
        <v>-1.0181456464904289E-4</v>
      </c>
      <c r="K122" s="45">
        <f t="shared" si="19"/>
        <v>-1.1593419638056966E-2</v>
      </c>
      <c r="L122" s="45">
        <f t="shared" si="20"/>
        <v>1.3440737890408491E-4</v>
      </c>
      <c r="M122" s="45">
        <f t="shared" si="21"/>
        <v>-4.6568962136890359E-2</v>
      </c>
      <c r="N122" s="45">
        <f t="shared" si="22"/>
        <v>4.6365333007592276E-2</v>
      </c>
      <c r="O122" s="2"/>
      <c r="P122" s="2"/>
      <c r="Q122" s="2"/>
      <c r="V122" s="45">
        <f t="shared" si="23"/>
        <v>1.3440737890408494E-4</v>
      </c>
      <c r="W122" s="45">
        <f t="shared" si="24"/>
        <v>-1.558241146086382E-6</v>
      </c>
      <c r="X122" s="45">
        <f t="shared" si="25"/>
        <v>1.8065343503866257E-8</v>
      </c>
    </row>
    <row r="123" spans="1:24" x14ac:dyDescent="0.35">
      <c r="A123" s="70">
        <v>41505</v>
      </c>
      <c r="B123" s="85">
        <v>411.35</v>
      </c>
      <c r="C123" s="76">
        <v>46.976399999999998</v>
      </c>
      <c r="D123" s="73">
        <f t="shared" si="13"/>
        <v>1.1234573971188482E-2</v>
      </c>
      <c r="E123" s="73">
        <f t="shared" si="13"/>
        <v>2.6974913920314772E-2</v>
      </c>
      <c r="F123" s="73">
        <f t="shared" si="14"/>
        <v>7.8728377986421114E-3</v>
      </c>
      <c r="G123" s="73">
        <f t="shared" si="15"/>
        <v>2.457551011534272E-2</v>
      </c>
      <c r="H123" s="74">
        <f t="shared" si="16"/>
        <v>1.9347900495698172E-4</v>
      </c>
      <c r="I123" s="74">
        <f t="shared" si="17"/>
        <v>6.1981575003727969E-5</v>
      </c>
      <c r="J123" s="45">
        <f t="shared" si="18"/>
        <v>6.5686266082715054E-3</v>
      </c>
      <c r="K123" s="45">
        <f t="shared" si="19"/>
        <v>2.0406287312043268E-2</v>
      </c>
      <c r="L123" s="45">
        <f t="shared" si="20"/>
        <v>4.1641656186165808E-4</v>
      </c>
      <c r="M123" s="45">
        <f t="shared" si="21"/>
        <v>-3.9898520963969807E-2</v>
      </c>
      <c r="N123" s="45">
        <f t="shared" si="22"/>
        <v>5.3035774180512828E-2</v>
      </c>
      <c r="O123" s="2"/>
      <c r="P123" s="2"/>
      <c r="Q123" s="2"/>
      <c r="V123" s="45">
        <f t="shared" si="23"/>
        <v>4.1641656186165791E-4</v>
      </c>
      <c r="W123" s="45">
        <f t="shared" si="24"/>
        <v>8.4975160028422292E-6</v>
      </c>
      <c r="X123" s="45">
        <f t="shared" si="25"/>
        <v>1.7340275299268398E-7</v>
      </c>
    </row>
    <row r="124" spans="1:24" x14ac:dyDescent="0.35">
      <c r="A124" s="70">
        <v>41498</v>
      </c>
      <c r="B124" s="85">
        <v>406.78</v>
      </c>
      <c r="C124" s="76">
        <v>45.7425</v>
      </c>
      <c r="D124" s="73">
        <f t="shared" si="13"/>
        <v>5.0899387230676644E-3</v>
      </c>
      <c r="E124" s="73">
        <f t="shared" si="13"/>
        <v>3.9075650295418422E-2</v>
      </c>
      <c r="F124" s="73">
        <f t="shared" si="14"/>
        <v>1.7282025505212933E-3</v>
      </c>
      <c r="G124" s="73">
        <f t="shared" si="15"/>
        <v>3.6676246490446367E-2</v>
      </c>
      <c r="H124" s="74">
        <f t="shared" si="16"/>
        <v>6.3383982728337047E-5</v>
      </c>
      <c r="I124" s="74">
        <f t="shared" si="17"/>
        <v>2.9866840556283036E-6</v>
      </c>
      <c r="J124" s="45">
        <f t="shared" si="18"/>
        <v>3.3146089275260058E-3</v>
      </c>
      <c r="K124" s="45">
        <f t="shared" si="19"/>
        <v>3.5761041367892418E-2</v>
      </c>
      <c r="L124" s="45">
        <f t="shared" si="20"/>
        <v>1.2788520797161129E-3</v>
      </c>
      <c r="M124" s="45">
        <f t="shared" si="21"/>
        <v>-4.3152538644715313E-2</v>
      </c>
      <c r="N124" s="45">
        <f t="shared" si="22"/>
        <v>4.9781756499767321E-2</v>
      </c>
      <c r="O124" s="2"/>
      <c r="P124" s="2"/>
      <c r="Q124" s="2"/>
      <c r="V124" s="45">
        <f t="shared" si="23"/>
        <v>1.2788520797161129E-3</v>
      </c>
      <c r="W124" s="45">
        <f t="shared" si="24"/>
        <v>4.5733082126143164E-5</v>
      </c>
      <c r="X124" s="45">
        <f t="shared" si="25"/>
        <v>1.6354626417942272E-6</v>
      </c>
    </row>
    <row r="125" spans="1:24" x14ac:dyDescent="0.35">
      <c r="A125" s="70">
        <v>41491</v>
      </c>
      <c r="B125" s="85">
        <v>404.72</v>
      </c>
      <c r="C125" s="76">
        <v>44.022300000000001</v>
      </c>
      <c r="D125" s="73">
        <f t="shared" si="13"/>
        <v>2.0422570722606077E-2</v>
      </c>
      <c r="E125" s="73">
        <f t="shared" si="13"/>
        <v>-5.5641720349836249E-2</v>
      </c>
      <c r="F125" s="73">
        <f t="shared" si="14"/>
        <v>1.7060834550059707E-2</v>
      </c>
      <c r="G125" s="73">
        <f t="shared" si="15"/>
        <v>-5.8041124154808305E-2</v>
      </c>
      <c r="H125" s="74">
        <f t="shared" si="16"/>
        <v>-9.9023001630465851E-4</v>
      </c>
      <c r="I125" s="74">
        <f t="shared" si="17"/>
        <v>2.9107207554451099E-4</v>
      </c>
      <c r="J125" s="45">
        <f t="shared" si="18"/>
        <v>1.1434318821473031E-2</v>
      </c>
      <c r="K125" s="45">
        <f t="shared" si="19"/>
        <v>-6.7076039171309276E-2</v>
      </c>
      <c r="L125" s="45">
        <f t="shared" si="20"/>
        <v>4.499195030911016E-3</v>
      </c>
      <c r="M125" s="45">
        <f t="shared" si="21"/>
        <v>-3.5032828750768283E-2</v>
      </c>
      <c r="N125" s="45">
        <f t="shared" si="22"/>
        <v>5.7901466393714351E-2</v>
      </c>
      <c r="O125" s="2"/>
      <c r="P125" s="2"/>
      <c r="Q125" s="2"/>
      <c r="V125" s="45">
        <f t="shared" si="23"/>
        <v>4.499195030911016E-3</v>
      </c>
      <c r="W125" s="45">
        <f t="shared" si="24"/>
        <v>-3.0178818213274735E-4</v>
      </c>
      <c r="X125" s="45">
        <f t="shared" si="25"/>
        <v>2.0242755926174379E-5</v>
      </c>
    </row>
    <row r="126" spans="1:24" x14ac:dyDescent="0.35">
      <c r="A126" s="70">
        <v>41484</v>
      </c>
      <c r="B126" s="85">
        <v>396.62</v>
      </c>
      <c r="C126" s="76">
        <v>46.616100000000003</v>
      </c>
      <c r="D126" s="73">
        <f t="shared" si="13"/>
        <v>1.2483087841115018E-2</v>
      </c>
      <c r="E126" s="73">
        <f t="shared" si="13"/>
        <v>1.9499393104353332E-2</v>
      </c>
      <c r="F126" s="73">
        <f t="shared" si="14"/>
        <v>9.1213516685686481E-3</v>
      </c>
      <c r="G126" s="73">
        <f t="shared" si="15"/>
        <v>1.709998929938128E-2</v>
      </c>
      <c r="H126" s="74">
        <f t="shared" si="16"/>
        <v>1.5597501592841748E-4</v>
      </c>
      <c r="I126" s="74">
        <f t="shared" si="17"/>
        <v>8.3199056261700066E-5</v>
      </c>
      <c r="J126" s="45">
        <f t="shared" si="18"/>
        <v>7.2298027470243161E-3</v>
      </c>
      <c r="K126" s="45">
        <f t="shared" si="19"/>
        <v>1.2269590357329016E-2</v>
      </c>
      <c r="L126" s="45">
        <f t="shared" si="20"/>
        <v>1.5054284753666117E-4</v>
      </c>
      <c r="M126" s="45">
        <f t="shared" si="21"/>
        <v>-3.9237344825216999E-2</v>
      </c>
      <c r="N126" s="45">
        <f t="shared" si="22"/>
        <v>5.3696950319265635E-2</v>
      </c>
      <c r="O126" s="2"/>
      <c r="P126" s="2"/>
      <c r="Q126" s="2"/>
      <c r="V126" s="45">
        <f t="shared" si="23"/>
        <v>1.5054284753666112E-4</v>
      </c>
      <c r="W126" s="45">
        <f t="shared" si="24"/>
        <v>1.8470990705006692E-6</v>
      </c>
      <c r="X126" s="45">
        <f t="shared" si="25"/>
        <v>2.2663148944446395E-8</v>
      </c>
    </row>
    <row r="127" spans="1:24" x14ac:dyDescent="0.35">
      <c r="A127" s="70">
        <v>41477</v>
      </c>
      <c r="B127" s="85">
        <v>391.73</v>
      </c>
      <c r="C127" s="76">
        <v>45.724499999999999</v>
      </c>
      <c r="D127" s="73">
        <f t="shared" si="13"/>
        <v>2.7758100485373322E-2</v>
      </c>
      <c r="E127" s="73">
        <f t="shared" si="13"/>
        <v>1.978482249193746E-2</v>
      </c>
      <c r="F127" s="73">
        <f t="shared" si="14"/>
        <v>2.4396364312826952E-2</v>
      </c>
      <c r="G127" s="73">
        <f t="shared" si="15"/>
        <v>1.7385418686965408E-2</v>
      </c>
      <c r="H127" s="74">
        <f t="shared" si="16"/>
        <v>4.2414100801823766E-4</v>
      </c>
      <c r="I127" s="74">
        <f t="shared" si="17"/>
        <v>5.9518259168417646E-4</v>
      </c>
      <c r="J127" s="45">
        <f t="shared" si="18"/>
        <v>1.5318999129059959E-2</v>
      </c>
      <c r="K127" s="45">
        <f t="shared" si="19"/>
        <v>4.4658233628775013E-3</v>
      </c>
      <c r="L127" s="45">
        <f t="shared" si="20"/>
        <v>1.9943578308422514E-5</v>
      </c>
      <c r="M127" s="45">
        <f t="shared" si="21"/>
        <v>-3.1148148443181353E-2</v>
      </c>
      <c r="N127" s="45">
        <f t="shared" si="22"/>
        <v>6.1786146701301281E-2</v>
      </c>
      <c r="O127" s="2"/>
      <c r="P127" s="2"/>
      <c r="Q127" s="2"/>
      <c r="V127" s="45">
        <f t="shared" si="23"/>
        <v>1.994357830842249E-5</v>
      </c>
      <c r="W127" s="45">
        <f t="shared" si="24"/>
        <v>8.9064497949130062E-8</v>
      </c>
      <c r="X127" s="45">
        <f t="shared" si="25"/>
        <v>3.9774631574418009E-10</v>
      </c>
    </row>
    <row r="128" spans="1:24" x14ac:dyDescent="0.35">
      <c r="A128" s="70">
        <v>41470</v>
      </c>
      <c r="B128" s="85">
        <v>381.15</v>
      </c>
      <c r="C128" s="76">
        <v>44.837400000000002</v>
      </c>
      <c r="D128" s="73">
        <f t="shared" si="13"/>
        <v>4.2646897910055735E-2</v>
      </c>
      <c r="E128" s="73">
        <f t="shared" si="13"/>
        <v>5.4878507839114625E-2</v>
      </c>
      <c r="F128" s="73">
        <f t="shared" si="14"/>
        <v>3.9285161737509365E-2</v>
      </c>
      <c r="G128" s="73">
        <f t="shared" si="15"/>
        <v>5.2479104034142569E-2</v>
      </c>
      <c r="H128" s="74">
        <f t="shared" si="16"/>
        <v>2.0616500898208712E-3</v>
      </c>
      <c r="I128" s="74">
        <f t="shared" si="17"/>
        <v>1.5433239327422698E-3</v>
      </c>
      <c r="J128" s="45">
        <f t="shared" si="18"/>
        <v>2.3203667316609639E-2</v>
      </c>
      <c r="K128" s="45">
        <f t="shared" si="19"/>
        <v>3.1674840522504986E-2</v>
      </c>
      <c r="L128" s="45">
        <f t="shared" si="20"/>
        <v>1.003295522126124E-3</v>
      </c>
      <c r="M128" s="45">
        <f t="shared" si="21"/>
        <v>-2.3263480255631672E-2</v>
      </c>
      <c r="N128" s="45">
        <f t="shared" si="22"/>
        <v>6.9670814888850963E-2</v>
      </c>
      <c r="O128" s="2"/>
      <c r="P128" s="2"/>
      <c r="Q128" s="2"/>
      <c r="V128" s="45">
        <f t="shared" si="23"/>
        <v>1.003295522126124E-3</v>
      </c>
      <c r="W128" s="45">
        <f t="shared" si="24"/>
        <v>3.177922566028835E-5</v>
      </c>
      <c r="X128" s="45">
        <f t="shared" si="25"/>
        <v>1.0066019047183317E-6</v>
      </c>
    </row>
    <row r="129" spans="1:24" x14ac:dyDescent="0.35">
      <c r="A129" s="70">
        <v>41463</v>
      </c>
      <c r="B129" s="85">
        <v>365.56</v>
      </c>
      <c r="C129" s="76">
        <v>42.504800000000003</v>
      </c>
      <c r="D129" s="73">
        <f t="shared" si="13"/>
        <v>2.931155849641004E-2</v>
      </c>
      <c r="E129" s="73">
        <f t="shared" si="13"/>
        <v>3.1885994000429864E-3</v>
      </c>
      <c r="F129" s="73">
        <f t="shared" si="14"/>
        <v>2.5949822323863669E-2</v>
      </c>
      <c r="G129" s="73">
        <f t="shared" si="15"/>
        <v>7.8919559507093385E-4</v>
      </c>
      <c r="H129" s="74">
        <f t="shared" si="16"/>
        <v>2.0479485470866593E-5</v>
      </c>
      <c r="I129" s="74">
        <f t="shared" si="17"/>
        <v>6.733932786400932E-4</v>
      </c>
      <c r="J129" s="45">
        <f t="shared" si="18"/>
        <v>1.6141664695051877E-2</v>
      </c>
      <c r="K129" s="45">
        <f t="shared" si="19"/>
        <v>-1.295306529500889E-2</v>
      </c>
      <c r="L129" s="45">
        <f t="shared" si="20"/>
        <v>1.6778190053676374E-4</v>
      </c>
      <c r="M129" s="45">
        <f t="shared" si="21"/>
        <v>-3.0325482877189433E-2</v>
      </c>
      <c r="N129" s="45">
        <f t="shared" si="22"/>
        <v>6.2608812267293201E-2</v>
      </c>
      <c r="O129" s="2"/>
      <c r="P129" s="2"/>
      <c r="Q129" s="2"/>
      <c r="V129" s="45">
        <f t="shared" si="23"/>
        <v>1.677819005367638E-4</v>
      </c>
      <c r="W129" s="45">
        <f t="shared" si="24"/>
        <v>-2.1732899129733889E-6</v>
      </c>
      <c r="X129" s="45">
        <f t="shared" si="25"/>
        <v>2.8150766147728498E-8</v>
      </c>
    </row>
    <row r="130" spans="1:24" x14ac:dyDescent="0.35">
      <c r="A130" s="70">
        <v>41456</v>
      </c>
      <c r="B130" s="85">
        <v>355.15</v>
      </c>
      <c r="C130" s="76">
        <v>42.369700000000002</v>
      </c>
      <c r="D130" s="73">
        <f t="shared" si="13"/>
        <v>6.240090939005042E-2</v>
      </c>
      <c r="E130" s="73">
        <f t="shared" si="13"/>
        <v>2.8193623067421524E-2</v>
      </c>
      <c r="F130" s="73">
        <f t="shared" si="14"/>
        <v>5.903917321750405E-2</v>
      </c>
      <c r="G130" s="73">
        <f t="shared" si="15"/>
        <v>2.5794219262449472E-2</v>
      </c>
      <c r="H130" s="74">
        <f t="shared" si="16"/>
        <v>1.522869379046034E-3</v>
      </c>
      <c r="I130" s="74">
        <f t="shared" si="17"/>
        <v>3.4856239742064475E-3</v>
      </c>
      <c r="J130" s="45">
        <f t="shared" si="18"/>
        <v>3.366480943911572E-2</v>
      </c>
      <c r="K130" s="45">
        <f t="shared" si="19"/>
        <v>-5.4711863716941957E-3</v>
      </c>
      <c r="L130" s="45">
        <f t="shared" si="20"/>
        <v>2.9933880313812297E-5</v>
      </c>
      <c r="M130" s="45">
        <f t="shared" si="21"/>
        <v>-1.2802338133125583E-2</v>
      </c>
      <c r="N130" s="45">
        <f t="shared" si="22"/>
        <v>8.0131957011357058E-2</v>
      </c>
      <c r="O130" s="2"/>
      <c r="P130" s="2"/>
      <c r="Q130" s="2"/>
      <c r="V130" s="45">
        <f t="shared" si="23"/>
        <v>2.9933880313812327E-5</v>
      </c>
      <c r="W130" s="45">
        <f t="shared" si="24"/>
        <v>-1.6377383802485524E-7</v>
      </c>
      <c r="X130" s="45">
        <f t="shared" si="25"/>
        <v>8.9603719064164124E-10</v>
      </c>
    </row>
    <row r="131" spans="1:24" x14ac:dyDescent="0.35">
      <c r="A131" s="70">
        <v>41449</v>
      </c>
      <c r="B131" s="85">
        <v>334.29</v>
      </c>
      <c r="C131" s="76">
        <v>41.207900000000002</v>
      </c>
      <c r="D131" s="73">
        <f t="shared" ref="D131:E157" si="26">(B131-B132)/B132</f>
        <v>-8.7063385859027217E-2</v>
      </c>
      <c r="E131" s="73">
        <f t="shared" si="26"/>
        <v>-6.2589713666960048E-2</v>
      </c>
      <c r="F131" s="73">
        <f t="shared" ref="F131:F157" si="27">D131-AVERAGE($D$2:$D$157)</f>
        <v>-9.0425122031573588E-2</v>
      </c>
      <c r="G131" s="73">
        <f t="shared" ref="G131:G157" si="28">E131-AVERAGE($E$2:$E$157)</f>
        <v>-6.4989117471932104E-2</v>
      </c>
      <c r="H131" s="74">
        <f t="shared" ref="H131:H157" si="29">F131*G131</f>
        <v>5.8766488781237317E-3</v>
      </c>
      <c r="I131" s="74">
        <f t="shared" ref="I131:I157" si="30">F131^2</f>
        <v>8.1767026944249751E-3</v>
      </c>
      <c r="J131" s="45">
        <f t="shared" ref="J131:J157" si="31">$S$4+$R$11*D131</f>
        <v>-4.548707504896763E-2</v>
      </c>
      <c r="K131" s="45">
        <f t="shared" ref="K131:K157" si="32">E131-J131</f>
        <v>-1.7102638617992418E-2</v>
      </c>
      <c r="L131" s="45">
        <f t="shared" ref="L131:L157" si="33">K131^2</f>
        <v>2.9250024769764561E-4</v>
      </c>
      <c r="M131" s="45">
        <f t="shared" ref="M131:M157" si="34">$S$4+($R$4*D131)-$R$21</f>
        <v>-9.1954222621208961E-2</v>
      </c>
      <c r="N131" s="45">
        <f t="shared" ref="N131:N157" si="35">$S$4+($R$4*D131)+$R$21</f>
        <v>9.8007252327367289E-4</v>
      </c>
      <c r="O131" s="2"/>
      <c r="P131" s="2"/>
      <c r="Q131" s="2"/>
      <c r="V131" s="45">
        <f t="shared" ref="V131:V157" si="36">(K131-AVERAGE($K$2:$K$157))^2</f>
        <v>2.9250024769764571E-4</v>
      </c>
      <c r="W131" s="45">
        <f t="shared" ref="W131:W157" si="37">(K131-AVERAGE($K$2:$K$157))^3</f>
        <v>-5.0025260320461044E-6</v>
      </c>
      <c r="X131" s="45">
        <f t="shared" ref="X131:X157" si="38">(K131-AVERAGE($K$2:$K$157))^4</f>
        <v>8.55563949031841E-8</v>
      </c>
    </row>
    <row r="132" spans="1:24" x14ac:dyDescent="0.35">
      <c r="A132" s="70">
        <v>41442</v>
      </c>
      <c r="B132" s="85">
        <v>366.17</v>
      </c>
      <c r="C132" s="76">
        <v>43.959299999999999</v>
      </c>
      <c r="D132" s="73">
        <f t="shared" si="26"/>
        <v>-2.2007959189124245E-2</v>
      </c>
      <c r="E132" s="73">
        <f t="shared" si="26"/>
        <v>2.4666034204251158E-2</v>
      </c>
      <c r="F132" s="73">
        <f t="shared" si="27"/>
        <v>-2.5369695361670615E-2</v>
      </c>
      <c r="G132" s="73">
        <f t="shared" si="28"/>
        <v>2.2266630399279105E-2</v>
      </c>
      <c r="H132" s="74">
        <f t="shared" si="29"/>
        <v>-5.6489762996062497E-4</v>
      </c>
      <c r="I132" s="74">
        <f t="shared" si="30"/>
        <v>6.4362144274397151E-4</v>
      </c>
      <c r="J132" s="45">
        <f t="shared" si="31"/>
        <v>-1.1035638948338682E-2</v>
      </c>
      <c r="K132" s="45">
        <f t="shared" si="32"/>
        <v>3.570167315258984E-2</v>
      </c>
      <c r="L132" s="45">
        <f t="shared" si="33"/>
        <v>1.2746094658943542E-3</v>
      </c>
      <c r="M132" s="45">
        <f t="shared" si="34"/>
        <v>-5.7502786520580003E-2</v>
      </c>
      <c r="N132" s="45">
        <f t="shared" si="35"/>
        <v>3.5431508623902631E-2</v>
      </c>
      <c r="O132" s="2"/>
      <c r="P132" s="2"/>
      <c r="Q132" s="2"/>
      <c r="V132" s="45">
        <f t="shared" si="36"/>
        <v>1.2746094658943542E-3</v>
      </c>
      <c r="W132" s="45">
        <f t="shared" si="37"/>
        <v>4.550569054855734E-5</v>
      </c>
      <c r="X132" s="45">
        <f t="shared" si="38"/>
        <v>1.624629290547491E-6</v>
      </c>
    </row>
    <row r="133" spans="1:24" x14ac:dyDescent="0.35">
      <c r="A133" s="70">
        <v>41435</v>
      </c>
      <c r="B133" s="85">
        <v>374.41</v>
      </c>
      <c r="C133" s="76">
        <v>42.9011</v>
      </c>
      <c r="D133" s="73">
        <f t="shared" si="26"/>
        <v>-1.2537345283823369E-3</v>
      </c>
      <c r="E133" s="73">
        <f t="shared" si="26"/>
        <v>-2.3072211102078313E-2</v>
      </c>
      <c r="F133" s="73">
        <f t="shared" si="27"/>
        <v>-4.6154707009287074E-3</v>
      </c>
      <c r="G133" s="73">
        <f t="shared" si="28"/>
        <v>-2.5471614907050365E-2</v>
      </c>
      <c r="H133" s="74">
        <f t="shared" si="29"/>
        <v>1.1756349230882986E-4</v>
      </c>
      <c r="I133" s="74">
        <f t="shared" si="30"/>
        <v>2.1302569791131334E-5</v>
      </c>
      <c r="J133" s="45">
        <f t="shared" si="31"/>
        <v>-4.4813412051200011E-5</v>
      </c>
      <c r="K133" s="45">
        <f t="shared" si="32"/>
        <v>-2.3027397690027113E-2</v>
      </c>
      <c r="L133" s="45">
        <f t="shared" si="33"/>
        <v>5.3026104437466602E-4</v>
      </c>
      <c r="M133" s="45">
        <f t="shared" si="34"/>
        <v>-4.6511960984292521E-2</v>
      </c>
      <c r="N133" s="45">
        <f t="shared" si="35"/>
        <v>4.6422334160190114E-2</v>
      </c>
      <c r="O133" s="2"/>
      <c r="P133" s="2"/>
      <c r="Q133" s="2"/>
      <c r="V133" s="45">
        <f t="shared" si="36"/>
        <v>5.3026104437466624E-4</v>
      </c>
      <c r="W133" s="45">
        <f t="shared" si="37"/>
        <v>-1.2210531948344557E-5</v>
      </c>
      <c r="X133" s="45">
        <f t="shared" si="38"/>
        <v>2.8117677518131178E-7</v>
      </c>
    </row>
    <row r="134" spans="1:24" x14ac:dyDescent="0.35">
      <c r="A134" s="70">
        <v>41428</v>
      </c>
      <c r="B134" s="85">
        <v>374.88</v>
      </c>
      <c r="C134" s="76">
        <v>43.914299999999997</v>
      </c>
      <c r="D134" s="73">
        <f t="shared" si="26"/>
        <v>1.3189189189189177E-2</v>
      </c>
      <c r="E134" s="73">
        <f t="shared" si="26"/>
        <v>-2.4018224247138578E-2</v>
      </c>
      <c r="F134" s="73">
        <f t="shared" si="27"/>
        <v>9.8274530166428051E-3</v>
      </c>
      <c r="G134" s="73">
        <f t="shared" si="28"/>
        <v>-2.641762805211063E-2</v>
      </c>
      <c r="H134" s="74">
        <f t="shared" si="29"/>
        <v>-2.5961799849326221E-4</v>
      </c>
      <c r="I134" s="74">
        <f t="shared" si="30"/>
        <v>9.6578832794321767E-5</v>
      </c>
      <c r="J134" s="45">
        <f t="shared" si="31"/>
        <v>7.603733204773493E-3</v>
      </c>
      <c r="K134" s="45">
        <f t="shared" si="32"/>
        <v>-3.1621957451912069E-2</v>
      </c>
      <c r="L134" s="45">
        <f t="shared" si="33"/>
        <v>9.9994819309053734E-4</v>
      </c>
      <c r="M134" s="45">
        <f t="shared" si="34"/>
        <v>-3.8863414367467819E-2</v>
      </c>
      <c r="N134" s="45">
        <f t="shared" si="35"/>
        <v>5.4070880777014815E-2</v>
      </c>
      <c r="O134" s="2"/>
      <c r="P134" s="2"/>
      <c r="Q134" s="2"/>
      <c r="V134" s="45">
        <f t="shared" si="36"/>
        <v>9.9994819309053734E-4</v>
      </c>
      <c r="W134" s="45">
        <f t="shared" si="37"/>
        <v>-3.1620319216025323E-5</v>
      </c>
      <c r="X134" s="45">
        <f t="shared" si="38"/>
        <v>9.9989638886503047E-7</v>
      </c>
    </row>
    <row r="135" spans="1:24" x14ac:dyDescent="0.35">
      <c r="A135" s="70">
        <v>41421</v>
      </c>
      <c r="B135" s="85">
        <v>370</v>
      </c>
      <c r="C135" s="76">
        <v>44.994999999999997</v>
      </c>
      <c r="D135" s="73">
        <f t="shared" si="26"/>
        <v>-3.3942558746736295E-2</v>
      </c>
      <c r="E135" s="73">
        <f t="shared" si="26"/>
        <v>5.0030574239815124E-4</v>
      </c>
      <c r="F135" s="73">
        <f t="shared" si="27"/>
        <v>-3.7304294919282666E-2</v>
      </c>
      <c r="G135" s="73">
        <f t="shared" si="28"/>
        <v>-1.8990980625739015E-3</v>
      </c>
      <c r="H135" s="74">
        <f t="shared" si="29"/>
        <v>7.084451420689515E-5</v>
      </c>
      <c r="I135" s="74">
        <f t="shared" si="30"/>
        <v>1.3916104194248186E-3</v>
      </c>
      <c r="J135" s="45">
        <f t="shared" si="31"/>
        <v>-1.7355851036593047E-2</v>
      </c>
      <c r="K135" s="45">
        <f t="shared" si="32"/>
        <v>1.7856156778991199E-2</v>
      </c>
      <c r="L135" s="45">
        <f t="shared" si="33"/>
        <v>3.1884233491591337E-4</v>
      </c>
      <c r="M135" s="45">
        <f t="shared" si="34"/>
        <v>-6.3822998608834364E-2</v>
      </c>
      <c r="N135" s="45">
        <f t="shared" si="35"/>
        <v>2.9111296535648264E-2</v>
      </c>
      <c r="O135" s="2"/>
      <c r="P135" s="2"/>
      <c r="Q135" s="2"/>
      <c r="V135" s="45">
        <f t="shared" si="36"/>
        <v>3.1884233491591326E-4</v>
      </c>
      <c r="W135" s="45">
        <f t="shared" si="37"/>
        <v>5.6932987200381662E-6</v>
      </c>
      <c r="X135" s="45">
        <f t="shared" si="38"/>
        <v>1.016604345346314E-7</v>
      </c>
    </row>
    <row r="136" spans="1:24" x14ac:dyDescent="0.35">
      <c r="A136" s="70">
        <v>41414</v>
      </c>
      <c r="B136" s="85">
        <v>383</v>
      </c>
      <c r="C136" s="76">
        <v>44.972499999999997</v>
      </c>
      <c r="D136" s="73">
        <f t="shared" si="26"/>
        <v>9.0546697038724408E-2</v>
      </c>
      <c r="E136" s="73">
        <f t="shared" si="26"/>
        <v>-1.1971246160808954E-2</v>
      </c>
      <c r="F136" s="73">
        <f t="shared" si="27"/>
        <v>8.7184960866178038E-2</v>
      </c>
      <c r="G136" s="73">
        <f t="shared" si="28"/>
        <v>-1.4370649965781006E-2</v>
      </c>
      <c r="H136" s="74">
        <f t="shared" si="29"/>
        <v>-1.2529045548881597E-3</v>
      </c>
      <c r="I136" s="74">
        <f t="shared" si="30"/>
        <v>7.6012174012369963E-3</v>
      </c>
      <c r="J136" s="45">
        <f t="shared" si="31"/>
        <v>4.8569988827152306E-2</v>
      </c>
      <c r="K136" s="45">
        <f t="shared" si="32"/>
        <v>-6.0541234987961261E-2</v>
      </c>
      <c r="L136" s="45">
        <f t="shared" si="33"/>
        <v>3.6652411338675447E-3</v>
      </c>
      <c r="M136" s="45">
        <f t="shared" si="34"/>
        <v>2.1028412549110101E-3</v>
      </c>
      <c r="N136" s="45">
        <f t="shared" si="35"/>
        <v>9.5037136399393651E-2</v>
      </c>
      <c r="O136" s="2"/>
      <c r="P136" s="2"/>
      <c r="Q136" s="2"/>
      <c r="V136" s="45">
        <f t="shared" si="36"/>
        <v>3.6652411338675447E-3</v>
      </c>
      <c r="W136" s="45">
        <f t="shared" si="37"/>
        <v>-2.218982247730166E-4</v>
      </c>
      <c r="X136" s="45">
        <f t="shared" si="38"/>
        <v>1.3433992569394645E-5</v>
      </c>
    </row>
    <row r="137" spans="1:24" x14ac:dyDescent="0.35">
      <c r="A137" s="70">
        <v>41407</v>
      </c>
      <c r="B137" s="85">
        <v>351.2</v>
      </c>
      <c r="C137" s="76">
        <v>45.517400000000002</v>
      </c>
      <c r="D137" s="73">
        <f t="shared" si="26"/>
        <v>1.491157091665694E-2</v>
      </c>
      <c r="E137" s="73">
        <f t="shared" si="26"/>
        <v>1.9931477842336415E-2</v>
      </c>
      <c r="F137" s="73">
        <f t="shared" si="27"/>
        <v>1.154983474411057E-2</v>
      </c>
      <c r="G137" s="73">
        <f t="shared" si="28"/>
        <v>1.7532074037364363E-2</v>
      </c>
      <c r="H137" s="74">
        <f t="shared" si="29"/>
        <v>2.0249255785306981E-4</v>
      </c>
      <c r="I137" s="74">
        <f t="shared" si="30"/>
        <v>1.3339868261626368E-4</v>
      </c>
      <c r="J137" s="45">
        <f t="shared" si="31"/>
        <v>8.5158557910388257E-3</v>
      </c>
      <c r="K137" s="45">
        <f t="shared" si="32"/>
        <v>1.141562205129759E-2</v>
      </c>
      <c r="L137" s="45">
        <f t="shared" si="33"/>
        <v>1.303164268180718E-4</v>
      </c>
      <c r="M137" s="45">
        <f t="shared" si="34"/>
        <v>-3.795129178120249E-2</v>
      </c>
      <c r="N137" s="45">
        <f t="shared" si="35"/>
        <v>5.4983003363280145E-2</v>
      </c>
      <c r="O137" s="2"/>
      <c r="P137" s="2"/>
      <c r="Q137" s="2"/>
      <c r="V137" s="45">
        <f t="shared" si="36"/>
        <v>1.3031642681807175E-4</v>
      </c>
      <c r="W137" s="45">
        <f t="shared" si="37"/>
        <v>1.4876430756306883E-6</v>
      </c>
      <c r="X137" s="45">
        <f t="shared" si="38"/>
        <v>1.6982371098629848E-8</v>
      </c>
    </row>
    <row r="138" spans="1:24" x14ac:dyDescent="0.35">
      <c r="A138" s="70">
        <v>41400</v>
      </c>
      <c r="B138" s="85">
        <v>346.04</v>
      </c>
      <c r="C138" s="76">
        <v>44.627899999999997</v>
      </c>
      <c r="D138" s="73">
        <f t="shared" si="26"/>
        <v>2.5273325234807947E-2</v>
      </c>
      <c r="E138" s="73">
        <f t="shared" si="26"/>
        <v>2.0171217610954199E-2</v>
      </c>
      <c r="F138" s="73">
        <f t="shared" si="27"/>
        <v>2.1911589062261577E-2</v>
      </c>
      <c r="G138" s="73">
        <f t="shared" si="28"/>
        <v>1.7771813805982146E-2</v>
      </c>
      <c r="H138" s="74">
        <f t="shared" si="29"/>
        <v>3.8940868100770769E-4</v>
      </c>
      <c r="I138" s="74">
        <f t="shared" si="30"/>
        <v>4.8011773523342114E-4</v>
      </c>
      <c r="J138" s="45">
        <f t="shared" si="31"/>
        <v>1.4003135408672112E-2</v>
      </c>
      <c r="K138" s="45">
        <f t="shared" si="32"/>
        <v>6.168082202282087E-3</v>
      </c>
      <c r="L138" s="45">
        <f t="shared" si="33"/>
        <v>3.8045238054109037E-5</v>
      </c>
      <c r="M138" s="45">
        <f t="shared" si="34"/>
        <v>-3.24640121635692E-2</v>
      </c>
      <c r="N138" s="45">
        <f t="shared" si="35"/>
        <v>6.0470282980913434E-2</v>
      </c>
      <c r="O138" s="2"/>
      <c r="P138" s="2"/>
      <c r="Q138" s="2"/>
      <c r="V138" s="45">
        <f t="shared" si="36"/>
        <v>3.804523805410901E-5</v>
      </c>
      <c r="W138" s="45">
        <f t="shared" si="37"/>
        <v>2.3466615572313487E-7</v>
      </c>
      <c r="X138" s="45">
        <f t="shared" si="38"/>
        <v>1.4474401385938243E-9</v>
      </c>
    </row>
    <row r="139" spans="1:24" x14ac:dyDescent="0.35">
      <c r="A139" s="70">
        <v>41393</v>
      </c>
      <c r="B139" s="85">
        <v>337.51</v>
      </c>
      <c r="C139" s="76">
        <v>43.7455</v>
      </c>
      <c r="D139" s="73">
        <f t="shared" si="26"/>
        <v>7.8134483309375433E-2</v>
      </c>
      <c r="E139" s="73">
        <f t="shared" si="26"/>
        <v>8.8478113740868322E-2</v>
      </c>
      <c r="F139" s="73">
        <f t="shared" si="27"/>
        <v>7.4772747136829062E-2</v>
      </c>
      <c r="G139" s="73">
        <f t="shared" si="28"/>
        <v>8.6078709935896267E-2</v>
      </c>
      <c r="H139" s="74">
        <f t="shared" si="29"/>
        <v>6.4363416119012267E-3</v>
      </c>
      <c r="I139" s="74">
        <f t="shared" si="30"/>
        <v>5.5909637143881788E-3</v>
      </c>
      <c r="J139" s="45">
        <f t="shared" si="31"/>
        <v>4.1996846353830442E-2</v>
      </c>
      <c r="K139" s="45">
        <f t="shared" si="32"/>
        <v>4.6481267387037881E-2</v>
      </c>
      <c r="L139" s="45">
        <f t="shared" si="33"/>
        <v>2.1605082179053112E-3</v>
      </c>
      <c r="M139" s="45">
        <f t="shared" si="34"/>
        <v>-4.4703012184108618E-3</v>
      </c>
      <c r="N139" s="45">
        <f t="shared" si="35"/>
        <v>8.8463993926071766E-2</v>
      </c>
      <c r="O139" s="2"/>
      <c r="P139" s="2"/>
      <c r="Q139" s="2"/>
      <c r="V139" s="45">
        <f t="shared" si="36"/>
        <v>2.1605082179053112E-3</v>
      </c>
      <c r="W139" s="45">
        <f t="shared" si="37"/>
        <v>1.0042316016834947E-4</v>
      </c>
      <c r="X139" s="45">
        <f t="shared" si="38"/>
        <v>4.6677957596363835E-6</v>
      </c>
    </row>
    <row r="140" spans="1:24" x14ac:dyDescent="0.35">
      <c r="A140" s="70">
        <v>41386</v>
      </c>
      <c r="B140" s="85">
        <v>313.05</v>
      </c>
      <c r="C140" s="76">
        <v>40.189599999999999</v>
      </c>
      <c r="D140" s="73">
        <f t="shared" si="26"/>
        <v>-9.3354430379746483E-3</v>
      </c>
      <c r="E140" s="73">
        <f t="shared" si="26"/>
        <v>-4.6435426735663858E-2</v>
      </c>
      <c r="F140" s="73">
        <f t="shared" si="27"/>
        <v>-1.269717921052102E-2</v>
      </c>
      <c r="G140" s="73">
        <f t="shared" si="28"/>
        <v>-4.8834830540635914E-2</v>
      </c>
      <c r="H140" s="74">
        <f t="shared" si="29"/>
        <v>6.2006459508987932E-4</v>
      </c>
      <c r="I140" s="74">
        <f t="shared" si="30"/>
        <v>1.6121835990408719E-4</v>
      </c>
      <c r="J140" s="45">
        <f t="shared" si="31"/>
        <v>-4.3246479862657297E-3</v>
      </c>
      <c r="K140" s="45">
        <f t="shared" si="32"/>
        <v>-4.2110778749398128E-2</v>
      </c>
      <c r="L140" s="45">
        <f t="shared" si="33"/>
        <v>1.773317686880761E-3</v>
      </c>
      <c r="M140" s="45">
        <f t="shared" si="34"/>
        <v>-5.0791795558507047E-2</v>
      </c>
      <c r="N140" s="45">
        <f t="shared" si="35"/>
        <v>4.2142499585975587E-2</v>
      </c>
      <c r="O140" s="2"/>
      <c r="P140" s="2"/>
      <c r="Q140" s="2"/>
      <c r="V140" s="45">
        <f t="shared" si="36"/>
        <v>1.773317686880761E-3</v>
      </c>
      <c r="W140" s="45">
        <f t="shared" si="37"/>
        <v>-7.4675788764630189E-5</v>
      </c>
      <c r="X140" s="45">
        <f t="shared" si="38"/>
        <v>3.1446556186041326E-6</v>
      </c>
    </row>
    <row r="141" spans="1:24" x14ac:dyDescent="0.35">
      <c r="A141" s="70">
        <v>41379</v>
      </c>
      <c r="B141" s="85">
        <v>316</v>
      </c>
      <c r="C141" s="76">
        <v>42.146700000000003</v>
      </c>
      <c r="D141" s="73">
        <f t="shared" si="26"/>
        <v>-3.4642878963768484E-2</v>
      </c>
      <c r="E141" s="73">
        <f t="shared" si="26"/>
        <v>-8.7327720024459755E-3</v>
      </c>
      <c r="F141" s="73">
        <f t="shared" si="27"/>
        <v>-3.8004615136314854E-2</v>
      </c>
      <c r="G141" s="73">
        <f t="shared" si="28"/>
        <v>-1.1132175807418028E-2</v>
      </c>
      <c r="H141" s="74">
        <f t="shared" si="29"/>
        <v>4.2307405719071718E-4</v>
      </c>
      <c r="I141" s="74">
        <f t="shared" si="30"/>
        <v>1.444350771659412E-3</v>
      </c>
      <c r="J141" s="45">
        <f t="shared" si="31"/>
        <v>-1.7726719977772785E-2</v>
      </c>
      <c r="K141" s="45">
        <f t="shared" si="32"/>
        <v>8.9939479753268093E-3</v>
      </c>
      <c r="L141" s="45">
        <f t="shared" si="33"/>
        <v>8.0891100182885217E-5</v>
      </c>
      <c r="M141" s="45">
        <f t="shared" si="34"/>
        <v>-6.4193867550014105E-2</v>
      </c>
      <c r="N141" s="45">
        <f t="shared" si="35"/>
        <v>2.8740427594468525E-2</v>
      </c>
      <c r="O141" s="2"/>
      <c r="P141" s="2"/>
      <c r="Q141" s="2"/>
      <c r="V141" s="45">
        <f t="shared" si="36"/>
        <v>8.0891100182885176E-5</v>
      </c>
      <c r="W141" s="45">
        <f t="shared" si="37"/>
        <v>7.275303467118181E-7</v>
      </c>
      <c r="X141" s="45">
        <f t="shared" si="38"/>
        <v>6.5433700887975665E-9</v>
      </c>
    </row>
    <row r="142" spans="1:24" x14ac:dyDescent="0.35">
      <c r="A142" s="70">
        <v>41372</v>
      </c>
      <c r="B142" s="85">
        <v>327.33999999999997</v>
      </c>
      <c r="C142" s="76">
        <v>42.518000000000001</v>
      </c>
      <c r="D142" s="73">
        <f t="shared" si="26"/>
        <v>-3.368265682656834E-2</v>
      </c>
      <c r="E142" s="73">
        <f t="shared" si="26"/>
        <v>-5.2103328272593293E-2</v>
      </c>
      <c r="F142" s="73">
        <f t="shared" si="27"/>
        <v>-3.704439299911471E-2</v>
      </c>
      <c r="G142" s="73">
        <f t="shared" si="28"/>
        <v>-5.4502732077565348E-2</v>
      </c>
      <c r="H142" s="74">
        <f t="shared" si="29"/>
        <v>2.0190206266067867E-3</v>
      </c>
      <c r="I142" s="74">
        <f t="shared" si="30"/>
        <v>1.3722870526728589E-3</v>
      </c>
      <c r="J142" s="45">
        <f t="shared" si="31"/>
        <v>-1.7218214641699651E-2</v>
      </c>
      <c r="K142" s="45">
        <f t="shared" si="32"/>
        <v>-3.4885113630893638E-2</v>
      </c>
      <c r="L142" s="45">
        <f t="shared" si="33"/>
        <v>1.2169711530403611E-3</v>
      </c>
      <c r="M142" s="45">
        <f t="shared" si="34"/>
        <v>-6.3685362213940971E-2</v>
      </c>
      <c r="N142" s="45">
        <f t="shared" si="35"/>
        <v>2.9248932930541659E-2</v>
      </c>
      <c r="O142" s="2"/>
      <c r="P142" s="2"/>
      <c r="Q142" s="2"/>
      <c r="V142" s="45">
        <f t="shared" si="36"/>
        <v>1.2169711530403611E-3</v>
      </c>
      <c r="W142" s="45">
        <f t="shared" si="37"/>
        <v>-4.2454176959332648E-5</v>
      </c>
      <c r="X142" s="45">
        <f t="shared" si="38"/>
        <v>1.4810187873323858E-6</v>
      </c>
    </row>
    <row r="143" spans="1:24" x14ac:dyDescent="0.35">
      <c r="A143" s="70">
        <v>41366</v>
      </c>
      <c r="B143" s="85">
        <v>338.75</v>
      </c>
      <c r="C143" s="76">
        <v>44.8551</v>
      </c>
      <c r="D143" s="73">
        <f t="shared" si="26"/>
        <v>-7.704024840353845E-3</v>
      </c>
      <c r="E143" s="73">
        <f t="shared" si="26"/>
        <v>-5.0396718889674291E-3</v>
      </c>
      <c r="F143" s="73">
        <f t="shared" si="27"/>
        <v>-1.1065761012900216E-2</v>
      </c>
      <c r="G143" s="73">
        <f t="shared" si="28"/>
        <v>-7.4390756939394821E-3</v>
      </c>
      <c r="H143" s="74">
        <f t="shared" si="29"/>
        <v>8.2319033786009142E-5</v>
      </c>
      <c r="I143" s="74">
        <f t="shared" si="30"/>
        <v>1.2245106679462242E-4</v>
      </c>
      <c r="J143" s="45">
        <f t="shared" si="31"/>
        <v>-3.4606970037608571E-3</v>
      </c>
      <c r="K143" s="45">
        <f t="shared" si="32"/>
        <v>-1.578974885206572E-3</v>
      </c>
      <c r="L143" s="45">
        <f t="shared" si="33"/>
        <v>2.4931616881131073E-6</v>
      </c>
      <c r="M143" s="45">
        <f t="shared" si="34"/>
        <v>-4.9927844576002176E-2</v>
      </c>
      <c r="N143" s="45">
        <f t="shared" si="35"/>
        <v>4.3006450568480459E-2</v>
      </c>
      <c r="O143" s="2"/>
      <c r="P143" s="2"/>
      <c r="Q143" s="2"/>
      <c r="V143" s="45">
        <f t="shared" si="36"/>
        <v>2.4931616881131141E-6</v>
      </c>
      <c r="W143" s="45">
        <f t="shared" si="37"/>
        <v>-3.9366396902898327E-9</v>
      </c>
      <c r="X143" s="45">
        <f t="shared" si="38"/>
        <v>6.2158552030750332E-12</v>
      </c>
    </row>
    <row r="144" spans="1:24" x14ac:dyDescent="0.35">
      <c r="A144" s="70">
        <v>41358</v>
      </c>
      <c r="B144" s="85">
        <v>341.38</v>
      </c>
      <c r="C144" s="76">
        <v>45.082299999999996</v>
      </c>
      <c r="D144" s="73">
        <f t="shared" si="26"/>
        <v>-3.5922055916407868E-2</v>
      </c>
      <c r="E144" s="73">
        <f t="shared" si="26"/>
        <v>-3.6412679888598948E-2</v>
      </c>
      <c r="F144" s="73">
        <f t="shared" si="27"/>
        <v>-3.9283792088954238E-2</v>
      </c>
      <c r="G144" s="73">
        <f t="shared" si="28"/>
        <v>-3.8812083693571003E-2</v>
      </c>
      <c r="H144" s="74">
        <f t="shared" si="29"/>
        <v>1.5246858263573344E-3</v>
      </c>
      <c r="I144" s="74">
        <f t="shared" si="30"/>
        <v>1.5432163208881835E-3</v>
      </c>
      <c r="J144" s="45">
        <f t="shared" si="31"/>
        <v>-1.8404134381168606E-2</v>
      </c>
      <c r="K144" s="45">
        <f t="shared" si="32"/>
        <v>-1.8008545507430342E-2</v>
      </c>
      <c r="L144" s="45">
        <f t="shared" si="33"/>
        <v>3.2430771129318952E-4</v>
      </c>
      <c r="M144" s="45">
        <f t="shared" si="34"/>
        <v>-6.4871281953409937E-2</v>
      </c>
      <c r="N144" s="45">
        <f t="shared" si="35"/>
        <v>2.8063013191072701E-2</v>
      </c>
      <c r="O144" s="2"/>
      <c r="P144" s="2"/>
      <c r="Q144" s="2"/>
      <c r="V144" s="45">
        <f t="shared" si="36"/>
        <v>3.2430771129318968E-4</v>
      </c>
      <c r="W144" s="45">
        <f t="shared" si="37"/>
        <v>-5.8403101772339884E-6</v>
      </c>
      <c r="X144" s="45">
        <f t="shared" si="38"/>
        <v>1.0517549160422687E-7</v>
      </c>
    </row>
    <row r="145" spans="1:24" x14ac:dyDescent="0.35">
      <c r="A145" s="70">
        <v>41351</v>
      </c>
      <c r="B145" s="85">
        <v>354.1</v>
      </c>
      <c r="C145" s="76">
        <v>46.785899999999998</v>
      </c>
      <c r="D145" s="73">
        <f t="shared" si="26"/>
        <v>-1.8461026721365917E-2</v>
      </c>
      <c r="E145" s="73">
        <f t="shared" si="26"/>
        <v>6.2003200165169723E-3</v>
      </c>
      <c r="F145" s="73">
        <f t="shared" si="27"/>
        <v>-2.1822762893912287E-2</v>
      </c>
      <c r="G145" s="73">
        <f t="shared" si="28"/>
        <v>3.8009162115449197E-3</v>
      </c>
      <c r="H145" s="74">
        <f t="shared" si="29"/>
        <v>-8.2946493264172145E-5</v>
      </c>
      <c r="I145" s="74">
        <f t="shared" si="30"/>
        <v>4.7623298032391497E-4</v>
      </c>
      <c r="J145" s="45">
        <f t="shared" si="31"/>
        <v>-9.1572880786063189E-3</v>
      </c>
      <c r="K145" s="45">
        <f t="shared" si="32"/>
        <v>1.5357608095123291E-2</v>
      </c>
      <c r="L145" s="45">
        <f t="shared" si="33"/>
        <v>2.3585612640339646E-4</v>
      </c>
      <c r="M145" s="45">
        <f t="shared" si="34"/>
        <v>-5.562443565084764E-2</v>
      </c>
      <c r="N145" s="45">
        <f t="shared" si="35"/>
        <v>3.7309859493634995E-2</v>
      </c>
      <c r="O145" s="2"/>
      <c r="P145" s="2"/>
      <c r="Q145" s="2"/>
      <c r="V145" s="45">
        <f t="shared" si="36"/>
        <v>2.358561264033964E-4</v>
      </c>
      <c r="W145" s="45">
        <f t="shared" si="37"/>
        <v>3.6221859561372224E-6</v>
      </c>
      <c r="X145" s="45">
        <f t="shared" si="38"/>
        <v>5.5628112362014903E-8</v>
      </c>
    </row>
    <row r="146" spans="1:24" x14ac:dyDescent="0.35">
      <c r="A146" s="70">
        <v>41344</v>
      </c>
      <c r="B146" s="85">
        <v>360.76</v>
      </c>
      <c r="C146" s="76">
        <v>46.497599999999998</v>
      </c>
      <c r="D146" s="73">
        <f t="shared" si="26"/>
        <v>4.7290039771242666E-2</v>
      </c>
      <c r="E146" s="73">
        <f t="shared" si="26"/>
        <v>4.7637286997586931E-2</v>
      </c>
      <c r="F146" s="73">
        <f t="shared" si="27"/>
        <v>4.3928303598696296E-2</v>
      </c>
      <c r="G146" s="73">
        <f t="shared" si="28"/>
        <v>4.5237883192614875E-2</v>
      </c>
      <c r="H146" s="74">
        <f t="shared" si="29"/>
        <v>1.9872234670475467E-3</v>
      </c>
      <c r="I146" s="74">
        <f t="shared" si="30"/>
        <v>1.9296958570592338E-3</v>
      </c>
      <c r="J146" s="45">
        <f t="shared" si="31"/>
        <v>2.5662538364347176E-2</v>
      </c>
      <c r="K146" s="45">
        <f t="shared" si="32"/>
        <v>2.1974748633239755E-2</v>
      </c>
      <c r="L146" s="45">
        <f t="shared" si="33"/>
        <v>4.8288957749407244E-4</v>
      </c>
      <c r="M146" s="45">
        <f t="shared" si="34"/>
        <v>-2.0804609207894131E-2</v>
      </c>
      <c r="N146" s="45">
        <f t="shared" si="35"/>
        <v>7.21296859365885E-2</v>
      </c>
      <c r="O146" s="2"/>
      <c r="P146" s="2"/>
      <c r="Q146" s="2"/>
      <c r="V146" s="45">
        <f t="shared" si="36"/>
        <v>4.8288957749407233E-4</v>
      </c>
      <c r="W146" s="45">
        <f t="shared" si="37"/>
        <v>1.0611377083043586E-5</v>
      </c>
      <c r="X146" s="45">
        <f t="shared" si="38"/>
        <v>2.3318234405240369E-7</v>
      </c>
    </row>
    <row r="147" spans="1:24" x14ac:dyDescent="0.35">
      <c r="A147" s="70">
        <v>41337</v>
      </c>
      <c r="B147" s="85">
        <v>344.47</v>
      </c>
      <c r="C147" s="76">
        <v>44.383299999999998</v>
      </c>
      <c r="D147" s="73">
        <f t="shared" si="26"/>
        <v>-1.2413990825688028E-2</v>
      </c>
      <c r="E147" s="73">
        <f t="shared" si="26"/>
        <v>-2.0060982206531408E-2</v>
      </c>
      <c r="F147" s="73">
        <f t="shared" si="27"/>
        <v>-1.5775726998234398E-2</v>
      </c>
      <c r="G147" s="73">
        <f t="shared" si="28"/>
        <v>-2.246038601150346E-2</v>
      </c>
      <c r="H147" s="74">
        <f t="shared" si="29"/>
        <v>3.5432891799244134E-4</v>
      </c>
      <c r="I147" s="74">
        <f t="shared" si="30"/>
        <v>2.488735623228217E-4</v>
      </c>
      <c r="J147" s="45">
        <f t="shared" si="31"/>
        <v>-5.9549561376410175E-3</v>
      </c>
      <c r="K147" s="45">
        <f t="shared" si="32"/>
        <v>-1.4106026068890391E-2</v>
      </c>
      <c r="L147" s="45">
        <f t="shared" si="33"/>
        <v>1.9897997145621528E-4</v>
      </c>
      <c r="M147" s="45">
        <f t="shared" si="34"/>
        <v>-5.2422103709882338E-2</v>
      </c>
      <c r="N147" s="45">
        <f t="shared" si="35"/>
        <v>4.0512191434600296E-2</v>
      </c>
      <c r="O147" s="2"/>
      <c r="P147" s="2"/>
      <c r="Q147" s="2"/>
      <c r="V147" s="45">
        <f t="shared" si="36"/>
        <v>1.9897997145621534E-4</v>
      </c>
      <c r="W147" s="45">
        <f t="shared" si="37"/>
        <v>-2.8068166645484397E-6</v>
      </c>
      <c r="X147" s="45">
        <f t="shared" si="38"/>
        <v>3.9593029040716267E-8</v>
      </c>
    </row>
    <row r="148" spans="1:24" x14ac:dyDescent="0.35">
      <c r="A148" s="70">
        <v>41330</v>
      </c>
      <c r="B148" s="85">
        <v>348.8</v>
      </c>
      <c r="C148" s="76">
        <v>45.291899999999998</v>
      </c>
      <c r="D148" s="73">
        <f t="shared" si="26"/>
        <v>-1.1365890989484399E-2</v>
      </c>
      <c r="E148" s="73">
        <f t="shared" si="26"/>
        <v>-4.0351486737885143E-3</v>
      </c>
      <c r="F148" s="73">
        <f t="shared" si="27"/>
        <v>-1.4727627162030771E-2</v>
      </c>
      <c r="G148" s="73">
        <f t="shared" si="28"/>
        <v>-6.4345524787605673E-3</v>
      </c>
      <c r="H148" s="74">
        <f t="shared" si="29"/>
        <v>9.4765689861706556E-5</v>
      </c>
      <c r="I148" s="74">
        <f t="shared" si="30"/>
        <v>2.1690300182378654E-4</v>
      </c>
      <c r="J148" s="45">
        <f t="shared" si="31"/>
        <v>-5.3999133628504226E-3</v>
      </c>
      <c r="K148" s="45">
        <f t="shared" si="32"/>
        <v>1.3647646890619083E-3</v>
      </c>
      <c r="L148" s="45">
        <f t="shared" si="33"/>
        <v>1.8625826565102473E-6</v>
      </c>
      <c r="M148" s="45">
        <f t="shared" si="34"/>
        <v>-5.186706093509174E-2</v>
      </c>
      <c r="N148" s="45">
        <f t="shared" si="35"/>
        <v>4.1067234209390895E-2</v>
      </c>
      <c r="O148" s="2"/>
      <c r="P148" s="2"/>
      <c r="Q148" s="2"/>
      <c r="V148" s="45">
        <f t="shared" si="36"/>
        <v>1.8625826565102414E-6</v>
      </c>
      <c r="W148" s="45">
        <f t="shared" si="37"/>
        <v>2.5419870400642987E-9</v>
      </c>
      <c r="X148" s="45">
        <f t="shared" si="38"/>
        <v>3.4692141523327478E-12</v>
      </c>
    </row>
    <row r="149" spans="1:24" x14ac:dyDescent="0.35">
      <c r="A149" s="70">
        <v>41323</v>
      </c>
      <c r="B149" s="85">
        <v>352.81</v>
      </c>
      <c r="C149" s="76">
        <v>45.4754</v>
      </c>
      <c r="D149" s="73">
        <f t="shared" si="26"/>
        <v>-6.6167361189323759E-3</v>
      </c>
      <c r="E149" s="73">
        <f t="shared" si="26"/>
        <v>4.2564215430043933E-2</v>
      </c>
      <c r="F149" s="73">
        <f t="shared" si="27"/>
        <v>-9.978472291478746E-3</v>
      </c>
      <c r="G149" s="73">
        <f t="shared" si="28"/>
        <v>4.0164811625071878E-2</v>
      </c>
      <c r="H149" s="74">
        <f t="shared" si="29"/>
        <v>-4.0078345989324316E-4</v>
      </c>
      <c r="I149" s="74">
        <f t="shared" si="30"/>
        <v>9.95699092718091E-5</v>
      </c>
      <c r="J149" s="45">
        <f t="shared" si="31"/>
        <v>-2.8849009506651657E-3</v>
      </c>
      <c r="K149" s="45">
        <f t="shared" si="32"/>
        <v>4.5449116380709101E-2</v>
      </c>
      <c r="L149" s="45">
        <f t="shared" si="33"/>
        <v>2.0656221797872402E-3</v>
      </c>
      <c r="M149" s="45">
        <f t="shared" si="34"/>
        <v>-4.9352048522906485E-2</v>
      </c>
      <c r="N149" s="45">
        <f t="shared" si="35"/>
        <v>4.358224662157615E-2</v>
      </c>
      <c r="O149" s="2"/>
      <c r="P149" s="2"/>
      <c r="Q149" s="2"/>
      <c r="V149" s="45">
        <f t="shared" si="36"/>
        <v>2.0656221797872402E-3</v>
      </c>
      <c r="W149" s="45">
        <f t="shared" si="37"/>
        <v>9.3880702847724305E-5</v>
      </c>
      <c r="X149" s="45">
        <f t="shared" si="38"/>
        <v>4.2667949896289896E-6</v>
      </c>
    </row>
    <row r="150" spans="1:24" x14ac:dyDescent="0.35">
      <c r="A150" s="70">
        <v>41316</v>
      </c>
      <c r="B150" s="85">
        <v>355.16</v>
      </c>
      <c r="C150" s="76">
        <v>43.6188</v>
      </c>
      <c r="D150" s="73">
        <f t="shared" si="26"/>
        <v>3.1422431317883637E-2</v>
      </c>
      <c r="E150" s="73">
        <f t="shared" si="26"/>
        <v>3.5788153885974713E-2</v>
      </c>
      <c r="F150" s="73">
        <f t="shared" si="27"/>
        <v>2.8060695145337267E-2</v>
      </c>
      <c r="G150" s="73">
        <f t="shared" si="28"/>
        <v>3.3388750081002658E-2</v>
      </c>
      <c r="H150" s="74">
        <f t="shared" si="29"/>
        <v>9.3691153730687056E-4</v>
      </c>
      <c r="I150" s="74">
        <f t="shared" si="30"/>
        <v>7.8740261203955443E-4</v>
      </c>
      <c r="J150" s="45">
        <f t="shared" si="31"/>
        <v>1.725952071180745E-2</v>
      </c>
      <c r="K150" s="45">
        <f t="shared" si="32"/>
        <v>1.8528633174167263E-2</v>
      </c>
      <c r="L150" s="45">
        <f t="shared" si="33"/>
        <v>3.4331024730285164E-4</v>
      </c>
      <c r="M150" s="45">
        <f t="shared" si="34"/>
        <v>-2.920762686043386E-2</v>
      </c>
      <c r="N150" s="45">
        <f t="shared" si="35"/>
        <v>6.3726668284048771E-2</v>
      </c>
      <c r="O150" s="2"/>
      <c r="P150" s="2"/>
      <c r="Q150" s="2"/>
      <c r="V150" s="45">
        <f t="shared" si="36"/>
        <v>3.4331024730285153E-4</v>
      </c>
      <c r="W150" s="45">
        <f t="shared" si="37"/>
        <v>6.3610696372071807E-6</v>
      </c>
      <c r="X150" s="45">
        <f t="shared" si="38"/>
        <v>1.1786192590314507E-7</v>
      </c>
    </row>
    <row r="151" spans="1:24" x14ac:dyDescent="0.35">
      <c r="A151" s="70">
        <v>41309</v>
      </c>
      <c r="B151" s="85">
        <v>344.34</v>
      </c>
      <c r="C151" s="76">
        <v>42.111699999999999</v>
      </c>
      <c r="D151" s="73">
        <f t="shared" si="26"/>
        <v>-3.4894475742033255E-2</v>
      </c>
      <c r="E151" s="73">
        <f t="shared" si="26"/>
        <v>-1.6327693777490163E-2</v>
      </c>
      <c r="F151" s="73">
        <f t="shared" si="27"/>
        <v>-3.8256211914579626E-2</v>
      </c>
      <c r="G151" s="73">
        <f t="shared" si="28"/>
        <v>-1.8727097582462215E-2</v>
      </c>
      <c r="H151" s="74">
        <f t="shared" si="29"/>
        <v>7.1642781365968634E-4</v>
      </c>
      <c r="I151" s="74">
        <f t="shared" si="30"/>
        <v>1.4635377500532242E-3</v>
      </c>
      <c r="J151" s="45">
        <f t="shared" si="31"/>
        <v>-1.7859958214353638E-2</v>
      </c>
      <c r="K151" s="45">
        <f t="shared" si="32"/>
        <v>1.5322644368634744E-3</v>
      </c>
      <c r="L151" s="45">
        <f t="shared" si="33"/>
        <v>2.3478343044765404E-6</v>
      </c>
      <c r="M151" s="45">
        <f t="shared" si="34"/>
        <v>-6.4327105786594965E-2</v>
      </c>
      <c r="N151" s="45">
        <f t="shared" si="35"/>
        <v>2.8607189357887669E-2</v>
      </c>
      <c r="O151" s="2"/>
      <c r="P151" s="2"/>
      <c r="Q151" s="2"/>
      <c r="V151" s="45">
        <f t="shared" si="36"/>
        <v>2.3478343044765337E-6</v>
      </c>
      <c r="W151" s="45">
        <f t="shared" si="37"/>
        <v>3.5975030083974778E-9</v>
      </c>
      <c r="X151" s="45">
        <f t="shared" si="38"/>
        <v>5.5123259212768082E-12</v>
      </c>
    </row>
    <row r="152" spans="1:24" x14ac:dyDescent="0.35">
      <c r="A152" s="70">
        <v>41302</v>
      </c>
      <c r="B152" s="85">
        <v>356.79</v>
      </c>
      <c r="C152" s="76">
        <v>42.810699999999997</v>
      </c>
      <c r="D152" s="73">
        <f t="shared" si="26"/>
        <v>1.1969254332473062E-2</v>
      </c>
      <c r="E152" s="73">
        <f t="shared" si="26"/>
        <v>-1.7740495917070359E-2</v>
      </c>
      <c r="F152" s="73">
        <f t="shared" si="27"/>
        <v>8.6075181599266914E-3</v>
      </c>
      <c r="G152" s="73">
        <f t="shared" si="28"/>
        <v>-2.0139899722042411E-2</v>
      </c>
      <c r="H152" s="74">
        <f t="shared" si="29"/>
        <v>-1.7335455259658258E-4</v>
      </c>
      <c r="I152" s="74">
        <f t="shared" si="30"/>
        <v>7.408936887346777E-5</v>
      </c>
      <c r="J152" s="45">
        <f t="shared" si="31"/>
        <v>6.9576916688945337E-3</v>
      </c>
      <c r="K152" s="45">
        <f t="shared" si="32"/>
        <v>-2.4698187585964891E-2</v>
      </c>
      <c r="L152" s="45">
        <f t="shared" si="33"/>
        <v>6.1000047003151021E-4</v>
      </c>
      <c r="M152" s="45">
        <f t="shared" si="34"/>
        <v>-3.9509455903346785E-2</v>
      </c>
      <c r="N152" s="45">
        <f t="shared" si="35"/>
        <v>5.3424839241135849E-2</v>
      </c>
      <c r="O152" s="2"/>
      <c r="P152" s="2"/>
      <c r="Q152" s="2"/>
      <c r="V152" s="45">
        <f t="shared" si="36"/>
        <v>6.1000047003151043E-4</v>
      </c>
      <c r="W152" s="45">
        <f t="shared" si="37"/>
        <v>-1.5065906036365002E-5</v>
      </c>
      <c r="X152" s="45">
        <f t="shared" si="38"/>
        <v>3.7210057343866366E-7</v>
      </c>
    </row>
    <row r="153" spans="1:24" x14ac:dyDescent="0.35">
      <c r="A153" s="70">
        <v>41295</v>
      </c>
      <c r="B153" s="85">
        <v>352.57</v>
      </c>
      <c r="C153" s="76">
        <v>43.5839</v>
      </c>
      <c r="D153" s="73">
        <f t="shared" si="26"/>
        <v>1.3394268632692271E-2</v>
      </c>
      <c r="E153" s="73">
        <f t="shared" si="26"/>
        <v>3.153497508964178E-2</v>
      </c>
      <c r="F153" s="73">
        <f t="shared" si="27"/>
        <v>1.0032532460145901E-2</v>
      </c>
      <c r="G153" s="73">
        <f t="shared" si="28"/>
        <v>2.9135571284669728E-2</v>
      </c>
      <c r="H153" s="74">
        <f t="shared" si="29"/>
        <v>2.9230356465834384E-4</v>
      </c>
      <c r="I153" s="74">
        <f t="shared" si="30"/>
        <v>1.0065170756388117E-4</v>
      </c>
      <c r="J153" s="45">
        <f t="shared" si="31"/>
        <v>7.7123372322168808E-3</v>
      </c>
      <c r="K153" s="45">
        <f t="shared" si="32"/>
        <v>2.3822637857424899E-2</v>
      </c>
      <c r="L153" s="45">
        <f t="shared" si="33"/>
        <v>5.6751807448601397E-4</v>
      </c>
      <c r="M153" s="45">
        <f t="shared" si="34"/>
        <v>-3.8754810340024433E-2</v>
      </c>
      <c r="N153" s="45">
        <f t="shared" si="35"/>
        <v>5.4179484804458201E-2</v>
      </c>
      <c r="O153" s="2"/>
      <c r="P153" s="2"/>
      <c r="Q153" s="2"/>
      <c r="V153" s="45">
        <f t="shared" si="36"/>
        <v>5.6751807448601386E-4</v>
      </c>
      <c r="W153" s="45">
        <f t="shared" si="37"/>
        <v>1.3519777566023395E-5</v>
      </c>
      <c r="X153" s="45">
        <f t="shared" si="38"/>
        <v>3.2207676486831279E-7</v>
      </c>
    </row>
    <row r="154" spans="1:24" x14ac:dyDescent="0.35">
      <c r="A154" s="70">
        <v>41288</v>
      </c>
      <c r="B154" s="85">
        <v>347.91</v>
      </c>
      <c r="C154" s="76">
        <v>42.2515</v>
      </c>
      <c r="D154" s="73">
        <f t="shared" si="26"/>
        <v>5.7519197032022517E-4</v>
      </c>
      <c r="E154" s="73">
        <f t="shared" si="26"/>
        <v>-9.0158762920449532E-3</v>
      </c>
      <c r="F154" s="73">
        <f t="shared" si="27"/>
        <v>-2.7865442022261457E-3</v>
      </c>
      <c r="G154" s="73">
        <f t="shared" si="28"/>
        <v>-1.1415280097017005E-2</v>
      </c>
      <c r="H154" s="74">
        <f t="shared" si="29"/>
        <v>3.1809182571130252E-5</v>
      </c>
      <c r="I154" s="74">
        <f t="shared" si="30"/>
        <v>7.7648285909601478E-6</v>
      </c>
      <c r="J154" s="45">
        <f t="shared" si="31"/>
        <v>9.2373214407146377E-4</v>
      </c>
      <c r="K154" s="45">
        <f t="shared" si="32"/>
        <v>-9.9396084361164164E-3</v>
      </c>
      <c r="L154" s="45">
        <f t="shared" si="33"/>
        <v>9.8795815863316635E-5</v>
      </c>
      <c r="M154" s="45">
        <f t="shared" si="34"/>
        <v>-4.5543415428169851E-2</v>
      </c>
      <c r="N154" s="45">
        <f t="shared" si="35"/>
        <v>4.7390879716312784E-2</v>
      </c>
      <c r="O154" s="2"/>
      <c r="P154" s="2"/>
      <c r="Q154" s="2"/>
      <c r="V154" s="45">
        <f t="shared" si="36"/>
        <v>9.8795815863316662E-5</v>
      </c>
      <c r="W154" s="45">
        <f t="shared" si="37"/>
        <v>-9.8199172480802658E-7</v>
      </c>
      <c r="X154" s="45">
        <f t="shared" si="38"/>
        <v>9.7606132320983727E-9</v>
      </c>
    </row>
    <row r="155" spans="1:24" x14ac:dyDescent="0.35">
      <c r="A155" s="70">
        <v>41281</v>
      </c>
      <c r="B155" s="85">
        <v>347.71</v>
      </c>
      <c r="C155" s="76">
        <v>42.635899999999999</v>
      </c>
      <c r="D155" s="73">
        <f t="shared" si="26"/>
        <v>2.8910457477658701E-2</v>
      </c>
      <c r="E155" s="73">
        <f t="shared" si="26"/>
        <v>1.2657055316723224E-2</v>
      </c>
      <c r="F155" s="73">
        <f t="shared" si="27"/>
        <v>2.5548721305112331E-2</v>
      </c>
      <c r="G155" s="73">
        <f t="shared" si="28"/>
        <v>1.0257651511751172E-2</v>
      </c>
      <c r="H155" s="74">
        <f t="shared" si="29"/>
        <v>2.6206987971869489E-4</v>
      </c>
      <c r="I155" s="74">
        <f t="shared" si="30"/>
        <v>6.5273716032630076E-4</v>
      </c>
      <c r="J155" s="45">
        <f t="shared" si="31"/>
        <v>1.592925342016277E-2</v>
      </c>
      <c r="K155" s="45">
        <f t="shared" si="32"/>
        <v>-3.2721981034395456E-3</v>
      </c>
      <c r="L155" s="45">
        <f t="shared" si="33"/>
        <v>1.0707280428153359E-5</v>
      </c>
      <c r="M155" s="45">
        <f t="shared" si="34"/>
        <v>-3.053789415207854E-2</v>
      </c>
      <c r="N155" s="45">
        <f t="shared" si="35"/>
        <v>6.2396400992404094E-2</v>
      </c>
      <c r="O155" s="2"/>
      <c r="P155" s="2"/>
      <c r="Q155" s="2"/>
      <c r="V155" s="45">
        <f t="shared" si="36"/>
        <v>1.0707280428153373E-5</v>
      </c>
      <c r="W155" s="45">
        <f t="shared" si="37"/>
        <v>-3.5036342709998859E-8</v>
      </c>
      <c r="X155" s="45">
        <f t="shared" si="38"/>
        <v>1.1464585416711628E-10</v>
      </c>
    </row>
    <row r="156" spans="1:24" x14ac:dyDescent="0.35">
      <c r="A156" s="70">
        <v>41274</v>
      </c>
      <c r="B156" s="85">
        <v>337.94</v>
      </c>
      <c r="C156" s="76">
        <v>42.103000000000002</v>
      </c>
      <c r="D156" s="73">
        <f t="shared" si="26"/>
        <v>4.3688887567984377E-3</v>
      </c>
      <c r="E156" s="73">
        <f t="shared" si="26"/>
        <v>-3.3094397151704202E-3</v>
      </c>
      <c r="F156" s="73">
        <f t="shared" si="27"/>
        <v>1.0071525842520667E-3</v>
      </c>
      <c r="G156" s="73">
        <f t="shared" si="28"/>
        <v>-5.7088435201424724E-3</v>
      </c>
      <c r="H156" s="74">
        <f t="shared" si="29"/>
        <v>-5.7496765044021565E-6</v>
      </c>
      <c r="I156" s="74">
        <f t="shared" si="30"/>
        <v>1.0143563279656163E-6</v>
      </c>
      <c r="J156" s="45">
        <f t="shared" si="31"/>
        <v>2.9327621222728266E-3</v>
      </c>
      <c r="K156" s="45">
        <f t="shared" si="32"/>
        <v>-6.2422018374432469E-3</v>
      </c>
      <c r="L156" s="45">
        <f t="shared" si="33"/>
        <v>3.8965083779379847E-5</v>
      </c>
      <c r="M156" s="45">
        <f t="shared" si="34"/>
        <v>-4.3534385449968488E-2</v>
      </c>
      <c r="N156" s="45">
        <f t="shared" si="35"/>
        <v>4.9399909694514146E-2</v>
      </c>
      <c r="O156" s="2"/>
      <c r="P156" s="2"/>
      <c r="Q156" s="2"/>
      <c r="V156" s="45">
        <f t="shared" si="36"/>
        <v>3.8965083779379881E-5</v>
      </c>
      <c r="W156" s="45">
        <f t="shared" si="37"/>
        <v>-2.4322791756377523E-7</v>
      </c>
      <c r="X156" s="45">
        <f t="shared" si="38"/>
        <v>1.5182777539340931E-9</v>
      </c>
    </row>
    <row r="157" spans="1:24" x14ac:dyDescent="0.35">
      <c r="A157" s="70">
        <v>41267</v>
      </c>
      <c r="B157" s="85">
        <v>336.47</v>
      </c>
      <c r="C157" s="76">
        <v>42.242800000000003</v>
      </c>
      <c r="D157" s="73">
        <f t="shared" si="26"/>
        <v>1.3988095238096051E-3</v>
      </c>
      <c r="E157" s="73">
        <f t="shared" si="26"/>
        <v>1.0767404911850914E-2</v>
      </c>
      <c r="F157" s="73">
        <f t="shared" si="27"/>
        <v>-1.9629266487367659E-3</v>
      </c>
      <c r="G157" s="73">
        <f t="shared" si="28"/>
        <v>8.3680011068788616E-3</v>
      </c>
      <c r="H157" s="74">
        <f t="shared" si="29"/>
        <v>-1.6425772369351273E-5</v>
      </c>
      <c r="I157" s="74">
        <f t="shared" si="30"/>
        <v>3.8530810283209507E-6</v>
      </c>
      <c r="J157" s="45">
        <f t="shared" si="31"/>
        <v>1.3598957197770234E-3</v>
      </c>
      <c r="K157" s="45">
        <f t="shared" si="32"/>
        <v>9.4075091920738894E-3</v>
      </c>
      <c r="L157" s="45">
        <f t="shared" si="33"/>
        <v>8.8501229198954722E-5</v>
      </c>
      <c r="M157" s="45">
        <f t="shared" si="34"/>
        <v>-4.5107251852464295E-2</v>
      </c>
      <c r="N157" s="45">
        <f t="shared" si="35"/>
        <v>4.782704329201834E-2</v>
      </c>
      <c r="O157" s="2"/>
      <c r="P157" s="2"/>
      <c r="Q157" s="2"/>
      <c r="V157" s="45">
        <f t="shared" si="36"/>
        <v>8.8501229198954695E-5</v>
      </c>
      <c r="W157" s="45">
        <f t="shared" si="37"/>
        <v>8.3257612719900424E-7</v>
      </c>
      <c r="X157" s="45">
        <f t="shared" si="38"/>
        <v>7.8324675697259113E-9</v>
      </c>
    </row>
    <row r="158" spans="1:24" x14ac:dyDescent="0.35">
      <c r="A158" s="77">
        <v>41260</v>
      </c>
      <c r="B158" s="85">
        <v>336</v>
      </c>
      <c r="C158" s="84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O158" s="2"/>
      <c r="P158" s="2"/>
      <c r="Q158" s="2"/>
      <c r="V158" s="45"/>
      <c r="W158" s="45"/>
      <c r="X158" s="4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Feuil12">
    <tabColor theme="0" tint="-0.34998626667073579"/>
  </sheetPr>
  <dimension ref="A1:AD158"/>
  <sheetViews>
    <sheetView zoomScale="33" zoomScaleNormal="70" zoomScalePageLayoutView="70" workbookViewId="0">
      <selection activeCell="Z14" sqref="Z14:AA14"/>
    </sheetView>
  </sheetViews>
  <sheetFormatPr baseColWidth="10" defaultColWidth="11.453125" defaultRowHeight="14.5" x14ac:dyDescent="0.35"/>
  <cols>
    <col min="2" max="2" width="13.1796875" bestFit="1" customWidth="1"/>
    <col min="4" max="5" width="13.453125" customWidth="1"/>
    <col min="8" max="8" width="15.81640625" customWidth="1"/>
    <col min="9" max="9" width="11.54296875" customWidth="1"/>
    <col min="17" max="17" width="18" customWidth="1"/>
    <col min="18" max="19" width="14.81640625" style="5" bestFit="1" customWidth="1"/>
    <col min="22" max="22" width="11" bestFit="1" customWidth="1"/>
    <col min="23" max="23" width="12.54296875" bestFit="1" customWidth="1"/>
    <col min="24" max="24" width="12.1796875" bestFit="1" customWidth="1"/>
    <col min="26" max="26" width="15" customWidth="1"/>
    <col min="27" max="27" width="18.1796875" customWidth="1"/>
    <col min="29" max="29" width="14.81640625" style="2" customWidth="1"/>
    <col min="30" max="30" width="28.81640625" style="5" customWidth="1"/>
  </cols>
  <sheetData>
    <row r="1" spans="1:30" ht="15" thickBot="1" x14ac:dyDescent="0.4">
      <c r="A1" s="183" t="s">
        <v>0</v>
      </c>
      <c r="B1" s="69" t="s">
        <v>120</v>
      </c>
      <c r="C1" s="69" t="s">
        <v>22</v>
      </c>
      <c r="D1" s="69" t="s">
        <v>87</v>
      </c>
      <c r="E1" s="69" t="s">
        <v>88</v>
      </c>
      <c r="F1" s="69" t="s">
        <v>90</v>
      </c>
      <c r="G1" s="69" t="s">
        <v>91</v>
      </c>
      <c r="H1" s="69" t="s">
        <v>112</v>
      </c>
      <c r="I1" s="69" t="s">
        <v>92</v>
      </c>
      <c r="J1" s="69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O1" s="2"/>
      <c r="P1" s="2"/>
      <c r="Q1" s="2"/>
      <c r="V1" s="128" t="s">
        <v>146</v>
      </c>
      <c r="W1" s="128" t="s">
        <v>147</v>
      </c>
      <c r="X1" s="128" t="s">
        <v>148</v>
      </c>
      <c r="Y1" s="2"/>
      <c r="Z1" s="207" t="s">
        <v>157</v>
      </c>
      <c r="AA1" s="208"/>
      <c r="AB1" s="2"/>
      <c r="AC1" s="207" t="s">
        <v>162</v>
      </c>
      <c r="AD1" s="208"/>
    </row>
    <row r="2" spans="1:30" x14ac:dyDescent="0.35">
      <c r="A2" s="70">
        <v>42352</v>
      </c>
      <c r="B2" s="85">
        <v>604.96</v>
      </c>
      <c r="C2" s="72">
        <v>56.429400000000001</v>
      </c>
      <c r="D2" s="73">
        <f>(B2-B3)/B3</f>
        <v>-5.8296103734375139E-2</v>
      </c>
      <c r="E2" s="73">
        <f>(C2-C3)/C3</f>
        <v>-5.5264990691507199E-2</v>
      </c>
      <c r="F2" s="73">
        <f>D2-AVERAGE($D$2:$D$157)</f>
        <v>-6.0167082690789846E-2</v>
      </c>
      <c r="G2" s="73">
        <f>E2-AVERAGE($E$2:$E$157)</f>
        <v>-5.7664394496479254E-2</v>
      </c>
      <c r="H2" s="74">
        <f>F2*G2</f>
        <v>3.469498391983994E-3</v>
      </c>
      <c r="I2" s="74">
        <f>F2^2</f>
        <v>3.6200778395203432E-3</v>
      </c>
      <c r="J2" s="45">
        <f>$S$4+$R$11*D2</f>
        <v>-4.7184417928181545E-2</v>
      </c>
      <c r="K2" s="45">
        <f>E2-J2</f>
        <v>-8.0805727633256538E-3</v>
      </c>
      <c r="L2" s="45">
        <f>K2^2</f>
        <v>6.5295656183400399E-5</v>
      </c>
      <c r="M2" s="45">
        <f>$S$4+($R$4*D2)-$R$21</f>
        <v>-8.990474920782679E-2</v>
      </c>
      <c r="N2" s="45">
        <f>$S$4+($R$4*D2)+$R$21</f>
        <v>-4.4640866485362377E-3</v>
      </c>
      <c r="O2" s="2"/>
      <c r="P2" s="2"/>
      <c r="Q2" s="2"/>
      <c r="V2" s="45">
        <f>(K2-AVERAGE($K$2:$K$157))^2</f>
        <v>6.5295656183400399E-5</v>
      </c>
      <c r="W2" s="45">
        <f>(K2-AVERAGE($K$2:$K$157))^3</f>
        <v>-5.276263009190616E-7</v>
      </c>
      <c r="X2" s="45">
        <f>(K2-AVERAGE($K$2:$K$157))^4</f>
        <v>4.2635227164208349E-9</v>
      </c>
      <c r="Y2" s="2"/>
      <c r="Z2" s="136" t="s">
        <v>149</v>
      </c>
      <c r="AA2" s="137">
        <f>AVERAGE(V2:V157)</f>
        <v>4.6165392113341365E-4</v>
      </c>
      <c r="AB2" s="2"/>
      <c r="AC2" s="182" t="s">
        <v>171</v>
      </c>
      <c r="AD2" s="181">
        <f>RHO(K2:K157,1)</f>
        <v>-9.4038506242675665E-2</v>
      </c>
    </row>
    <row r="3" spans="1:30" ht="15" thickBot="1" x14ac:dyDescent="0.4">
      <c r="A3" s="70">
        <v>42345</v>
      </c>
      <c r="B3" s="85">
        <v>642.41</v>
      </c>
      <c r="C3" s="76">
        <v>59.730400000000003</v>
      </c>
      <c r="D3" s="73">
        <f t="shared" ref="D3:E66" si="0">(B3-B4)/B4</f>
        <v>-3.7155275779376613E-2</v>
      </c>
      <c r="E3" s="73">
        <f t="shared" si="0"/>
        <v>-1.8394503177501211E-2</v>
      </c>
      <c r="F3" s="73">
        <f t="shared" ref="F3:F66" si="1">D3-AVERAGE($D$2:$D$157)</f>
        <v>-3.902625473579132E-2</v>
      </c>
      <c r="G3" s="73">
        <f t="shared" ref="G3:G66" si="2">E3-AVERAGE($E$2:$E$157)</f>
        <v>-2.0793906982473263E-2</v>
      </c>
      <c r="H3" s="74">
        <f t="shared" ref="H3:H66" si="3">F3*G3</f>
        <v>8.1150831085035138E-4</v>
      </c>
      <c r="I3" s="74">
        <f t="shared" ref="I3:I66" si="4">F3^2</f>
        <v>1.5230485587028745E-3</v>
      </c>
      <c r="J3" s="45">
        <f t="shared" ref="J3:J66" si="5">$S$4+$R$11*D3</f>
        <v>-2.976221632337649E-2</v>
      </c>
      <c r="K3" s="45">
        <f t="shared" ref="K3:K66" si="6">E3-J3</f>
        <v>1.1367713145875279E-2</v>
      </c>
      <c r="L3" s="45">
        <f t="shared" ref="L3:L66" si="7">K3^2</f>
        <v>1.2922490216690563E-4</v>
      </c>
      <c r="M3" s="45">
        <f t="shared" ref="M3:M66" si="8">$S$4+($R$4*D3)-$R$21</f>
        <v>-7.2482547603021738E-2</v>
      </c>
      <c r="N3" s="45">
        <f t="shared" ref="N3:N66" si="9">$S$4+($R$4*D3)+$R$21</f>
        <v>1.2958114956268803E-2</v>
      </c>
      <c r="O3" s="2"/>
      <c r="P3" s="2"/>
      <c r="Q3" s="2"/>
      <c r="V3" s="45">
        <f t="shared" ref="V3:V66" si="10">(K3-AVERAGE($K$2:$K$157))^2</f>
        <v>1.2922490216690563E-4</v>
      </c>
      <c r="W3" s="45">
        <f t="shared" ref="W3:W66" si="11">(K3-AVERAGE($K$2:$K$157))^3</f>
        <v>1.46899161913718E-6</v>
      </c>
      <c r="X3" s="45">
        <f t="shared" ref="X3:X66" si="12">(K3-AVERAGE($K$2:$K$157))^4</f>
        <v>1.669907534004633E-8</v>
      </c>
      <c r="Y3" s="2"/>
      <c r="Z3" s="136" t="s">
        <v>150</v>
      </c>
      <c r="AA3" s="137">
        <f>AVERAGE(W2:W157)</f>
        <v>-8.9027466515313262E-7</v>
      </c>
      <c r="AB3" s="2"/>
      <c r="AC3" s="176" t="s">
        <v>172</v>
      </c>
      <c r="AD3" s="117">
        <f>COUNT(K2:K157)</f>
        <v>156</v>
      </c>
    </row>
    <row r="4" spans="1:30" x14ac:dyDescent="0.35">
      <c r="A4" s="70">
        <v>42338</v>
      </c>
      <c r="B4" s="85">
        <v>667.2</v>
      </c>
      <c r="C4" s="76">
        <v>60.849699999999999</v>
      </c>
      <c r="D4" s="73">
        <f t="shared" si="0"/>
        <v>2.2952026125753228E-2</v>
      </c>
      <c r="E4" s="73">
        <f t="shared" si="0"/>
        <v>1.0396256617007302E-2</v>
      </c>
      <c r="F4" s="73">
        <f t="shared" si="1"/>
        <v>2.1081047169338524E-2</v>
      </c>
      <c r="G4" s="73">
        <f t="shared" si="2"/>
        <v>7.9968528120352503E-3</v>
      </c>
      <c r="H4" s="74">
        <f t="shared" si="3"/>
        <v>1.6858203133677253E-4</v>
      </c>
      <c r="I4" s="74">
        <f t="shared" si="4"/>
        <v>4.4441054975587581E-4</v>
      </c>
      <c r="J4" s="45">
        <f t="shared" si="5"/>
        <v>1.9772339936254536E-2</v>
      </c>
      <c r="K4" s="45">
        <f t="shared" si="6"/>
        <v>-9.3760833192472331E-3</v>
      </c>
      <c r="L4" s="45">
        <f t="shared" si="7"/>
        <v>8.7910938409466212E-5</v>
      </c>
      <c r="M4" s="45">
        <f t="shared" si="8"/>
        <v>-2.2947991343390751E-2</v>
      </c>
      <c r="N4" s="45">
        <f t="shared" si="9"/>
        <v>6.2492671215899798E-2</v>
      </c>
      <c r="O4" s="2"/>
      <c r="P4" s="2"/>
      <c r="Q4" s="66" t="s">
        <v>98</v>
      </c>
      <c r="R4" s="102">
        <f t="array" ref="R4:S8">LINEST(E2:E157,D2:D157,,TRUE)</f>
        <v>0.82410214216258937</v>
      </c>
      <c r="S4" s="103">
        <v>8.5752603904956865E-4</v>
      </c>
      <c r="V4" s="45">
        <f t="shared" si="10"/>
        <v>8.7910938409466212E-5</v>
      </c>
      <c r="W4" s="45">
        <f t="shared" si="11"/>
        <v>-8.2426028320036704E-7</v>
      </c>
      <c r="X4" s="45">
        <f t="shared" si="12"/>
        <v>7.728333092032962E-9</v>
      </c>
      <c r="Y4" s="2"/>
      <c r="Z4" s="136" t="s">
        <v>151</v>
      </c>
      <c r="AA4" s="137">
        <f>AVERAGE(X2:X157)</f>
        <v>8.71297292831428E-7</v>
      </c>
      <c r="AB4" s="2"/>
      <c r="AC4" s="180" t="s">
        <v>169</v>
      </c>
      <c r="AD4" s="179">
        <f>StatistiqueLB(K2:K157,1)</f>
        <v>1.4062464238568209</v>
      </c>
    </row>
    <row r="5" spans="1:30" ht="15" thickBot="1" x14ac:dyDescent="0.4">
      <c r="A5" s="70">
        <v>42331</v>
      </c>
      <c r="B5" s="85">
        <v>652.23</v>
      </c>
      <c r="C5" s="76">
        <v>60.223599999999998</v>
      </c>
      <c r="D5" s="73">
        <f t="shared" si="0"/>
        <v>3.2957460961008614E-2</v>
      </c>
      <c r="E5" s="73">
        <f t="shared" si="0"/>
        <v>2.5188998347062438E-2</v>
      </c>
      <c r="F5" s="73">
        <f t="shared" si="1"/>
        <v>3.1086482004593911E-2</v>
      </c>
      <c r="G5" s="73">
        <f t="shared" si="2"/>
        <v>2.2789594542090386E-2</v>
      </c>
      <c r="H5" s="74">
        <f t="shared" si="3"/>
        <v>7.0844832062468444E-4</v>
      </c>
      <c r="I5" s="74">
        <f t="shared" si="4"/>
        <v>9.66369363421941E-4</v>
      </c>
      <c r="J5" s="45">
        <f t="shared" si="5"/>
        <v>2.8017840217256697E-2</v>
      </c>
      <c r="K5" s="45">
        <f t="shared" si="6"/>
        <v>-2.828841870194259E-3</v>
      </c>
      <c r="L5" s="45">
        <f t="shared" si="7"/>
        <v>8.0023463265641529E-6</v>
      </c>
      <c r="M5" s="45">
        <f t="shared" si="8"/>
        <v>-1.4702491062388592E-2</v>
      </c>
      <c r="N5" s="45">
        <f t="shared" si="9"/>
        <v>7.0738171496901953E-2</v>
      </c>
      <c r="O5" s="2"/>
      <c r="P5" s="2"/>
      <c r="Q5" s="67" t="s">
        <v>99</v>
      </c>
      <c r="R5" s="104">
        <v>6.5355491648573974E-2</v>
      </c>
      <c r="S5" s="105">
        <v>1.7357145004944401E-3</v>
      </c>
      <c r="V5" s="45">
        <f t="shared" si="10"/>
        <v>8.0023463265641529E-6</v>
      </c>
      <c r="W5" s="45">
        <f t="shared" si="11"/>
        <v>-2.2637372348379896E-8</v>
      </c>
      <c r="X5" s="45">
        <f t="shared" si="12"/>
        <v>6.4037546730274786E-11</v>
      </c>
      <c r="Y5" s="2"/>
      <c r="Z5" s="138"/>
      <c r="AA5" s="45"/>
      <c r="AB5" s="2"/>
      <c r="AC5" s="177" t="s">
        <v>161</v>
      </c>
      <c r="AD5" s="120">
        <f>CHIINV(0.05,1)</f>
        <v>3.8414588206941236</v>
      </c>
    </row>
    <row r="6" spans="1:30" ht="15" thickBot="1" x14ac:dyDescent="0.4">
      <c r="A6" s="70">
        <v>42324</v>
      </c>
      <c r="B6" s="85">
        <v>631.41999999999996</v>
      </c>
      <c r="C6" s="76">
        <v>58.743899999999996</v>
      </c>
      <c r="D6" s="73">
        <f t="shared" si="0"/>
        <v>-1.3822293719836979E-2</v>
      </c>
      <c r="E6" s="73">
        <f t="shared" si="0"/>
        <v>-8.0624173984931817E-4</v>
      </c>
      <c r="F6" s="73">
        <f t="shared" si="1"/>
        <v>-1.5693272676251684E-2</v>
      </c>
      <c r="G6" s="73">
        <f t="shared" si="2"/>
        <v>-3.2056455448213708E-3</v>
      </c>
      <c r="H6" s="74">
        <f t="shared" si="3"/>
        <v>5.0307069638293163E-5</v>
      </c>
      <c r="I6" s="74">
        <f t="shared" si="4"/>
        <v>2.4627880729118768E-4</v>
      </c>
      <c r="J6" s="45">
        <f t="shared" si="5"/>
        <v>-1.0533455825068601E-2</v>
      </c>
      <c r="K6" s="45">
        <f t="shared" si="6"/>
        <v>9.7272140852192827E-3</v>
      </c>
      <c r="L6" s="45">
        <f t="shared" si="7"/>
        <v>9.4618693859688409E-5</v>
      </c>
      <c r="M6" s="45">
        <f t="shared" si="8"/>
        <v>-5.3253787104713866E-2</v>
      </c>
      <c r="N6" s="45">
        <f t="shared" si="9"/>
        <v>3.2186875454576679E-2</v>
      </c>
      <c r="O6" s="2"/>
      <c r="P6" s="2"/>
      <c r="Q6" s="67" t="s">
        <v>100</v>
      </c>
      <c r="R6" s="106">
        <v>0.50798767488356078</v>
      </c>
      <c r="S6" s="107">
        <v>2.1625203504306696E-2</v>
      </c>
      <c r="V6" s="45">
        <f t="shared" si="10"/>
        <v>9.4618693859688409E-5</v>
      </c>
      <c r="W6" s="45">
        <f t="shared" si="11"/>
        <v>9.2037629163701238E-7</v>
      </c>
      <c r="X6" s="45">
        <f t="shared" si="12"/>
        <v>8.9526972277134376E-9</v>
      </c>
      <c r="Y6" s="2"/>
      <c r="Z6" s="136" t="s">
        <v>152</v>
      </c>
      <c r="AA6" s="45">
        <f>AA3/(AA2^1.5)</f>
        <v>-8.9753051227152172E-2</v>
      </c>
      <c r="AB6" s="2"/>
    </row>
    <row r="7" spans="1:30" ht="15" thickBot="1" x14ac:dyDescent="0.4">
      <c r="A7" s="70">
        <v>42317</v>
      </c>
      <c r="B7" s="85">
        <v>640.27</v>
      </c>
      <c r="C7" s="76">
        <v>58.7913</v>
      </c>
      <c r="D7" s="73">
        <f t="shared" si="0"/>
        <v>3.9199084309390533E-3</v>
      </c>
      <c r="E7" s="73">
        <f t="shared" si="0"/>
        <v>8.0689229009315384E-4</v>
      </c>
      <c r="F7" s="73">
        <f t="shared" si="1"/>
        <v>2.0489294745243487E-3</v>
      </c>
      <c r="G7" s="73">
        <f t="shared" si="2"/>
        <v>-1.5925115148788986E-3</v>
      </c>
      <c r="H7" s="74">
        <f t="shared" si="3"/>
        <v>-3.2629437813547963E-6</v>
      </c>
      <c r="I7" s="74">
        <f t="shared" si="4"/>
        <v>4.1981119915746243E-6</v>
      </c>
      <c r="J7" s="45">
        <f t="shared" si="5"/>
        <v>4.0879309740676391E-3</v>
      </c>
      <c r="K7" s="45">
        <f t="shared" si="6"/>
        <v>-3.2810386839744851E-3</v>
      </c>
      <c r="L7" s="45">
        <f t="shared" si="7"/>
        <v>1.0765214845737021E-5</v>
      </c>
      <c r="M7" s="45">
        <f t="shared" si="8"/>
        <v>-3.8632400305577637E-2</v>
      </c>
      <c r="N7" s="45">
        <f t="shared" si="9"/>
        <v>4.6808262253712908E-2</v>
      </c>
      <c r="O7" s="2"/>
      <c r="P7" s="2"/>
      <c r="Q7" s="67" t="s">
        <v>101</v>
      </c>
      <c r="R7" s="106">
        <v>159.00028909551096</v>
      </c>
      <c r="S7" s="105">
        <v>154</v>
      </c>
      <c r="V7" s="45">
        <f t="shared" si="10"/>
        <v>1.0765214845737021E-5</v>
      </c>
      <c r="W7" s="45">
        <f t="shared" si="11"/>
        <v>-3.5321086350159586E-8</v>
      </c>
      <c r="X7" s="45">
        <f t="shared" si="12"/>
        <v>1.1588985067487675E-10</v>
      </c>
      <c r="Y7" s="2"/>
      <c r="Z7" s="136" t="s">
        <v>153</v>
      </c>
      <c r="AA7" s="45">
        <f>(AA4/AA2^2)-3</f>
        <v>1.0882110461169319</v>
      </c>
      <c r="AB7" s="2"/>
      <c r="AC7" s="211" t="s">
        <v>167</v>
      </c>
      <c r="AD7" s="212"/>
    </row>
    <row r="8" spans="1:30" ht="15" thickBot="1" x14ac:dyDescent="0.4">
      <c r="A8" s="70">
        <v>42310</v>
      </c>
      <c r="B8" s="85">
        <v>637.77</v>
      </c>
      <c r="C8" s="76">
        <v>58.743899999999996</v>
      </c>
      <c r="D8" s="73">
        <f t="shared" si="0"/>
        <v>1.2815626488804091E-2</v>
      </c>
      <c r="E8" s="73">
        <f t="shared" si="0"/>
        <v>8.7958963932016406E-3</v>
      </c>
      <c r="F8" s="73">
        <f t="shared" si="1"/>
        <v>1.0944647532389386E-2</v>
      </c>
      <c r="G8" s="73">
        <f t="shared" si="2"/>
        <v>6.3964925882295885E-3</v>
      </c>
      <c r="H8" s="74">
        <f t="shared" si="3"/>
        <v>7.0007356821713963E-5</v>
      </c>
      <c r="I8" s="74">
        <f t="shared" si="4"/>
        <v>1.1978530960823708E-4</v>
      </c>
      <c r="J8" s="45">
        <f t="shared" si="5"/>
        <v>1.141891128162865E-2</v>
      </c>
      <c r="K8" s="45">
        <f t="shared" si="6"/>
        <v>-2.6230148884270089E-3</v>
      </c>
      <c r="L8" s="45">
        <f t="shared" si="7"/>
        <v>6.8802071049097542E-6</v>
      </c>
      <c r="M8" s="45">
        <f t="shared" si="8"/>
        <v>-3.1301419998016632E-2</v>
      </c>
      <c r="N8" s="45">
        <f t="shared" si="9"/>
        <v>5.4139242561273913E-2</v>
      </c>
      <c r="O8" s="2"/>
      <c r="P8" s="2"/>
      <c r="Q8" s="68" t="s">
        <v>102</v>
      </c>
      <c r="R8" s="108">
        <v>7.4356394025175854E-2</v>
      </c>
      <c r="S8" s="109">
        <v>7.2018011696812517E-2</v>
      </c>
      <c r="V8" s="45">
        <f t="shared" si="10"/>
        <v>6.8802071049097542E-6</v>
      </c>
      <c r="W8" s="45">
        <f t="shared" si="11"/>
        <v>-1.8046885671639574E-8</v>
      </c>
      <c r="X8" s="45">
        <f t="shared" si="12"/>
        <v>4.7337249806450662E-11</v>
      </c>
      <c r="Y8" s="2"/>
      <c r="Z8" s="136" t="s">
        <v>154</v>
      </c>
      <c r="AA8" s="45">
        <v>156</v>
      </c>
      <c r="AB8" s="2"/>
    </row>
    <row r="9" spans="1:30" x14ac:dyDescent="0.35">
      <c r="A9" s="70">
        <v>42303</v>
      </c>
      <c r="B9" s="85">
        <v>629.70000000000005</v>
      </c>
      <c r="C9" s="76">
        <v>58.231699999999996</v>
      </c>
      <c r="D9" s="73">
        <f t="shared" si="0"/>
        <v>5.4968252106753442E-2</v>
      </c>
      <c r="E9" s="73">
        <f t="shared" si="0"/>
        <v>2.0784980542018671E-2</v>
      </c>
      <c r="F9" s="73">
        <f t="shared" si="1"/>
        <v>5.3097273150338735E-2</v>
      </c>
      <c r="G9" s="73">
        <f t="shared" si="2"/>
        <v>1.8385576737046619E-2</v>
      </c>
      <c r="H9" s="74">
        <f t="shared" si="3"/>
        <v>9.7622399003347785E-4</v>
      </c>
      <c r="I9" s="74">
        <f t="shared" si="4"/>
        <v>2.8193204160016829E-3</v>
      </c>
      <c r="J9" s="45">
        <f t="shared" si="5"/>
        <v>4.6156980351158373E-2</v>
      </c>
      <c r="K9" s="45">
        <f t="shared" si="6"/>
        <v>-2.5371999809139702E-2</v>
      </c>
      <c r="L9" s="45">
        <f t="shared" si="7"/>
        <v>6.4373837431498508E-4</v>
      </c>
      <c r="M9" s="45">
        <f t="shared" si="8"/>
        <v>3.4366490715130732E-3</v>
      </c>
      <c r="N9" s="45">
        <f t="shared" si="9"/>
        <v>8.8877311630803618E-2</v>
      </c>
      <c r="O9" s="2"/>
      <c r="P9" s="2"/>
      <c r="Q9" s="54"/>
      <c r="R9" s="78"/>
      <c r="S9" s="78"/>
      <c r="V9" s="45">
        <f t="shared" si="10"/>
        <v>6.4373837431498508E-4</v>
      </c>
      <c r="W9" s="45">
        <f t="shared" si="11"/>
        <v>-1.6332929910255703E-5</v>
      </c>
      <c r="X9" s="45">
        <f t="shared" si="12"/>
        <v>4.1439909456569985E-7</v>
      </c>
      <c r="Y9" s="2"/>
      <c r="Z9" s="144" t="s">
        <v>155</v>
      </c>
      <c r="AA9" s="145">
        <f>(AA8/6)*AA6^2+(AA8/24)*AA7^2</f>
        <v>7.9067671911100765</v>
      </c>
      <c r="AB9" s="2"/>
    </row>
    <row r="10" spans="1:30" ht="15" thickBot="1" x14ac:dyDescent="0.4">
      <c r="A10" s="70">
        <v>42296</v>
      </c>
      <c r="B10" s="85">
        <v>596.89</v>
      </c>
      <c r="C10" s="76">
        <v>57.045999999999999</v>
      </c>
      <c r="D10" s="73">
        <f t="shared" si="0"/>
        <v>-1.2360182672579302E-2</v>
      </c>
      <c r="E10" s="73">
        <f t="shared" si="0"/>
        <v>1.5364132795090297E-2</v>
      </c>
      <c r="F10" s="73">
        <f t="shared" si="1"/>
        <v>-1.4231161628994007E-2</v>
      </c>
      <c r="G10" s="73">
        <f t="shared" si="2"/>
        <v>1.2964728990118244E-2</v>
      </c>
      <c r="H10" s="74">
        <f t="shared" si="3"/>
        <v>-1.8450315373447698E-4</v>
      </c>
      <c r="I10" s="74">
        <f t="shared" si="4"/>
        <v>2.0252596131055135E-4</v>
      </c>
      <c r="J10" s="45">
        <f t="shared" si="5"/>
        <v>-9.3285269789439608E-3</v>
      </c>
      <c r="K10" s="45">
        <f t="shared" si="6"/>
        <v>2.4692659774034259E-2</v>
      </c>
      <c r="L10" s="45">
        <f t="shared" si="7"/>
        <v>6.0972744671620961E-4</v>
      </c>
      <c r="M10" s="45">
        <f t="shared" si="8"/>
        <v>-5.2048858258589223E-2</v>
      </c>
      <c r="N10" s="45">
        <f t="shared" si="9"/>
        <v>3.3391804300701322E-2</v>
      </c>
      <c r="O10" s="2"/>
      <c r="P10" s="2"/>
      <c r="Q10" s="44"/>
      <c r="R10" s="78"/>
      <c r="S10" s="78"/>
      <c r="V10" s="45">
        <f t="shared" si="10"/>
        <v>6.0972744671620961E-4</v>
      </c>
      <c r="W10" s="45">
        <f t="shared" si="11"/>
        <v>1.5055792396653966E-5</v>
      </c>
      <c r="X10" s="45">
        <f t="shared" si="12"/>
        <v>3.7176755927906823E-7</v>
      </c>
      <c r="Y10" s="2"/>
      <c r="Z10" s="144" t="s">
        <v>156</v>
      </c>
      <c r="AA10" s="145">
        <f>CHIINV(0.05,2)</f>
        <v>5.9914645471079817</v>
      </c>
      <c r="AB10" s="2"/>
    </row>
    <row r="11" spans="1:30" ht="15" thickBot="1" x14ac:dyDescent="0.4">
      <c r="A11" s="70">
        <v>42289</v>
      </c>
      <c r="B11" s="85">
        <v>604.36</v>
      </c>
      <c r="C11" s="76">
        <v>56.1828</v>
      </c>
      <c r="D11" s="73">
        <f t="shared" si="0"/>
        <v>1.0635451505016746E-2</v>
      </c>
      <c r="E11" s="73">
        <f t="shared" si="0"/>
        <v>5.0753014461939834E-4</v>
      </c>
      <c r="F11" s="73">
        <f t="shared" si="1"/>
        <v>8.7644725486020411E-3</v>
      </c>
      <c r="G11" s="73">
        <f t="shared" si="2"/>
        <v>-1.8918736603526541E-3</v>
      </c>
      <c r="H11" s="74">
        <f t="shared" si="3"/>
        <v>-1.65812747615841E-5</v>
      </c>
      <c r="I11" s="74">
        <f t="shared" si="4"/>
        <v>7.6815979055198759E-5</v>
      </c>
      <c r="J11" s="45">
        <f t="shared" si="5"/>
        <v>9.6222244072002097E-3</v>
      </c>
      <c r="K11" s="45">
        <f t="shared" si="6"/>
        <v>-9.1146942625808108E-3</v>
      </c>
      <c r="L11" s="45">
        <f t="shared" si="7"/>
        <v>8.3077651500323556E-5</v>
      </c>
      <c r="M11" s="45">
        <f t="shared" si="8"/>
        <v>-3.309810687244507E-2</v>
      </c>
      <c r="N11" s="45">
        <f t="shared" si="9"/>
        <v>5.2342555686845475E-2</v>
      </c>
      <c r="O11" s="2"/>
      <c r="P11" s="2"/>
      <c r="Q11" s="47" t="s">
        <v>103</v>
      </c>
      <c r="R11" s="123">
        <f>SUM(H2:H157)/SUM(I2:I157)</f>
        <v>0.82410214216258992</v>
      </c>
      <c r="S11" s="78"/>
      <c r="V11" s="45">
        <f t="shared" si="10"/>
        <v>8.3077651500323556E-5</v>
      </c>
      <c r="W11" s="45">
        <f t="shared" si="11"/>
        <v>-7.572273934786872E-7</v>
      </c>
      <c r="X11" s="45">
        <f t="shared" si="12"/>
        <v>6.901896178809213E-9</v>
      </c>
      <c r="Y11" s="2"/>
      <c r="AB11" s="2"/>
    </row>
    <row r="12" spans="1:30" ht="15" thickBot="1" x14ac:dyDescent="0.4">
      <c r="A12" s="70">
        <v>42282</v>
      </c>
      <c r="B12" s="85">
        <v>598</v>
      </c>
      <c r="C12" s="76">
        <v>56.154299999999999</v>
      </c>
      <c r="D12" s="73">
        <f t="shared" si="0"/>
        <v>5.5343780883806322E-2</v>
      </c>
      <c r="E12" s="73">
        <f t="shared" si="0"/>
        <v>2.5108207722316422E-2</v>
      </c>
      <c r="F12" s="73">
        <f t="shared" si="1"/>
        <v>5.3472801927391615E-2</v>
      </c>
      <c r="G12" s="73">
        <f t="shared" si="2"/>
        <v>2.270880391734437E-2</v>
      </c>
      <c r="H12" s="74">
        <f t="shared" si="3"/>
        <v>1.2143033738801303E-3</v>
      </c>
      <c r="I12" s="74">
        <f t="shared" si="4"/>
        <v>2.8593405459660564E-3</v>
      </c>
      <c r="J12" s="45">
        <f t="shared" si="5"/>
        <v>4.6466454420771353E-2</v>
      </c>
      <c r="K12" s="45">
        <f t="shared" si="6"/>
        <v>-2.135824669845493E-2</v>
      </c>
      <c r="L12" s="45">
        <f t="shared" si="7"/>
        <v>4.561747020320609E-4</v>
      </c>
      <c r="M12" s="45">
        <f t="shared" si="8"/>
        <v>3.7461231411260454E-3</v>
      </c>
      <c r="N12" s="45">
        <f t="shared" si="9"/>
        <v>8.918678570041659E-2</v>
      </c>
      <c r="O12" s="2"/>
      <c r="P12" s="2"/>
      <c r="Q12" s="65" t="s">
        <v>114</v>
      </c>
      <c r="R12" s="124">
        <f>AVERAGE(E2:E157)-R4*AVERAGE(D2:D157)</f>
        <v>8.5752603904956865E-4</v>
      </c>
      <c r="S12" s="78"/>
      <c r="V12" s="45">
        <f t="shared" si="10"/>
        <v>4.561747020320609E-4</v>
      </c>
      <c r="W12" s="45">
        <f t="shared" si="11"/>
        <v>-9.7430918235949259E-6</v>
      </c>
      <c r="X12" s="45">
        <f t="shared" si="12"/>
        <v>2.0809535877403955E-7</v>
      </c>
      <c r="Y12" s="2"/>
      <c r="Z12" s="157" t="s">
        <v>164</v>
      </c>
      <c r="AA12" s="96">
        <f>JBStatVBA(K2:K157)</f>
        <v>7.9067671911100881</v>
      </c>
      <c r="AB12" s="2"/>
    </row>
    <row r="13" spans="1:30" ht="15" thickBot="1" x14ac:dyDescent="0.4">
      <c r="A13" s="70">
        <v>42275</v>
      </c>
      <c r="B13" s="85">
        <v>566.64</v>
      </c>
      <c r="C13" s="76">
        <v>54.7789</v>
      </c>
      <c r="D13" s="73">
        <f t="shared" si="0"/>
        <v>-4.5562498947262151E-2</v>
      </c>
      <c r="E13" s="73">
        <f t="shared" si="0"/>
        <v>-5.2035275102187764E-2</v>
      </c>
      <c r="F13" s="73">
        <f t="shared" si="1"/>
        <v>-4.7433477903676857E-2</v>
      </c>
      <c r="G13" s="73">
        <f t="shared" si="2"/>
        <v>-5.443467890715982E-2</v>
      </c>
      <c r="H13" s="74">
        <f t="shared" si="3"/>
        <v>2.5820261391365099E-3</v>
      </c>
      <c r="I13" s="74">
        <f t="shared" si="4"/>
        <v>2.2499348260386007E-3</v>
      </c>
      <c r="J13" s="45">
        <f t="shared" si="5"/>
        <v>-3.6690626945669921E-2</v>
      </c>
      <c r="K13" s="45">
        <f t="shared" si="6"/>
        <v>-1.5344648156517843E-2</v>
      </c>
      <c r="L13" s="45">
        <f t="shared" si="7"/>
        <v>2.3545822704732644E-4</v>
      </c>
      <c r="M13" s="45">
        <f t="shared" si="8"/>
        <v>-7.9410958225315159E-2</v>
      </c>
      <c r="N13" s="45">
        <f t="shared" si="9"/>
        <v>6.0297043339753789E-3</v>
      </c>
      <c r="O13" s="2"/>
      <c r="P13" s="2"/>
      <c r="Q13" s="52" t="s">
        <v>104</v>
      </c>
      <c r="R13" s="107">
        <f>SQRT((1/154)*SUM(L2:L157))</f>
        <v>2.16252035043067E-2</v>
      </c>
      <c r="S13" s="78"/>
      <c r="V13" s="45">
        <f t="shared" si="10"/>
        <v>2.3545822704732644E-4</v>
      </c>
      <c r="W13" s="45">
        <f t="shared" si="11"/>
        <v>-3.6130236495987173E-6</v>
      </c>
      <c r="X13" s="45">
        <f t="shared" si="12"/>
        <v>5.5440576684270329E-8</v>
      </c>
      <c r="Y13" s="2"/>
      <c r="AB13" s="2"/>
    </row>
    <row r="14" spans="1:30" ht="15" thickBot="1" x14ac:dyDescent="0.4">
      <c r="A14" s="70">
        <v>42268</v>
      </c>
      <c r="B14" s="85">
        <v>593.69000000000005</v>
      </c>
      <c r="C14" s="76">
        <v>57.785800000000002</v>
      </c>
      <c r="D14" s="73">
        <f t="shared" si="0"/>
        <v>-4.5773112907010237E-3</v>
      </c>
      <c r="E14" s="73">
        <f t="shared" si="0"/>
        <v>-8.6260435145122816E-3</v>
      </c>
      <c r="F14" s="73">
        <f t="shared" si="1"/>
        <v>-6.4482902471157278E-3</v>
      </c>
      <c r="G14" s="73">
        <f t="shared" si="2"/>
        <v>-1.1025447319484334E-2</v>
      </c>
      <c r="H14" s="74">
        <f t="shared" si="3"/>
        <v>7.109528442031908E-5</v>
      </c>
      <c r="I14" s="74">
        <f t="shared" si="4"/>
        <v>4.1580447111047816E-5</v>
      </c>
      <c r="J14" s="45">
        <f t="shared" si="5"/>
        <v>-2.9146460009621543E-3</v>
      </c>
      <c r="K14" s="45">
        <f t="shared" si="6"/>
        <v>-5.7113975135501278E-3</v>
      </c>
      <c r="L14" s="45">
        <f t="shared" si="7"/>
        <v>3.2620061557786581E-5</v>
      </c>
      <c r="M14" s="45">
        <f t="shared" si="8"/>
        <v>-4.5634977280607426E-2</v>
      </c>
      <c r="N14" s="45">
        <f t="shared" si="9"/>
        <v>3.9805685278683119E-2</v>
      </c>
      <c r="O14" s="2"/>
      <c r="P14" s="2"/>
      <c r="Q14" s="53" t="s">
        <v>105</v>
      </c>
      <c r="R14" s="125">
        <f>SQRT(R13^2/SUM(I2:I157))</f>
        <v>6.5355491648574002E-2</v>
      </c>
      <c r="S14" s="78"/>
      <c r="V14" s="45">
        <f t="shared" si="10"/>
        <v>3.2620061557786581E-5</v>
      </c>
      <c r="W14" s="45">
        <f t="shared" si="11"/>
        <v>-1.8630613847299439E-7</v>
      </c>
      <c r="X14" s="45">
        <f t="shared" si="12"/>
        <v>1.0640684160337858E-9</v>
      </c>
      <c r="Y14" s="2"/>
      <c r="Z14" s="209" t="s">
        <v>159</v>
      </c>
      <c r="AA14" s="210"/>
      <c r="AB14" s="2"/>
    </row>
    <row r="15" spans="1:30" x14ac:dyDescent="0.35">
      <c r="A15" s="70">
        <v>42261</v>
      </c>
      <c r="B15" s="85">
        <v>596.41999999999996</v>
      </c>
      <c r="C15" s="76">
        <v>58.288600000000002</v>
      </c>
      <c r="D15" s="73">
        <f t="shared" si="0"/>
        <v>-5.1708033093141557E-3</v>
      </c>
      <c r="E15" s="73">
        <f t="shared" si="0"/>
        <v>4.0860341008141302E-3</v>
      </c>
      <c r="F15" s="73">
        <f t="shared" si="1"/>
        <v>-7.0417822657288607E-3</v>
      </c>
      <c r="G15" s="73">
        <f t="shared" si="2"/>
        <v>1.6866302958420776E-3</v>
      </c>
      <c r="H15" s="74">
        <f t="shared" si="3"/>
        <v>-1.1876883306101764E-5</v>
      </c>
      <c r="I15" s="74">
        <f t="shared" si="4"/>
        <v>4.9586697477933485E-5</v>
      </c>
      <c r="J15" s="45">
        <f t="shared" si="5"/>
        <v>-3.4037440448576365E-3</v>
      </c>
      <c r="K15" s="45">
        <f t="shared" si="6"/>
        <v>7.4897781456717671E-3</v>
      </c>
      <c r="L15" s="45">
        <f t="shared" si="7"/>
        <v>5.6096776671382413E-5</v>
      </c>
      <c r="M15" s="45">
        <f t="shared" si="8"/>
        <v>-4.6124075324502904E-2</v>
      </c>
      <c r="N15" s="45">
        <f t="shared" si="9"/>
        <v>3.9316587234787641E-2</v>
      </c>
      <c r="O15" s="2"/>
      <c r="P15" s="2"/>
      <c r="Q15" s="54"/>
      <c r="R15" s="78"/>
      <c r="S15" s="78"/>
      <c r="V15" s="45">
        <f t="shared" si="10"/>
        <v>5.6096776671382413E-5</v>
      </c>
      <c r="W15" s="45">
        <f t="shared" si="11"/>
        <v>4.2015241195594981E-7</v>
      </c>
      <c r="X15" s="45">
        <f t="shared" si="12"/>
        <v>3.1468483529189542E-9</v>
      </c>
      <c r="Y15" s="2"/>
      <c r="AB15" s="2"/>
    </row>
    <row r="16" spans="1:30" ht="15" thickBot="1" x14ac:dyDescent="0.4">
      <c r="A16" s="70">
        <v>42254</v>
      </c>
      <c r="B16" s="85">
        <v>599.52</v>
      </c>
      <c r="C16" s="76">
        <v>58.051400000000001</v>
      </c>
      <c r="D16" s="73">
        <f t="shared" si="0"/>
        <v>-2.6500389711613486E-2</v>
      </c>
      <c r="E16" s="73">
        <f t="shared" si="0"/>
        <v>-4.3922308450884788E-3</v>
      </c>
      <c r="F16" s="73">
        <f t="shared" si="1"/>
        <v>-2.8371368668028189E-2</v>
      </c>
      <c r="G16" s="73">
        <f t="shared" si="2"/>
        <v>-6.791634650060531E-3</v>
      </c>
      <c r="H16" s="74">
        <f t="shared" si="3"/>
        <v>1.9268797051542194E-4</v>
      </c>
      <c r="I16" s="74">
        <f t="shared" si="4"/>
        <v>8.0493456009717165E-4</v>
      </c>
      <c r="J16" s="45">
        <f t="shared" si="5"/>
        <v>-2.0981501890434563E-2</v>
      </c>
      <c r="K16" s="45">
        <f t="shared" si="6"/>
        <v>1.6589271045346084E-2</v>
      </c>
      <c r="L16" s="45">
        <f t="shared" si="7"/>
        <v>2.7520391381595792E-4</v>
      </c>
      <c r="M16" s="45">
        <f t="shared" si="8"/>
        <v>-6.3701833170079825E-2</v>
      </c>
      <c r="N16" s="45">
        <f t="shared" si="9"/>
        <v>2.1738829389210724E-2</v>
      </c>
      <c r="O16" s="2"/>
      <c r="P16" s="2"/>
      <c r="Q16" s="44"/>
      <c r="R16" s="78"/>
      <c r="S16" s="78"/>
      <c r="V16" s="45">
        <f t="shared" si="10"/>
        <v>2.7520391381595792E-4</v>
      </c>
      <c r="W16" s="45">
        <f t="shared" si="11"/>
        <v>4.5654323190329898E-6</v>
      </c>
      <c r="X16" s="45">
        <f t="shared" si="12"/>
        <v>7.5737194179621199E-8</v>
      </c>
      <c r="Y16" s="2"/>
      <c r="Z16" s="129"/>
      <c r="AA16" s="5"/>
      <c r="AB16" s="2"/>
    </row>
    <row r="17" spans="1:28" x14ac:dyDescent="0.35">
      <c r="A17" s="70">
        <v>42247</v>
      </c>
      <c r="B17" s="85">
        <v>615.84</v>
      </c>
      <c r="C17" s="76">
        <v>58.307499999999997</v>
      </c>
      <c r="D17" s="73">
        <f t="shared" si="0"/>
        <v>5.1118810698254018E-2</v>
      </c>
      <c r="E17" s="73">
        <f t="shared" si="0"/>
        <v>2.2113732777057079E-2</v>
      </c>
      <c r="F17" s="73">
        <f t="shared" si="1"/>
        <v>4.9247831741839311E-2</v>
      </c>
      <c r="G17" s="73">
        <f t="shared" si="2"/>
        <v>1.9714328972085027E-2</v>
      </c>
      <c r="H17" s="74">
        <f t="shared" si="3"/>
        <v>9.7088795612051135E-4</v>
      </c>
      <c r="I17" s="74">
        <f t="shared" si="4"/>
        <v>2.4253489312725156E-3</v>
      </c>
      <c r="J17" s="45">
        <f t="shared" si="5"/>
        <v>4.2984647440284622E-2</v>
      </c>
      <c r="K17" s="45">
        <f t="shared" si="6"/>
        <v>-2.0870914663227543E-2</v>
      </c>
      <c r="L17" s="45">
        <f t="shared" si="7"/>
        <v>4.3559507887972647E-4</v>
      </c>
      <c r="M17" s="45">
        <f t="shared" si="8"/>
        <v>2.6431616063932184E-4</v>
      </c>
      <c r="N17" s="45">
        <f t="shared" si="9"/>
        <v>8.5704978719929867E-2</v>
      </c>
      <c r="O17" s="2"/>
      <c r="P17" s="2"/>
      <c r="Q17" s="47" t="s">
        <v>106</v>
      </c>
      <c r="R17" s="126">
        <f>R4/R5</f>
        <v>12.609531676295957</v>
      </c>
      <c r="S17" s="78"/>
      <c r="V17" s="45">
        <f t="shared" si="10"/>
        <v>4.3559507887972647E-4</v>
      </c>
      <c r="W17" s="45">
        <f t="shared" si="11"/>
        <v>-9.0912677190206413E-6</v>
      </c>
      <c r="X17" s="45">
        <f t="shared" si="12"/>
        <v>1.8974307274423513E-7</v>
      </c>
      <c r="Y17" s="2"/>
      <c r="Z17" s="129"/>
      <c r="AA17" s="5"/>
      <c r="AB17" s="2"/>
    </row>
    <row r="18" spans="1:28" ht="15" thickBot="1" x14ac:dyDescent="0.4">
      <c r="A18" s="70">
        <v>42240</v>
      </c>
      <c r="B18" s="85">
        <v>585.89</v>
      </c>
      <c r="C18" s="76">
        <v>57.045999999999999</v>
      </c>
      <c r="D18" s="73">
        <f t="shared" si="0"/>
        <v>-0.10511524186280956</v>
      </c>
      <c r="E18" s="73">
        <f t="shared" si="0"/>
        <v>-0.10332382889495971</v>
      </c>
      <c r="F18" s="73">
        <f t="shared" si="1"/>
        <v>-0.10698622081922426</v>
      </c>
      <c r="G18" s="73">
        <f t="shared" si="2"/>
        <v>-0.10572323269993177</v>
      </c>
      <c r="H18" s="74">
        <f t="shared" si="3"/>
        <v>1.1310929119357131E-2</v>
      </c>
      <c r="I18" s="74">
        <f t="shared" si="4"/>
        <v>1.1446051445179815E-2</v>
      </c>
      <c r="J18" s="45">
        <f t="shared" si="5"/>
        <v>-8.576816995403054E-2</v>
      </c>
      <c r="K18" s="45">
        <f t="shared" si="6"/>
        <v>-1.755565894092917E-2</v>
      </c>
      <c r="L18" s="45">
        <f t="shared" si="7"/>
        <v>3.0820116085022629E-4</v>
      </c>
      <c r="M18" s="45">
        <f t="shared" si="8"/>
        <v>-0.12848850123367575</v>
      </c>
      <c r="N18" s="45">
        <f t="shared" si="9"/>
        <v>-4.3047838674385212E-2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3.0820116085022629E-4</v>
      </c>
      <c r="W18" s="45">
        <f t="shared" si="11"/>
        <v>-5.410674465085024E-6</v>
      </c>
      <c r="X18" s="45">
        <f t="shared" si="12"/>
        <v>9.498795554942706E-8</v>
      </c>
      <c r="Y18" s="2"/>
      <c r="Z18" s="129"/>
      <c r="AA18" s="5"/>
      <c r="AB18" s="2"/>
    </row>
    <row r="19" spans="1:28" ht="15" thickBot="1" x14ac:dyDescent="0.4">
      <c r="A19" s="70">
        <v>42233</v>
      </c>
      <c r="B19" s="85">
        <v>654.71</v>
      </c>
      <c r="C19" s="76">
        <v>63.619399999999999</v>
      </c>
      <c r="D19" s="73">
        <f t="shared" si="0"/>
        <v>-3.6851241614687467E-2</v>
      </c>
      <c r="E19" s="73">
        <f t="shared" si="0"/>
        <v>-1.8871707244101654E-2</v>
      </c>
      <c r="F19" s="73">
        <f t="shared" si="1"/>
        <v>-3.8722220571102174E-2</v>
      </c>
      <c r="G19" s="73">
        <f t="shared" si="2"/>
        <v>-2.1271111049073706E-2</v>
      </c>
      <c r="H19" s="74">
        <f t="shared" si="3"/>
        <v>8.2366465383464061E-4</v>
      </c>
      <c r="I19" s="74">
        <f t="shared" si="4"/>
        <v>1.4994103659570885E-3</v>
      </c>
      <c r="J19" s="45">
        <f t="shared" si="5"/>
        <v>-2.951166111696555E-2</v>
      </c>
      <c r="K19" s="45">
        <f t="shared" si="6"/>
        <v>1.0639953872863896E-2</v>
      </c>
      <c r="L19" s="45">
        <f t="shared" si="7"/>
        <v>1.1320861841667143E-4</v>
      </c>
      <c r="M19" s="45">
        <f t="shared" si="8"/>
        <v>-7.2231992396610795E-2</v>
      </c>
      <c r="N19" s="45">
        <f t="shared" si="9"/>
        <v>1.3208670162679743E-2</v>
      </c>
      <c r="O19" s="2"/>
      <c r="P19" s="2"/>
      <c r="Q19" s="173" t="s">
        <v>170</v>
      </c>
      <c r="R19" s="174">
        <f>TestSignificativité(D2:D157,E2:E157,S4,R4)</f>
        <v>12.609531676295948</v>
      </c>
      <c r="S19" s="78"/>
      <c r="V19" s="45">
        <f t="shared" si="10"/>
        <v>1.1320861841667143E-4</v>
      </c>
      <c r="W19" s="45">
        <f t="shared" si="11"/>
        <v>1.2045344779640341E-6</v>
      </c>
      <c r="X19" s="45">
        <f t="shared" si="12"/>
        <v>1.2816191283811518E-8</v>
      </c>
      <c r="Y19" s="2"/>
      <c r="Z19" s="129"/>
      <c r="AA19" s="5"/>
      <c r="AB19" s="2"/>
    </row>
    <row r="20" spans="1:28" ht="15" thickBot="1" x14ac:dyDescent="0.4">
      <c r="A20" s="70">
        <v>42226</v>
      </c>
      <c r="B20" s="85">
        <v>679.76</v>
      </c>
      <c r="C20" s="76">
        <v>64.843100000000007</v>
      </c>
      <c r="D20" s="73">
        <f t="shared" si="0"/>
        <v>5.9639205007916956E-3</v>
      </c>
      <c r="E20" s="73">
        <f t="shared" si="0"/>
        <v>-5.8170110008047803E-3</v>
      </c>
      <c r="F20" s="73">
        <f t="shared" si="1"/>
        <v>4.0929415443769906E-3</v>
      </c>
      <c r="G20" s="73">
        <f t="shared" si="2"/>
        <v>-8.2164148057768324E-3</v>
      </c>
      <c r="H20" s="74">
        <f t="shared" si="3"/>
        <v>-3.36293055043982E-5</v>
      </c>
      <c r="I20" s="74">
        <f t="shared" si="4"/>
        <v>1.6752170485687106E-5</v>
      </c>
      <c r="J20" s="45">
        <f t="shared" si="5"/>
        <v>5.7724056994393914E-3</v>
      </c>
      <c r="K20" s="45">
        <f t="shared" si="6"/>
        <v>-1.1589416700244172E-2</v>
      </c>
      <c r="L20" s="45">
        <f t="shared" si="7"/>
        <v>1.3431457945189851E-4</v>
      </c>
      <c r="M20" s="45">
        <f t="shared" si="8"/>
        <v>-3.6947925580205883E-2</v>
      </c>
      <c r="N20" s="45">
        <f t="shared" si="9"/>
        <v>4.8492736979084662E-2</v>
      </c>
      <c r="O20" s="2"/>
      <c r="P20" s="2"/>
      <c r="Q20" s="57"/>
      <c r="R20" s="78"/>
      <c r="S20" s="78"/>
      <c r="V20" s="45">
        <f t="shared" si="10"/>
        <v>1.3431457945189851E-4</v>
      </c>
      <c r="W20" s="45">
        <f t="shared" si="11"/>
        <v>-1.5566276301861051E-6</v>
      </c>
      <c r="X20" s="45">
        <f t="shared" si="12"/>
        <v>1.8040406253340357E-8</v>
      </c>
      <c r="Y20" s="2"/>
      <c r="Z20" s="129"/>
      <c r="AA20" s="5"/>
      <c r="AB20" s="2"/>
    </row>
    <row r="21" spans="1:28" ht="15" thickBot="1" x14ac:dyDescent="0.4">
      <c r="A21" s="70">
        <v>42219</v>
      </c>
      <c r="B21" s="85">
        <v>675.73</v>
      </c>
      <c r="C21" s="76">
        <v>65.222499999999997</v>
      </c>
      <c r="D21" s="73">
        <f t="shared" si="0"/>
        <v>5.2735713840593293E-2</v>
      </c>
      <c r="E21" s="73">
        <f t="shared" si="0"/>
        <v>2.6574705551821686E-2</v>
      </c>
      <c r="F21" s="73">
        <f t="shared" si="1"/>
        <v>5.0864734884178586E-2</v>
      </c>
      <c r="G21" s="73">
        <f t="shared" si="2"/>
        <v>2.4175301746849634E-2</v>
      </c>
      <c r="H21" s="74">
        <f t="shared" si="3"/>
        <v>1.229670314098526E-3</v>
      </c>
      <c r="I21" s="74">
        <f t="shared" si="4"/>
        <v>2.5872212548377739E-3</v>
      </c>
      <c r="J21" s="45">
        <f t="shared" si="5"/>
        <v>4.4317140783555843E-2</v>
      </c>
      <c r="K21" s="45">
        <f t="shared" si="6"/>
        <v>-1.7742435231734157E-2</v>
      </c>
      <c r="L21" s="45">
        <f t="shared" si="7"/>
        <v>3.1479400795228149E-4</v>
      </c>
      <c r="M21" s="45">
        <f t="shared" si="8"/>
        <v>1.5968095039105429E-3</v>
      </c>
      <c r="N21" s="45">
        <f t="shared" si="9"/>
        <v>8.7037472063201088E-2</v>
      </c>
      <c r="O21" s="2"/>
      <c r="P21" s="2"/>
      <c r="Q21" s="58" t="s">
        <v>108</v>
      </c>
      <c r="R21" s="127">
        <f>R18*S6</f>
        <v>4.2720331279645272E-2</v>
      </c>
      <c r="S21" s="78"/>
      <c r="V21" s="45">
        <f t="shared" si="10"/>
        <v>3.1479400795228149E-4</v>
      </c>
      <c r="W21" s="45">
        <f t="shared" si="11"/>
        <v>-5.5852122974313612E-6</v>
      </c>
      <c r="X21" s="45">
        <f t="shared" si="12"/>
        <v>9.9095267442661063E-8</v>
      </c>
      <c r="Y21" s="2"/>
      <c r="Z21" s="129"/>
      <c r="AA21" s="5"/>
      <c r="AB21" s="2"/>
    </row>
    <row r="22" spans="1:28" x14ac:dyDescent="0.35">
      <c r="A22" s="70">
        <v>42212</v>
      </c>
      <c r="B22" s="85">
        <v>641.88</v>
      </c>
      <c r="C22" s="76">
        <v>63.534100000000002</v>
      </c>
      <c r="D22" s="73">
        <f t="shared" si="0"/>
        <v>-4.8121839455459559E-2</v>
      </c>
      <c r="E22" s="73">
        <f t="shared" si="0"/>
        <v>-5.3687446565760896E-2</v>
      </c>
      <c r="F22" s="73">
        <f t="shared" si="1"/>
        <v>-4.9992818411874265E-2</v>
      </c>
      <c r="G22" s="73">
        <f t="shared" si="2"/>
        <v>-5.6086850370732952E-2</v>
      </c>
      <c r="H22" s="74">
        <f t="shared" si="3"/>
        <v>2.8039397258780153E-3</v>
      </c>
      <c r="I22" s="74">
        <f t="shared" si="4"/>
        <v>2.4992818927626346E-3</v>
      </c>
      <c r="J22" s="45">
        <f t="shared" si="5"/>
        <v>-3.8799784940998894E-2</v>
      </c>
      <c r="K22" s="45">
        <f t="shared" si="6"/>
        <v>-1.4887661624762002E-2</v>
      </c>
      <c r="L22" s="45">
        <f t="shared" si="7"/>
        <v>2.2164246865341119E-4</v>
      </c>
      <c r="M22" s="45">
        <f t="shared" si="8"/>
        <v>-8.1520116220644145E-2</v>
      </c>
      <c r="N22" s="45">
        <f t="shared" si="9"/>
        <v>3.9205463386464065E-3</v>
      </c>
      <c r="O22" s="2"/>
      <c r="P22" s="2"/>
      <c r="Q22" s="2"/>
      <c r="V22" s="45">
        <f t="shared" si="10"/>
        <v>2.2164246865341119E-4</v>
      </c>
      <c r="W22" s="45">
        <f t="shared" si="11"/>
        <v>-3.2997380749889048E-6</v>
      </c>
      <c r="X22" s="45">
        <f t="shared" si="12"/>
        <v>4.9125383910778362E-8</v>
      </c>
      <c r="Y22" s="2"/>
      <c r="Z22" s="129"/>
      <c r="AA22" s="5"/>
      <c r="AB22" s="2"/>
    </row>
    <row r="23" spans="1:28" x14ac:dyDescent="0.35">
      <c r="A23" s="70">
        <v>42205</v>
      </c>
      <c r="B23" s="85">
        <v>674.33</v>
      </c>
      <c r="C23" s="76">
        <v>67.138599999999997</v>
      </c>
      <c r="D23" s="73">
        <f t="shared" si="0"/>
        <v>3.054986704159918E-2</v>
      </c>
      <c r="E23" s="73">
        <f t="shared" si="0"/>
        <v>1.2879253042548205E-2</v>
      </c>
      <c r="F23" s="73">
        <f t="shared" si="1"/>
        <v>2.8678888085184477E-2</v>
      </c>
      <c r="G23" s="73">
        <f t="shared" si="2"/>
        <v>1.0479849237576153E-2</v>
      </c>
      <c r="H23" s="74">
        <f t="shared" si="3"/>
        <v>3.0055042343405238E-4</v>
      </c>
      <c r="I23" s="74">
        <f t="shared" si="4"/>
        <v>8.2247862180253619E-4</v>
      </c>
      <c r="J23" s="45">
        <f t="shared" si="5"/>
        <v>2.603373691081376E-2</v>
      </c>
      <c r="K23" s="45">
        <f t="shared" si="6"/>
        <v>-1.3154483868265555E-2</v>
      </c>
      <c r="L23" s="45">
        <f t="shared" si="7"/>
        <v>1.7304044584045872E-4</v>
      </c>
      <c r="M23" s="45">
        <f t="shared" si="8"/>
        <v>-1.668659436883153E-2</v>
      </c>
      <c r="N23" s="45">
        <f t="shared" si="9"/>
        <v>6.8754068190459011E-2</v>
      </c>
      <c r="O23" s="2"/>
      <c r="P23" s="2"/>
      <c r="Q23" s="2"/>
      <c r="V23" s="45">
        <f t="shared" si="10"/>
        <v>1.7304044584045872E-4</v>
      </c>
      <c r="W23" s="45">
        <f t="shared" si="11"/>
        <v>-2.2762577533657938E-6</v>
      </c>
      <c r="X23" s="45">
        <f t="shared" si="12"/>
        <v>2.9942995896664724E-8</v>
      </c>
      <c r="Y23" s="2"/>
      <c r="Z23" s="129"/>
      <c r="AA23" s="5"/>
      <c r="AB23" s="2"/>
    </row>
    <row r="24" spans="1:28" ht="15" thickBot="1" x14ac:dyDescent="0.4">
      <c r="A24" s="70">
        <v>42198</v>
      </c>
      <c r="B24" s="85">
        <v>654.34</v>
      </c>
      <c r="C24" s="76">
        <v>66.284899999999993</v>
      </c>
      <c r="D24" s="73">
        <f t="shared" si="0"/>
        <v>4.788290308116068E-2</v>
      </c>
      <c r="E24" s="73">
        <f t="shared" si="0"/>
        <v>4.2362912990831912E-2</v>
      </c>
      <c r="F24" s="73">
        <f t="shared" si="1"/>
        <v>4.6011924124745973E-2</v>
      </c>
      <c r="G24" s="73">
        <f t="shared" si="2"/>
        <v>3.9963509185859857E-2</v>
      </c>
      <c r="H24" s="74">
        <f t="shared" si="3"/>
        <v>1.8387979524183723E-3</v>
      </c>
      <c r="I24" s="74">
        <f t="shared" si="4"/>
        <v>2.1170971616613805E-3</v>
      </c>
      <c r="J24" s="45">
        <f t="shared" si="5"/>
        <v>4.0317929041197763E-2</v>
      </c>
      <c r="K24" s="45">
        <f t="shared" si="6"/>
        <v>2.0449839496341493E-3</v>
      </c>
      <c r="L24" s="45">
        <f t="shared" si="7"/>
        <v>4.1819593542612848E-6</v>
      </c>
      <c r="M24" s="45">
        <f t="shared" si="8"/>
        <v>-2.4024022384475374E-3</v>
      </c>
      <c r="N24" s="45">
        <f t="shared" si="9"/>
        <v>8.3038260320843008E-2</v>
      </c>
      <c r="O24" s="2"/>
      <c r="P24" s="2"/>
      <c r="Q24" s="2"/>
      <c r="V24" s="45">
        <f t="shared" si="10"/>
        <v>4.1819593542612848E-6</v>
      </c>
      <c r="W24" s="45">
        <f t="shared" si="11"/>
        <v>8.5520397574867188E-9</v>
      </c>
      <c r="X24" s="45">
        <f t="shared" si="12"/>
        <v>1.7488784040693462E-11</v>
      </c>
      <c r="Y24" s="2"/>
      <c r="Z24" s="129"/>
      <c r="AA24" s="5"/>
      <c r="AB24" s="2"/>
    </row>
    <row r="25" spans="1:28" ht="15" thickBot="1" x14ac:dyDescent="0.4">
      <c r="A25" s="70">
        <v>42191</v>
      </c>
      <c r="B25" s="85">
        <v>624.44000000000005</v>
      </c>
      <c r="C25" s="76">
        <v>63.591000000000001</v>
      </c>
      <c r="D25" s="73">
        <f t="shared" si="0"/>
        <v>-2.1330616722827208E-2</v>
      </c>
      <c r="E25" s="73">
        <f t="shared" si="0"/>
        <v>-3.372708955700135E-2</v>
      </c>
      <c r="F25" s="73">
        <f t="shared" si="1"/>
        <v>-2.3201595679241911E-2</v>
      </c>
      <c r="G25" s="73">
        <f t="shared" si="2"/>
        <v>-3.6126493361973405E-2</v>
      </c>
      <c r="H25" s="74">
        <f t="shared" si="3"/>
        <v>8.3819229229332374E-4</v>
      </c>
      <c r="I25" s="74">
        <f t="shared" si="4"/>
        <v>5.3831404206301694E-4</v>
      </c>
      <c r="J25" s="45">
        <f t="shared" si="5"/>
        <v>-1.6721080895881497E-2</v>
      </c>
      <c r="K25" s="45">
        <f t="shared" si="6"/>
        <v>-1.7006008661119853E-2</v>
      </c>
      <c r="L25" s="45">
        <f t="shared" si="7"/>
        <v>2.8920433058208345E-4</v>
      </c>
      <c r="M25" s="45">
        <f t="shared" si="8"/>
        <v>-5.9441412175526759E-2</v>
      </c>
      <c r="N25" s="45">
        <f t="shared" si="9"/>
        <v>2.599925038376379E-2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2.8920433058208345E-4</v>
      </c>
      <c r="W25" s="45">
        <f t="shared" si="11"/>
        <v>-4.9182113507122807E-6</v>
      </c>
      <c r="X25" s="45">
        <f t="shared" si="12"/>
        <v>8.3639144827431008E-8</v>
      </c>
      <c r="Y25" s="2"/>
      <c r="Z25" s="129"/>
      <c r="AA25" s="5"/>
      <c r="AB25" s="2"/>
    </row>
    <row r="26" spans="1:28" x14ac:dyDescent="0.35">
      <c r="A26" s="70">
        <v>42184</v>
      </c>
      <c r="B26" s="85">
        <v>638.04999999999995</v>
      </c>
      <c r="C26" s="76">
        <v>65.810599999999994</v>
      </c>
      <c r="D26" s="73">
        <f t="shared" si="0"/>
        <v>-2.6784216226110123E-2</v>
      </c>
      <c r="E26" s="73">
        <f t="shared" si="0"/>
        <v>-2.6519376244390075E-2</v>
      </c>
      <c r="F26" s="73">
        <f t="shared" si="1"/>
        <v>-2.8655195182524826E-2</v>
      </c>
      <c r="G26" s="73">
        <f t="shared" si="2"/>
        <v>-2.8918780049362127E-2</v>
      </c>
      <c r="H26" s="74">
        <f t="shared" si="3"/>
        <v>8.2867328675497668E-4</v>
      </c>
      <c r="I26" s="74">
        <f t="shared" si="4"/>
        <v>8.2112021094859404E-4</v>
      </c>
      <c r="J26" s="45">
        <f t="shared" si="5"/>
        <v>-2.1215403929033781E-2</v>
      </c>
      <c r="K26" s="45">
        <f t="shared" si="6"/>
        <v>-5.3039723153562937E-3</v>
      </c>
      <c r="L26" s="45">
        <f t="shared" si="7"/>
        <v>2.8132122322066004E-5</v>
      </c>
      <c r="M26" s="45">
        <f t="shared" si="8"/>
        <v>-6.393573520867904E-2</v>
      </c>
      <c r="N26" s="45">
        <f t="shared" si="9"/>
        <v>2.1504927350611505E-2</v>
      </c>
      <c r="O26" s="2"/>
      <c r="P26" s="2"/>
      <c r="Q26" s="148" t="s">
        <v>129</v>
      </c>
      <c r="R26" s="169">
        <f>R27+R28</f>
        <v>0.14637440572198837</v>
      </c>
      <c r="S26" s="92">
        <f>S28+S27</f>
        <v>155</v>
      </c>
      <c r="V26" s="45">
        <f t="shared" si="10"/>
        <v>2.8132122322066004E-5</v>
      </c>
      <c r="W26" s="45">
        <f t="shared" si="11"/>
        <v>-1.492119979684549E-7</v>
      </c>
      <c r="X26" s="45">
        <f t="shared" si="12"/>
        <v>7.9141630634368431E-10</v>
      </c>
      <c r="Y26" s="2"/>
      <c r="Z26" s="129"/>
      <c r="AA26" s="5"/>
      <c r="AB26" s="2"/>
    </row>
    <row r="27" spans="1:28" x14ac:dyDescent="0.35">
      <c r="A27" s="70">
        <v>42177</v>
      </c>
      <c r="B27" s="85">
        <v>655.61</v>
      </c>
      <c r="C27" s="76">
        <v>67.603399999999993</v>
      </c>
      <c r="D27" s="73">
        <f t="shared" si="0"/>
        <v>3.0266362850632497E-2</v>
      </c>
      <c r="E27" s="73">
        <f t="shared" si="0"/>
        <v>6.3732632605856473E-2</v>
      </c>
      <c r="F27" s="73">
        <f t="shared" si="1"/>
        <v>2.8395383894217793E-2</v>
      </c>
      <c r="G27" s="73">
        <f t="shared" si="2"/>
        <v>6.1333228800884418E-2</v>
      </c>
      <c r="H27" s="74">
        <f t="shared" si="3"/>
        <v>1.7415805772730082E-3</v>
      </c>
      <c r="I27" s="74">
        <f t="shared" si="4"/>
        <v>8.0629782650000329E-4</v>
      </c>
      <c r="J27" s="45">
        <f t="shared" si="5"/>
        <v>2.5800100499726041E-2</v>
      </c>
      <c r="K27" s="45">
        <f t="shared" si="6"/>
        <v>3.7932532106130429E-2</v>
      </c>
      <c r="L27" s="45">
        <f t="shared" si="7"/>
        <v>1.4388769919826158E-3</v>
      </c>
      <c r="M27" s="45">
        <f t="shared" si="8"/>
        <v>-1.6920230779919249E-2</v>
      </c>
      <c r="N27" s="45">
        <f t="shared" si="9"/>
        <v>6.8520431779371296E-2</v>
      </c>
      <c r="O27" s="2"/>
      <c r="P27" s="2"/>
      <c r="Q27" s="149" t="s">
        <v>130</v>
      </c>
      <c r="R27" s="170">
        <f>R8</f>
        <v>7.4356394025175854E-2</v>
      </c>
      <c r="S27" s="122">
        <v>1</v>
      </c>
      <c r="V27" s="45">
        <f t="shared" si="10"/>
        <v>1.4388769919826158E-3</v>
      </c>
      <c r="W27" s="45">
        <f t="shared" si="11"/>
        <v>5.4580247695152952E-5</v>
      </c>
      <c r="X27" s="45">
        <f t="shared" si="12"/>
        <v>2.0703669980569406E-6</v>
      </c>
      <c r="Y27" s="2"/>
      <c r="Z27" s="129"/>
      <c r="AA27" s="5"/>
      <c r="AB27" s="2"/>
    </row>
    <row r="28" spans="1:28" x14ac:dyDescent="0.35">
      <c r="A28" s="70">
        <v>42170</v>
      </c>
      <c r="B28" s="85">
        <v>636.35</v>
      </c>
      <c r="C28" s="76">
        <v>63.552999999999997</v>
      </c>
      <c r="D28" s="73">
        <f t="shared" si="0"/>
        <v>-1.6308548461895122E-2</v>
      </c>
      <c r="E28" s="73">
        <f t="shared" si="0"/>
        <v>7.8211475456629181E-3</v>
      </c>
      <c r="F28" s="73">
        <f t="shared" si="1"/>
        <v>-1.8179527418309825E-2</v>
      </c>
      <c r="G28" s="73">
        <f t="shared" si="2"/>
        <v>5.421743740690866E-3</v>
      </c>
      <c r="H28" s="74">
        <f t="shared" si="3"/>
        <v>-9.8564738988939269E-5</v>
      </c>
      <c r="I28" s="74">
        <f t="shared" si="4"/>
        <v>3.3049521715307871E-4</v>
      </c>
      <c r="J28" s="45">
        <f t="shared" si="5"/>
        <v>-1.2582383683960613E-2</v>
      </c>
      <c r="K28" s="45">
        <f t="shared" si="6"/>
        <v>2.0403531229623531E-2</v>
      </c>
      <c r="L28" s="45">
        <f t="shared" si="7"/>
        <v>4.1630408663822274E-4</v>
      </c>
      <c r="M28" s="45">
        <f t="shared" si="8"/>
        <v>-5.5302714963605878E-2</v>
      </c>
      <c r="N28" s="45">
        <f t="shared" si="9"/>
        <v>3.0137947595684667E-2</v>
      </c>
      <c r="O28" s="2"/>
      <c r="P28" s="2"/>
      <c r="Q28" s="149" t="s">
        <v>131</v>
      </c>
      <c r="R28" s="170">
        <f>S8</f>
        <v>7.2018011696812517E-2</v>
      </c>
      <c r="S28" s="122">
        <f>S7</f>
        <v>154</v>
      </c>
      <c r="V28" s="45">
        <f t="shared" si="10"/>
        <v>4.1630408663822274E-4</v>
      </c>
      <c r="W28" s="45">
        <f t="shared" si="11"/>
        <v>8.4940734327428783E-6</v>
      </c>
      <c r="X28" s="45">
        <f t="shared" si="12"/>
        <v>1.7330909255168486E-7</v>
      </c>
      <c r="Y28" s="2"/>
      <c r="Z28" s="129"/>
      <c r="AA28" s="5"/>
      <c r="AB28" s="2"/>
    </row>
    <row r="29" spans="1:28" ht="15" thickBot="1" x14ac:dyDescent="0.4">
      <c r="A29" s="70">
        <v>42163</v>
      </c>
      <c r="B29" s="85">
        <v>646.9</v>
      </c>
      <c r="C29" s="76">
        <v>63.059800000000003</v>
      </c>
      <c r="D29" s="73">
        <f t="shared" si="0"/>
        <v>-3.7150596850534394E-2</v>
      </c>
      <c r="E29" s="73">
        <f t="shared" si="0"/>
        <v>-2.5505985909507464E-2</v>
      </c>
      <c r="F29" s="73">
        <f t="shared" si="1"/>
        <v>-3.9021575806949101E-2</v>
      </c>
      <c r="G29" s="73">
        <f t="shared" si="2"/>
        <v>-2.7905389714479516E-2</v>
      </c>
      <c r="H29" s="74">
        <f t="shared" si="3"/>
        <v>1.0889122801660202E-3</v>
      </c>
      <c r="I29" s="74">
        <f t="shared" si="4"/>
        <v>1.5226833784574754E-3</v>
      </c>
      <c r="J29" s="45">
        <f t="shared" si="5"/>
        <v>-2.975836040809459E-2</v>
      </c>
      <c r="K29" s="45">
        <f t="shared" si="6"/>
        <v>4.2523744985871262E-3</v>
      </c>
      <c r="L29" s="45">
        <f t="shared" si="7"/>
        <v>1.8082688876234113E-5</v>
      </c>
      <c r="M29" s="45">
        <f t="shared" si="8"/>
        <v>-7.2478691687739849E-2</v>
      </c>
      <c r="N29" s="45">
        <f t="shared" si="9"/>
        <v>1.2961970871550703E-2</v>
      </c>
      <c r="O29" s="2"/>
      <c r="P29" s="2"/>
      <c r="Q29" s="150" t="s">
        <v>132</v>
      </c>
      <c r="R29" s="171">
        <f>R27/R26</f>
        <v>0.50798767488356078</v>
      </c>
      <c r="S29" s="113"/>
      <c r="V29" s="45">
        <f t="shared" si="10"/>
        <v>1.8082688876234113E-5</v>
      </c>
      <c r="W29" s="45">
        <f t="shared" si="11"/>
        <v>7.6894365043183037E-8</v>
      </c>
      <c r="X29" s="45">
        <f t="shared" si="12"/>
        <v>3.2698363699468091E-10</v>
      </c>
      <c r="Y29" s="2"/>
      <c r="Z29" s="129"/>
      <c r="AA29" s="5"/>
      <c r="AB29" s="2"/>
    </row>
    <row r="30" spans="1:28" x14ac:dyDescent="0.35">
      <c r="A30" s="70">
        <v>42156</v>
      </c>
      <c r="B30" s="85">
        <v>671.86</v>
      </c>
      <c r="C30" s="76">
        <v>64.710300000000004</v>
      </c>
      <c r="D30" s="73">
        <f t="shared" si="0"/>
        <v>-1.6079901587487577E-2</v>
      </c>
      <c r="E30" s="73">
        <f t="shared" si="0"/>
        <v>-8.7853110833877078E-4</v>
      </c>
      <c r="F30" s="73">
        <f t="shared" si="1"/>
        <v>-1.795088054390228E-2</v>
      </c>
      <c r="G30" s="73">
        <f t="shared" si="2"/>
        <v>-3.2779349133108234E-3</v>
      </c>
      <c r="H30" s="74">
        <f t="shared" si="3"/>
        <v>5.8841818059529264E-5</v>
      </c>
      <c r="I30" s="74">
        <f t="shared" si="4"/>
        <v>3.2223411230144941E-4</v>
      </c>
      <c r="J30" s="45">
        <f t="shared" si="5"/>
        <v>-1.2393955304962574E-2</v>
      </c>
      <c r="K30" s="45">
        <f t="shared" si="6"/>
        <v>1.1515424196623804E-2</v>
      </c>
      <c r="L30" s="45">
        <f t="shared" si="7"/>
        <v>1.3260499442818897E-4</v>
      </c>
      <c r="M30" s="45">
        <f t="shared" si="8"/>
        <v>-5.511428658460784E-2</v>
      </c>
      <c r="N30" s="45">
        <f t="shared" si="9"/>
        <v>3.0326375974682705E-2</v>
      </c>
      <c r="O30" s="2"/>
      <c r="P30" s="2"/>
      <c r="Q30" s="2"/>
      <c r="V30" s="45">
        <f t="shared" si="10"/>
        <v>1.3260499442818897E-4</v>
      </c>
      <c r="W30" s="45">
        <f t="shared" si="11"/>
        <v>1.5270027614315319E-6</v>
      </c>
      <c r="X30" s="45">
        <f t="shared" si="12"/>
        <v>1.7584084547300026E-8</v>
      </c>
      <c r="Y30" s="2"/>
      <c r="Z30" s="129"/>
      <c r="AA30" s="5"/>
      <c r="AB30" s="2"/>
    </row>
    <row r="31" spans="1:28" x14ac:dyDescent="0.35">
      <c r="A31" s="70">
        <v>42149</v>
      </c>
      <c r="B31" s="85">
        <v>682.84</v>
      </c>
      <c r="C31" s="76">
        <v>64.767200000000003</v>
      </c>
      <c r="D31" s="73">
        <f t="shared" si="0"/>
        <v>1.5164129400570953E-2</v>
      </c>
      <c r="E31" s="73">
        <f t="shared" si="0"/>
        <v>4.5615923540205175E-3</v>
      </c>
      <c r="F31" s="73">
        <f t="shared" si="1"/>
        <v>1.3293150444156248E-2</v>
      </c>
      <c r="G31" s="73">
        <f t="shared" si="2"/>
        <v>2.1621885490484649E-3</v>
      </c>
      <c r="H31" s="74">
        <f t="shared" si="3"/>
        <v>2.8742297671133155E-5</v>
      </c>
      <c r="I31" s="74">
        <f t="shared" si="4"/>
        <v>1.7670784873097145E-4</v>
      </c>
      <c r="J31" s="45">
        <f t="shared" si="5"/>
        <v>1.3354317562090802E-2</v>
      </c>
      <c r="K31" s="45">
        <f t="shared" si="6"/>
        <v>-8.7927252080702845E-3</v>
      </c>
      <c r="L31" s="45">
        <f t="shared" si="7"/>
        <v>7.7312016584634634E-5</v>
      </c>
      <c r="M31" s="45">
        <f t="shared" si="8"/>
        <v>-2.9366013717554477E-2</v>
      </c>
      <c r="N31" s="45">
        <f t="shared" si="9"/>
        <v>5.6074648841736068E-2</v>
      </c>
      <c r="O31" s="2"/>
      <c r="P31" s="2"/>
      <c r="Q31" s="2"/>
      <c r="V31" s="45">
        <f t="shared" si="10"/>
        <v>7.7312016584634634E-5</v>
      </c>
      <c r="W31" s="45">
        <f t="shared" si="11"/>
        <v>-6.7978331711046483E-7</v>
      </c>
      <c r="X31" s="45">
        <f t="shared" si="12"/>
        <v>5.9771479083828207E-9</v>
      </c>
      <c r="Y31" s="2"/>
      <c r="Z31" s="129"/>
      <c r="AA31" s="5"/>
      <c r="AB31" s="2"/>
    </row>
    <row r="32" spans="1:28" x14ac:dyDescent="0.35">
      <c r="A32" s="70">
        <v>42142</v>
      </c>
      <c r="B32" s="85">
        <v>672.64</v>
      </c>
      <c r="C32" s="76">
        <v>64.473100000000002</v>
      </c>
      <c r="D32" s="73">
        <f t="shared" si="0"/>
        <v>-3.7914691943128835E-3</v>
      </c>
      <c r="E32" s="73">
        <f t="shared" si="0"/>
        <v>1.7057411210913694E-2</v>
      </c>
      <c r="F32" s="73">
        <f t="shared" si="1"/>
        <v>-5.662448150727588E-3</v>
      </c>
      <c r="G32" s="73">
        <f t="shared" si="2"/>
        <v>1.4658007405941642E-2</v>
      </c>
      <c r="H32" s="74">
        <f t="shared" si="3"/>
        <v>-8.3000206929125539E-5</v>
      </c>
      <c r="I32" s="74">
        <f t="shared" si="4"/>
        <v>3.2063319059678283E-5</v>
      </c>
      <c r="J32" s="45">
        <f t="shared" si="5"/>
        <v>-2.2670318459271474E-3</v>
      </c>
      <c r="K32" s="45">
        <f t="shared" si="6"/>
        <v>1.9324443056840841E-2</v>
      </c>
      <c r="L32" s="45">
        <f t="shared" si="7"/>
        <v>3.7343409945708419E-4</v>
      </c>
      <c r="M32" s="45">
        <f t="shared" si="8"/>
        <v>-4.4987363125572416E-2</v>
      </c>
      <c r="N32" s="45">
        <f t="shared" si="9"/>
        <v>4.0453299433718129E-2</v>
      </c>
      <c r="O32" s="2"/>
      <c r="P32" s="2"/>
      <c r="Q32" s="2"/>
      <c r="V32" s="45">
        <f t="shared" si="10"/>
        <v>3.7343409945708419E-4</v>
      </c>
      <c r="W32" s="45">
        <f t="shared" si="11"/>
        <v>7.2164059904410627E-6</v>
      </c>
      <c r="X32" s="45">
        <f t="shared" si="12"/>
        <v>1.3945302663732343E-7</v>
      </c>
      <c r="Y32" s="2"/>
      <c r="Z32" s="129"/>
      <c r="AA32" s="5"/>
      <c r="AB32" s="2"/>
    </row>
    <row r="33" spans="1:28" x14ac:dyDescent="0.35">
      <c r="A33" s="70">
        <v>42135</v>
      </c>
      <c r="B33" s="85">
        <v>675.2</v>
      </c>
      <c r="C33" s="76">
        <v>63.391800000000003</v>
      </c>
      <c r="D33" s="73">
        <f t="shared" si="0"/>
        <v>-5.9478240386313577E-3</v>
      </c>
      <c r="E33" s="73">
        <f t="shared" si="0"/>
        <v>3.3180129082730325E-2</v>
      </c>
      <c r="F33" s="73">
        <f t="shared" si="1"/>
        <v>-7.8188029950460626E-3</v>
      </c>
      <c r="G33" s="73">
        <f t="shared" si="2"/>
        <v>3.0780725277758273E-2</v>
      </c>
      <c r="H33" s="74">
        <f t="shared" si="3"/>
        <v>-2.4066842699142644E-4</v>
      </c>
      <c r="I33" s="74">
        <f t="shared" si="4"/>
        <v>6.1133680275341279E-5</v>
      </c>
      <c r="J33" s="45">
        <f t="shared" si="5"/>
        <v>-4.04408849239268E-3</v>
      </c>
      <c r="K33" s="45">
        <f t="shared" si="6"/>
        <v>3.7224217575123009E-2</v>
      </c>
      <c r="L33" s="45">
        <f t="shared" si="7"/>
        <v>1.3856423740800966E-3</v>
      </c>
      <c r="M33" s="45">
        <f t="shared" si="8"/>
        <v>-4.6764419772037949E-2</v>
      </c>
      <c r="N33" s="45">
        <f t="shared" si="9"/>
        <v>3.8676242787252596E-2</v>
      </c>
      <c r="O33" s="2"/>
      <c r="P33" s="2"/>
      <c r="Q33" s="2"/>
      <c r="V33" s="45">
        <f t="shared" si="10"/>
        <v>1.3856423740800966E-3</v>
      </c>
      <c r="W33" s="45">
        <f t="shared" si="11"/>
        <v>5.1579453214067501E-5</v>
      </c>
      <c r="X33" s="45">
        <f t="shared" si="12"/>
        <v>1.9200047888463264E-6</v>
      </c>
      <c r="Y33" s="2"/>
      <c r="Z33" s="129"/>
      <c r="AA33" s="5"/>
      <c r="AB33" s="2"/>
    </row>
    <row r="34" spans="1:28" x14ac:dyDescent="0.35">
      <c r="A34" s="70">
        <v>42128</v>
      </c>
      <c r="B34" s="85">
        <v>679.24</v>
      </c>
      <c r="C34" s="76">
        <v>61.356000000000002</v>
      </c>
      <c r="D34" s="73">
        <f t="shared" si="0"/>
        <v>-3.7562876372653195E-2</v>
      </c>
      <c r="E34" s="73">
        <f t="shared" si="0"/>
        <v>-9.6307817388076866E-2</v>
      </c>
      <c r="F34" s="73">
        <f t="shared" si="1"/>
        <v>-3.9433855329067902E-2</v>
      </c>
      <c r="G34" s="73">
        <f t="shared" si="2"/>
        <v>-9.8707221193048922E-2</v>
      </c>
      <c r="H34" s="74">
        <f t="shared" si="3"/>
        <v>3.8924062804609962E-3</v>
      </c>
      <c r="I34" s="74">
        <f t="shared" si="4"/>
        <v>1.5550289461138569E-3</v>
      </c>
      <c r="J34" s="45">
        <f t="shared" si="5"/>
        <v>-3.0098120845442465E-2</v>
      </c>
      <c r="K34" s="45">
        <f t="shared" si="6"/>
        <v>-6.6209696542634394E-2</v>
      </c>
      <c r="L34" s="45">
        <f t="shared" si="7"/>
        <v>4.3837239162677327E-3</v>
      </c>
      <c r="M34" s="45">
        <f t="shared" si="8"/>
        <v>-7.2818452125087724E-2</v>
      </c>
      <c r="N34" s="45">
        <f t="shared" si="9"/>
        <v>1.2622210434202828E-2</v>
      </c>
      <c r="O34" s="2"/>
      <c r="P34" s="2"/>
      <c r="Q34" s="2"/>
      <c r="V34" s="45">
        <f t="shared" si="10"/>
        <v>4.3837239162677327E-3</v>
      </c>
      <c r="W34" s="45">
        <f t="shared" si="11"/>
        <v>-2.9024503022277541E-4</v>
      </c>
      <c r="X34" s="45">
        <f t="shared" si="12"/>
        <v>1.9217035374057706E-5</v>
      </c>
      <c r="Y34" s="2"/>
      <c r="Z34" s="129"/>
      <c r="AA34" s="5"/>
      <c r="AB34" s="2"/>
    </row>
    <row r="35" spans="1:28" x14ac:dyDescent="0.35">
      <c r="A35" s="70">
        <v>42121</v>
      </c>
      <c r="B35" s="85">
        <v>705.75</v>
      </c>
      <c r="C35" s="76">
        <v>67.894800000000004</v>
      </c>
      <c r="D35" s="73">
        <f t="shared" si="0"/>
        <v>1.5686838886090491E-2</v>
      </c>
      <c r="E35" s="73">
        <f t="shared" si="0"/>
        <v>2.2281111194760176E-2</v>
      </c>
      <c r="F35" s="73">
        <f t="shared" si="1"/>
        <v>1.3815859929675786E-2</v>
      </c>
      <c r="G35" s="73">
        <f t="shared" si="2"/>
        <v>1.9881707389788124E-2</v>
      </c>
      <c r="H35" s="74">
        <f t="shared" si="3"/>
        <v>2.7468288446011268E-4</v>
      </c>
      <c r="I35" s="74">
        <f t="shared" si="4"/>
        <v>1.9087798559642101E-4</v>
      </c>
      <c r="J35" s="45">
        <f t="shared" si="5"/>
        <v>1.3785083568836157E-2</v>
      </c>
      <c r="K35" s="45">
        <f t="shared" si="6"/>
        <v>8.496027625924019E-3</v>
      </c>
      <c r="L35" s="45">
        <f t="shared" si="7"/>
        <v>7.2182485420464127E-5</v>
      </c>
      <c r="M35" s="45">
        <f t="shared" si="8"/>
        <v>-2.8935247710809124E-2</v>
      </c>
      <c r="N35" s="45">
        <f t="shared" si="9"/>
        <v>5.6505414848481421E-2</v>
      </c>
      <c r="O35" s="2"/>
      <c r="P35" s="2"/>
      <c r="Q35" s="2"/>
      <c r="V35" s="45">
        <f t="shared" si="10"/>
        <v>7.2182485420464127E-5</v>
      </c>
      <c r="W35" s="45">
        <f t="shared" si="11"/>
        <v>6.1326439024012094E-7</v>
      </c>
      <c r="X35" s="45">
        <f t="shared" si="12"/>
        <v>5.2103112014755164E-9</v>
      </c>
      <c r="Y35" s="2"/>
      <c r="Z35" s="129"/>
      <c r="AA35" s="5"/>
      <c r="AB35" s="2"/>
    </row>
    <row r="36" spans="1:28" x14ac:dyDescent="0.35">
      <c r="A36" s="70">
        <v>42114</v>
      </c>
      <c r="B36" s="85">
        <v>694.85</v>
      </c>
      <c r="C36" s="76">
        <v>66.415000000000006</v>
      </c>
      <c r="D36" s="73">
        <f t="shared" si="0"/>
        <v>-2.2508264753464163E-2</v>
      </c>
      <c r="E36" s="73">
        <f t="shared" si="0"/>
        <v>-8.4235105823897496E-3</v>
      </c>
      <c r="F36" s="73">
        <f t="shared" si="1"/>
        <v>-2.4379243709878866E-2</v>
      </c>
      <c r="G36" s="73">
        <f t="shared" si="2"/>
        <v>-1.0822914387361802E-2</v>
      </c>
      <c r="H36" s="74">
        <f t="shared" si="3"/>
        <v>2.6385446750064768E-4</v>
      </c>
      <c r="I36" s="74">
        <f t="shared" si="4"/>
        <v>5.9434752386566825E-4</v>
      </c>
      <c r="J36" s="45">
        <f t="shared" si="5"/>
        <v>-1.7691583160642965E-2</v>
      </c>
      <c r="K36" s="45">
        <f t="shared" si="6"/>
        <v>9.2680725782532149E-3</v>
      </c>
      <c r="L36" s="45">
        <f t="shared" si="7"/>
        <v>8.589716931576919E-5</v>
      </c>
      <c r="M36" s="45">
        <f t="shared" si="8"/>
        <v>-6.0411914440288227E-2</v>
      </c>
      <c r="N36" s="45">
        <f t="shared" si="9"/>
        <v>2.5028748119002318E-2</v>
      </c>
      <c r="O36" s="2"/>
      <c r="P36" s="2"/>
      <c r="Q36" s="2"/>
      <c r="V36" s="45">
        <f t="shared" si="10"/>
        <v>8.589716931576919E-5</v>
      </c>
      <c r="W36" s="45">
        <f t="shared" si="11"/>
        <v>7.9610119948505394E-7</v>
      </c>
      <c r="X36" s="45">
        <f t="shared" si="12"/>
        <v>7.37832369646192E-9</v>
      </c>
      <c r="Y36" s="2"/>
      <c r="Z36" s="129"/>
      <c r="AA36" s="5"/>
      <c r="AB36" s="2"/>
    </row>
    <row r="37" spans="1:28" x14ac:dyDescent="0.35">
      <c r="A37" s="70">
        <v>42107</v>
      </c>
      <c r="B37" s="85">
        <v>710.85</v>
      </c>
      <c r="C37" s="76">
        <v>66.979200000000006</v>
      </c>
      <c r="D37" s="73">
        <f t="shared" si="0"/>
        <v>1.4804134307903158E-2</v>
      </c>
      <c r="E37" s="73">
        <f t="shared" si="0"/>
        <v>1.9138362846804893E-2</v>
      </c>
      <c r="F37" s="73">
        <f t="shared" si="1"/>
        <v>1.2933155351488453E-2</v>
      </c>
      <c r="G37" s="73">
        <f t="shared" si="2"/>
        <v>1.673895904183284E-2</v>
      </c>
      <c r="H37" s="74">
        <f t="shared" si="3"/>
        <v>2.1648755771022643E-4</v>
      </c>
      <c r="I37" s="74">
        <f t="shared" si="4"/>
        <v>1.6726650734573441E-4</v>
      </c>
      <c r="J37" s="45">
        <f t="shared" si="5"/>
        <v>1.3057644835055251E-2</v>
      </c>
      <c r="K37" s="45">
        <f t="shared" si="6"/>
        <v>6.0807180117496418E-3</v>
      </c>
      <c r="L37" s="45">
        <f t="shared" si="7"/>
        <v>3.6975131538416516E-5</v>
      </c>
      <c r="M37" s="45">
        <f t="shared" si="8"/>
        <v>-2.9662686444590032E-2</v>
      </c>
      <c r="N37" s="45">
        <f t="shared" si="9"/>
        <v>5.5777976114700513E-2</v>
      </c>
      <c r="O37" s="2"/>
      <c r="P37" s="2"/>
      <c r="Q37" s="2"/>
      <c r="V37" s="45">
        <f t="shared" si="10"/>
        <v>3.6975131538416516E-5</v>
      </c>
      <c r="W37" s="45">
        <f t="shared" si="11"/>
        <v>2.2483534833246155E-7</v>
      </c>
      <c r="X37" s="45">
        <f t="shared" si="12"/>
        <v>1.3671603522832037E-9</v>
      </c>
      <c r="Y37" s="2"/>
      <c r="Z37" s="129"/>
      <c r="AA37" s="5"/>
      <c r="AB37" s="2"/>
    </row>
    <row r="38" spans="1:28" x14ac:dyDescent="0.35">
      <c r="A38" s="70">
        <v>42101</v>
      </c>
      <c r="B38" s="85">
        <v>700.48</v>
      </c>
      <c r="C38" s="76">
        <v>65.721400000000003</v>
      </c>
      <c r="D38" s="73">
        <f t="shared" si="0"/>
        <v>1.8198732484446742E-2</v>
      </c>
      <c r="E38" s="73">
        <f t="shared" si="0"/>
        <v>4.0106224045376365E-2</v>
      </c>
      <c r="F38" s="73">
        <f t="shared" si="1"/>
        <v>1.6327753528032039E-2</v>
      </c>
      <c r="G38" s="73">
        <f t="shared" si="2"/>
        <v>3.770682024040431E-2</v>
      </c>
      <c r="H38" s="74">
        <f t="shared" si="3"/>
        <v>6.1566766721113137E-4</v>
      </c>
      <c r="I38" s="74">
        <f t="shared" si="4"/>
        <v>2.665955352721627E-4</v>
      </c>
      <c r="J38" s="45">
        <f t="shared" si="5"/>
        <v>1.585514046412604E-2</v>
      </c>
      <c r="K38" s="45">
        <f t="shared" si="6"/>
        <v>2.4251083581250325E-2</v>
      </c>
      <c r="L38" s="45">
        <f t="shared" si="7"/>
        <v>5.8811505486478909E-4</v>
      </c>
      <c r="M38" s="45">
        <f t="shared" si="8"/>
        <v>-2.6865190815519243E-2</v>
      </c>
      <c r="N38" s="45">
        <f t="shared" si="9"/>
        <v>5.8575471743771299E-2</v>
      </c>
      <c r="O38" s="2"/>
      <c r="P38" s="2"/>
      <c r="Q38" s="2"/>
      <c r="V38" s="45">
        <f t="shared" si="10"/>
        <v>5.8811505486478909E-4</v>
      </c>
      <c r="W38" s="45">
        <f t="shared" si="11"/>
        <v>1.4262427350917622E-5</v>
      </c>
      <c r="X38" s="45">
        <f t="shared" si="12"/>
        <v>3.4587931775861386E-7</v>
      </c>
      <c r="Y38" s="2"/>
      <c r="Z38" s="129"/>
      <c r="AA38" s="5"/>
      <c r="AB38" s="2"/>
    </row>
    <row r="39" spans="1:28" x14ac:dyDescent="0.35">
      <c r="A39" s="70">
        <v>42093</v>
      </c>
      <c r="B39" s="85">
        <v>687.96</v>
      </c>
      <c r="C39" s="76">
        <v>63.187199999999997</v>
      </c>
      <c r="D39" s="73">
        <f t="shared" si="0"/>
        <v>3.2081194587028194E-3</v>
      </c>
      <c r="E39" s="73">
        <f t="shared" si="0"/>
        <v>-1.2860410183345316E-2</v>
      </c>
      <c r="F39" s="73">
        <f t="shared" si="1"/>
        <v>1.3371405022881149E-3</v>
      </c>
      <c r="G39" s="73">
        <f t="shared" si="2"/>
        <v>-1.5259813988317368E-2</v>
      </c>
      <c r="H39" s="74">
        <f t="shared" si="3"/>
        <v>-2.0404515341161888E-5</v>
      </c>
      <c r="I39" s="74">
        <f t="shared" si="4"/>
        <v>1.7879447228593121E-6</v>
      </c>
      <c r="J39" s="45">
        <f t="shared" si="5"/>
        <v>3.5013441572800505E-3</v>
      </c>
      <c r="K39" s="45">
        <f t="shared" si="6"/>
        <v>-1.6361754340625367E-2</v>
      </c>
      <c r="L39" s="45">
        <f t="shared" si="7"/>
        <v>2.6770700510297306E-4</v>
      </c>
      <c r="M39" s="45">
        <f t="shared" si="8"/>
        <v>-3.9218987122365226E-2</v>
      </c>
      <c r="N39" s="45">
        <f t="shared" si="9"/>
        <v>4.6221675436925319E-2</v>
      </c>
      <c r="O39" s="2"/>
      <c r="P39" s="2"/>
      <c r="Q39" s="2"/>
      <c r="V39" s="45">
        <f t="shared" si="10"/>
        <v>2.6770700510297306E-4</v>
      </c>
      <c r="W39" s="45">
        <f t="shared" si="11"/>
        <v>-4.3801562527593872E-6</v>
      </c>
      <c r="X39" s="45">
        <f t="shared" si="12"/>
        <v>7.1667040581203239E-8</v>
      </c>
      <c r="Y39" s="2"/>
      <c r="Z39" s="129"/>
      <c r="AA39" s="5"/>
      <c r="AB39" s="2"/>
    </row>
    <row r="40" spans="1:28" x14ac:dyDescent="0.35">
      <c r="A40" s="70">
        <v>42086</v>
      </c>
      <c r="B40" s="85">
        <v>685.76</v>
      </c>
      <c r="C40" s="76">
        <v>64.010400000000004</v>
      </c>
      <c r="D40" s="73">
        <f t="shared" si="0"/>
        <v>-2.0608691926477189E-2</v>
      </c>
      <c r="E40" s="73">
        <f t="shared" si="0"/>
        <v>8.4522929897170931E-3</v>
      </c>
      <c r="F40" s="73">
        <f t="shared" si="1"/>
        <v>-2.2479670882891892E-2</v>
      </c>
      <c r="G40" s="73">
        <f t="shared" si="2"/>
        <v>6.052889184745041E-3</v>
      </c>
      <c r="H40" s="74">
        <f t="shared" si="3"/>
        <v>-1.3606695676368435E-4</v>
      </c>
      <c r="I40" s="74">
        <f t="shared" si="4"/>
        <v>5.0533560300313753E-4</v>
      </c>
      <c r="J40" s="45">
        <f t="shared" si="5"/>
        <v>-1.6126141124729154E-2</v>
      </c>
      <c r="K40" s="45">
        <f t="shared" si="6"/>
        <v>2.4578434114446247E-2</v>
      </c>
      <c r="L40" s="45">
        <f t="shared" si="7"/>
        <v>6.0409942351817504E-4</v>
      </c>
      <c r="M40" s="45">
        <f t="shared" si="8"/>
        <v>-5.8846472404374413E-2</v>
      </c>
      <c r="N40" s="45">
        <f t="shared" si="9"/>
        <v>2.6594190154916132E-2</v>
      </c>
      <c r="O40" s="2"/>
      <c r="P40" s="2"/>
      <c r="Q40" s="2"/>
      <c r="V40" s="45">
        <f t="shared" si="10"/>
        <v>6.0409942351817504E-4</v>
      </c>
      <c r="W40" s="45">
        <f t="shared" si="11"/>
        <v>1.4847817879516426E-5</v>
      </c>
      <c r="X40" s="45">
        <f t="shared" si="12"/>
        <v>3.6493611349499141E-7</v>
      </c>
      <c r="Y40" s="2"/>
      <c r="Z40" s="129"/>
      <c r="AA40" s="5"/>
      <c r="AB40" s="2"/>
    </row>
    <row r="41" spans="1:28" x14ac:dyDescent="0.35">
      <c r="A41" s="70">
        <v>42079</v>
      </c>
      <c r="B41" s="85">
        <v>700.19</v>
      </c>
      <c r="C41" s="76">
        <v>63.4739</v>
      </c>
      <c r="D41" s="73">
        <f t="shared" si="0"/>
        <v>3.5707418090378078E-2</v>
      </c>
      <c r="E41" s="73">
        <f t="shared" si="0"/>
        <v>2.1431525487551936E-2</v>
      </c>
      <c r="F41" s="73">
        <f t="shared" si="1"/>
        <v>3.3836439133963371E-2</v>
      </c>
      <c r="G41" s="73">
        <f t="shared" si="2"/>
        <v>1.9032121682579884E-2</v>
      </c>
      <c r="H41" s="74">
        <f t="shared" si="3"/>
        <v>6.4397922690279878E-4</v>
      </c>
      <c r="I41" s="74">
        <f t="shared" si="4"/>
        <v>1.1449046132664079E-3</v>
      </c>
      <c r="J41" s="45">
        <f t="shared" si="5"/>
        <v>3.0284085778425361E-2</v>
      </c>
      <c r="K41" s="45">
        <f t="shared" si="6"/>
        <v>-8.8525602908734249E-3</v>
      </c>
      <c r="L41" s="45">
        <f t="shared" si="7"/>
        <v>7.8367823703548976E-5</v>
      </c>
      <c r="M41" s="45">
        <f t="shared" si="8"/>
        <v>-1.2436245501219932E-2</v>
      </c>
      <c r="N41" s="45">
        <f t="shared" si="9"/>
        <v>7.300441705807062E-2</v>
      </c>
      <c r="O41" s="2"/>
      <c r="P41" s="2"/>
      <c r="Q41" s="2"/>
      <c r="V41" s="45">
        <f t="shared" si="10"/>
        <v>7.8367823703548976E-5</v>
      </c>
      <c r="W41" s="45">
        <f t="shared" si="11"/>
        <v>-6.9375588420020681E-7</v>
      </c>
      <c r="X41" s="45">
        <f t="shared" si="12"/>
        <v>6.1415157920305325E-9</v>
      </c>
      <c r="Y41" s="2"/>
      <c r="Z41" s="129"/>
      <c r="AA41" s="5"/>
      <c r="AB41" s="2"/>
    </row>
    <row r="42" spans="1:28" x14ac:dyDescent="0.35">
      <c r="A42" s="70">
        <v>42072</v>
      </c>
      <c r="B42" s="85">
        <v>676.05</v>
      </c>
      <c r="C42" s="76">
        <v>62.142099999999999</v>
      </c>
      <c r="D42" s="73">
        <f t="shared" si="0"/>
        <v>9.9795329937104292E-3</v>
      </c>
      <c r="E42" s="73">
        <f t="shared" si="0"/>
        <v>7.9510931536579017E-3</v>
      </c>
      <c r="F42" s="73">
        <f t="shared" si="1"/>
        <v>8.1085540372957243E-3</v>
      </c>
      <c r="G42" s="73">
        <f t="shared" si="2"/>
        <v>5.5516893486858496E-3</v>
      </c>
      <c r="H42" s="74">
        <f t="shared" si="3"/>
        <v>4.5016173082098313E-5</v>
      </c>
      <c r="I42" s="74">
        <f t="shared" si="4"/>
        <v>6.5748648575744795E-5</v>
      </c>
      <c r="J42" s="45">
        <f t="shared" si="5"/>
        <v>9.0816805569485775E-3</v>
      </c>
      <c r="K42" s="45">
        <f t="shared" si="6"/>
        <v>-1.1305874032906758E-3</v>
      </c>
      <c r="L42" s="45">
        <f t="shared" si="7"/>
        <v>1.2782278764795532E-6</v>
      </c>
      <c r="M42" s="45">
        <f t="shared" si="8"/>
        <v>-3.36386507226967E-2</v>
      </c>
      <c r="N42" s="45">
        <f t="shared" si="9"/>
        <v>5.1802011836593845E-2</v>
      </c>
      <c r="O42" s="2"/>
      <c r="P42" s="2"/>
      <c r="Q42" s="2"/>
      <c r="V42" s="45">
        <f t="shared" si="10"/>
        <v>1.2782278764795532E-6</v>
      </c>
      <c r="W42" s="45">
        <f t="shared" si="11"/>
        <v>-1.4451483356827727E-9</v>
      </c>
      <c r="X42" s="45">
        <f t="shared" si="12"/>
        <v>1.633866504209428E-12</v>
      </c>
      <c r="Y42" s="2"/>
      <c r="Z42" s="129"/>
      <c r="AA42" s="5"/>
      <c r="AB42" s="2"/>
    </row>
    <row r="43" spans="1:28" x14ac:dyDescent="0.35">
      <c r="A43" s="70">
        <v>42065</v>
      </c>
      <c r="B43" s="85">
        <v>669.37</v>
      </c>
      <c r="C43" s="76">
        <v>61.651899999999998</v>
      </c>
      <c r="D43" s="73">
        <f t="shared" si="0"/>
        <v>1.136209110825713E-2</v>
      </c>
      <c r="E43" s="73">
        <f t="shared" si="0"/>
        <v>-6.1130626411591022E-3</v>
      </c>
      <c r="F43" s="73">
        <f t="shared" si="1"/>
        <v>9.4911121518424253E-3</v>
      </c>
      <c r="G43" s="73">
        <f t="shared" si="2"/>
        <v>-8.5124664461311544E-3</v>
      </c>
      <c r="H43" s="74">
        <f t="shared" si="3"/>
        <v>-8.0792773729026305E-5</v>
      </c>
      <c r="I43" s="74">
        <f t="shared" si="4"/>
        <v>9.0081209878850946E-5</v>
      </c>
      <c r="J43" s="45">
        <f t="shared" si="5"/>
        <v>1.0221049660810784E-2</v>
      </c>
      <c r="K43" s="45">
        <f t="shared" si="6"/>
        <v>-1.6334112301969884E-2</v>
      </c>
      <c r="L43" s="45">
        <f t="shared" si="7"/>
        <v>2.6680322469336393E-4</v>
      </c>
      <c r="M43" s="45">
        <f t="shared" si="8"/>
        <v>-3.2499281618834495E-2</v>
      </c>
      <c r="N43" s="45">
        <f t="shared" si="9"/>
        <v>5.294138094045605E-2</v>
      </c>
      <c r="O43" s="2"/>
      <c r="P43" s="2"/>
      <c r="Q43" s="2"/>
      <c r="V43" s="45">
        <f t="shared" si="10"/>
        <v>2.6680322469336393E-4</v>
      </c>
      <c r="W43" s="45">
        <f t="shared" si="11"/>
        <v>-4.357993834669111E-6</v>
      </c>
      <c r="X43" s="45">
        <f t="shared" si="12"/>
        <v>7.1183960706777643E-8</v>
      </c>
      <c r="Y43" s="2"/>
      <c r="Z43" s="129"/>
      <c r="AA43" s="5"/>
      <c r="AB43" s="2"/>
    </row>
    <row r="44" spans="1:28" x14ac:dyDescent="0.35">
      <c r="A44" s="70">
        <v>42058</v>
      </c>
      <c r="B44" s="85">
        <v>661.85</v>
      </c>
      <c r="C44" s="76">
        <v>62.031100000000002</v>
      </c>
      <c r="D44" s="73">
        <f t="shared" si="0"/>
        <v>2.9668004604997123E-2</v>
      </c>
      <c r="E44" s="73">
        <f t="shared" si="0"/>
        <v>5.0942451556871817E-3</v>
      </c>
      <c r="F44" s="73">
        <f t="shared" si="1"/>
        <v>2.779702564858242E-2</v>
      </c>
      <c r="G44" s="73">
        <f t="shared" si="2"/>
        <v>2.6948413507151292E-3</v>
      </c>
      <c r="H44" s="74">
        <f t="shared" si="3"/>
        <v>7.490857414468894E-5</v>
      </c>
      <c r="I44" s="74">
        <f t="shared" si="4"/>
        <v>7.7267463490794891E-4</v>
      </c>
      <c r="J44" s="45">
        <f t="shared" si="5"/>
        <v>2.5306992187717283E-2</v>
      </c>
      <c r="K44" s="45">
        <f t="shared" si="6"/>
        <v>-2.02127470320301E-2</v>
      </c>
      <c r="L44" s="45">
        <f t="shared" si="7"/>
        <v>4.0855514258084162E-4</v>
      </c>
      <c r="M44" s="45">
        <f t="shared" si="8"/>
        <v>-1.7413339091928007E-2</v>
      </c>
      <c r="N44" s="45">
        <f t="shared" si="9"/>
        <v>6.8027323467362538E-2</v>
      </c>
      <c r="O44" s="2"/>
      <c r="P44" s="2"/>
      <c r="Q44" s="2"/>
      <c r="V44" s="45">
        <f t="shared" si="10"/>
        <v>4.0855514258084162E-4</v>
      </c>
      <c r="W44" s="45">
        <f t="shared" si="11"/>
        <v>-8.2580217456215417E-6</v>
      </c>
      <c r="X44" s="45">
        <f t="shared" si="12"/>
        <v>1.6691730452925181E-7</v>
      </c>
      <c r="Y44" s="2"/>
      <c r="Z44" s="129"/>
      <c r="AA44" s="5"/>
      <c r="AB44" s="2"/>
    </row>
    <row r="45" spans="1:28" x14ac:dyDescent="0.35">
      <c r="A45" s="70">
        <v>42051</v>
      </c>
      <c r="B45" s="85">
        <v>642.78</v>
      </c>
      <c r="C45" s="76">
        <v>61.716700000000003</v>
      </c>
      <c r="D45" s="73">
        <f t="shared" si="0"/>
        <v>2.0528697308882987E-2</v>
      </c>
      <c r="E45" s="73">
        <f t="shared" si="0"/>
        <v>3.2972532374173066E-2</v>
      </c>
      <c r="F45" s="73">
        <f t="shared" si="1"/>
        <v>1.8657718352468284E-2</v>
      </c>
      <c r="G45" s="73">
        <f t="shared" si="2"/>
        <v>3.0573128569201014E-2</v>
      </c>
      <c r="H45" s="74">
        <f t="shared" si="3"/>
        <v>5.7042482199795412E-4</v>
      </c>
      <c r="I45" s="74">
        <f t="shared" si="4"/>
        <v>3.4811045412003183E-4</v>
      </c>
      <c r="J45" s="45">
        <f t="shared" si="5"/>
        <v>1.7775269467107436E-2</v>
      </c>
      <c r="K45" s="45">
        <f t="shared" si="6"/>
        <v>1.5197262907065631E-2</v>
      </c>
      <c r="L45" s="45">
        <f t="shared" si="7"/>
        <v>2.309567998664729E-4</v>
      </c>
      <c r="M45" s="45">
        <f t="shared" si="8"/>
        <v>-2.4945061812537851E-2</v>
      </c>
      <c r="N45" s="45">
        <f t="shared" si="9"/>
        <v>6.0495600746752698E-2</v>
      </c>
      <c r="O45" s="2"/>
      <c r="P45" s="2"/>
      <c r="Q45" s="2"/>
      <c r="V45" s="45">
        <f t="shared" si="10"/>
        <v>2.309567998664729E-4</v>
      </c>
      <c r="W45" s="45">
        <f t="shared" si="11"/>
        <v>3.509911207745329E-6</v>
      </c>
      <c r="X45" s="45">
        <f t="shared" si="12"/>
        <v>5.3341043404562018E-8</v>
      </c>
      <c r="Y45" s="2"/>
      <c r="Z45" s="129"/>
      <c r="AA45" s="5"/>
      <c r="AB45" s="2"/>
    </row>
    <row r="46" spans="1:28" x14ac:dyDescent="0.35">
      <c r="A46" s="70">
        <v>42044</v>
      </c>
      <c r="B46" s="85">
        <v>629.85</v>
      </c>
      <c r="C46" s="76">
        <v>59.746699999999997</v>
      </c>
      <c r="D46" s="73">
        <f t="shared" si="0"/>
        <v>9.6942343144112519E-4</v>
      </c>
      <c r="E46" s="73">
        <f t="shared" si="0"/>
        <v>-4.6340908482566024E-4</v>
      </c>
      <c r="F46" s="73">
        <f t="shared" si="1"/>
        <v>-9.0155552497357932E-4</v>
      </c>
      <c r="G46" s="73">
        <f t="shared" si="2"/>
        <v>-2.8628128897977127E-3</v>
      </c>
      <c r="H46" s="74">
        <f t="shared" si="3"/>
        <v>2.5809847777627067E-6</v>
      </c>
      <c r="I46" s="74">
        <f t="shared" si="4"/>
        <v>8.1280236461038621E-7</v>
      </c>
      <c r="J46" s="45">
        <f t="shared" si="5"/>
        <v>1.6564299655628086E-3</v>
      </c>
      <c r="K46" s="45">
        <f t="shared" si="6"/>
        <v>-2.1198390503884687E-3</v>
      </c>
      <c r="L46" s="45">
        <f t="shared" si="7"/>
        <v>4.493717599551885E-6</v>
      </c>
      <c r="M46" s="45">
        <f t="shared" si="8"/>
        <v>-4.1063901314082461E-2</v>
      </c>
      <c r="N46" s="45">
        <f t="shared" si="9"/>
        <v>4.4376761245208084E-2</v>
      </c>
      <c r="O46" s="2"/>
      <c r="P46" s="2"/>
      <c r="Q46" s="2"/>
      <c r="V46" s="45">
        <f t="shared" si="10"/>
        <v>4.493717599551885E-6</v>
      </c>
      <c r="W46" s="45">
        <f t="shared" si="11"/>
        <v>-9.5259580489480176E-9</v>
      </c>
      <c r="X46" s="45">
        <f t="shared" si="12"/>
        <v>2.0193497864522356E-11</v>
      </c>
      <c r="Y46" s="2"/>
      <c r="Z46" s="129"/>
      <c r="AA46" s="5"/>
      <c r="AB46" s="2"/>
    </row>
    <row r="47" spans="1:28" x14ac:dyDescent="0.35">
      <c r="A47" s="70">
        <v>42037</v>
      </c>
      <c r="B47" s="85">
        <v>629.24</v>
      </c>
      <c r="C47" s="76">
        <v>59.7744</v>
      </c>
      <c r="D47" s="73">
        <f t="shared" si="0"/>
        <v>-3.2742029698404333E-2</v>
      </c>
      <c r="E47" s="73">
        <f t="shared" si="0"/>
        <v>2.1009695205689984E-2</v>
      </c>
      <c r="F47" s="73">
        <f t="shared" si="1"/>
        <v>-3.461300865481904E-2</v>
      </c>
      <c r="G47" s="73">
        <f t="shared" si="2"/>
        <v>1.8610291400717932E-2</v>
      </c>
      <c r="H47" s="74">
        <f t="shared" si="3"/>
        <v>-6.441581773217541E-4</v>
      </c>
      <c r="I47" s="74">
        <f t="shared" si="4"/>
        <v>1.1980603681385777E-3</v>
      </c>
      <c r="J47" s="45">
        <f t="shared" si="5"/>
        <v>-2.6125250774156578E-2</v>
      </c>
      <c r="K47" s="45">
        <f t="shared" si="6"/>
        <v>4.7134945979846563E-2</v>
      </c>
      <c r="L47" s="45">
        <f t="shared" si="7"/>
        <v>2.2217031325230535E-3</v>
      </c>
      <c r="M47" s="45">
        <f t="shared" si="8"/>
        <v>-6.884558205380184E-2</v>
      </c>
      <c r="N47" s="45">
        <f t="shared" si="9"/>
        <v>1.6595080505488712E-2</v>
      </c>
      <c r="O47" s="2"/>
      <c r="P47" s="2"/>
      <c r="Q47" s="2"/>
      <c r="V47" s="45">
        <f t="shared" si="10"/>
        <v>2.2217031325230535E-3</v>
      </c>
      <c r="W47" s="45">
        <f t="shared" si="11"/>
        <v>1.0471985713473001E-4</v>
      </c>
      <c r="X47" s="45">
        <f t="shared" si="12"/>
        <v>4.9359648090627486E-6</v>
      </c>
      <c r="Y47" s="2"/>
      <c r="Z47" s="129"/>
      <c r="AA47" s="5"/>
      <c r="AB47" s="2"/>
    </row>
    <row r="48" spans="1:28" x14ac:dyDescent="0.35">
      <c r="A48" s="70">
        <v>42030</v>
      </c>
      <c r="B48" s="85">
        <v>650.54</v>
      </c>
      <c r="C48" s="76">
        <v>58.544400000000003</v>
      </c>
      <c r="D48" s="73">
        <f t="shared" si="0"/>
        <v>6.3130198885457012E-2</v>
      </c>
      <c r="E48" s="73">
        <f t="shared" si="0"/>
        <v>6.1190604800556936E-2</v>
      </c>
      <c r="F48" s="73">
        <f t="shared" si="1"/>
        <v>6.1259219929042305E-2</v>
      </c>
      <c r="G48" s="73">
        <f t="shared" si="2"/>
        <v>5.879120099558488E-2</v>
      </c>
      <c r="H48" s="74">
        <f t="shared" si="3"/>
        <v>3.6015031116810653E-3</v>
      </c>
      <c r="I48" s="74">
        <f t="shared" si="4"/>
        <v>3.7526920263147739E-3</v>
      </c>
      <c r="J48" s="45">
        <f t="shared" si="5"/>
        <v>5.2883258175705036E-2</v>
      </c>
      <c r="K48" s="45">
        <f t="shared" si="6"/>
        <v>8.3073466248518996E-3</v>
      </c>
      <c r="L48" s="45">
        <f t="shared" si="7"/>
        <v>6.9012007945438249E-5</v>
      </c>
      <c r="M48" s="45">
        <f t="shared" si="8"/>
        <v>1.0162926896059729E-2</v>
      </c>
      <c r="N48" s="45">
        <f t="shared" si="9"/>
        <v>9.5603589455350274E-2</v>
      </c>
      <c r="O48" s="2"/>
      <c r="P48" s="2"/>
      <c r="Q48" s="2"/>
      <c r="V48" s="45">
        <f t="shared" si="10"/>
        <v>6.9012007945438249E-5</v>
      </c>
      <c r="W48" s="45">
        <f t="shared" si="11"/>
        <v>5.7330667127978889E-7</v>
      </c>
      <c r="X48" s="45">
        <f t="shared" si="12"/>
        <v>4.7626572406612319E-9</v>
      </c>
      <c r="Y48" s="2"/>
      <c r="Z48" s="129"/>
      <c r="AA48" s="5"/>
      <c r="AB48" s="2"/>
    </row>
    <row r="49" spans="1:28" x14ac:dyDescent="0.35">
      <c r="A49" s="70">
        <v>42023</v>
      </c>
      <c r="B49" s="85">
        <v>611.91</v>
      </c>
      <c r="C49" s="76">
        <v>55.168599999999998</v>
      </c>
      <c r="D49" s="73">
        <f t="shared" si="0"/>
        <v>3.7416926624169157E-2</v>
      </c>
      <c r="E49" s="73">
        <f t="shared" si="0"/>
        <v>1.290536980154482E-2</v>
      </c>
      <c r="F49" s="73">
        <f t="shared" si="1"/>
        <v>3.554594766775445E-2</v>
      </c>
      <c r="G49" s="73">
        <f t="shared" si="2"/>
        <v>1.0505965996572768E-2</v>
      </c>
      <c r="H49" s="74">
        <f t="shared" si="3"/>
        <v>3.7344451751338334E-4</v>
      </c>
      <c r="I49" s="74">
        <f t="shared" si="4"/>
        <v>1.2635143955987381E-3</v>
      </c>
      <c r="J49" s="45">
        <f t="shared" si="5"/>
        <v>3.1692895423167812E-2</v>
      </c>
      <c r="K49" s="45">
        <f t="shared" si="6"/>
        <v>-1.8787525621622992E-2</v>
      </c>
      <c r="L49" s="45">
        <f t="shared" si="7"/>
        <v>3.5297111898314039E-4</v>
      </c>
      <c r="M49" s="45">
        <f t="shared" si="8"/>
        <v>-1.1027435856477481E-2</v>
      </c>
      <c r="N49" s="45">
        <f t="shared" si="9"/>
        <v>7.4413226702813057E-2</v>
      </c>
      <c r="O49" s="2"/>
      <c r="P49" s="2"/>
      <c r="Q49" s="2"/>
      <c r="V49" s="45">
        <f t="shared" si="10"/>
        <v>3.5297111898314039E-4</v>
      </c>
      <c r="W49" s="45">
        <f t="shared" si="11"/>
        <v>-6.6314539415886875E-6</v>
      </c>
      <c r="X49" s="45">
        <f t="shared" si="12"/>
        <v>1.2458861083621024E-7</v>
      </c>
      <c r="Y49" s="2"/>
      <c r="Z49" s="129"/>
      <c r="AA49" s="5"/>
      <c r="AB49" s="2"/>
    </row>
    <row r="50" spans="1:28" x14ac:dyDescent="0.35">
      <c r="A50" s="70">
        <v>42016</v>
      </c>
      <c r="B50" s="85">
        <v>589.84</v>
      </c>
      <c r="C50" s="76">
        <v>54.465699999999998</v>
      </c>
      <c r="D50" s="73">
        <f t="shared" si="0"/>
        <v>3.1044609145574026E-2</v>
      </c>
      <c r="E50" s="73">
        <f t="shared" si="0"/>
        <v>-2.1761112697634481E-2</v>
      </c>
      <c r="F50" s="73">
        <f t="shared" si="1"/>
        <v>2.9173630189159323E-2</v>
      </c>
      <c r="G50" s="73">
        <f t="shared" si="2"/>
        <v>-2.4160516502606533E-2</v>
      </c>
      <c r="H50" s="74">
        <f t="shared" si="3"/>
        <v>-7.0484997362612396E-4</v>
      </c>
      <c r="I50" s="74">
        <f t="shared" si="4"/>
        <v>8.5110069841382821E-4</v>
      </c>
      <c r="J50" s="45">
        <f t="shared" si="5"/>
        <v>2.6441454938517454E-2</v>
      </c>
      <c r="K50" s="45">
        <f t="shared" si="6"/>
        <v>-4.8202567636151938E-2</v>
      </c>
      <c r="L50" s="45">
        <f t="shared" si="7"/>
        <v>2.3234875267178021E-3</v>
      </c>
      <c r="M50" s="45">
        <f t="shared" si="8"/>
        <v>-1.6278876341127835E-2</v>
      </c>
      <c r="N50" s="45">
        <f t="shared" si="9"/>
        <v>6.9161786218162713E-2</v>
      </c>
      <c r="O50" s="2"/>
      <c r="P50" s="2"/>
      <c r="Q50" s="2"/>
      <c r="V50" s="45">
        <f t="shared" si="10"/>
        <v>2.3234875267178021E-3</v>
      </c>
      <c r="W50" s="45">
        <f t="shared" si="11"/>
        <v>-1.1199806465837025E-4</v>
      </c>
      <c r="X50" s="45">
        <f t="shared" si="12"/>
        <v>5.3985942868132093E-6</v>
      </c>
      <c r="Y50" s="2"/>
      <c r="Z50" s="129"/>
      <c r="AA50" s="5"/>
      <c r="AB50" s="2"/>
    </row>
    <row r="51" spans="1:28" x14ac:dyDescent="0.35">
      <c r="A51" s="70">
        <v>42009</v>
      </c>
      <c r="B51" s="85">
        <v>572.08000000000004</v>
      </c>
      <c r="C51" s="76">
        <v>55.677300000000002</v>
      </c>
      <c r="D51" s="73">
        <f t="shared" si="0"/>
        <v>-3.2193669536972766E-2</v>
      </c>
      <c r="E51" s="73">
        <f t="shared" si="0"/>
        <v>-2.6520217994513356E-2</v>
      </c>
      <c r="F51" s="73">
        <f t="shared" si="1"/>
        <v>-3.4064648493387473E-2</v>
      </c>
      <c r="G51" s="73">
        <f t="shared" si="2"/>
        <v>-2.8919621799485408E-2</v>
      </c>
      <c r="H51" s="74">
        <f t="shared" si="3"/>
        <v>9.8513675116117618E-4</v>
      </c>
      <c r="I51" s="74">
        <f t="shared" si="4"/>
        <v>1.1604002769780453E-3</v>
      </c>
      <c r="J51" s="45">
        <f t="shared" si="5"/>
        <v>-2.5673345990444203E-2</v>
      </c>
      <c r="K51" s="45">
        <f t="shared" si="6"/>
        <v>-8.4687200406915325E-4</v>
      </c>
      <c r="L51" s="45">
        <f t="shared" si="7"/>
        <v>7.1719219127610387E-7</v>
      </c>
      <c r="M51" s="45">
        <f t="shared" si="8"/>
        <v>-6.8393677270089451E-2</v>
      </c>
      <c r="N51" s="45">
        <f t="shared" si="9"/>
        <v>1.7046985289201091E-2</v>
      </c>
      <c r="O51" s="2"/>
      <c r="P51" s="2"/>
      <c r="Q51" s="2"/>
      <c r="V51" s="45">
        <f t="shared" si="10"/>
        <v>7.1719219127610387E-7</v>
      </c>
      <c r="W51" s="45">
        <f t="shared" si="11"/>
        <v>-6.0736998832874154E-10</v>
      </c>
      <c r="X51" s="45">
        <f t="shared" si="12"/>
        <v>5.1436463922741958E-13</v>
      </c>
      <c r="Y51" s="2"/>
      <c r="Z51" s="129"/>
      <c r="AA51" s="5"/>
      <c r="AB51" s="2"/>
    </row>
    <row r="52" spans="1:28" x14ac:dyDescent="0.35">
      <c r="A52" s="70">
        <v>42002</v>
      </c>
      <c r="B52" s="85">
        <v>591.11</v>
      </c>
      <c r="C52" s="76">
        <v>57.194099999999999</v>
      </c>
      <c r="D52" s="73">
        <f t="shared" si="0"/>
        <v>1.0496264765714457E-2</v>
      </c>
      <c r="E52" s="73">
        <f t="shared" si="0"/>
        <v>1.962081168049774E-2</v>
      </c>
      <c r="F52" s="73">
        <f t="shared" si="1"/>
        <v>8.6252858092997521E-3</v>
      </c>
      <c r="G52" s="73">
        <f t="shared" si="2"/>
        <v>1.7221407875525688E-2</v>
      </c>
      <c r="H52" s="74">
        <f t="shared" si="3"/>
        <v>1.4853956496493469E-4</v>
      </c>
      <c r="I52" s="74">
        <f t="shared" si="4"/>
        <v>7.4395555292107674E-5</v>
      </c>
      <c r="J52" s="45">
        <f t="shared" si="5"/>
        <v>9.5075203171805667E-3</v>
      </c>
      <c r="K52" s="45">
        <f t="shared" si="6"/>
        <v>1.0113291363317173E-2</v>
      </c>
      <c r="L52" s="45">
        <f t="shared" si="7"/>
        <v>1.0227866219934573E-4</v>
      </c>
      <c r="M52" s="45">
        <f t="shared" si="8"/>
        <v>-3.3212810962464714E-2</v>
      </c>
      <c r="N52" s="45">
        <f t="shared" si="9"/>
        <v>5.2227851596825831E-2</v>
      </c>
      <c r="O52" s="2"/>
      <c r="P52" s="2"/>
      <c r="Q52" s="2"/>
      <c r="V52" s="45">
        <f t="shared" si="10"/>
        <v>1.0227866219934573E-4</v>
      </c>
      <c r="W52" s="45">
        <f t="shared" si="11"/>
        <v>1.0343739110722779E-6</v>
      </c>
      <c r="X52" s="45">
        <f t="shared" si="12"/>
        <v>1.0460924741287873E-8</v>
      </c>
      <c r="Y52" s="2"/>
      <c r="Z52" s="129"/>
      <c r="AA52" s="5"/>
      <c r="AB52" s="2"/>
    </row>
    <row r="53" spans="1:28" x14ac:dyDescent="0.35">
      <c r="A53" s="70">
        <v>41995</v>
      </c>
      <c r="B53" s="85">
        <v>584.97</v>
      </c>
      <c r="C53" s="76">
        <v>56.093499999999999</v>
      </c>
      <c r="D53" s="73">
        <f t="shared" si="0"/>
        <v>4.998923032739809E-2</v>
      </c>
      <c r="E53" s="73">
        <f t="shared" si="0"/>
        <v>7.3452976928611829E-2</v>
      </c>
      <c r="F53" s="73">
        <f t="shared" si="1"/>
        <v>4.8118251370983384E-2</v>
      </c>
      <c r="G53" s="73">
        <f t="shared" si="2"/>
        <v>7.1053573123639774E-2</v>
      </c>
      <c r="H53" s="74">
        <f t="shared" si="3"/>
        <v>3.4189736923698477E-3</v>
      </c>
      <c r="I53" s="74">
        <f t="shared" si="4"/>
        <v>2.3153661150011441E-3</v>
      </c>
      <c r="J53" s="45">
        <f t="shared" si="5"/>
        <v>4.2053757836917442E-2</v>
      </c>
      <c r="K53" s="45">
        <f t="shared" si="6"/>
        <v>3.1399219091694387E-2</v>
      </c>
      <c r="L53" s="45">
        <f t="shared" si="7"/>
        <v>9.8591095956822522E-4</v>
      </c>
      <c r="M53" s="45">
        <f t="shared" si="8"/>
        <v>-6.6657344272785801E-4</v>
      </c>
      <c r="N53" s="45">
        <f t="shared" si="9"/>
        <v>8.4774089116562687E-2</v>
      </c>
      <c r="O53" s="2"/>
      <c r="P53" s="2"/>
      <c r="Q53" s="2"/>
      <c r="V53" s="45">
        <f t="shared" si="10"/>
        <v>9.8591095956822522E-4</v>
      </c>
      <c r="W53" s="45">
        <f t="shared" si="11"/>
        <v>3.0956834224385351E-5</v>
      </c>
      <c r="X53" s="45">
        <f t="shared" si="12"/>
        <v>9.7202042019673858E-7</v>
      </c>
      <c r="Y53" s="2"/>
      <c r="Z53" s="129"/>
      <c r="AA53" s="5"/>
      <c r="AB53" s="2"/>
    </row>
    <row r="54" spans="1:28" x14ac:dyDescent="0.35">
      <c r="A54" s="70">
        <v>41988</v>
      </c>
      <c r="B54" s="85">
        <v>557.12</v>
      </c>
      <c r="C54" s="76">
        <v>52.255200000000002</v>
      </c>
      <c r="D54" s="73">
        <f t="shared" si="0"/>
        <v>-6.8361204013377919E-2</v>
      </c>
      <c r="E54" s="73">
        <f t="shared" si="0"/>
        <v>-7.5741013912914212E-2</v>
      </c>
      <c r="F54" s="73">
        <f t="shared" si="1"/>
        <v>-7.0232182969792625E-2</v>
      </c>
      <c r="G54" s="73">
        <f t="shared" si="2"/>
        <v>-7.8140417717886268E-2</v>
      </c>
      <c r="H54" s="74">
        <f t="shared" si="3"/>
        <v>5.4879721144986135E-3</v>
      </c>
      <c r="I54" s="74">
        <f t="shared" si="4"/>
        <v>4.9325595247024295E-3</v>
      </c>
      <c r="J54" s="45">
        <f t="shared" si="5"/>
        <v>-5.5479088629189016E-2</v>
      </c>
      <c r="K54" s="45">
        <f t="shared" si="6"/>
        <v>-2.0261925283725196E-2</v>
      </c>
      <c r="L54" s="45">
        <f t="shared" si="7"/>
        <v>4.1054561620326236E-4</v>
      </c>
      <c r="M54" s="45">
        <f t="shared" si="8"/>
        <v>-9.819941990883424E-2</v>
      </c>
      <c r="N54" s="45">
        <f t="shared" si="9"/>
        <v>-1.2758757349543702E-2</v>
      </c>
      <c r="O54" s="2"/>
      <c r="P54" s="2"/>
      <c r="Q54" s="2"/>
      <c r="V54" s="45">
        <f t="shared" si="10"/>
        <v>4.1054561620326236E-4</v>
      </c>
      <c r="W54" s="45">
        <f t="shared" si="11"/>
        <v>-8.318444601071422E-6</v>
      </c>
      <c r="X54" s="45">
        <f t="shared" si="12"/>
        <v>1.6854770298371639E-7</v>
      </c>
      <c r="Y54" s="2"/>
      <c r="Z54" s="129"/>
      <c r="AA54" s="5"/>
      <c r="AB54" s="2"/>
    </row>
    <row r="55" spans="1:28" x14ac:dyDescent="0.35">
      <c r="A55" s="70">
        <v>41981</v>
      </c>
      <c r="B55" s="85">
        <v>598</v>
      </c>
      <c r="C55" s="76">
        <v>56.537399999999998</v>
      </c>
      <c r="D55" s="73">
        <f t="shared" si="0"/>
        <v>2.3970363913705848E-3</v>
      </c>
      <c r="E55" s="73">
        <f t="shared" si="0"/>
        <v>5.5938060825748105E-3</v>
      </c>
      <c r="F55" s="73">
        <f t="shared" si="1"/>
        <v>5.2605743495588025E-4</v>
      </c>
      <c r="G55" s="73">
        <f t="shared" si="2"/>
        <v>3.1944022776027579E-3</v>
      </c>
      <c r="H55" s="74">
        <f t="shared" si="3"/>
        <v>1.6804390683729286E-6</v>
      </c>
      <c r="I55" s="74">
        <f t="shared" si="4"/>
        <v>2.7673642487236016E-7</v>
      </c>
      <c r="J55" s="45">
        <f t="shared" si="5"/>
        <v>2.8329288640197518E-3</v>
      </c>
      <c r="K55" s="45">
        <f t="shared" si="6"/>
        <v>2.7608772185550587E-3</v>
      </c>
      <c r="L55" s="45">
        <f t="shared" si="7"/>
        <v>7.6224430159363178E-6</v>
      </c>
      <c r="M55" s="45">
        <f t="shared" si="8"/>
        <v>-3.9887402415625522E-2</v>
      </c>
      <c r="N55" s="45">
        <f t="shared" si="9"/>
        <v>4.5553260143665023E-2</v>
      </c>
      <c r="O55" s="2"/>
      <c r="P55" s="2"/>
      <c r="Q55" s="2"/>
      <c r="V55" s="45">
        <f t="shared" si="10"/>
        <v>7.6224430159363178E-6</v>
      </c>
      <c r="W55" s="45">
        <f t="shared" si="11"/>
        <v>2.1044629272432694E-8</v>
      </c>
      <c r="X55" s="45">
        <f t="shared" si="12"/>
        <v>5.8101637531196351E-11</v>
      </c>
      <c r="Y55" s="2"/>
      <c r="Z55" s="129"/>
      <c r="AA55" s="5"/>
      <c r="AB55" s="2"/>
    </row>
    <row r="56" spans="1:28" x14ac:dyDescent="0.35">
      <c r="A56" s="70">
        <v>41974</v>
      </c>
      <c r="B56" s="85">
        <v>596.57000000000005</v>
      </c>
      <c r="C56" s="76">
        <v>56.222900000000003</v>
      </c>
      <c r="D56" s="73">
        <f t="shared" si="0"/>
        <v>3.870294647214344E-3</v>
      </c>
      <c r="E56" s="73">
        <f t="shared" si="0"/>
        <v>1.689492266064738E-2</v>
      </c>
      <c r="F56" s="73">
        <f t="shared" si="1"/>
        <v>1.9993156907996395E-3</v>
      </c>
      <c r="G56" s="73">
        <f t="shared" si="2"/>
        <v>1.4495518855675328E-2</v>
      </c>
      <c r="H56" s="74">
        <f t="shared" si="3"/>
        <v>2.898111829443372E-5</v>
      </c>
      <c r="I56" s="74">
        <f t="shared" si="4"/>
        <v>3.9972632314776393E-6</v>
      </c>
      <c r="J56" s="45">
        <f t="shared" si="5"/>
        <v>4.0470441486193144E-3</v>
      </c>
      <c r="K56" s="45">
        <f t="shared" si="6"/>
        <v>1.2847878512028066E-2</v>
      </c>
      <c r="L56" s="45">
        <f t="shared" si="7"/>
        <v>1.650679822598325E-4</v>
      </c>
      <c r="M56" s="45">
        <f t="shared" si="8"/>
        <v>-3.8673287131025962E-2</v>
      </c>
      <c r="N56" s="45">
        <f t="shared" si="9"/>
        <v>4.6767375428264583E-2</v>
      </c>
      <c r="O56" s="2"/>
      <c r="P56" s="2"/>
      <c r="Q56" s="2"/>
      <c r="V56" s="45">
        <f t="shared" si="10"/>
        <v>1.650679822598325E-4</v>
      </c>
      <c r="W56" s="45">
        <f t="shared" si="11"/>
        <v>2.1207733822999317E-6</v>
      </c>
      <c r="X56" s="45">
        <f t="shared" si="12"/>
        <v>2.7247438767332374E-8</v>
      </c>
      <c r="Y56" s="2"/>
      <c r="Z56" s="129"/>
      <c r="AA56" s="5"/>
      <c r="AB56" s="2"/>
    </row>
    <row r="57" spans="1:28" x14ac:dyDescent="0.35">
      <c r="A57" s="70">
        <v>41967</v>
      </c>
      <c r="B57" s="85">
        <v>594.27</v>
      </c>
      <c r="C57" s="76">
        <v>55.288800000000002</v>
      </c>
      <c r="D57" s="73">
        <f t="shared" si="0"/>
        <v>4.4558110103353768E-2</v>
      </c>
      <c r="E57" s="73">
        <f t="shared" si="0"/>
        <v>1.1848159088164004E-2</v>
      </c>
      <c r="F57" s="73">
        <f t="shared" si="1"/>
        <v>4.2687131146939061E-2</v>
      </c>
      <c r="G57" s="73">
        <f t="shared" si="2"/>
        <v>9.4487552831919522E-3</v>
      </c>
      <c r="H57" s="74">
        <f t="shared" si="3"/>
        <v>4.033402559489482E-4</v>
      </c>
      <c r="I57" s="74">
        <f t="shared" si="4"/>
        <v>1.8221911655559749E-3</v>
      </c>
      <c r="J57" s="45">
        <f t="shared" si="5"/>
        <v>3.7577960025939945E-2</v>
      </c>
      <c r="K57" s="45">
        <f t="shared" si="6"/>
        <v>-2.5729800937775941E-2</v>
      </c>
      <c r="L57" s="45">
        <f t="shared" si="7"/>
        <v>6.620226562975757E-4</v>
      </c>
      <c r="M57" s="45">
        <f t="shared" si="8"/>
        <v>-5.1423712537053481E-3</v>
      </c>
      <c r="N57" s="45">
        <f t="shared" si="9"/>
        <v>8.029829130558519E-2</v>
      </c>
      <c r="O57" s="2"/>
      <c r="P57" s="2"/>
      <c r="Q57" s="2"/>
      <c r="V57" s="45">
        <f t="shared" si="10"/>
        <v>6.620226562975757E-4</v>
      </c>
      <c r="W57" s="45">
        <f t="shared" si="11"/>
        <v>-1.7033711162834284E-5</v>
      </c>
      <c r="X57" s="45">
        <f t="shared" si="12"/>
        <v>4.3827399745129806E-7</v>
      </c>
      <c r="Y57" s="2"/>
      <c r="Z57" s="129"/>
      <c r="AA57" s="5"/>
      <c r="AB57" s="2"/>
    </row>
    <row r="58" spans="1:28" x14ac:dyDescent="0.35">
      <c r="A58" s="70">
        <v>41960</v>
      </c>
      <c r="B58" s="85">
        <v>568.91999999999996</v>
      </c>
      <c r="C58" s="76">
        <v>54.641399999999997</v>
      </c>
      <c r="D58" s="73">
        <f t="shared" si="0"/>
        <v>-1.0359782971326786E-3</v>
      </c>
      <c r="E58" s="73">
        <f t="shared" si="0"/>
        <v>-1.0551552673561048E-2</v>
      </c>
      <c r="F58" s="73">
        <f t="shared" si="1"/>
        <v>-2.9069572535473831E-3</v>
      </c>
      <c r="G58" s="73">
        <f t="shared" si="2"/>
        <v>-1.29509564785331E-2</v>
      </c>
      <c r="H58" s="74">
        <f t="shared" si="3"/>
        <v>3.7647876875648272E-5</v>
      </c>
      <c r="I58" s="74">
        <f t="shared" si="4"/>
        <v>8.4504004739517439E-6</v>
      </c>
      <c r="J58" s="45">
        <f t="shared" si="5"/>
        <v>3.7741051485761607E-6</v>
      </c>
      <c r="K58" s="45">
        <f t="shared" si="6"/>
        <v>-1.0555326778709623E-2</v>
      </c>
      <c r="L58" s="45">
        <f t="shared" si="7"/>
        <v>1.1141492340534447E-4</v>
      </c>
      <c r="M58" s="45">
        <f t="shared" si="8"/>
        <v>-4.2716557174496697E-2</v>
      </c>
      <c r="N58" s="45">
        <f t="shared" si="9"/>
        <v>4.2724105384793848E-2</v>
      </c>
      <c r="O58" s="2"/>
      <c r="P58" s="2"/>
      <c r="Q58" s="2"/>
      <c r="V58" s="45">
        <f t="shared" si="10"/>
        <v>1.1141492340534447E-4</v>
      </c>
      <c r="W58" s="45">
        <f t="shared" si="11"/>
        <v>-1.1760209245683141E-6</v>
      </c>
      <c r="X58" s="45">
        <f t="shared" si="12"/>
        <v>1.2413285157418775E-8</v>
      </c>
      <c r="Y58" s="2"/>
      <c r="Z58" s="129"/>
      <c r="AA58" s="5"/>
      <c r="AB58" s="2"/>
    </row>
    <row r="59" spans="1:28" x14ac:dyDescent="0.35">
      <c r="A59" s="70">
        <v>41953</v>
      </c>
      <c r="B59" s="85">
        <v>569.51</v>
      </c>
      <c r="C59" s="76">
        <v>55.2241</v>
      </c>
      <c r="D59" s="73">
        <f t="shared" si="0"/>
        <v>8.964478696075728E-3</v>
      </c>
      <c r="E59" s="73">
        <f t="shared" si="0"/>
        <v>5.0862777634002619E-2</v>
      </c>
      <c r="F59" s="73">
        <f t="shared" si="1"/>
        <v>7.093499739661023E-3</v>
      </c>
      <c r="G59" s="73">
        <f t="shared" si="2"/>
        <v>4.8463373829030564E-2</v>
      </c>
      <c r="H59" s="74">
        <f t="shared" si="3"/>
        <v>3.4377492963932313E-4</v>
      </c>
      <c r="I59" s="74">
        <f t="shared" si="4"/>
        <v>5.0317738556571003E-5</v>
      </c>
      <c r="J59" s="45">
        <f t="shared" si="5"/>
        <v>8.2451721358564774E-3</v>
      </c>
      <c r="K59" s="45">
        <f t="shared" si="6"/>
        <v>4.2617605498146138E-2</v>
      </c>
      <c r="L59" s="45">
        <f t="shared" si="7"/>
        <v>1.816260298395616E-3</v>
      </c>
      <c r="M59" s="45">
        <f t="shared" si="8"/>
        <v>-3.4475159143788799E-2</v>
      </c>
      <c r="N59" s="45">
        <f t="shared" si="9"/>
        <v>5.0965503415501746E-2</v>
      </c>
      <c r="O59" s="2"/>
      <c r="P59" s="2"/>
      <c r="Q59" s="2"/>
      <c r="V59" s="45">
        <f t="shared" si="10"/>
        <v>1.816260298395616E-3</v>
      </c>
      <c r="W59" s="45">
        <f t="shared" si="11"/>
        <v>7.7404664878969555E-5</v>
      </c>
      <c r="X59" s="45">
        <f t="shared" si="12"/>
        <v>3.2988014715281323E-6</v>
      </c>
      <c r="Y59" s="2"/>
      <c r="Z59" s="129"/>
      <c r="AA59" s="5"/>
      <c r="AB59" s="2"/>
    </row>
    <row r="60" spans="1:28" x14ac:dyDescent="0.35">
      <c r="A60" s="70">
        <v>41946</v>
      </c>
      <c r="B60" s="85">
        <v>564.45000000000005</v>
      </c>
      <c r="C60" s="76">
        <v>52.551200000000001</v>
      </c>
      <c r="D60" s="73">
        <f t="shared" si="0"/>
        <v>4.6246524559777659E-2</v>
      </c>
      <c r="E60" s="73">
        <f t="shared" si="0"/>
        <v>2.544729360295506E-2</v>
      </c>
      <c r="F60" s="73">
        <f t="shared" si="1"/>
        <v>4.4375545603362952E-2</v>
      </c>
      <c r="G60" s="73">
        <f t="shared" si="2"/>
        <v>2.3047889797983008E-2</v>
      </c>
      <c r="H60" s="74">
        <f t="shared" si="3"/>
        <v>1.0227626847916786E-3</v>
      </c>
      <c r="I60" s="74">
        <f t="shared" si="4"/>
        <v>1.969189047596145E-3</v>
      </c>
      <c r="J60" s="45">
        <f t="shared" si="5"/>
        <v>3.8969385996337161E-2</v>
      </c>
      <c r="K60" s="45">
        <f t="shared" si="6"/>
        <v>-1.3522092393382101E-2</v>
      </c>
      <c r="L60" s="45">
        <f t="shared" si="7"/>
        <v>1.8284698269516208E-4</v>
      </c>
      <c r="M60" s="45">
        <f t="shared" si="8"/>
        <v>-3.7509452833081394E-3</v>
      </c>
      <c r="N60" s="45">
        <f t="shared" si="9"/>
        <v>8.1689717275982399E-2</v>
      </c>
      <c r="O60" s="2"/>
      <c r="P60" s="2"/>
      <c r="Q60" s="2"/>
      <c r="V60" s="45">
        <f t="shared" si="10"/>
        <v>1.8284698269516208E-4</v>
      </c>
      <c r="W60" s="45">
        <f t="shared" si="11"/>
        <v>-2.4724737938551197E-6</v>
      </c>
      <c r="X60" s="45">
        <f t="shared" si="12"/>
        <v>3.3433019080724902E-8</v>
      </c>
      <c r="Y60" s="2"/>
      <c r="Z60" s="129"/>
      <c r="AA60" s="5"/>
      <c r="AB60" s="2"/>
    </row>
    <row r="61" spans="1:28" x14ac:dyDescent="0.35">
      <c r="A61" s="70">
        <v>41939</v>
      </c>
      <c r="B61" s="85">
        <v>539.5</v>
      </c>
      <c r="C61" s="76">
        <v>51.247100000000003</v>
      </c>
      <c r="D61" s="73">
        <f t="shared" si="0"/>
        <v>2.8030259722936865E-2</v>
      </c>
      <c r="E61" s="73">
        <f t="shared" si="0"/>
        <v>3.8222947950178783E-2</v>
      </c>
      <c r="F61" s="73">
        <f t="shared" si="1"/>
        <v>2.6159280766522162E-2</v>
      </c>
      <c r="G61" s="73">
        <f t="shared" si="2"/>
        <v>3.5823544145206727E-2</v>
      </c>
      <c r="H61" s="74">
        <f t="shared" si="3"/>
        <v>9.3711814934636397E-4</v>
      </c>
      <c r="I61" s="74">
        <f t="shared" si="4"/>
        <v>6.8430797022173628E-4</v>
      </c>
      <c r="J61" s="45">
        <f t="shared" si="5"/>
        <v>2.3957323122095604E-2</v>
      </c>
      <c r="K61" s="45">
        <f t="shared" si="6"/>
        <v>1.4265624828083179E-2</v>
      </c>
      <c r="L61" s="45">
        <f t="shared" si="7"/>
        <v>2.0350805173562325E-4</v>
      </c>
      <c r="M61" s="45">
        <f t="shared" si="8"/>
        <v>-1.8763008157549683E-2</v>
      </c>
      <c r="N61" s="45">
        <f t="shared" si="9"/>
        <v>6.6677654401740866E-2</v>
      </c>
      <c r="O61" s="2"/>
      <c r="P61" s="2"/>
      <c r="Q61" s="2"/>
      <c r="V61" s="45">
        <f t="shared" si="10"/>
        <v>2.0350805173562325E-4</v>
      </c>
      <c r="W61" s="45">
        <f t="shared" si="11"/>
        <v>2.9031695155545432E-6</v>
      </c>
      <c r="X61" s="45">
        <f t="shared" si="12"/>
        <v>4.1415527121229112E-8</v>
      </c>
      <c r="Y61" s="2"/>
      <c r="Z61" s="129"/>
      <c r="AA61" s="5"/>
      <c r="AB61" s="2"/>
    </row>
    <row r="62" spans="1:28" x14ac:dyDescent="0.35">
      <c r="A62" s="70">
        <v>41932</v>
      </c>
      <c r="B62" s="85">
        <v>524.79</v>
      </c>
      <c r="C62" s="76">
        <v>49.360399999999998</v>
      </c>
      <c r="D62" s="73">
        <f t="shared" si="0"/>
        <v>-1.4571401746314884E-2</v>
      </c>
      <c r="E62" s="73">
        <f t="shared" si="0"/>
        <v>-8.5446050881979058E-3</v>
      </c>
      <c r="F62" s="73">
        <f t="shared" si="1"/>
        <v>-1.6442380702729589E-2</v>
      </c>
      <c r="G62" s="73">
        <f t="shared" si="2"/>
        <v>-1.0944008893169958E-2</v>
      </c>
      <c r="H62" s="74">
        <f t="shared" si="3"/>
        <v>1.7994556063555874E-4</v>
      </c>
      <c r="I62" s="74">
        <f t="shared" si="4"/>
        <v>2.7035188317349441E-4</v>
      </c>
      <c r="J62" s="45">
        <f t="shared" si="5"/>
        <v>-1.1150797354400232E-2</v>
      </c>
      <c r="K62" s="45">
        <f t="shared" si="6"/>
        <v>2.606192266202326E-3</v>
      </c>
      <c r="L62" s="45">
        <f t="shared" si="7"/>
        <v>6.7922381284128161E-6</v>
      </c>
      <c r="M62" s="45">
        <f t="shared" si="8"/>
        <v>-5.3871128634045494E-2</v>
      </c>
      <c r="N62" s="45">
        <f t="shared" si="9"/>
        <v>3.1569533925245051E-2</v>
      </c>
      <c r="O62" s="2"/>
      <c r="P62" s="2"/>
      <c r="Q62" s="2"/>
      <c r="V62" s="45">
        <f t="shared" si="10"/>
        <v>6.7922381284128161E-6</v>
      </c>
      <c r="W62" s="45">
        <f t="shared" si="11"/>
        <v>1.7701878480474042E-8</v>
      </c>
      <c r="X62" s="45">
        <f t="shared" si="12"/>
        <v>4.6134498793064833E-11</v>
      </c>
      <c r="Y62" s="2"/>
      <c r="Z62" s="129"/>
      <c r="AA62" s="5"/>
      <c r="AB62" s="2"/>
    </row>
    <row r="63" spans="1:28" x14ac:dyDescent="0.35">
      <c r="A63" s="70">
        <v>41925</v>
      </c>
      <c r="B63" s="85">
        <v>532.54999999999995</v>
      </c>
      <c r="C63" s="76">
        <v>49.785800000000002</v>
      </c>
      <c r="D63" s="73">
        <f t="shared" si="0"/>
        <v>-5.8200403211544724E-2</v>
      </c>
      <c r="E63" s="73">
        <f t="shared" si="0"/>
        <v>-4.8940068045014419E-2</v>
      </c>
      <c r="F63" s="73">
        <f t="shared" si="1"/>
        <v>-6.0071382167959431E-2</v>
      </c>
      <c r="G63" s="73">
        <f t="shared" si="2"/>
        <v>-5.1339471849986475E-2</v>
      </c>
      <c r="H63" s="74">
        <f t="shared" si="3"/>
        <v>3.0840330338017326E-3</v>
      </c>
      <c r="I63" s="74">
        <f t="shared" si="4"/>
        <v>3.6085709555690342E-3</v>
      </c>
      <c r="J63" s="45">
        <f t="shared" si="5"/>
        <v>-4.7105550922310918E-2</v>
      </c>
      <c r="K63" s="45">
        <f t="shared" si="6"/>
        <v>-1.8345171227035009E-3</v>
      </c>
      <c r="L63" s="45">
        <f t="shared" si="7"/>
        <v>3.3654530734923317E-6</v>
      </c>
      <c r="M63" s="45">
        <f t="shared" si="8"/>
        <v>-8.9825882201956156E-2</v>
      </c>
      <c r="N63" s="45">
        <f t="shared" si="9"/>
        <v>-4.3852196426656109E-3</v>
      </c>
      <c r="O63" s="2"/>
      <c r="P63" s="2"/>
      <c r="Q63" s="2"/>
      <c r="V63" s="45">
        <f t="shared" si="10"/>
        <v>3.3654530734923317E-6</v>
      </c>
      <c r="W63" s="45">
        <f t="shared" si="11"/>
        <v>-6.1739812889768061E-9</v>
      </c>
      <c r="X63" s="45">
        <f t="shared" si="12"/>
        <v>1.1326274389878982E-11</v>
      </c>
      <c r="Y63" s="2"/>
      <c r="Z63" s="129"/>
      <c r="AA63" s="5"/>
      <c r="AB63" s="2"/>
    </row>
    <row r="64" spans="1:28" x14ac:dyDescent="0.35">
      <c r="A64" s="70">
        <v>41918</v>
      </c>
      <c r="B64" s="85">
        <v>565.46</v>
      </c>
      <c r="C64" s="76">
        <v>52.347700000000003</v>
      </c>
      <c r="D64" s="73">
        <f t="shared" si="0"/>
        <v>-1.4414445819462085E-2</v>
      </c>
      <c r="E64" s="73">
        <f t="shared" si="0"/>
        <v>-1.9233975902259982E-2</v>
      </c>
      <c r="F64" s="73">
        <f t="shared" si="1"/>
        <v>-1.628542477587679E-2</v>
      </c>
      <c r="G64" s="73">
        <f t="shared" si="2"/>
        <v>-2.1633379707232035E-2</v>
      </c>
      <c r="H64" s="74">
        <f t="shared" si="3"/>
        <v>3.5230877787010672E-4</v>
      </c>
      <c r="I64" s="74">
        <f t="shared" si="4"/>
        <v>2.652150601307416E-4</v>
      </c>
      <c r="J64" s="45">
        <f t="shared" si="5"/>
        <v>-1.1021449638855724E-2</v>
      </c>
      <c r="K64" s="45">
        <f t="shared" si="6"/>
        <v>-8.212526263404258E-3</v>
      </c>
      <c r="L64" s="45">
        <f t="shared" si="7"/>
        <v>6.7445587627104706E-5</v>
      </c>
      <c r="M64" s="45">
        <f t="shared" si="8"/>
        <v>-5.3741780918500986E-2</v>
      </c>
      <c r="N64" s="45">
        <f t="shared" si="9"/>
        <v>3.1698881640789559E-2</v>
      </c>
      <c r="O64" s="2"/>
      <c r="P64" s="2"/>
      <c r="Q64" s="2"/>
      <c r="V64" s="45">
        <f t="shared" si="10"/>
        <v>6.7445587627104706E-5</v>
      </c>
      <c r="W64" s="45">
        <f t="shared" si="11"/>
        <v>-5.5389865973833068E-7</v>
      </c>
      <c r="X64" s="45">
        <f t="shared" si="12"/>
        <v>4.5489072903654594E-9</v>
      </c>
      <c r="Y64" s="2"/>
      <c r="Z64" s="129"/>
      <c r="AA64" s="5"/>
      <c r="AB64" s="2"/>
    </row>
    <row r="65" spans="1:28" x14ac:dyDescent="0.35">
      <c r="A65" s="70">
        <v>41911</v>
      </c>
      <c r="B65" s="85">
        <v>573.73</v>
      </c>
      <c r="C65" s="76">
        <v>53.374299999999998</v>
      </c>
      <c r="D65" s="73">
        <f t="shared" si="0"/>
        <v>-1.9432575628097769E-2</v>
      </c>
      <c r="E65" s="73">
        <f t="shared" si="0"/>
        <v>-1.6531697115429001E-2</v>
      </c>
      <c r="F65" s="73">
        <f t="shared" si="1"/>
        <v>-2.1303554584512472E-2</v>
      </c>
      <c r="G65" s="73">
        <f t="shared" si="2"/>
        <v>-1.8931100920401053E-2</v>
      </c>
      <c r="H65" s="74">
        <f t="shared" si="3"/>
        <v>4.0329974180267812E-4</v>
      </c>
      <c r="I65" s="74">
        <f t="shared" si="4"/>
        <v>4.5384143793530235E-4</v>
      </c>
      <c r="J65" s="45">
        <f t="shared" si="5"/>
        <v>-1.5156901163802338E-2</v>
      </c>
      <c r="K65" s="45">
        <f t="shared" si="6"/>
        <v>-1.3747959516266627E-3</v>
      </c>
      <c r="L65" s="45">
        <f t="shared" si="7"/>
        <v>1.8900639086090612E-6</v>
      </c>
      <c r="M65" s="45">
        <f t="shared" si="8"/>
        <v>-5.7877232443447599E-2</v>
      </c>
      <c r="N65" s="45">
        <f t="shared" si="9"/>
        <v>2.7563430115842946E-2</v>
      </c>
      <c r="O65" s="2"/>
      <c r="P65" s="2"/>
      <c r="Q65" s="2"/>
      <c r="V65" s="45">
        <f t="shared" si="10"/>
        <v>1.8900639086090612E-6</v>
      </c>
      <c r="W65" s="45">
        <f t="shared" si="11"/>
        <v>-2.598452209871404E-9</v>
      </c>
      <c r="X65" s="45">
        <f t="shared" si="12"/>
        <v>3.5723415786265616E-12</v>
      </c>
      <c r="Y65" s="2"/>
      <c r="Z65" s="129"/>
      <c r="AA65" s="5"/>
      <c r="AB65" s="2"/>
    </row>
    <row r="66" spans="1:28" x14ac:dyDescent="0.35">
      <c r="A66" s="70">
        <v>41904</v>
      </c>
      <c r="B66" s="85">
        <v>585.1</v>
      </c>
      <c r="C66" s="76">
        <v>54.271500000000003</v>
      </c>
      <c r="D66" s="73">
        <f t="shared" si="0"/>
        <v>-6.7394367392670258E-3</v>
      </c>
      <c r="E66" s="73">
        <f t="shared" si="0"/>
        <v>-1.195380870629054E-2</v>
      </c>
      <c r="F66" s="73">
        <f t="shared" si="1"/>
        <v>-8.6104156956817307E-3</v>
      </c>
      <c r="G66" s="73">
        <f t="shared" si="2"/>
        <v>-1.4353212511262592E-2</v>
      </c>
      <c r="H66" s="74">
        <f t="shared" si="3"/>
        <v>1.2358712629043081E-4</v>
      </c>
      <c r="I66" s="74">
        <f t="shared" si="4"/>
        <v>7.4139258452442298E-5</v>
      </c>
      <c r="J66" s="45">
        <f t="shared" si="5"/>
        <v>-4.6964582147496475E-3</v>
      </c>
      <c r="K66" s="45">
        <f t="shared" si="6"/>
        <v>-7.2573504915408923E-3</v>
      </c>
      <c r="L66" s="45">
        <f t="shared" si="7"/>
        <v>5.2669136157068828E-5</v>
      </c>
      <c r="M66" s="45">
        <f t="shared" si="8"/>
        <v>-4.7416789494394915E-2</v>
      </c>
      <c r="N66" s="45">
        <f t="shared" si="9"/>
        <v>3.802387306489563E-2</v>
      </c>
      <c r="O66" s="2"/>
      <c r="P66" s="2"/>
      <c r="Q66" s="2"/>
      <c r="V66" s="45">
        <f t="shared" si="10"/>
        <v>5.2669136157068828E-5</v>
      </c>
      <c r="W66" s="45">
        <f t="shared" si="11"/>
        <v>-3.8223838117853762E-7</v>
      </c>
      <c r="X66" s="45">
        <f t="shared" si="12"/>
        <v>2.7740379035318551E-9</v>
      </c>
      <c r="Y66" s="2"/>
      <c r="Z66" s="129"/>
      <c r="AA66" s="5"/>
      <c r="AB66" s="2"/>
    </row>
    <row r="67" spans="1:28" x14ac:dyDescent="0.35">
      <c r="A67" s="70">
        <v>41897</v>
      </c>
      <c r="B67" s="85">
        <v>589.07000000000005</v>
      </c>
      <c r="C67" s="76">
        <v>54.928100000000001</v>
      </c>
      <c r="D67" s="73">
        <f t="shared" ref="D67:E130" si="13">(B67-B68)/B68</f>
        <v>-1.2124769411369956E-2</v>
      </c>
      <c r="E67" s="73">
        <f t="shared" si="13"/>
        <v>-2.1581875214865723E-2</v>
      </c>
      <c r="F67" s="73">
        <f t="shared" ref="F67:F130" si="14">D67-AVERAGE($D$2:$D$157)</f>
        <v>-1.3995748367784661E-2</v>
      </c>
      <c r="G67" s="73">
        <f t="shared" ref="G67:G130" si="15">E67-AVERAGE($E$2:$E$157)</f>
        <v>-2.3981279019837775E-2</v>
      </c>
      <c r="H67" s="74">
        <f t="shared" ref="H67:H130" si="16">F67*G67</f>
        <v>3.3563594669928307E-4</v>
      </c>
      <c r="I67" s="74">
        <f t="shared" ref="I67:I130" si="17">F67^2</f>
        <v>1.95880972374347E-4</v>
      </c>
      <c r="J67" s="45">
        <f t="shared" ref="J67:J130" si="18">$S$4+$R$11*D67</f>
        <v>-9.1345224060878569E-3</v>
      </c>
      <c r="K67" s="45">
        <f t="shared" ref="K67:K130" si="19">E67-J67</f>
        <v>-1.2447352808777866E-2</v>
      </c>
      <c r="L67" s="45">
        <f t="shared" ref="L67:L130" si="20">K67^2</f>
        <v>1.5493659194619022E-4</v>
      </c>
      <c r="M67" s="45">
        <f t="shared" ref="M67:M130" si="21">$S$4+($R$4*D67)-$R$21</f>
        <v>-5.1854853685733122E-2</v>
      </c>
      <c r="N67" s="45">
        <f t="shared" ref="N67:N130" si="22">$S$4+($R$4*D67)+$R$21</f>
        <v>3.3585808873557423E-2</v>
      </c>
      <c r="O67" s="2"/>
      <c r="P67" s="2"/>
      <c r="Q67" s="2"/>
      <c r="V67" s="45">
        <f t="shared" ref="V67:V130" si="23">(K67-AVERAGE($K$2:$K$157))^2</f>
        <v>1.5493659194619022E-4</v>
      </c>
      <c r="W67" s="45">
        <f t="shared" ref="W67:W130" si="24">(K67-AVERAGE($K$2:$K$157))^3</f>
        <v>-1.928550422943881E-6</v>
      </c>
      <c r="X67" s="45">
        <f t="shared" ref="X67:X130" si="25">(K67-AVERAGE($K$2:$K$157))^4</f>
        <v>2.4005347523900258E-8</v>
      </c>
      <c r="Y67" s="2"/>
      <c r="Z67" s="129"/>
      <c r="AA67" s="5"/>
      <c r="AB67" s="2"/>
    </row>
    <row r="68" spans="1:28" x14ac:dyDescent="0.35">
      <c r="A68" s="70">
        <v>41890</v>
      </c>
      <c r="B68" s="85">
        <v>596.29999999999995</v>
      </c>
      <c r="C68" s="76">
        <v>56.139699999999998</v>
      </c>
      <c r="D68" s="73">
        <f t="shared" si="13"/>
        <v>2.5186968107968673E-2</v>
      </c>
      <c r="E68" s="73">
        <f t="shared" si="13"/>
        <v>-1.6449649844751074E-3</v>
      </c>
      <c r="F68" s="73">
        <f t="shared" si="14"/>
        <v>2.331598915155397E-2</v>
      </c>
      <c r="G68" s="73">
        <f t="shared" si="15"/>
        <v>-4.04436878944716E-3</v>
      </c>
      <c r="H68" s="74">
        <f t="shared" si="16"/>
        <v>-9.4298458819633448E-5</v>
      </c>
      <c r="I68" s="74">
        <f t="shared" si="17"/>
        <v>5.4363535011538243E-4</v>
      </c>
      <c r="J68" s="45">
        <f t="shared" si="18"/>
        <v>2.1614160411407388E-2</v>
      </c>
      <c r="K68" s="45">
        <f t="shared" si="19"/>
        <v>-2.3259125395882495E-2</v>
      </c>
      <c r="L68" s="45">
        <f t="shared" si="20"/>
        <v>5.40986914181386E-4</v>
      </c>
      <c r="M68" s="45">
        <f t="shared" si="21"/>
        <v>-2.1106170868237899E-2</v>
      </c>
      <c r="N68" s="45">
        <f t="shared" si="22"/>
        <v>6.4334491691052653E-2</v>
      </c>
      <c r="O68" s="2"/>
      <c r="P68" s="2"/>
      <c r="Q68" s="2"/>
      <c r="V68" s="45">
        <f t="shared" si="23"/>
        <v>5.40986914181386E-4</v>
      </c>
      <c r="W68" s="45">
        <f t="shared" si="24"/>
        <v>-1.258288247447638E-5</v>
      </c>
      <c r="X68" s="45">
        <f t="shared" si="25"/>
        <v>2.9266684131549829E-7</v>
      </c>
      <c r="Y68" s="2"/>
      <c r="Z68" s="129"/>
      <c r="AA68" s="5"/>
      <c r="AB68" s="2"/>
    </row>
    <row r="69" spans="1:28" x14ac:dyDescent="0.35">
      <c r="A69" s="70">
        <v>41883</v>
      </c>
      <c r="B69" s="85">
        <v>581.65</v>
      </c>
      <c r="C69" s="76">
        <v>56.232199999999999</v>
      </c>
      <c r="D69" s="73">
        <f t="shared" si="13"/>
        <v>-1.7676941031097219E-3</v>
      </c>
      <c r="E69" s="73">
        <f t="shared" si="13"/>
        <v>-1.1220267872685768E-2</v>
      </c>
      <c r="F69" s="73">
        <f t="shared" si="14"/>
        <v>-3.6386730595244264E-3</v>
      </c>
      <c r="G69" s="73">
        <f t="shared" si="15"/>
        <v>-1.361967167765782E-2</v>
      </c>
      <c r="H69" s="74">
        <f t="shared" si="16"/>
        <v>4.9557532413061358E-5</v>
      </c>
      <c r="I69" s="74">
        <f t="shared" si="17"/>
        <v>1.323994163410885E-5</v>
      </c>
      <c r="J69" s="45">
        <f t="shared" si="18"/>
        <v>-5.9923445801133126E-4</v>
      </c>
      <c r="K69" s="45">
        <f t="shared" si="19"/>
        <v>-1.0621033414674437E-2</v>
      </c>
      <c r="L69" s="45">
        <f t="shared" si="20"/>
        <v>1.1280635079563094E-4</v>
      </c>
      <c r="M69" s="45">
        <f t="shared" si="21"/>
        <v>-4.33195657376566E-2</v>
      </c>
      <c r="N69" s="45">
        <f t="shared" si="22"/>
        <v>4.2121096821633945E-2</v>
      </c>
      <c r="O69" s="2"/>
      <c r="P69" s="2"/>
      <c r="Q69" s="2"/>
      <c r="V69" s="45">
        <f t="shared" si="23"/>
        <v>1.1280635079563094E-4</v>
      </c>
      <c r="W69" s="45">
        <f t="shared" si="24"/>
        <v>-1.1981200211878824E-6</v>
      </c>
      <c r="X69" s="45">
        <f t="shared" si="25"/>
        <v>1.2725272779826945E-8</v>
      </c>
      <c r="Y69" s="2"/>
      <c r="Z69" s="129"/>
      <c r="AA69" s="5"/>
      <c r="AB69" s="2"/>
    </row>
    <row r="70" spans="1:28" x14ac:dyDescent="0.35">
      <c r="A70" s="70">
        <v>41876</v>
      </c>
      <c r="B70" s="85">
        <v>582.67999999999995</v>
      </c>
      <c r="C70" s="76">
        <v>56.8703</v>
      </c>
      <c r="D70" s="73">
        <f t="shared" si="13"/>
        <v>3.0671808115470191E-2</v>
      </c>
      <c r="E70" s="73">
        <f t="shared" si="13"/>
        <v>1.5020873231040514E-2</v>
      </c>
      <c r="F70" s="73">
        <f t="shared" si="14"/>
        <v>2.8800829159055488E-2</v>
      </c>
      <c r="G70" s="73">
        <f t="shared" si="15"/>
        <v>1.2621469426068462E-2</v>
      </c>
      <c r="H70" s="74">
        <f t="shared" si="16"/>
        <v>3.6350878467643989E-4</v>
      </c>
      <c r="I70" s="74">
        <f t="shared" si="17"/>
        <v>8.2948776024910082E-4</v>
      </c>
      <c r="J70" s="45">
        <f t="shared" si="18"/>
        <v>2.6134228811008464E-2</v>
      </c>
      <c r="K70" s="45">
        <f t="shared" si="19"/>
        <v>-1.1113355579967951E-2</v>
      </c>
      <c r="L70" s="45">
        <f t="shared" si="20"/>
        <v>1.2350667224680478E-4</v>
      </c>
      <c r="M70" s="45">
        <f t="shared" si="21"/>
        <v>-1.6586102468636826E-2</v>
      </c>
      <c r="N70" s="45">
        <f t="shared" si="22"/>
        <v>6.8854560090653716E-2</v>
      </c>
      <c r="O70" s="2"/>
      <c r="P70" s="2"/>
      <c r="Q70" s="2"/>
      <c r="V70" s="45">
        <f t="shared" si="23"/>
        <v>1.2350667224680478E-4</v>
      </c>
      <c r="W70" s="45">
        <f t="shared" si="24"/>
        <v>-1.3725735651773006E-6</v>
      </c>
      <c r="X70" s="45">
        <f t="shared" si="25"/>
        <v>1.5253898089479657E-8</v>
      </c>
      <c r="Y70" s="2"/>
      <c r="Z70" s="129"/>
      <c r="AA70" s="5"/>
      <c r="AB70" s="2"/>
    </row>
    <row r="71" spans="1:28" x14ac:dyDescent="0.35">
      <c r="A71" s="70">
        <v>41869</v>
      </c>
      <c r="B71" s="85">
        <v>565.34</v>
      </c>
      <c r="C71" s="76">
        <v>56.028700000000001</v>
      </c>
      <c r="D71" s="73">
        <f t="shared" si="13"/>
        <v>3.3622817442179327E-2</v>
      </c>
      <c r="E71" s="73">
        <f t="shared" si="13"/>
        <v>1.2027932113260179E-2</v>
      </c>
      <c r="F71" s="73">
        <f t="shared" si="14"/>
        <v>3.175183848576462E-2</v>
      </c>
      <c r="G71" s="73">
        <f t="shared" si="15"/>
        <v>9.6285283082881267E-3</v>
      </c>
      <c r="H71" s="74">
        <f t="shared" si="16"/>
        <v>3.0572347570037708E-4</v>
      </c>
      <c r="I71" s="74">
        <f t="shared" si="17"/>
        <v>1.0081792472260832E-3</v>
      </c>
      <c r="J71" s="45">
        <f t="shared" si="18"/>
        <v>2.8566161918691244E-2</v>
      </c>
      <c r="K71" s="45">
        <f t="shared" si="19"/>
        <v>-1.6538229805431064E-2</v>
      </c>
      <c r="L71" s="45">
        <f t="shared" si="20"/>
        <v>2.7351304509724839E-4</v>
      </c>
      <c r="M71" s="45">
        <f t="shared" si="21"/>
        <v>-1.4154169360954046E-2</v>
      </c>
      <c r="N71" s="45">
        <f t="shared" si="22"/>
        <v>7.1286493198336492E-2</v>
      </c>
      <c r="O71" s="2"/>
      <c r="P71" s="2"/>
      <c r="Q71" s="2"/>
      <c r="V71" s="45">
        <f t="shared" si="23"/>
        <v>2.7351304509724839E-4</v>
      </c>
      <c r="W71" s="45">
        <f t="shared" si="24"/>
        <v>-4.5234215946015238E-6</v>
      </c>
      <c r="X71" s="45">
        <f t="shared" si="25"/>
        <v>7.4809385838369427E-8</v>
      </c>
      <c r="Y71" s="2"/>
      <c r="Z71" s="129"/>
      <c r="AA71" s="5"/>
      <c r="AB71" s="2"/>
    </row>
    <row r="72" spans="1:28" x14ac:dyDescent="0.35">
      <c r="A72" s="70">
        <v>41862</v>
      </c>
      <c r="B72" s="85">
        <v>546.95000000000005</v>
      </c>
      <c r="C72" s="76">
        <v>55.3628</v>
      </c>
      <c r="D72" s="73">
        <f t="shared" si="13"/>
        <v>-1.7760936714316475E-2</v>
      </c>
      <c r="E72" s="73">
        <f t="shared" si="13"/>
        <v>4.3765813119563152E-2</v>
      </c>
      <c r="F72" s="73">
        <f t="shared" si="14"/>
        <v>-1.9631915670731179E-2</v>
      </c>
      <c r="G72" s="73">
        <f t="shared" si="15"/>
        <v>4.1366409314591096E-2</v>
      </c>
      <c r="H72" s="74">
        <f t="shared" si="16"/>
        <v>-8.1210185926500113E-4</v>
      </c>
      <c r="I72" s="74">
        <f t="shared" si="17"/>
        <v>3.8541211290270044E-4</v>
      </c>
      <c r="J72" s="45">
        <f t="shared" si="18"/>
        <v>-1.377929995403283E-2</v>
      </c>
      <c r="K72" s="45">
        <f t="shared" si="19"/>
        <v>5.7545113073595985E-2</v>
      </c>
      <c r="L72" s="45">
        <f t="shared" si="20"/>
        <v>3.3114400386529477E-3</v>
      </c>
      <c r="M72" s="45">
        <f t="shared" si="21"/>
        <v>-5.6499631233678092E-2</v>
      </c>
      <c r="N72" s="45">
        <f t="shared" si="22"/>
        <v>2.8941031325612453E-2</v>
      </c>
      <c r="O72" s="2"/>
      <c r="P72" s="2"/>
      <c r="Q72" s="2"/>
      <c r="V72" s="45">
        <f t="shared" si="23"/>
        <v>3.3114400386529477E-3</v>
      </c>
      <c r="W72" s="45">
        <f t="shared" si="24"/>
        <v>1.9055719146071694E-4</v>
      </c>
      <c r="X72" s="45">
        <f t="shared" si="25"/>
        <v>1.0965635129593837E-5</v>
      </c>
      <c r="Y72" s="2"/>
      <c r="Z72" s="129"/>
      <c r="AA72" s="5"/>
      <c r="AB72" s="2"/>
    </row>
    <row r="73" spans="1:28" x14ac:dyDescent="0.35">
      <c r="A73" s="70">
        <v>41855</v>
      </c>
      <c r="B73" s="85">
        <v>556.84</v>
      </c>
      <c r="C73" s="76">
        <v>53.041400000000003</v>
      </c>
      <c r="D73" s="73">
        <f t="shared" si="13"/>
        <v>-4.2292279380148803E-2</v>
      </c>
      <c r="E73" s="73">
        <f t="shared" si="13"/>
        <v>1.9229461499521026E-3</v>
      </c>
      <c r="F73" s="73">
        <f t="shared" si="14"/>
        <v>-4.416325833656351E-2</v>
      </c>
      <c r="G73" s="73">
        <f t="shared" si="15"/>
        <v>-4.7645765501994996E-4</v>
      </c>
      <c r="H73" s="74">
        <f t="shared" si="16"/>
        <v>2.1041922505079305E-5</v>
      </c>
      <c r="I73" s="74">
        <f t="shared" si="17"/>
        <v>1.9503933869020463E-3</v>
      </c>
      <c r="J73" s="45">
        <f t="shared" si="18"/>
        <v>-3.3995631995069796E-2</v>
      </c>
      <c r="K73" s="45">
        <f t="shared" si="19"/>
        <v>3.5918578145021897E-2</v>
      </c>
      <c r="L73" s="45">
        <f t="shared" si="20"/>
        <v>1.2901442559600446E-3</v>
      </c>
      <c r="M73" s="45">
        <f t="shared" si="21"/>
        <v>-7.6715963274715041E-2</v>
      </c>
      <c r="N73" s="45">
        <f t="shared" si="22"/>
        <v>8.7246992845755045E-3</v>
      </c>
      <c r="O73" s="2"/>
      <c r="P73" s="2"/>
      <c r="Q73" s="2"/>
      <c r="V73" s="45">
        <f t="shared" si="23"/>
        <v>1.2901442559600446E-3</v>
      </c>
      <c r="W73" s="45">
        <f t="shared" si="24"/>
        <v>4.6340147276051997E-5</v>
      </c>
      <c r="X73" s="45">
        <f t="shared" si="25"/>
        <v>1.664472201186697E-6</v>
      </c>
      <c r="Y73" s="2"/>
      <c r="Z73" s="129"/>
      <c r="AA73" s="5"/>
      <c r="AB73" s="2"/>
    </row>
    <row r="74" spans="1:28" x14ac:dyDescent="0.35">
      <c r="A74" s="70">
        <v>41848</v>
      </c>
      <c r="B74" s="85">
        <v>581.42999999999995</v>
      </c>
      <c r="C74" s="76">
        <v>52.939599999999999</v>
      </c>
      <c r="D74" s="73">
        <f t="shared" si="13"/>
        <v>9.6374244634298018E-3</v>
      </c>
      <c r="E74" s="73">
        <f t="shared" si="13"/>
        <v>-4.1688841582402061E-2</v>
      </c>
      <c r="F74" s="73">
        <f t="shared" si="14"/>
        <v>7.7664455070150969E-3</v>
      </c>
      <c r="G74" s="73">
        <f t="shared" si="15"/>
        <v>-4.4088245387374117E-2</v>
      </c>
      <c r="H74" s="74">
        <f t="shared" si="16"/>
        <v>-3.424089553009508E-4</v>
      </c>
      <c r="I74" s="74">
        <f t="shared" si="17"/>
        <v>6.0317675813434984E-5</v>
      </c>
      <c r="J74" s="45">
        <f t="shared" si="18"/>
        <v>8.7997481842922165E-3</v>
      </c>
      <c r="K74" s="45">
        <f t="shared" si="19"/>
        <v>-5.0488589766694278E-2</v>
      </c>
      <c r="L74" s="45">
        <f t="shared" si="20"/>
        <v>2.5490976966295463E-3</v>
      </c>
      <c r="M74" s="45">
        <f t="shared" si="21"/>
        <v>-3.3920583095353063E-2</v>
      </c>
      <c r="N74" s="45">
        <f t="shared" si="22"/>
        <v>5.1520079463937482E-2</v>
      </c>
      <c r="O74" s="2"/>
      <c r="P74" s="2"/>
      <c r="Q74" s="2"/>
      <c r="V74" s="45">
        <f t="shared" si="23"/>
        <v>2.5490976966295463E-3</v>
      </c>
      <c r="W74" s="45">
        <f t="shared" si="24"/>
        <v>-1.2870034788035447E-4</v>
      </c>
      <c r="X74" s="45">
        <f t="shared" si="25"/>
        <v>6.4978990669620582E-6</v>
      </c>
      <c r="Y74" s="2"/>
      <c r="Z74" s="129"/>
      <c r="AA74" s="5"/>
      <c r="AB74" s="2"/>
    </row>
    <row r="75" spans="1:28" x14ac:dyDescent="0.35">
      <c r="A75" s="70">
        <v>41841</v>
      </c>
      <c r="B75" s="85">
        <v>575.88</v>
      </c>
      <c r="C75" s="76">
        <v>55.242600000000003</v>
      </c>
      <c r="D75" s="73">
        <f t="shared" si="13"/>
        <v>-1.7939972714870366E-2</v>
      </c>
      <c r="E75" s="73">
        <f t="shared" si="13"/>
        <v>-3.7389154235270915E-2</v>
      </c>
      <c r="F75" s="73">
        <f t="shared" si="14"/>
        <v>-1.9810951671285069E-2</v>
      </c>
      <c r="G75" s="73">
        <f t="shared" si="15"/>
        <v>-3.978855804024297E-2</v>
      </c>
      <c r="H75" s="74">
        <f t="shared" si="16"/>
        <v>7.8824920040537446E-4</v>
      </c>
      <c r="I75" s="74">
        <f t="shared" si="17"/>
        <v>3.9247380612199268E-4</v>
      </c>
      <c r="J75" s="45">
        <f t="shared" si="18"/>
        <v>-1.3926843905613514E-2</v>
      </c>
      <c r="K75" s="45">
        <f t="shared" si="19"/>
        <v>-2.3462310329657399E-2</v>
      </c>
      <c r="L75" s="45">
        <f t="shared" si="20"/>
        <v>5.5048000600514831E-4</v>
      </c>
      <c r="M75" s="45">
        <f t="shared" si="21"/>
        <v>-5.6647175185258775E-2</v>
      </c>
      <c r="N75" s="45">
        <f t="shared" si="22"/>
        <v>2.879348737403177E-2</v>
      </c>
      <c r="O75" s="2"/>
      <c r="P75" s="2"/>
      <c r="Q75" s="2"/>
      <c r="V75" s="45">
        <f t="shared" si="23"/>
        <v>5.5048000600514831E-4</v>
      </c>
      <c r="W75" s="45">
        <f t="shared" si="24"/>
        <v>-1.2915532731164459E-5</v>
      </c>
      <c r="X75" s="45">
        <f t="shared" si="25"/>
        <v>3.0302823701142811E-7</v>
      </c>
      <c r="Y75" s="2"/>
      <c r="Z75" s="129"/>
      <c r="AA75" s="5"/>
      <c r="AB75" s="2"/>
    </row>
    <row r="76" spans="1:28" x14ac:dyDescent="0.35">
      <c r="A76" s="70">
        <v>41834</v>
      </c>
      <c r="B76" s="85">
        <v>586.4</v>
      </c>
      <c r="C76" s="76">
        <v>57.388300000000001</v>
      </c>
      <c r="D76" s="73">
        <f t="shared" si="13"/>
        <v>-1.5463138630983423E-2</v>
      </c>
      <c r="E76" s="73">
        <f t="shared" si="13"/>
        <v>-1.9747405388047399E-2</v>
      </c>
      <c r="F76" s="73">
        <f t="shared" si="14"/>
        <v>-1.7334117587398126E-2</v>
      </c>
      <c r="G76" s="73">
        <f t="shared" si="15"/>
        <v>-2.2146809193019451E-2</v>
      </c>
      <c r="H76" s="74">
        <f t="shared" si="16"/>
        <v>3.8389539473746899E-4</v>
      </c>
      <c r="I76" s="74">
        <f t="shared" si="17"/>
        <v>3.0047163253374502E-4</v>
      </c>
      <c r="J76" s="45">
        <f t="shared" si="18"/>
        <v>-1.188567963130097E-2</v>
      </c>
      <c r="K76" s="45">
        <f t="shared" si="19"/>
        <v>-7.8617257567464294E-3</v>
      </c>
      <c r="L76" s="45">
        <f t="shared" si="20"/>
        <v>6.1806731874290214E-5</v>
      </c>
      <c r="M76" s="45">
        <f t="shared" si="21"/>
        <v>-5.4606010910946232E-2</v>
      </c>
      <c r="N76" s="45">
        <f t="shared" si="22"/>
        <v>3.0834651648344313E-2</v>
      </c>
      <c r="O76" s="2"/>
      <c r="P76" s="2"/>
      <c r="Q76" s="2"/>
      <c r="V76" s="45">
        <f t="shared" si="23"/>
        <v>6.1806731874290214E-5</v>
      </c>
      <c r="W76" s="45">
        <f t="shared" si="24"/>
        <v>-4.8590757591642785E-7</v>
      </c>
      <c r="X76" s="45">
        <f t="shared" si="25"/>
        <v>3.8200721049804018E-9</v>
      </c>
      <c r="Y76" s="2"/>
      <c r="Z76" s="129"/>
      <c r="AA76" s="5"/>
      <c r="AB76" s="2"/>
    </row>
    <row r="77" spans="1:28" x14ac:dyDescent="0.35">
      <c r="A77" s="70">
        <v>41827</v>
      </c>
      <c r="B77" s="85">
        <v>595.61</v>
      </c>
      <c r="C77" s="76">
        <v>58.544400000000003</v>
      </c>
      <c r="D77" s="73">
        <f t="shared" si="13"/>
        <v>-4.3629433987496464E-3</v>
      </c>
      <c r="E77" s="73">
        <f t="shared" si="13"/>
        <v>2.8599740673195526E-2</v>
      </c>
      <c r="F77" s="73">
        <f t="shared" si="14"/>
        <v>-6.2339223551643504E-3</v>
      </c>
      <c r="G77" s="73">
        <f t="shared" si="15"/>
        <v>2.6200336868223473E-2</v>
      </c>
      <c r="H77" s="74">
        <f t="shared" si="16"/>
        <v>-1.6333086571565503E-4</v>
      </c>
      <c r="I77" s="74">
        <f t="shared" si="17"/>
        <v>3.8861787930217843E-5</v>
      </c>
      <c r="J77" s="45">
        <f t="shared" si="18"/>
        <v>-2.7379849619941455E-3</v>
      </c>
      <c r="K77" s="45">
        <f t="shared" si="19"/>
        <v>3.1337725635189669E-2</v>
      </c>
      <c r="L77" s="45">
        <f t="shared" si="20"/>
        <v>9.8205304798642374E-4</v>
      </c>
      <c r="M77" s="45">
        <f t="shared" si="21"/>
        <v>-4.5458316241639415E-2</v>
      </c>
      <c r="N77" s="45">
        <f t="shared" si="22"/>
        <v>3.998234631765113E-2</v>
      </c>
      <c r="O77" s="2"/>
      <c r="P77" s="2"/>
      <c r="Q77" s="2"/>
      <c r="V77" s="45">
        <f t="shared" si="23"/>
        <v>9.8205304798642374E-4</v>
      </c>
      <c r="W77" s="45">
        <f t="shared" si="24"/>
        <v>3.0775308977000299E-5</v>
      </c>
      <c r="X77" s="45">
        <f t="shared" si="25"/>
        <v>9.6442818905942498E-7</v>
      </c>
      <c r="Y77" s="2"/>
      <c r="Z77" s="129"/>
      <c r="AA77" s="5"/>
      <c r="AB77" s="2"/>
    </row>
    <row r="78" spans="1:28" x14ac:dyDescent="0.35">
      <c r="A78" s="70">
        <v>41820</v>
      </c>
      <c r="B78" s="85">
        <v>598.22</v>
      </c>
      <c r="C78" s="76">
        <v>56.916600000000003</v>
      </c>
      <c r="D78" s="73">
        <f t="shared" si="13"/>
        <v>-1.0405121503366303E-2</v>
      </c>
      <c r="E78" s="73">
        <f t="shared" si="13"/>
        <v>-2.5031732898922271E-2</v>
      </c>
      <c r="F78" s="73">
        <f t="shared" si="14"/>
        <v>-1.2276100459781008E-2</v>
      </c>
      <c r="G78" s="73">
        <f t="shared" si="15"/>
        <v>-2.7431136703894323E-2</v>
      </c>
      <c r="H78" s="74">
        <f t="shared" si="16"/>
        <v>3.3674738990299279E-4</v>
      </c>
      <c r="I78" s="74">
        <f t="shared" si="17"/>
        <v>1.5070264249863549E-4</v>
      </c>
      <c r="J78" s="45">
        <f t="shared" si="18"/>
        <v>-7.7173568813366303E-3</v>
      </c>
      <c r="K78" s="45">
        <f t="shared" si="19"/>
        <v>-1.7314376017585641E-2</v>
      </c>
      <c r="L78" s="45">
        <f t="shared" si="20"/>
        <v>2.9978761687834477E-4</v>
      </c>
      <c r="M78" s="45">
        <f t="shared" si="21"/>
        <v>-5.0437688160981896E-2</v>
      </c>
      <c r="N78" s="45">
        <f t="shared" si="22"/>
        <v>3.5002974398308649E-2</v>
      </c>
      <c r="O78" s="2"/>
      <c r="P78" s="2"/>
      <c r="Q78" s="2"/>
      <c r="V78" s="45">
        <f t="shared" si="23"/>
        <v>2.9978761687834477E-4</v>
      </c>
      <c r="W78" s="45">
        <f t="shared" si="24"/>
        <v>-5.1906355240475647E-6</v>
      </c>
      <c r="X78" s="45">
        <f t="shared" si="25"/>
        <v>8.9872615233597228E-8</v>
      </c>
      <c r="Y78" s="2"/>
      <c r="Z78" s="129"/>
      <c r="AA78" s="5"/>
      <c r="AB78" s="2"/>
    </row>
    <row r="79" spans="1:28" x14ac:dyDescent="0.35">
      <c r="A79" s="70">
        <v>41813</v>
      </c>
      <c r="B79" s="85">
        <v>604.51</v>
      </c>
      <c r="C79" s="76">
        <v>58.377899999999997</v>
      </c>
      <c r="D79" s="73">
        <f t="shared" si="13"/>
        <v>-3.8067301671007199E-3</v>
      </c>
      <c r="E79" s="73">
        <f t="shared" si="13"/>
        <v>5.2554814913031295E-3</v>
      </c>
      <c r="F79" s="73">
        <f t="shared" si="14"/>
        <v>-5.6777091235154249E-3</v>
      </c>
      <c r="G79" s="73">
        <f t="shared" si="15"/>
        <v>2.8560776863310769E-3</v>
      </c>
      <c r="H79" s="74">
        <f t="shared" si="16"/>
        <v>-1.621597833715078E-5</v>
      </c>
      <c r="I79" s="74">
        <f t="shared" si="17"/>
        <v>3.2236380891250297E-5</v>
      </c>
      <c r="J79" s="45">
        <f t="shared" si="18"/>
        <v>-2.2796084462930887E-3</v>
      </c>
      <c r="K79" s="45">
        <f t="shared" si="19"/>
        <v>7.5350899375962177E-3</v>
      </c>
      <c r="L79" s="45">
        <f t="shared" si="20"/>
        <v>5.6777580367663774E-5</v>
      </c>
      <c r="M79" s="45">
        <f t="shared" si="21"/>
        <v>-4.4999939725938361E-2</v>
      </c>
      <c r="N79" s="45">
        <f t="shared" si="22"/>
        <v>4.0440722833352184E-2</v>
      </c>
      <c r="O79" s="2"/>
      <c r="P79" s="2"/>
      <c r="Q79" s="2"/>
      <c r="V79" s="45">
        <f t="shared" si="23"/>
        <v>5.6777580367663774E-5</v>
      </c>
      <c r="W79" s="45">
        <f t="shared" si="24"/>
        <v>4.2782417450944387E-7</v>
      </c>
      <c r="X79" s="45">
        <f t="shared" si="25"/>
        <v>3.2236936324065189E-9</v>
      </c>
      <c r="Y79" s="2"/>
      <c r="Z79" s="129"/>
      <c r="AA79" s="5"/>
      <c r="AB79" s="2"/>
    </row>
    <row r="80" spans="1:28" x14ac:dyDescent="0.35">
      <c r="A80" s="70">
        <v>41806</v>
      </c>
      <c r="B80" s="85">
        <v>606.82000000000005</v>
      </c>
      <c r="C80" s="76">
        <v>58.072699999999998</v>
      </c>
      <c r="D80" s="73">
        <f t="shared" si="13"/>
        <v>-2.6393055978949625E-2</v>
      </c>
      <c r="E80" s="73">
        <f t="shared" si="13"/>
        <v>-3.191514189693808E-2</v>
      </c>
      <c r="F80" s="73">
        <f t="shared" si="14"/>
        <v>-2.8264034935364328E-2</v>
      </c>
      <c r="G80" s="73">
        <f t="shared" si="15"/>
        <v>-3.4314545701910136E-2</v>
      </c>
      <c r="H80" s="74">
        <f t="shared" si="16"/>
        <v>9.6986751850994398E-4</v>
      </c>
      <c r="I80" s="74">
        <f t="shared" si="17"/>
        <v>7.9885567082749523E-4</v>
      </c>
      <c r="J80" s="45">
        <f t="shared" si="18"/>
        <v>-2.0893047931419967E-2</v>
      </c>
      <c r="K80" s="45">
        <f t="shared" si="19"/>
        <v>-1.1022093965518114E-2</v>
      </c>
      <c r="L80" s="45">
        <f t="shared" si="20"/>
        <v>1.2148655538471082E-4</v>
      </c>
      <c r="M80" s="45">
        <f t="shared" si="21"/>
        <v>-6.3613379211065219E-2</v>
      </c>
      <c r="N80" s="45">
        <f t="shared" si="22"/>
        <v>2.182728334822532E-2</v>
      </c>
      <c r="O80" s="2"/>
      <c r="P80" s="2"/>
      <c r="Q80" s="2"/>
      <c r="V80" s="45">
        <f t="shared" si="23"/>
        <v>1.2148655538471082E-4</v>
      </c>
      <c r="W80" s="45">
        <f t="shared" si="24"/>
        <v>-1.3390362289974032E-6</v>
      </c>
      <c r="X80" s="45">
        <f t="shared" si="25"/>
        <v>1.4758983139242409E-8</v>
      </c>
      <c r="Y80" s="2"/>
      <c r="Z80" s="129"/>
      <c r="AA80" s="5"/>
      <c r="AB80" s="2"/>
    </row>
    <row r="81" spans="1:28" x14ac:dyDescent="0.35">
      <c r="A81" s="70">
        <v>41799</v>
      </c>
      <c r="B81" s="85">
        <v>623.27</v>
      </c>
      <c r="C81" s="76">
        <v>59.987200000000001</v>
      </c>
      <c r="D81" s="73">
        <f t="shared" si="13"/>
        <v>1.3397720436401491E-2</v>
      </c>
      <c r="E81" s="73">
        <f t="shared" si="13"/>
        <v>3.0341442133124483E-2</v>
      </c>
      <c r="F81" s="73">
        <f t="shared" si="14"/>
        <v>1.1526741479986786E-2</v>
      </c>
      <c r="G81" s="73">
        <f t="shared" si="15"/>
        <v>2.7942038328152431E-2</v>
      </c>
      <c r="H81" s="74">
        <f t="shared" si="16"/>
        <v>3.2208065223249526E-4</v>
      </c>
      <c r="I81" s="74">
        <f t="shared" si="17"/>
        <v>1.3286576914644797E-4</v>
      </c>
      <c r="J81" s="45">
        <f t="shared" si="18"/>
        <v>1.1898616150783546E-2</v>
      </c>
      <c r="K81" s="45">
        <f t="shared" si="19"/>
        <v>1.8442825982340937E-2</v>
      </c>
      <c r="L81" s="45">
        <f t="shared" si="20"/>
        <v>3.4013783021490996E-4</v>
      </c>
      <c r="M81" s="45">
        <f t="shared" si="21"/>
        <v>-3.0821715128861733E-2</v>
      </c>
      <c r="N81" s="45">
        <f t="shared" si="22"/>
        <v>5.4618947430428812E-2</v>
      </c>
      <c r="O81" s="2"/>
      <c r="P81" s="2"/>
      <c r="Q81" s="2"/>
      <c r="V81" s="45">
        <f t="shared" si="23"/>
        <v>3.4013783021490996E-4</v>
      </c>
      <c r="W81" s="45">
        <f t="shared" si="24"/>
        <v>6.2731028126646114E-6</v>
      </c>
      <c r="X81" s="45">
        <f t="shared" si="25"/>
        <v>1.1569374354330691E-7</v>
      </c>
      <c r="Y81" s="2"/>
      <c r="Z81" s="129"/>
      <c r="AA81" s="5"/>
      <c r="AB81" s="2"/>
    </row>
    <row r="82" spans="1:28" x14ac:dyDescent="0.35">
      <c r="A82" s="70">
        <v>41792</v>
      </c>
      <c r="B82" s="85">
        <v>615.03</v>
      </c>
      <c r="C82" s="76">
        <v>58.220700000000001</v>
      </c>
      <c r="D82" s="73">
        <f t="shared" si="13"/>
        <v>4.6390826377430503E-3</v>
      </c>
      <c r="E82" s="73">
        <f t="shared" si="13"/>
        <v>-5.6853891135643609E-3</v>
      </c>
      <c r="F82" s="73">
        <f t="shared" si="14"/>
        <v>2.7681036813283458E-3</v>
      </c>
      <c r="G82" s="73">
        <f t="shared" si="15"/>
        <v>-8.084792918536414E-3</v>
      </c>
      <c r="H82" s="74">
        <f t="shared" si="16"/>
        <v>-2.2379545040577989E-5</v>
      </c>
      <c r="I82" s="74">
        <f t="shared" si="17"/>
        <v>7.6623979905835407E-6</v>
      </c>
      <c r="J82" s="45">
        <f t="shared" si="18"/>
        <v>4.6806039784828947E-3</v>
      </c>
      <c r="K82" s="45">
        <f t="shared" si="19"/>
        <v>-1.0365993092047256E-2</v>
      </c>
      <c r="L82" s="45">
        <f t="shared" si="20"/>
        <v>1.0745381278437143E-4</v>
      </c>
      <c r="M82" s="45">
        <f t="shared" si="21"/>
        <v>-3.8039727301162382E-2</v>
      </c>
      <c r="N82" s="45">
        <f t="shared" si="22"/>
        <v>4.7400935258128163E-2</v>
      </c>
      <c r="O82" s="2"/>
      <c r="P82" s="2"/>
      <c r="Q82" s="2"/>
      <c r="V82" s="45">
        <f t="shared" si="23"/>
        <v>1.0745381278437143E-4</v>
      </c>
      <c r="W82" s="45">
        <f t="shared" si="24"/>
        <v>-1.1138654810369333E-6</v>
      </c>
      <c r="X82" s="45">
        <f t="shared" si="25"/>
        <v>1.1546321881898743E-8</v>
      </c>
      <c r="Y82" s="2"/>
      <c r="Z82" s="129"/>
      <c r="AA82" s="5"/>
      <c r="AB82" s="2"/>
    </row>
    <row r="83" spans="1:28" x14ac:dyDescent="0.35">
      <c r="A83" s="70">
        <v>41785</v>
      </c>
      <c r="B83" s="85">
        <v>612.19000000000005</v>
      </c>
      <c r="C83" s="76">
        <v>58.553600000000003</v>
      </c>
      <c r="D83" s="73">
        <f t="shared" si="13"/>
        <v>1.7247968627972468E-2</v>
      </c>
      <c r="E83" s="73">
        <f t="shared" si="13"/>
        <v>4.0427588559731713E-2</v>
      </c>
      <c r="F83" s="73">
        <f t="shared" si="14"/>
        <v>1.5376989671557763E-2</v>
      </c>
      <c r="G83" s="73">
        <f t="shared" si="15"/>
        <v>3.8028184754759657E-2</v>
      </c>
      <c r="H83" s="74">
        <f t="shared" si="16"/>
        <v>5.8475900420202958E-4</v>
      </c>
      <c r="I83" s="74">
        <f t="shared" si="17"/>
        <v>2.3645181135919412E-4</v>
      </c>
      <c r="J83" s="45">
        <f t="shared" si="18"/>
        <v>1.5071613933314826E-2</v>
      </c>
      <c r="K83" s="45">
        <f t="shared" si="19"/>
        <v>2.5355974626416887E-2</v>
      </c>
      <c r="L83" s="45">
        <f t="shared" si="20"/>
        <v>6.4292544925549698E-4</v>
      </c>
      <c r="M83" s="45">
        <f t="shared" si="21"/>
        <v>-2.7648717346330454E-2</v>
      </c>
      <c r="N83" s="45">
        <f t="shared" si="22"/>
        <v>5.7791945212960091E-2</v>
      </c>
      <c r="O83" s="2"/>
      <c r="P83" s="2"/>
      <c r="Q83" s="2"/>
      <c r="V83" s="45">
        <f t="shared" si="23"/>
        <v>6.4292544925549698E-4</v>
      </c>
      <c r="W83" s="45">
        <f t="shared" si="24"/>
        <v>1.6302001378000061E-5</v>
      </c>
      <c r="X83" s="45">
        <f t="shared" si="25"/>
        <v>4.1335313330038262E-7</v>
      </c>
      <c r="Y83" s="2"/>
      <c r="Z83" s="129"/>
      <c r="AA83" s="5"/>
      <c r="AB83" s="2"/>
    </row>
    <row r="84" spans="1:28" x14ac:dyDescent="0.35">
      <c r="A84" s="70">
        <v>41778</v>
      </c>
      <c r="B84" s="85">
        <v>601.80999999999995</v>
      </c>
      <c r="C84" s="76">
        <v>56.278399999999998</v>
      </c>
      <c r="D84" s="73">
        <f t="shared" si="13"/>
        <v>-1.4911936096379254E-2</v>
      </c>
      <c r="E84" s="73">
        <f t="shared" si="13"/>
        <v>-2.0287655064602363E-2</v>
      </c>
      <c r="F84" s="73">
        <f t="shared" si="14"/>
        <v>-1.6782915052793959E-2</v>
      </c>
      <c r="G84" s="73">
        <f t="shared" si="15"/>
        <v>-2.2687058869574415E-2</v>
      </c>
      <c r="H84" s="74">
        <f t="shared" si="16"/>
        <v>3.8075498180580318E-4</v>
      </c>
      <c r="I84" s="74">
        <f t="shared" si="17"/>
        <v>2.8166623766929806E-4</v>
      </c>
      <c r="J84" s="45">
        <f t="shared" si="18"/>
        <v>-1.1431432441768224E-2</v>
      </c>
      <c r="K84" s="45">
        <f t="shared" si="19"/>
        <v>-8.8562226228341388E-3</v>
      </c>
      <c r="L84" s="45">
        <f t="shared" si="20"/>
        <v>7.8432679145199195E-5</v>
      </c>
      <c r="M84" s="45">
        <f t="shared" si="21"/>
        <v>-5.415176372141349E-2</v>
      </c>
      <c r="N84" s="45">
        <f t="shared" si="22"/>
        <v>3.1288898837877055E-2</v>
      </c>
      <c r="O84" s="2"/>
      <c r="P84" s="2"/>
      <c r="Q84" s="2"/>
      <c r="V84" s="45">
        <f t="shared" si="23"/>
        <v>7.8432679145199195E-5</v>
      </c>
      <c r="W84" s="45">
        <f t="shared" si="24"/>
        <v>-6.9461726741520448E-7</v>
      </c>
      <c r="X84" s="45">
        <f t="shared" si="25"/>
        <v>6.1516851578937647E-9</v>
      </c>
      <c r="Y84" s="2"/>
      <c r="Z84" s="129"/>
      <c r="AA84" s="5"/>
      <c r="AB84" s="2"/>
    </row>
    <row r="85" spans="1:28" x14ac:dyDescent="0.35">
      <c r="A85" s="70">
        <v>41771</v>
      </c>
      <c r="B85" s="85">
        <v>610.91999999999996</v>
      </c>
      <c r="C85" s="76">
        <v>57.443800000000003</v>
      </c>
      <c r="D85" s="73">
        <f t="shared" si="13"/>
        <v>2.3796755597264935E-2</v>
      </c>
      <c r="E85" s="73">
        <f t="shared" si="13"/>
        <v>4.4483767970988327E-3</v>
      </c>
      <c r="F85" s="73">
        <f t="shared" si="14"/>
        <v>2.1925776640850232E-2</v>
      </c>
      <c r="G85" s="73">
        <f t="shared" si="15"/>
        <v>2.0489729921267801E-3</v>
      </c>
      <c r="H85" s="74">
        <f t="shared" si="16"/>
        <v>4.4925324168506357E-5</v>
      </c>
      <c r="I85" s="74">
        <f t="shared" si="17"/>
        <v>4.8073968130445366E-4</v>
      </c>
      <c r="J85" s="45">
        <f t="shared" si="18"/>
        <v>2.0468483303275206E-2</v>
      </c>
      <c r="K85" s="45">
        <f t="shared" si="19"/>
        <v>-1.6020106506176374E-2</v>
      </c>
      <c r="L85" s="45">
        <f t="shared" si="20"/>
        <v>2.5664381246923461E-4</v>
      </c>
      <c r="M85" s="45">
        <f t="shared" si="21"/>
        <v>-2.225184797637008E-2</v>
      </c>
      <c r="N85" s="45">
        <f t="shared" si="22"/>
        <v>6.3188814582920472E-2</v>
      </c>
      <c r="O85" s="2"/>
      <c r="P85" s="2"/>
      <c r="Q85" s="2"/>
      <c r="V85" s="45">
        <f t="shared" si="23"/>
        <v>2.5664381246923461E-4</v>
      </c>
      <c r="W85" s="45">
        <f t="shared" si="24"/>
        <v>-4.1114612099082943E-6</v>
      </c>
      <c r="X85" s="45">
        <f t="shared" si="25"/>
        <v>6.5866046478743654E-8</v>
      </c>
      <c r="Y85" s="2"/>
      <c r="Z85" s="129"/>
      <c r="AA85" s="5"/>
      <c r="AB85" s="2"/>
    </row>
    <row r="86" spans="1:28" x14ac:dyDescent="0.35">
      <c r="A86" s="70">
        <v>41764</v>
      </c>
      <c r="B86" s="85">
        <v>596.72</v>
      </c>
      <c r="C86" s="76">
        <v>57.189399999999999</v>
      </c>
      <c r="D86" s="73">
        <f t="shared" si="13"/>
        <v>4.0236051502147446E-4</v>
      </c>
      <c r="E86" s="73">
        <f t="shared" si="13"/>
        <v>4.4408366311952462E-2</v>
      </c>
      <c r="F86" s="73">
        <f t="shared" si="14"/>
        <v>-1.46861844139323E-3</v>
      </c>
      <c r="G86" s="73">
        <f t="shared" si="15"/>
        <v>4.2008962506980406E-2</v>
      </c>
      <c r="H86" s="74">
        <f t="shared" si="16"/>
        <v>-6.1695137041548206E-5</v>
      </c>
      <c r="I86" s="74">
        <f t="shared" si="17"/>
        <v>2.1568401264002802E-6</v>
      </c>
      <c r="J86" s="45">
        <f t="shared" si="18"/>
        <v>1.1891122014004087E-3</v>
      </c>
      <c r="K86" s="45">
        <f t="shared" si="19"/>
        <v>4.3219254110552052E-2</v>
      </c>
      <c r="L86" s="45">
        <f t="shared" si="20"/>
        <v>1.8679039258724705E-3</v>
      </c>
      <c r="M86" s="45">
        <f t="shared" si="21"/>
        <v>-4.1531219078244863E-2</v>
      </c>
      <c r="N86" s="45">
        <f t="shared" si="22"/>
        <v>4.3909443481045682E-2</v>
      </c>
      <c r="O86" s="2"/>
      <c r="P86" s="2"/>
      <c r="Q86" s="2"/>
      <c r="V86" s="45">
        <f t="shared" si="23"/>
        <v>1.8679039258724705E-3</v>
      </c>
      <c r="W86" s="45">
        <f t="shared" si="24"/>
        <v>8.0729414426380087E-5</v>
      </c>
      <c r="X86" s="45">
        <f t="shared" si="25"/>
        <v>3.4890650762897875E-6</v>
      </c>
      <c r="Y86" s="2"/>
      <c r="Z86" s="129"/>
      <c r="AA86" s="5"/>
      <c r="AB86" s="2"/>
    </row>
    <row r="87" spans="1:28" x14ac:dyDescent="0.35">
      <c r="A87" s="70">
        <v>41757</v>
      </c>
      <c r="B87" s="85">
        <v>596.48</v>
      </c>
      <c r="C87" s="76">
        <v>54.7577</v>
      </c>
      <c r="D87" s="73">
        <f t="shared" si="13"/>
        <v>-1.952791110526661E-2</v>
      </c>
      <c r="E87" s="73">
        <f t="shared" si="13"/>
        <v>-2.1248871689918056E-2</v>
      </c>
      <c r="F87" s="73">
        <f t="shared" si="14"/>
        <v>-2.1398890061681313E-2</v>
      </c>
      <c r="G87" s="73">
        <f t="shared" si="15"/>
        <v>-2.3648275494890108E-2</v>
      </c>
      <c r="H87" s="74">
        <f t="shared" si="16"/>
        <v>5.0604684746350563E-4</v>
      </c>
      <c r="I87" s="74">
        <f t="shared" si="17"/>
        <v>4.5791249587192326E-4</v>
      </c>
      <c r="J87" s="45">
        <f t="shared" si="18"/>
        <v>-1.5235467334761275E-2</v>
      </c>
      <c r="K87" s="45">
        <f t="shared" si="19"/>
        <v>-6.0134043551567807E-3</v>
      </c>
      <c r="L87" s="45">
        <f t="shared" si="20"/>
        <v>3.616103193861854E-5</v>
      </c>
      <c r="M87" s="45">
        <f t="shared" si="21"/>
        <v>-5.7955798614406535E-2</v>
      </c>
      <c r="N87" s="45">
        <f t="shared" si="22"/>
        <v>2.748486394488401E-2</v>
      </c>
      <c r="O87" s="2"/>
      <c r="P87" s="2"/>
      <c r="Q87" s="2"/>
      <c r="V87" s="45">
        <f t="shared" si="23"/>
        <v>3.616103193861854E-5</v>
      </c>
      <c r="W87" s="45">
        <f t="shared" si="24"/>
        <v>-2.1745090694665218E-7</v>
      </c>
      <c r="X87" s="45">
        <f t="shared" si="25"/>
        <v>1.3076202308657902E-9</v>
      </c>
      <c r="Y87" s="2"/>
      <c r="Z87" s="129"/>
      <c r="AA87" s="5"/>
      <c r="AB87" s="2"/>
    </row>
    <row r="88" spans="1:28" x14ac:dyDescent="0.35">
      <c r="A88" s="70">
        <v>41751</v>
      </c>
      <c r="B88" s="85">
        <v>608.36</v>
      </c>
      <c r="C88" s="76">
        <v>55.9465</v>
      </c>
      <c r="D88" s="73">
        <f t="shared" si="13"/>
        <v>2.6854586884969139E-2</v>
      </c>
      <c r="E88" s="73">
        <f t="shared" si="13"/>
        <v>1.6112717409791774E-3</v>
      </c>
      <c r="F88" s="73">
        <f t="shared" si="14"/>
        <v>2.4983607928554436E-2</v>
      </c>
      <c r="G88" s="73">
        <f t="shared" si="15"/>
        <v>-7.8813206399287522E-4</v>
      </c>
      <c r="H88" s="74">
        <f t="shared" si="16"/>
        <v>-1.9690382482720371E-5</v>
      </c>
      <c r="I88" s="74">
        <f t="shared" si="17"/>
        <v>6.2418066512772807E-4</v>
      </c>
      <c r="J88" s="45">
        <f t="shared" si="18"/>
        <v>2.2988448617844031E-2</v>
      </c>
      <c r="K88" s="45">
        <f t="shared" si="19"/>
        <v>-2.1377176876864853E-2</v>
      </c>
      <c r="L88" s="45">
        <f t="shared" si="20"/>
        <v>4.5698369122476536E-4</v>
      </c>
      <c r="M88" s="45">
        <f t="shared" si="21"/>
        <v>-1.9731882661801255E-2</v>
      </c>
      <c r="N88" s="45">
        <f t="shared" si="22"/>
        <v>6.5708779897489286E-2</v>
      </c>
      <c r="O88" s="2"/>
      <c r="P88" s="2"/>
      <c r="Q88" s="2"/>
      <c r="V88" s="45">
        <f t="shared" si="23"/>
        <v>4.5698369122476536E-4</v>
      </c>
      <c r="W88" s="45">
        <f t="shared" si="24"/>
        <v>-9.7690211971544011E-6</v>
      </c>
      <c r="X88" s="45">
        <f t="shared" si="25"/>
        <v>2.0883409404541169E-7</v>
      </c>
      <c r="Y88" s="2"/>
      <c r="Z88" s="129"/>
      <c r="AA88" s="5"/>
      <c r="AB88" s="2"/>
    </row>
    <row r="89" spans="1:28" x14ac:dyDescent="0.35">
      <c r="A89" s="70">
        <v>41743</v>
      </c>
      <c r="B89" s="85">
        <v>592.45000000000005</v>
      </c>
      <c r="C89" s="76">
        <v>55.856499999999997</v>
      </c>
      <c r="D89" s="73">
        <f t="shared" si="13"/>
        <v>-2.8005643785273555E-2</v>
      </c>
      <c r="E89" s="73">
        <f t="shared" si="13"/>
        <v>-3.9789517475172474E-2</v>
      </c>
      <c r="F89" s="73">
        <f t="shared" si="14"/>
        <v>-2.9876622741688258E-2</v>
      </c>
      <c r="G89" s="73">
        <f t="shared" si="15"/>
        <v>-4.218892128014453E-2</v>
      </c>
      <c r="H89" s="74">
        <f t="shared" si="16"/>
        <v>1.2604624849656618E-3</v>
      </c>
      <c r="I89" s="74">
        <f t="shared" si="17"/>
        <v>8.9261258644916395E-4</v>
      </c>
      <c r="J89" s="45">
        <f t="shared" si="18"/>
        <v>-2.222198499703679E-2</v>
      </c>
      <c r="K89" s="45">
        <f t="shared" si="19"/>
        <v>-1.7567532478135684E-2</v>
      </c>
      <c r="L89" s="45">
        <f t="shared" si="20"/>
        <v>3.0861819737035208E-4</v>
      </c>
      <c r="M89" s="45">
        <f t="shared" si="21"/>
        <v>-6.4942316276682038E-2</v>
      </c>
      <c r="N89" s="45">
        <f t="shared" si="22"/>
        <v>2.04983462826085E-2</v>
      </c>
      <c r="O89" s="2"/>
      <c r="P89" s="2"/>
      <c r="Q89" s="2"/>
      <c r="V89" s="45">
        <f t="shared" si="23"/>
        <v>3.0861819737035208E-4</v>
      </c>
      <c r="W89" s="45">
        <f t="shared" si="24"/>
        <v>-5.4216602056473488E-6</v>
      </c>
      <c r="X89" s="45">
        <f t="shared" si="25"/>
        <v>9.5245191748125593E-8</v>
      </c>
      <c r="Y89" s="2"/>
      <c r="Z89" s="129"/>
      <c r="AA89" s="5"/>
      <c r="AB89" s="2"/>
    </row>
    <row r="90" spans="1:28" x14ac:dyDescent="0.35">
      <c r="A90" s="70">
        <v>41736</v>
      </c>
      <c r="B90" s="85">
        <v>609.52</v>
      </c>
      <c r="C90" s="76">
        <v>58.171100000000003</v>
      </c>
      <c r="D90" s="73">
        <f t="shared" si="13"/>
        <v>7.7875696499727799E-3</v>
      </c>
      <c r="E90" s="73">
        <f t="shared" si="13"/>
        <v>6.1924723617919921E-4</v>
      </c>
      <c r="F90" s="73">
        <f t="shared" si="14"/>
        <v>5.9165906935580749E-3</v>
      </c>
      <c r="G90" s="73">
        <f t="shared" si="15"/>
        <v>-1.7801565687928533E-3</v>
      </c>
      <c r="H90" s="74">
        <f t="shared" si="16"/>
        <v>-1.0532457787996071E-5</v>
      </c>
      <c r="I90" s="74">
        <f t="shared" si="17"/>
        <v>3.5006045435098023E-5</v>
      </c>
      <c r="J90" s="45">
        <f t="shared" si="18"/>
        <v>7.2752788698325077E-3</v>
      </c>
      <c r="K90" s="45">
        <f t="shared" si="19"/>
        <v>-6.6560316336533084E-3</v>
      </c>
      <c r="L90" s="45">
        <f t="shared" si="20"/>
        <v>4.4302757108193532E-5</v>
      </c>
      <c r="M90" s="45">
        <f t="shared" si="21"/>
        <v>-3.5445052409812772E-2</v>
      </c>
      <c r="N90" s="45">
        <f t="shared" si="22"/>
        <v>4.9995610149477773E-2</v>
      </c>
      <c r="O90" s="2"/>
      <c r="P90" s="2"/>
      <c r="Q90" s="2"/>
      <c r="V90" s="45">
        <f t="shared" si="23"/>
        <v>4.4302757108193532E-5</v>
      </c>
      <c r="W90" s="45">
        <f t="shared" si="24"/>
        <v>-2.9488055277019514E-7</v>
      </c>
      <c r="X90" s="45">
        <f t="shared" si="25"/>
        <v>1.9627342873875926E-9</v>
      </c>
      <c r="Y90" s="2"/>
      <c r="Z90" s="129"/>
      <c r="AA90" s="5"/>
      <c r="AB90" s="2"/>
    </row>
    <row r="91" spans="1:28" x14ac:dyDescent="0.35">
      <c r="A91" s="70">
        <v>41729</v>
      </c>
      <c r="B91" s="85">
        <v>604.80999999999995</v>
      </c>
      <c r="C91" s="76">
        <v>58.135100000000001</v>
      </c>
      <c r="D91" s="73">
        <f t="shared" si="13"/>
        <v>2.7487555850024548E-2</v>
      </c>
      <c r="E91" s="73">
        <f t="shared" si="13"/>
        <v>3.7615389558003587E-2</v>
      </c>
      <c r="F91" s="73">
        <f t="shared" si="14"/>
        <v>2.5616576893609844E-2</v>
      </c>
      <c r="G91" s="73">
        <f t="shared" si="15"/>
        <v>3.5215985753031531E-2</v>
      </c>
      <c r="H91" s="74">
        <f t="shared" si="16"/>
        <v>9.02113006926801E-4</v>
      </c>
      <c r="I91" s="74">
        <f t="shared" si="17"/>
        <v>6.5620901174622578E-4</v>
      </c>
      <c r="J91" s="45">
        <f t="shared" si="18"/>
        <v>2.3510079697868631E-2</v>
      </c>
      <c r="K91" s="45">
        <f t="shared" si="19"/>
        <v>1.4105309860134956E-2</v>
      </c>
      <c r="L91" s="45">
        <f t="shared" si="20"/>
        <v>1.9895976625042042E-4</v>
      </c>
      <c r="M91" s="45">
        <f t="shared" si="21"/>
        <v>-1.9210251581776659E-2</v>
      </c>
      <c r="N91" s="45">
        <f t="shared" si="22"/>
        <v>6.6230410977513893E-2</v>
      </c>
      <c r="O91" s="2"/>
      <c r="P91" s="2"/>
      <c r="Q91" s="2"/>
      <c r="V91" s="45">
        <f t="shared" si="23"/>
        <v>1.9895976625042042E-4</v>
      </c>
      <c r="W91" s="45">
        <f t="shared" si="24"/>
        <v>2.806389152662201E-6</v>
      </c>
      <c r="X91" s="45">
        <f t="shared" si="25"/>
        <v>3.9584988586421929E-8</v>
      </c>
      <c r="Y91" s="2"/>
      <c r="Z91" s="129"/>
      <c r="AA91" s="5"/>
      <c r="AB91" s="2"/>
    </row>
    <row r="92" spans="1:28" x14ac:dyDescent="0.35">
      <c r="A92" s="70">
        <v>41722</v>
      </c>
      <c r="B92" s="85">
        <v>588.63</v>
      </c>
      <c r="C92" s="76">
        <v>56.0276</v>
      </c>
      <c r="D92" s="73">
        <f t="shared" si="13"/>
        <v>1.8551928379344927E-3</v>
      </c>
      <c r="E92" s="73">
        <f t="shared" si="13"/>
        <v>-1.9852210543993928E-2</v>
      </c>
      <c r="F92" s="73">
        <f t="shared" si="14"/>
        <v>-1.5786118480211808E-5</v>
      </c>
      <c r="G92" s="73">
        <f t="shared" si="15"/>
        <v>-2.2251614348965981E-2</v>
      </c>
      <c r="H92" s="74">
        <f t="shared" si="16"/>
        <v>3.5126662048875809E-7</v>
      </c>
      <c r="I92" s="74">
        <f t="shared" si="17"/>
        <v>2.4920153667128476E-10</v>
      </c>
      <c r="J92" s="45">
        <f t="shared" si="18"/>
        <v>2.3863944309160789E-3</v>
      </c>
      <c r="K92" s="45">
        <f t="shared" si="19"/>
        <v>-2.2238604974910009E-2</v>
      </c>
      <c r="L92" s="45">
        <f t="shared" si="20"/>
        <v>4.9455555123009221E-4</v>
      </c>
      <c r="M92" s="45">
        <f t="shared" si="21"/>
        <v>-4.0333936848729192E-2</v>
      </c>
      <c r="N92" s="45">
        <f t="shared" si="22"/>
        <v>4.5106725710561353E-2</v>
      </c>
      <c r="O92" s="2"/>
      <c r="P92" s="2"/>
      <c r="Q92" s="2"/>
      <c r="V92" s="45">
        <f t="shared" si="23"/>
        <v>4.9455555123009221E-4</v>
      </c>
      <c r="W92" s="45">
        <f t="shared" si="24"/>
        <v>-1.0998225541954891E-5</v>
      </c>
      <c r="X92" s="45">
        <f t="shared" si="25"/>
        <v>2.4458519325250034E-7</v>
      </c>
      <c r="Y92" s="2"/>
      <c r="Z92" s="129"/>
      <c r="AA92" s="5"/>
      <c r="AB92" s="2"/>
    </row>
    <row r="93" spans="1:28" x14ac:dyDescent="0.35">
      <c r="A93" s="70">
        <v>41715</v>
      </c>
      <c r="B93" s="85">
        <v>587.54</v>
      </c>
      <c r="C93" s="76">
        <v>57.162399999999998</v>
      </c>
      <c r="D93" s="73">
        <f t="shared" si="13"/>
        <v>-5.3159070901333833E-3</v>
      </c>
      <c r="E93" s="73">
        <f t="shared" si="13"/>
        <v>-2.1582142740995451E-2</v>
      </c>
      <c r="F93" s="73">
        <f t="shared" si="14"/>
        <v>-7.1868860465480883E-3</v>
      </c>
      <c r="G93" s="73">
        <f t="shared" si="15"/>
        <v>-2.3981546545967503E-2</v>
      </c>
      <c r="H93" s="74">
        <f t="shared" si="16"/>
        <v>1.7235264224585735E-4</v>
      </c>
      <c r="I93" s="74">
        <f t="shared" si="17"/>
        <v>5.1651331046067611E-5</v>
      </c>
      <c r="J93" s="45">
        <f t="shared" si="18"/>
        <v>-3.5233243814666525E-3</v>
      </c>
      <c r="K93" s="45">
        <f t="shared" si="19"/>
        <v>-1.80588183595288E-2</v>
      </c>
      <c r="L93" s="45">
        <f t="shared" si="20"/>
        <v>3.2612092054245444E-4</v>
      </c>
      <c r="M93" s="45">
        <f t="shared" si="21"/>
        <v>-4.6243655661111924E-2</v>
      </c>
      <c r="N93" s="45">
        <f t="shared" si="22"/>
        <v>3.9197006898178621E-2</v>
      </c>
      <c r="O93" s="2"/>
      <c r="P93" s="2"/>
      <c r="Q93" s="2"/>
      <c r="V93" s="45">
        <f t="shared" si="23"/>
        <v>3.2612092054245444E-4</v>
      </c>
      <c r="W93" s="45">
        <f t="shared" si="24"/>
        <v>-5.8893584673185091E-6</v>
      </c>
      <c r="X93" s="45">
        <f t="shared" si="25"/>
        <v>1.0635485481545788E-7</v>
      </c>
      <c r="Y93" s="2"/>
      <c r="Z93" s="129"/>
      <c r="AA93" s="5"/>
      <c r="AB93" s="2"/>
    </row>
    <row r="94" spans="1:28" x14ac:dyDescent="0.35">
      <c r="A94" s="70">
        <v>41708</v>
      </c>
      <c r="B94" s="85">
        <v>590.67999999999995</v>
      </c>
      <c r="C94" s="76">
        <v>58.423299999999998</v>
      </c>
      <c r="D94" s="73">
        <f t="shared" si="13"/>
        <v>-7.7815745847013634E-4</v>
      </c>
      <c r="E94" s="73">
        <f t="shared" si="13"/>
        <v>-7.1915916834476368E-3</v>
      </c>
      <c r="F94" s="73">
        <f t="shared" si="14"/>
        <v>-2.6491364148848407E-3</v>
      </c>
      <c r="G94" s="73">
        <f t="shared" si="15"/>
        <v>-9.5909954884196898E-3</v>
      </c>
      <c r="H94" s="74">
        <f t="shared" si="16"/>
        <v>2.5407855403368821E-5</v>
      </c>
      <c r="I94" s="74">
        <f t="shared" si="17"/>
        <v>7.0179237446689069E-6</v>
      </c>
      <c r="J94" s="45">
        <f t="shared" si="18"/>
        <v>2.1624481058453264E-4</v>
      </c>
      <c r="K94" s="45">
        <f t="shared" si="19"/>
        <v>-7.4078364940321694E-3</v>
      </c>
      <c r="L94" s="45">
        <f t="shared" si="20"/>
        <v>5.4876041522314823E-5</v>
      </c>
      <c r="M94" s="45">
        <f t="shared" si="21"/>
        <v>-4.2504086469060738E-2</v>
      </c>
      <c r="N94" s="45">
        <f t="shared" si="22"/>
        <v>4.2936576090229807E-2</v>
      </c>
      <c r="O94" s="2"/>
      <c r="P94" s="2"/>
      <c r="Q94" s="2"/>
      <c r="V94" s="45">
        <f t="shared" si="23"/>
        <v>5.4876041522314823E-5</v>
      </c>
      <c r="W94" s="45">
        <f t="shared" si="24"/>
        <v>-4.0651274303702842E-7</v>
      </c>
      <c r="X94" s="45">
        <f t="shared" si="25"/>
        <v>3.0113799331588207E-9</v>
      </c>
      <c r="Y94" s="2"/>
      <c r="Z94" s="129"/>
      <c r="AA94" s="5"/>
      <c r="AB94" s="2"/>
    </row>
    <row r="95" spans="1:28" x14ac:dyDescent="0.35">
      <c r="A95" s="70">
        <v>41701</v>
      </c>
      <c r="B95" s="85">
        <v>591.14</v>
      </c>
      <c r="C95" s="76">
        <v>58.846499999999999</v>
      </c>
      <c r="D95" s="73">
        <f t="shared" si="13"/>
        <v>-2.5791459977916542E-2</v>
      </c>
      <c r="E95" s="73">
        <f t="shared" si="13"/>
        <v>-4.6030818567242946E-4</v>
      </c>
      <c r="F95" s="73">
        <f t="shared" si="14"/>
        <v>-2.7662438934331245E-2</v>
      </c>
      <c r="G95" s="73">
        <f t="shared" si="15"/>
        <v>-2.8597119906444823E-3</v>
      </c>
      <c r="H95" s="74">
        <f t="shared" si="16"/>
        <v>7.9106608310977841E-5</v>
      </c>
      <c r="I95" s="74">
        <f t="shared" si="17"/>
        <v>7.6521052779560518E-4</v>
      </c>
      <c r="J95" s="45">
        <f t="shared" si="18"/>
        <v>-2.0397271378252157E-2</v>
      </c>
      <c r="K95" s="45">
        <f t="shared" si="19"/>
        <v>1.9936963192579728E-2</v>
      </c>
      <c r="L95" s="45">
        <f t="shared" si="20"/>
        <v>3.9748250134227889E-4</v>
      </c>
      <c r="M95" s="45">
        <f t="shared" si="21"/>
        <v>-6.3117602657897412E-2</v>
      </c>
      <c r="N95" s="45">
        <f t="shared" si="22"/>
        <v>2.232305990139313E-2</v>
      </c>
      <c r="O95" s="2"/>
      <c r="P95" s="2"/>
      <c r="Q95" s="2"/>
      <c r="V95" s="45">
        <f t="shared" si="23"/>
        <v>3.9748250134227889E-4</v>
      </c>
      <c r="W95" s="45">
        <f t="shared" si="24"/>
        <v>7.9245939989555361E-6</v>
      </c>
      <c r="X95" s="45">
        <f t="shared" si="25"/>
        <v>1.5799233887331475E-7</v>
      </c>
      <c r="Y95" s="2"/>
      <c r="Z95" s="129"/>
      <c r="AA95" s="5"/>
      <c r="AB95" s="2"/>
    </row>
    <row r="96" spans="1:28" x14ac:dyDescent="0.35">
      <c r="A96" s="70">
        <v>41694</v>
      </c>
      <c r="B96" s="85">
        <v>606.79</v>
      </c>
      <c r="C96" s="76">
        <v>58.873600000000003</v>
      </c>
      <c r="D96" s="73">
        <f t="shared" si="13"/>
        <v>-1.5467395060307283E-3</v>
      </c>
      <c r="E96" s="73">
        <f t="shared" si="13"/>
        <v>2.5250942121357818E-2</v>
      </c>
      <c r="F96" s="73">
        <f t="shared" si="14"/>
        <v>-3.4177184624454328E-3</v>
      </c>
      <c r="G96" s="73">
        <f t="shared" si="15"/>
        <v>2.2851538316385766E-2</v>
      </c>
      <c r="H96" s="74">
        <f t="shared" si="16"/>
        <v>-7.810012439919086E-5</v>
      </c>
      <c r="I96" s="74">
        <f t="shared" si="17"/>
        <v>1.1680799488540373E-5</v>
      </c>
      <c r="J96" s="45">
        <f t="shared" si="18"/>
        <v>-4.1714530123786067E-4</v>
      </c>
      <c r="K96" s="45">
        <f t="shared" si="19"/>
        <v>2.566808742259568E-2</v>
      </c>
      <c r="L96" s="45">
        <f t="shared" si="20"/>
        <v>6.5885071193401456E-4</v>
      </c>
      <c r="M96" s="45">
        <f t="shared" si="21"/>
        <v>-4.3137476580883134E-2</v>
      </c>
      <c r="N96" s="45">
        <f t="shared" si="22"/>
        <v>4.2303185978407411E-2</v>
      </c>
      <c r="O96" s="2"/>
      <c r="P96" s="2"/>
      <c r="Q96" s="2"/>
      <c r="V96" s="45">
        <f t="shared" si="23"/>
        <v>6.5885071193401456E-4</v>
      </c>
      <c r="W96" s="45">
        <f t="shared" si="24"/>
        <v>1.6911437672361689E-5</v>
      </c>
      <c r="X96" s="45">
        <f t="shared" si="25"/>
        <v>4.3408426061595783E-7</v>
      </c>
      <c r="Y96" s="2"/>
      <c r="Z96" s="129"/>
      <c r="AA96" s="5"/>
      <c r="AB96" s="2"/>
    </row>
    <row r="97" spans="1:28" x14ac:dyDescent="0.35">
      <c r="A97" s="70">
        <v>41687</v>
      </c>
      <c r="B97" s="85">
        <v>607.73</v>
      </c>
      <c r="C97" s="76">
        <v>57.4236</v>
      </c>
      <c r="D97" s="73">
        <f t="shared" si="13"/>
        <v>2.9283246392520768E-2</v>
      </c>
      <c r="E97" s="73">
        <f t="shared" si="13"/>
        <v>3.5906279991052316E-2</v>
      </c>
      <c r="F97" s="73">
        <f t="shared" si="14"/>
        <v>2.7412267436106065E-2</v>
      </c>
      <c r="G97" s="73">
        <f t="shared" si="15"/>
        <v>3.350687618608026E-2</v>
      </c>
      <c r="H97" s="74">
        <f t="shared" si="16"/>
        <v>9.1849945096132571E-4</v>
      </c>
      <c r="I97" s="74">
        <f t="shared" si="17"/>
        <v>7.5143240598860093E-4</v>
      </c>
      <c r="J97" s="45">
        <f t="shared" si="18"/>
        <v>2.4989912120600869E-2</v>
      </c>
      <c r="K97" s="45">
        <f t="shared" si="19"/>
        <v>1.0916367870451447E-2</v>
      </c>
      <c r="L97" s="45">
        <f t="shared" si="20"/>
        <v>1.1916708748302466E-4</v>
      </c>
      <c r="M97" s="45">
        <f t="shared" si="21"/>
        <v>-1.7730419159044421E-2</v>
      </c>
      <c r="N97" s="45">
        <f t="shared" si="22"/>
        <v>6.7710243400246117E-2</v>
      </c>
      <c r="O97" s="2"/>
      <c r="P97" s="2"/>
      <c r="Q97" s="2"/>
      <c r="V97" s="45">
        <f t="shared" si="23"/>
        <v>1.1916708748302466E-4</v>
      </c>
      <c r="W97" s="45">
        <f t="shared" si="24"/>
        <v>1.3008717650149671E-6</v>
      </c>
      <c r="X97" s="45">
        <f t="shared" si="25"/>
        <v>1.4200794739186851E-8</v>
      </c>
      <c r="Y97" s="2"/>
      <c r="Z97" s="129"/>
      <c r="AA97" s="5"/>
      <c r="AB97" s="2"/>
    </row>
    <row r="98" spans="1:28" x14ac:dyDescent="0.35">
      <c r="A98" s="70">
        <v>41680</v>
      </c>
      <c r="B98" s="85">
        <v>590.44000000000005</v>
      </c>
      <c r="C98" s="76">
        <v>55.433199999999999</v>
      </c>
      <c r="D98" s="73">
        <f t="shared" si="13"/>
        <v>1.4083539433910493E-2</v>
      </c>
      <c r="E98" s="73">
        <f t="shared" si="13"/>
        <v>3.4280607285258745E-2</v>
      </c>
      <c r="F98" s="73">
        <f t="shared" si="14"/>
        <v>1.2212560477495788E-2</v>
      </c>
      <c r="G98" s="73">
        <f t="shared" si="15"/>
        <v>3.1881203480286689E-2</v>
      </c>
      <c r="H98" s="74">
        <f t="shared" si="16"/>
        <v>3.8935112559835042E-4</v>
      </c>
      <c r="I98" s="74">
        <f t="shared" si="17"/>
        <v>1.4914663341649215E-4</v>
      </c>
      <c r="J98" s="45">
        <f t="shared" si="18"/>
        <v>1.2463801055766515E-2</v>
      </c>
      <c r="K98" s="45">
        <f t="shared" si="19"/>
        <v>2.1816806229492232E-2</v>
      </c>
      <c r="L98" s="45">
        <f t="shared" si="20"/>
        <v>4.7597303405521105E-4</v>
      </c>
      <c r="M98" s="45">
        <f t="shared" si="21"/>
        <v>-3.0256530223878766E-2</v>
      </c>
      <c r="N98" s="45">
        <f t="shared" si="22"/>
        <v>5.5184132335411779E-2</v>
      </c>
      <c r="O98" s="2"/>
      <c r="P98" s="2"/>
      <c r="Q98" s="2"/>
      <c r="V98" s="45">
        <f t="shared" si="23"/>
        <v>4.7597303405521105E-4</v>
      </c>
      <c r="W98" s="45">
        <f t="shared" si="24"/>
        <v>1.0384211454446047E-5</v>
      </c>
      <c r="X98" s="45">
        <f t="shared" si="25"/>
        <v>2.265503291477231E-7</v>
      </c>
      <c r="Y98" s="2"/>
      <c r="Z98" s="129"/>
      <c r="AA98" s="5"/>
      <c r="AB98" s="2"/>
    </row>
    <row r="99" spans="1:28" x14ac:dyDescent="0.35">
      <c r="A99" s="70">
        <v>41673</v>
      </c>
      <c r="B99" s="85">
        <v>582.24</v>
      </c>
      <c r="C99" s="76">
        <v>53.5959</v>
      </c>
      <c r="D99" s="73">
        <f t="shared" si="13"/>
        <v>-2.1363139759643726E-2</v>
      </c>
      <c r="E99" s="73">
        <f t="shared" si="13"/>
        <v>-2.3305779702158372E-2</v>
      </c>
      <c r="F99" s="73">
        <f t="shared" si="14"/>
        <v>-2.3234118716058429E-2</v>
      </c>
      <c r="G99" s="73">
        <f t="shared" si="15"/>
        <v>-2.5705183507130424E-2</v>
      </c>
      <c r="H99" s="74">
        <f t="shared" si="16"/>
        <v>5.9723728522273543E-4</v>
      </c>
      <c r="I99" s="74">
        <f t="shared" si="17"/>
        <v>5.3982427251189657E-4</v>
      </c>
      <c r="J99" s="45">
        <f t="shared" si="18"/>
        <v>-1.6747883200191622E-2</v>
      </c>
      <c r="K99" s="45">
        <f t="shared" si="19"/>
        <v>-6.55789650196675E-3</v>
      </c>
      <c r="L99" s="45">
        <f t="shared" si="20"/>
        <v>4.3006006530507737E-5</v>
      </c>
      <c r="M99" s="45">
        <f t="shared" si="21"/>
        <v>-5.9468214479836884E-2</v>
      </c>
      <c r="N99" s="45">
        <f t="shared" si="22"/>
        <v>2.5972448079453665E-2</v>
      </c>
      <c r="O99" s="2"/>
      <c r="P99" s="2"/>
      <c r="Q99" s="2"/>
      <c r="V99" s="45">
        <f t="shared" si="23"/>
        <v>4.3006006530507737E-5</v>
      </c>
      <c r="W99" s="45">
        <f t="shared" si="24"/>
        <v>-2.8202893978997592E-7</v>
      </c>
      <c r="X99" s="45">
        <f t="shared" si="25"/>
        <v>1.8495165977020741E-9</v>
      </c>
      <c r="Y99" s="2"/>
      <c r="Z99" s="129"/>
      <c r="AA99" s="5"/>
      <c r="AB99" s="2"/>
    </row>
    <row r="100" spans="1:28" x14ac:dyDescent="0.35">
      <c r="A100" s="70">
        <v>41666</v>
      </c>
      <c r="B100" s="85">
        <v>594.95000000000005</v>
      </c>
      <c r="C100" s="76">
        <v>54.8748</v>
      </c>
      <c r="D100" s="73">
        <f t="shared" si="13"/>
        <v>-4.5652139041722016E-2</v>
      </c>
      <c r="E100" s="73">
        <f t="shared" si="13"/>
        <v>-4.6926968721722535E-2</v>
      </c>
      <c r="F100" s="73">
        <f t="shared" si="14"/>
        <v>-4.7523117998136723E-2</v>
      </c>
      <c r="G100" s="73">
        <f t="shared" si="15"/>
        <v>-4.9326372526694591E-2</v>
      </c>
      <c r="H100" s="74">
        <f t="shared" si="16"/>
        <v>2.3441430220061564E-3</v>
      </c>
      <c r="I100" s="74">
        <f t="shared" si="17"/>
        <v>2.2584467442648263E-3</v>
      </c>
      <c r="J100" s="45">
        <f t="shared" si="18"/>
        <v>-3.6764499539537955E-2</v>
      </c>
      <c r="K100" s="45">
        <f t="shared" si="19"/>
        <v>-1.016246918218458E-2</v>
      </c>
      <c r="L100" s="45">
        <f t="shared" si="20"/>
        <v>1.0327577987885133E-4</v>
      </c>
      <c r="M100" s="45">
        <f t="shared" si="21"/>
        <v>-7.94848308191832E-2</v>
      </c>
      <c r="N100" s="45">
        <f t="shared" si="22"/>
        <v>5.9558317401073452E-3</v>
      </c>
      <c r="O100" s="2"/>
      <c r="P100" s="2"/>
      <c r="Q100" s="2"/>
      <c r="V100" s="45">
        <f t="shared" si="23"/>
        <v>1.0327577987885133E-4</v>
      </c>
      <c r="W100" s="45">
        <f t="shared" si="24"/>
        <v>-1.049536930284905E-6</v>
      </c>
      <c r="X100" s="45">
        <f t="shared" si="25"/>
        <v>1.0665886709584953E-8</v>
      </c>
      <c r="Y100" s="2"/>
      <c r="Z100" s="129"/>
      <c r="AA100" s="5"/>
      <c r="AB100" s="2"/>
    </row>
    <row r="101" spans="1:28" x14ac:dyDescent="0.35">
      <c r="A101" s="70">
        <v>41659</v>
      </c>
      <c r="B101" s="85">
        <v>623.41</v>
      </c>
      <c r="C101" s="76">
        <v>57.576700000000002</v>
      </c>
      <c r="D101" s="73">
        <f t="shared" si="13"/>
        <v>2.2100896824225762E-2</v>
      </c>
      <c r="E101" s="73">
        <f t="shared" si="13"/>
        <v>1.4762306769053473E-2</v>
      </c>
      <c r="F101" s="73">
        <f t="shared" si="14"/>
        <v>2.0229917867811059E-2</v>
      </c>
      <c r="G101" s="73">
        <f t="shared" si="15"/>
        <v>1.2362902964081421E-2</v>
      </c>
      <c r="H101" s="74">
        <f t="shared" si="16"/>
        <v>2.5010051157108503E-4</v>
      </c>
      <c r="I101" s="74">
        <f t="shared" si="17"/>
        <v>4.0924957693838117E-4</v>
      </c>
      <c r="J101" s="45">
        <f t="shared" si="18"/>
        <v>1.9070922455608402E-2</v>
      </c>
      <c r="K101" s="45">
        <f t="shared" si="19"/>
        <v>-4.3086156865549292E-3</v>
      </c>
      <c r="L101" s="45">
        <f t="shared" si="20"/>
        <v>1.8564169134427205E-5</v>
      </c>
      <c r="M101" s="45">
        <f t="shared" si="21"/>
        <v>-2.3649408824036884E-2</v>
      </c>
      <c r="N101" s="45">
        <f t="shared" si="22"/>
        <v>6.1791253735253661E-2</v>
      </c>
      <c r="O101" s="2"/>
      <c r="P101" s="2"/>
      <c r="Q101" s="2"/>
      <c r="V101" s="45">
        <f t="shared" si="23"/>
        <v>1.8564169134427205E-5</v>
      </c>
      <c r="W101" s="45">
        <f t="shared" si="24"/>
        <v>-7.99858703404519E-8</v>
      </c>
      <c r="X101" s="45">
        <f t="shared" si="25"/>
        <v>3.4462837565161972E-10</v>
      </c>
      <c r="Y101" s="2"/>
      <c r="Z101" s="129"/>
      <c r="AA101" s="5"/>
      <c r="AB101" s="2"/>
    </row>
    <row r="102" spans="1:28" x14ac:dyDescent="0.35">
      <c r="A102" s="70">
        <v>41652</v>
      </c>
      <c r="B102" s="85">
        <v>609.92999999999995</v>
      </c>
      <c r="C102" s="76">
        <v>56.739100000000001</v>
      </c>
      <c r="D102" s="73">
        <f t="shared" si="13"/>
        <v>5.6885635140481658E-3</v>
      </c>
      <c r="E102" s="73">
        <f t="shared" si="13"/>
        <v>5.1053216157758933E-3</v>
      </c>
      <c r="F102" s="73">
        <f t="shared" si="14"/>
        <v>3.8175845576334613E-3</v>
      </c>
      <c r="G102" s="73">
        <f t="shared" si="15"/>
        <v>2.7059178108038407E-3</v>
      </c>
      <c r="H102" s="74">
        <f t="shared" si="16"/>
        <v>1.0330070048750084E-5</v>
      </c>
      <c r="I102" s="74">
        <f t="shared" si="17"/>
        <v>1.4573951854681471E-5</v>
      </c>
      <c r="J102" s="45">
        <f t="shared" si="18"/>
        <v>5.545483416804612E-3</v>
      </c>
      <c r="K102" s="45">
        <f t="shared" si="19"/>
        <v>-4.4016180102871873E-4</v>
      </c>
      <c r="L102" s="45">
        <f t="shared" si="20"/>
        <v>1.9374241108484538E-7</v>
      </c>
      <c r="M102" s="45">
        <f t="shared" si="21"/>
        <v>-3.7174847862840664E-2</v>
      </c>
      <c r="N102" s="45">
        <f t="shared" si="22"/>
        <v>4.8265814696449881E-2</v>
      </c>
      <c r="O102" s="2"/>
      <c r="P102" s="2"/>
      <c r="Q102" s="2"/>
      <c r="V102" s="45">
        <f t="shared" si="23"/>
        <v>1.9374241108484538E-7</v>
      </c>
      <c r="W102" s="45">
        <f t="shared" si="24"/>
        <v>-8.5278008598751948E-11</v>
      </c>
      <c r="X102" s="45">
        <f t="shared" si="25"/>
        <v>3.7536121852969221E-14</v>
      </c>
      <c r="Y102" s="2"/>
      <c r="Z102" s="129"/>
      <c r="AA102" s="5"/>
      <c r="AB102" s="2"/>
    </row>
    <row r="103" spans="1:28" x14ac:dyDescent="0.35">
      <c r="A103" s="70">
        <v>41645</v>
      </c>
      <c r="B103" s="85">
        <v>606.48</v>
      </c>
      <c r="C103" s="76">
        <v>56.450899999999997</v>
      </c>
      <c r="D103" s="73">
        <f t="shared" si="13"/>
        <v>-1.531091025830905E-3</v>
      </c>
      <c r="E103" s="73">
        <f t="shared" si="13"/>
        <v>-2.8632999487750578E-3</v>
      </c>
      <c r="F103" s="73">
        <f t="shared" si="14"/>
        <v>-3.4020699822456093E-3</v>
      </c>
      <c r="G103" s="73">
        <f t="shared" si="15"/>
        <v>-5.2627037537471104E-3</v>
      </c>
      <c r="H103" s="74">
        <f t="shared" si="16"/>
        <v>1.7904086466074331E-5</v>
      </c>
      <c r="I103" s="74">
        <f t="shared" si="17"/>
        <v>1.157408016409664E-5</v>
      </c>
      <c r="J103" s="45">
        <f t="shared" si="18"/>
        <v>-4.0424935518359735E-4</v>
      </c>
      <c r="K103" s="45">
        <f t="shared" si="19"/>
        <v>-2.4590505935914607E-3</v>
      </c>
      <c r="L103" s="45">
        <f t="shared" si="20"/>
        <v>6.046929821842515E-6</v>
      </c>
      <c r="M103" s="45">
        <f t="shared" si="21"/>
        <v>-4.3124580634828866E-2</v>
      </c>
      <c r="N103" s="45">
        <f t="shared" si="22"/>
        <v>4.2316081924461679E-2</v>
      </c>
      <c r="O103" s="2"/>
      <c r="P103" s="2"/>
      <c r="Q103" s="2"/>
      <c r="V103" s="45">
        <f t="shared" si="23"/>
        <v>6.046929821842515E-6</v>
      </c>
      <c r="W103" s="45">
        <f t="shared" si="24"/>
        <v>-1.4869706367807743E-8</v>
      </c>
      <c r="X103" s="45">
        <f t="shared" si="25"/>
        <v>3.6565360270288347E-11</v>
      </c>
      <c r="Y103" s="2"/>
      <c r="Z103" s="129"/>
      <c r="AA103" s="5"/>
      <c r="AB103" s="2"/>
    </row>
    <row r="104" spans="1:28" x14ac:dyDescent="0.35">
      <c r="A104" s="70">
        <v>41638</v>
      </c>
      <c r="B104" s="85">
        <v>607.41</v>
      </c>
      <c r="C104" s="76">
        <v>56.613</v>
      </c>
      <c r="D104" s="73">
        <f t="shared" si="13"/>
        <v>9.6407971941954995E-3</v>
      </c>
      <c r="E104" s="73">
        <f t="shared" si="13"/>
        <v>-1.023455201544099E-2</v>
      </c>
      <c r="F104" s="73">
        <f t="shared" si="14"/>
        <v>7.7698182377807946E-3</v>
      </c>
      <c r="G104" s="73">
        <f t="shared" si="15"/>
        <v>-1.2633955820413042E-2</v>
      </c>
      <c r="H104" s="74">
        <f t="shared" si="16"/>
        <v>-9.8163540348762075E-5</v>
      </c>
      <c r="I104" s="74">
        <f t="shared" si="17"/>
        <v>6.0370075448151049E-5</v>
      </c>
      <c r="J104" s="45">
        <f t="shared" si="18"/>
        <v>8.8025276589411665E-3</v>
      </c>
      <c r="K104" s="45">
        <f t="shared" si="19"/>
        <v>-1.9037079674382156E-2</v>
      </c>
      <c r="L104" s="45">
        <f t="shared" si="20"/>
        <v>3.6241040252877422E-4</v>
      </c>
      <c r="M104" s="45">
        <f t="shared" si="21"/>
        <v>-3.3917803620704109E-2</v>
      </c>
      <c r="N104" s="45">
        <f t="shared" si="22"/>
        <v>5.1522858938586436E-2</v>
      </c>
      <c r="O104" s="2"/>
      <c r="P104" s="2"/>
      <c r="Q104" s="2"/>
      <c r="V104" s="45">
        <f t="shared" si="23"/>
        <v>3.6241040252877422E-4</v>
      </c>
      <c r="W104" s="45">
        <f t="shared" si="24"/>
        <v>-6.8992357077651833E-6</v>
      </c>
      <c r="X104" s="45">
        <f t="shared" si="25"/>
        <v>1.3134129986106816E-7</v>
      </c>
      <c r="Y104" s="2"/>
      <c r="Z104" s="129"/>
      <c r="AA104" s="5"/>
      <c r="AB104" s="2"/>
    </row>
    <row r="105" spans="1:28" x14ac:dyDescent="0.35">
      <c r="A105" s="70">
        <v>41631</v>
      </c>
      <c r="B105" s="85">
        <v>601.61</v>
      </c>
      <c r="C105" s="76">
        <v>57.198399999999999</v>
      </c>
      <c r="D105" s="73">
        <f t="shared" si="13"/>
        <v>3.0630599763589322E-2</v>
      </c>
      <c r="E105" s="73">
        <f t="shared" si="13"/>
        <v>4.8711442275254056E-2</v>
      </c>
      <c r="F105" s="73">
        <f t="shared" si="14"/>
        <v>2.8759620807174618E-2</v>
      </c>
      <c r="G105" s="73">
        <f t="shared" si="15"/>
        <v>4.6312038470282001E-2</v>
      </c>
      <c r="H105" s="74">
        <f t="shared" si="16"/>
        <v>1.3319166652125936E-3</v>
      </c>
      <c r="I105" s="74">
        <f t="shared" si="17"/>
        <v>8.2711578897247124E-4</v>
      </c>
      <c r="J105" s="45">
        <f t="shared" si="18"/>
        <v>2.610026891994845E-2</v>
      </c>
      <c r="K105" s="45">
        <f t="shared" si="19"/>
        <v>2.2611173355305606E-2</v>
      </c>
      <c r="L105" s="45">
        <f t="shared" si="20"/>
        <v>5.1126516050368218E-4</v>
      </c>
      <c r="M105" s="45">
        <f t="shared" si="21"/>
        <v>-1.662006235969684E-2</v>
      </c>
      <c r="N105" s="45">
        <f t="shared" si="22"/>
        <v>6.8820600199593712E-2</v>
      </c>
      <c r="O105" s="2"/>
      <c r="P105" s="2"/>
      <c r="Q105" s="2"/>
      <c r="V105" s="45">
        <f t="shared" si="23"/>
        <v>5.1126516050368218E-4</v>
      </c>
      <c r="W105" s="45">
        <f t="shared" si="24"/>
        <v>1.1560305174676903E-5</v>
      </c>
      <c r="X105" s="45">
        <f t="shared" si="25"/>
        <v>2.6139206434485592E-7</v>
      </c>
      <c r="Y105" s="2"/>
      <c r="Z105" s="129"/>
      <c r="AA105" s="5"/>
      <c r="AB105" s="2"/>
    </row>
    <row r="106" spans="1:28" x14ac:dyDescent="0.35">
      <c r="A106" s="70">
        <v>41624</v>
      </c>
      <c r="B106" s="85">
        <v>583.73</v>
      </c>
      <c r="C106" s="76">
        <v>54.541600000000003</v>
      </c>
      <c r="D106" s="73">
        <f t="shared" si="13"/>
        <v>8.9011026997130507E-3</v>
      </c>
      <c r="E106" s="73">
        <f t="shared" si="13"/>
        <v>2.1420358142095853E-2</v>
      </c>
      <c r="F106" s="73">
        <f t="shared" si="14"/>
        <v>7.0301237432983457E-3</v>
      </c>
      <c r="G106" s="73">
        <f t="shared" si="15"/>
        <v>1.9020954337123801E-2</v>
      </c>
      <c r="H106" s="74">
        <f t="shared" si="16"/>
        <v>1.3371966270560767E-4</v>
      </c>
      <c r="I106" s="74">
        <f t="shared" si="17"/>
        <v>4.9422639846087147E-5</v>
      </c>
      <c r="J106" s="45">
        <f t="shared" si="18"/>
        <v>8.1929438414923058E-3</v>
      </c>
      <c r="K106" s="45">
        <f t="shared" si="19"/>
        <v>1.3227414300603547E-2</v>
      </c>
      <c r="L106" s="45">
        <f t="shared" si="20"/>
        <v>1.7496448907981124E-4</v>
      </c>
      <c r="M106" s="45">
        <f t="shared" si="21"/>
        <v>-3.4527387438152972E-2</v>
      </c>
      <c r="N106" s="45">
        <f t="shared" si="22"/>
        <v>5.0913275121137573E-2</v>
      </c>
      <c r="O106" s="2"/>
      <c r="P106" s="2"/>
      <c r="Q106" s="2"/>
      <c r="V106" s="45">
        <f t="shared" si="23"/>
        <v>1.7496448907981124E-4</v>
      </c>
      <c r="W106" s="45">
        <f t="shared" si="24"/>
        <v>2.3143277849520883E-6</v>
      </c>
      <c r="X106" s="45">
        <f t="shared" si="25"/>
        <v>3.0612572438959387E-8</v>
      </c>
      <c r="Y106" s="2"/>
      <c r="Z106" s="129"/>
      <c r="AA106" s="5"/>
      <c r="AB106" s="2"/>
    </row>
    <row r="107" spans="1:28" x14ac:dyDescent="0.35">
      <c r="A107" s="70">
        <v>41617</v>
      </c>
      <c r="B107" s="85">
        <v>578.58000000000004</v>
      </c>
      <c r="C107" s="76">
        <v>53.397799999999997</v>
      </c>
      <c r="D107" s="73">
        <f t="shared" si="13"/>
        <v>-2.9374758845140819E-2</v>
      </c>
      <c r="E107" s="73">
        <f t="shared" si="13"/>
        <v>-8.4202175035742342E-4</v>
      </c>
      <c r="F107" s="73">
        <f t="shared" si="14"/>
        <v>-3.1245737801555522E-2</v>
      </c>
      <c r="G107" s="73">
        <f t="shared" si="15"/>
        <v>-3.241425555329476E-3</v>
      </c>
      <c r="H107" s="74">
        <f t="shared" si="16"/>
        <v>1.0128073300508631E-4</v>
      </c>
      <c r="I107" s="74">
        <f t="shared" si="17"/>
        <v>9.7629613076355578E-4</v>
      </c>
      <c r="J107" s="45">
        <f t="shared" si="18"/>
        <v>-2.3350275650740465E-2</v>
      </c>
      <c r="K107" s="45">
        <f t="shared" si="19"/>
        <v>2.2508253900383041E-2</v>
      </c>
      <c r="L107" s="45">
        <f t="shared" si="20"/>
        <v>5.0662149364410841E-4</v>
      </c>
      <c r="M107" s="45">
        <f t="shared" si="21"/>
        <v>-6.6070606930385717E-2</v>
      </c>
      <c r="N107" s="45">
        <f t="shared" si="22"/>
        <v>1.9370055628904825E-2</v>
      </c>
      <c r="O107" s="2"/>
      <c r="P107" s="2"/>
      <c r="Q107" s="2"/>
      <c r="V107" s="45">
        <f t="shared" si="23"/>
        <v>5.0662149364410841E-4</v>
      </c>
      <c r="W107" s="45">
        <f t="shared" si="24"/>
        <v>1.1403165210332886E-5</v>
      </c>
      <c r="X107" s="45">
        <f t="shared" si="25"/>
        <v>2.5666533782218736E-7</v>
      </c>
      <c r="Y107" s="2"/>
      <c r="Z107" s="129"/>
      <c r="AA107" s="5"/>
      <c r="AB107" s="2"/>
    </row>
    <row r="108" spans="1:28" x14ac:dyDescent="0.35">
      <c r="A108" s="70">
        <v>41610</v>
      </c>
      <c r="B108" s="85">
        <v>596.09</v>
      </c>
      <c r="C108" s="76">
        <v>53.442799999999998</v>
      </c>
      <c r="D108" s="73">
        <f t="shared" si="13"/>
        <v>5.0243631029657536E-3</v>
      </c>
      <c r="E108" s="73">
        <f t="shared" si="13"/>
        <v>1.5179397996318708E-3</v>
      </c>
      <c r="F108" s="73">
        <f t="shared" si="14"/>
        <v>3.153384146551049E-3</v>
      </c>
      <c r="G108" s="73">
        <f t="shared" si="15"/>
        <v>-8.8146400534018184E-4</v>
      </c>
      <c r="H108" s="74">
        <f t="shared" si="16"/>
        <v>-2.7795946201951187E-6</v>
      </c>
      <c r="I108" s="74">
        <f t="shared" si="17"/>
        <v>9.9438315757194879E-6</v>
      </c>
      <c r="J108" s="45">
        <f t="shared" si="18"/>
        <v>4.9981144352063238E-3</v>
      </c>
      <c r="K108" s="45">
        <f t="shared" si="19"/>
        <v>-3.4801746355744533E-3</v>
      </c>
      <c r="L108" s="45">
        <f t="shared" si="20"/>
        <v>1.2111615494095779E-5</v>
      </c>
      <c r="M108" s="45">
        <f t="shared" si="21"/>
        <v>-3.7722216844438952E-2</v>
      </c>
      <c r="N108" s="45">
        <f t="shared" si="22"/>
        <v>4.7718445714851593E-2</v>
      </c>
      <c r="O108" s="2"/>
      <c r="P108" s="2"/>
      <c r="Q108" s="2"/>
      <c r="V108" s="45">
        <f t="shared" si="23"/>
        <v>1.2111615494095779E-5</v>
      </c>
      <c r="W108" s="45">
        <f t="shared" si="24"/>
        <v>-4.2150537038382682E-8</v>
      </c>
      <c r="X108" s="45">
        <f t="shared" si="25"/>
        <v>1.4669122987682093E-10</v>
      </c>
      <c r="Y108" s="2"/>
      <c r="Z108" s="129"/>
      <c r="AA108" s="5"/>
      <c r="AB108" s="2"/>
    </row>
    <row r="109" spans="1:28" x14ac:dyDescent="0.35">
      <c r="A109" s="70">
        <v>41603</v>
      </c>
      <c r="B109" s="85">
        <v>593.11</v>
      </c>
      <c r="C109" s="76">
        <v>53.361800000000002</v>
      </c>
      <c r="D109" s="73">
        <f t="shared" si="13"/>
        <v>-3.6955535771277686E-3</v>
      </c>
      <c r="E109" s="73">
        <f t="shared" si="13"/>
        <v>1.5946934936657806E-2</v>
      </c>
      <c r="F109" s="73">
        <f t="shared" si="14"/>
        <v>-5.5665325335424731E-3</v>
      </c>
      <c r="G109" s="73">
        <f t="shared" si="15"/>
        <v>1.3547531131685754E-2</v>
      </c>
      <c r="H109" s="74">
        <f t="shared" si="16"/>
        <v>-7.5412772793708233E-5</v>
      </c>
      <c r="I109" s="74">
        <f t="shared" si="17"/>
        <v>3.0986284446986782E-5</v>
      </c>
      <c r="J109" s="45">
        <f t="shared" si="18"/>
        <v>-2.1879875803380473E-3</v>
      </c>
      <c r="K109" s="45">
        <f t="shared" si="19"/>
        <v>1.8134922516995854E-2</v>
      </c>
      <c r="L109" s="45">
        <f t="shared" si="20"/>
        <v>3.2887541469744323E-4</v>
      </c>
      <c r="M109" s="45">
        <f t="shared" si="21"/>
        <v>-4.4908318859983316E-2</v>
      </c>
      <c r="N109" s="45">
        <f t="shared" si="22"/>
        <v>4.0532343699307229E-2</v>
      </c>
      <c r="O109" s="2"/>
      <c r="P109" s="2"/>
      <c r="Q109" s="2"/>
      <c r="V109" s="45">
        <f t="shared" si="23"/>
        <v>3.2887541469744323E-4</v>
      </c>
      <c r="W109" s="45">
        <f t="shared" si="24"/>
        <v>5.964130163283012E-6</v>
      </c>
      <c r="X109" s="45">
        <f t="shared" si="25"/>
        <v>1.0815903839241525E-7</v>
      </c>
      <c r="Y109" s="2"/>
      <c r="Z109" s="129"/>
      <c r="AA109" s="5"/>
      <c r="AB109" s="2"/>
    </row>
    <row r="110" spans="1:28" x14ac:dyDescent="0.35">
      <c r="A110" s="70">
        <v>41596</v>
      </c>
      <c r="B110" s="85">
        <v>595.30999999999995</v>
      </c>
      <c r="C110" s="76">
        <v>52.5242</v>
      </c>
      <c r="D110" s="73">
        <f t="shared" si="13"/>
        <v>5.4723259074094194E-3</v>
      </c>
      <c r="E110" s="73">
        <f t="shared" si="13"/>
        <v>-4.6089062565144697E-3</v>
      </c>
      <c r="F110" s="73">
        <f t="shared" si="14"/>
        <v>3.6013469509947149E-3</v>
      </c>
      <c r="G110" s="73">
        <f t="shared" si="15"/>
        <v>-7.0083100614865227E-3</v>
      </c>
      <c r="H110" s="74">
        <f t="shared" si="16"/>
        <v>-2.5239356071560071E-5</v>
      </c>
      <c r="I110" s="74">
        <f t="shared" si="17"/>
        <v>1.2969699861438929E-5</v>
      </c>
      <c r="J110" s="45">
        <f t="shared" si="18"/>
        <v>5.3672815419575099E-3</v>
      </c>
      <c r="K110" s="45">
        <f t="shared" si="19"/>
        <v>-9.9761877984719805E-3</v>
      </c>
      <c r="L110" s="45">
        <f t="shared" si="20"/>
        <v>9.9524322990381217E-5</v>
      </c>
      <c r="M110" s="45">
        <f t="shared" si="21"/>
        <v>-3.7353049737687764E-2</v>
      </c>
      <c r="N110" s="45">
        <f t="shared" si="22"/>
        <v>4.8087612821602781E-2</v>
      </c>
      <c r="O110" s="2"/>
      <c r="P110" s="2"/>
      <c r="Q110" s="2"/>
      <c r="V110" s="45">
        <f t="shared" si="23"/>
        <v>9.9524322990381217E-5</v>
      </c>
      <c r="W110" s="45">
        <f t="shared" si="24"/>
        <v>-9.9287333666782545E-7</v>
      </c>
      <c r="X110" s="45">
        <f t="shared" si="25"/>
        <v>9.9050908666937241E-9</v>
      </c>
      <c r="Y110" s="2"/>
      <c r="Z110" s="129"/>
      <c r="AA110" s="5"/>
      <c r="AB110" s="2"/>
    </row>
    <row r="111" spans="1:28" x14ac:dyDescent="0.35">
      <c r="A111" s="70">
        <v>41589</v>
      </c>
      <c r="B111" s="85">
        <v>592.07000000000005</v>
      </c>
      <c r="C111" s="76">
        <v>52.767400000000002</v>
      </c>
      <c r="D111" s="73">
        <f t="shared" si="13"/>
        <v>8.1734125700275318E-3</v>
      </c>
      <c r="E111" s="73">
        <f t="shared" si="13"/>
        <v>4.9746506126895932E-3</v>
      </c>
      <c r="F111" s="73">
        <f t="shared" si="14"/>
        <v>6.3024336136128269E-3</v>
      </c>
      <c r="G111" s="73">
        <f t="shared" si="15"/>
        <v>2.5752468077175406E-3</v>
      </c>
      <c r="H111" s="74">
        <f t="shared" si="16"/>
        <v>1.6230322044308158E-5</v>
      </c>
      <c r="I111" s="74">
        <f t="shared" si="17"/>
        <v>3.9720669453996835E-5</v>
      </c>
      <c r="J111" s="45">
        <f t="shared" si="18"/>
        <v>7.5932528467878967E-3</v>
      </c>
      <c r="K111" s="45">
        <f t="shared" si="19"/>
        <v>-2.6186022340983035E-3</v>
      </c>
      <c r="L111" s="45">
        <f t="shared" si="20"/>
        <v>6.8570776604246259E-6</v>
      </c>
      <c r="M111" s="45">
        <f t="shared" si="21"/>
        <v>-3.5127078432857381E-2</v>
      </c>
      <c r="N111" s="45">
        <f t="shared" si="22"/>
        <v>5.0313584126433164E-2</v>
      </c>
      <c r="O111" s="2"/>
      <c r="P111" s="2"/>
      <c r="Q111" s="2"/>
      <c r="V111" s="45">
        <f t="shared" si="23"/>
        <v>6.8570776604246259E-6</v>
      </c>
      <c r="W111" s="45">
        <f t="shared" si="24"/>
        <v>-1.7955958880973493E-8</v>
      </c>
      <c r="X111" s="45">
        <f t="shared" si="25"/>
        <v>4.7019514041094462E-11</v>
      </c>
      <c r="Y111" s="2"/>
      <c r="Z111" s="129"/>
      <c r="AA111" s="5"/>
      <c r="AB111" s="2"/>
    </row>
    <row r="112" spans="1:28" x14ac:dyDescent="0.35">
      <c r="A112" s="70">
        <v>41582</v>
      </c>
      <c r="B112" s="85">
        <v>587.27</v>
      </c>
      <c r="C112" s="76">
        <v>52.5062</v>
      </c>
      <c r="D112" s="73">
        <f t="shared" si="13"/>
        <v>1.403805642849742E-2</v>
      </c>
      <c r="E112" s="73">
        <f t="shared" si="13"/>
        <v>4.9127329037414465E-2</v>
      </c>
      <c r="F112" s="73">
        <f t="shared" si="14"/>
        <v>1.2167077472082715E-2</v>
      </c>
      <c r="G112" s="73">
        <f t="shared" si="15"/>
        <v>4.6727925232442409E-2</v>
      </c>
      <c r="H112" s="74">
        <f t="shared" si="16"/>
        <v>5.6854228641281545E-4</v>
      </c>
      <c r="I112" s="74">
        <f t="shared" si="17"/>
        <v>1.4803777421166272E-4</v>
      </c>
      <c r="J112" s="45">
        <f t="shared" si="18"/>
        <v>1.2426318413573608E-2</v>
      </c>
      <c r="K112" s="45">
        <f t="shared" si="19"/>
        <v>3.670101062384086E-2</v>
      </c>
      <c r="L112" s="45">
        <f t="shared" si="20"/>
        <v>1.3469641808112798E-3</v>
      </c>
      <c r="M112" s="45">
        <f t="shared" si="21"/>
        <v>-3.0294012866071671E-2</v>
      </c>
      <c r="N112" s="45">
        <f t="shared" si="22"/>
        <v>5.5146649693218877E-2</v>
      </c>
      <c r="O112" s="2"/>
      <c r="P112" s="2"/>
      <c r="Q112" s="2"/>
      <c r="V112" s="45">
        <f t="shared" si="23"/>
        <v>1.3469641808112798E-3</v>
      </c>
      <c r="W112" s="45">
        <f t="shared" si="24"/>
        <v>4.943494670988788E-5</v>
      </c>
      <c r="X112" s="45">
        <f t="shared" si="25"/>
        <v>1.814312504388602E-6</v>
      </c>
      <c r="Y112" s="2"/>
      <c r="Z112" s="129"/>
      <c r="AA112" s="5"/>
      <c r="AB112" s="2"/>
    </row>
    <row r="113" spans="1:28" x14ac:dyDescent="0.35">
      <c r="A113" s="70">
        <v>41575</v>
      </c>
      <c r="B113" s="85">
        <v>579.14</v>
      </c>
      <c r="C113" s="76">
        <v>50.047499999999999</v>
      </c>
      <c r="D113" s="73">
        <f t="shared" si="13"/>
        <v>5.0151843817787178E-3</v>
      </c>
      <c r="E113" s="73">
        <f t="shared" si="13"/>
        <v>1.9446843528990048E-2</v>
      </c>
      <c r="F113" s="73">
        <f t="shared" si="14"/>
        <v>3.1442054253640133E-3</v>
      </c>
      <c r="G113" s="73">
        <f t="shared" si="15"/>
        <v>1.7047439724017996E-2</v>
      </c>
      <c r="H113" s="74">
        <f t="shared" si="16"/>
        <v>5.3600652468823377E-5</v>
      </c>
      <c r="I113" s="74">
        <f t="shared" si="17"/>
        <v>9.8860277568884962E-6</v>
      </c>
      <c r="J113" s="45">
        <f t="shared" si="18"/>
        <v>4.9905502314137734E-3</v>
      </c>
      <c r="K113" s="45">
        <f t="shared" si="19"/>
        <v>1.4456293297576275E-2</v>
      </c>
      <c r="L113" s="45">
        <f t="shared" si="20"/>
        <v>2.0898441590554872E-4</v>
      </c>
      <c r="M113" s="45">
        <f t="shared" si="21"/>
        <v>-3.7729781048231499E-2</v>
      </c>
      <c r="N113" s="45">
        <f t="shared" si="22"/>
        <v>4.7710881511059046E-2</v>
      </c>
      <c r="O113" s="2"/>
      <c r="P113" s="2"/>
      <c r="Q113" s="2"/>
      <c r="V113" s="45">
        <f t="shared" si="23"/>
        <v>2.0898441590554872E-4</v>
      </c>
      <c r="W113" s="45">
        <f t="shared" si="24"/>
        <v>3.0211400109532766E-6</v>
      </c>
      <c r="X113" s="45">
        <f t="shared" si="25"/>
        <v>4.3674486091383368E-8</v>
      </c>
      <c r="Y113" s="2"/>
      <c r="Z113" s="129"/>
      <c r="AA113" s="5"/>
      <c r="AB113" s="2"/>
    </row>
    <row r="114" spans="1:28" x14ac:dyDescent="0.35">
      <c r="A114" s="70">
        <v>41568</v>
      </c>
      <c r="B114" s="85">
        <v>576.25</v>
      </c>
      <c r="C114" s="76">
        <v>49.092799999999997</v>
      </c>
      <c r="D114" s="73">
        <f t="shared" si="13"/>
        <v>1.2350233653069063E-2</v>
      </c>
      <c r="E114" s="73">
        <f t="shared" si="13"/>
        <v>3.4737283616505098E-2</v>
      </c>
      <c r="F114" s="73">
        <f t="shared" si="14"/>
        <v>1.0479254696654358E-2</v>
      </c>
      <c r="G114" s="73">
        <f t="shared" si="15"/>
        <v>3.2337879811533042E-2</v>
      </c>
      <c r="H114" s="74">
        <f t="shared" si="16"/>
        <v>3.3887687889485175E-4</v>
      </c>
      <c r="I114" s="74">
        <f t="shared" si="17"/>
        <v>1.0981477899735241E-4</v>
      </c>
      <c r="J114" s="45">
        <f t="shared" si="18"/>
        <v>1.1035380048752291E-2</v>
      </c>
      <c r="K114" s="45">
        <f t="shared" si="19"/>
        <v>2.3701903567752806E-2</v>
      </c>
      <c r="L114" s="45">
        <f t="shared" si="20"/>
        <v>5.6178023273505324E-4</v>
      </c>
      <c r="M114" s="45">
        <f t="shared" si="21"/>
        <v>-3.1684951230892988E-2</v>
      </c>
      <c r="N114" s="45">
        <f t="shared" si="22"/>
        <v>5.3755711328397557E-2</v>
      </c>
      <c r="O114" s="2"/>
      <c r="P114" s="2"/>
      <c r="Q114" s="2"/>
      <c r="V114" s="45">
        <f t="shared" si="23"/>
        <v>5.6178023273505324E-4</v>
      </c>
      <c r="W114" s="45">
        <f t="shared" si="24"/>
        <v>1.331526090255596E-5</v>
      </c>
      <c r="X114" s="45">
        <f t="shared" si="25"/>
        <v>3.1559702989185059E-7</v>
      </c>
      <c r="Y114" s="2"/>
      <c r="Z114" s="129"/>
      <c r="AA114" s="5"/>
      <c r="AB114" s="2"/>
    </row>
    <row r="115" spans="1:28" x14ac:dyDescent="0.35">
      <c r="A115" s="70">
        <v>41561</v>
      </c>
      <c r="B115" s="85">
        <v>569.22</v>
      </c>
      <c r="C115" s="76">
        <v>47.444699999999997</v>
      </c>
      <c r="D115" s="73">
        <f t="shared" si="13"/>
        <v>6.8453170602281854E-3</v>
      </c>
      <c r="E115" s="73">
        <f t="shared" si="13"/>
        <v>9.1954463077825836E-3</v>
      </c>
      <c r="F115" s="73">
        <f t="shared" si="14"/>
        <v>4.9743381038134804E-3</v>
      </c>
      <c r="G115" s="73">
        <f t="shared" si="15"/>
        <v>6.7960425028105315E-3</v>
      </c>
      <c r="H115" s="74">
        <f t="shared" si="16"/>
        <v>3.3805813176866357E-5</v>
      </c>
      <c r="I115" s="74">
        <f t="shared" si="17"/>
        <v>2.4744039571050693E-5</v>
      </c>
      <c r="J115" s="45">
        <f t="shared" si="18"/>
        <v>6.4987664921657383E-3</v>
      </c>
      <c r="K115" s="45">
        <f t="shared" si="19"/>
        <v>2.6966798156168453E-3</v>
      </c>
      <c r="L115" s="45">
        <f t="shared" si="20"/>
        <v>7.2720820279553027E-6</v>
      </c>
      <c r="M115" s="45">
        <f t="shared" si="21"/>
        <v>-3.6221564787479538E-2</v>
      </c>
      <c r="N115" s="45">
        <f t="shared" si="22"/>
        <v>4.9219097771811007E-2</v>
      </c>
      <c r="O115" s="2"/>
      <c r="P115" s="2"/>
      <c r="Q115" s="2"/>
      <c r="V115" s="45">
        <f t="shared" si="23"/>
        <v>7.2720820279553027E-6</v>
      </c>
      <c r="W115" s="45">
        <f t="shared" si="24"/>
        <v>1.9610476822297082E-8</v>
      </c>
      <c r="X115" s="45">
        <f t="shared" si="25"/>
        <v>5.2883177021310507E-11</v>
      </c>
      <c r="Y115" s="2"/>
      <c r="Z115" s="129"/>
      <c r="AA115" s="5"/>
      <c r="AB115" s="2"/>
    </row>
    <row r="116" spans="1:28" x14ac:dyDescent="0.35">
      <c r="A116" s="70">
        <v>41554</v>
      </c>
      <c r="B116" s="85">
        <v>565.35</v>
      </c>
      <c r="C116" s="76">
        <v>47.0124</v>
      </c>
      <c r="D116" s="73">
        <f t="shared" si="13"/>
        <v>2.2159191632689238E-3</v>
      </c>
      <c r="E116" s="73">
        <f t="shared" si="13"/>
        <v>1.1432628385791998E-2</v>
      </c>
      <c r="F116" s="73">
        <f t="shared" si="14"/>
        <v>3.4494020685421926E-4</v>
      </c>
      <c r="G116" s="73">
        <f t="shared" si="15"/>
        <v>9.0332245808199454E-3</v>
      </c>
      <c r="H116" s="74">
        <f t="shared" si="16"/>
        <v>3.1159223554686502E-6</v>
      </c>
      <c r="I116" s="74">
        <f t="shared" si="17"/>
        <v>1.1898374630463157E-7</v>
      </c>
      <c r="J116" s="45">
        <f t="shared" si="18"/>
        <v>2.6836697683586229E-3</v>
      </c>
      <c r="K116" s="45">
        <f t="shared" si="19"/>
        <v>8.7489586174333746E-3</v>
      </c>
      <c r="L116" s="45">
        <f t="shared" si="20"/>
        <v>7.6544276889561712E-5</v>
      </c>
      <c r="M116" s="45">
        <f t="shared" si="21"/>
        <v>-4.0036661511286653E-2</v>
      </c>
      <c r="N116" s="45">
        <f t="shared" si="22"/>
        <v>4.5404001048003892E-2</v>
      </c>
      <c r="O116" s="2"/>
      <c r="P116" s="2"/>
      <c r="Q116" s="2"/>
      <c r="V116" s="45">
        <f t="shared" si="23"/>
        <v>7.6544276889561712E-5</v>
      </c>
      <c r="W116" s="45">
        <f t="shared" si="24"/>
        <v>6.6968271090813725E-7</v>
      </c>
      <c r="X116" s="45">
        <f t="shared" si="25"/>
        <v>5.8590263245458913E-9</v>
      </c>
      <c r="Y116" s="2"/>
      <c r="Z116" s="129"/>
      <c r="AA116" s="5"/>
      <c r="AB116" s="2"/>
    </row>
    <row r="117" spans="1:28" x14ac:dyDescent="0.35">
      <c r="A117" s="70">
        <v>41547</v>
      </c>
      <c r="B117" s="85">
        <v>564.1</v>
      </c>
      <c r="C117" s="76">
        <v>46.481000000000002</v>
      </c>
      <c r="D117" s="73">
        <f t="shared" si="13"/>
        <v>-4.9917979291974803E-3</v>
      </c>
      <c r="E117" s="73">
        <f t="shared" si="13"/>
        <v>-1.7701284484325442E-2</v>
      </c>
      <c r="F117" s="73">
        <f t="shared" si="14"/>
        <v>-6.8627768856121853E-3</v>
      </c>
      <c r="G117" s="73">
        <f t="shared" si="15"/>
        <v>-2.0100688289297494E-2</v>
      </c>
      <c r="H117" s="74">
        <f t="shared" si="16"/>
        <v>1.3794653897668637E-4</v>
      </c>
      <c r="I117" s="74">
        <f t="shared" si="17"/>
        <v>4.7097706581692888E-5</v>
      </c>
      <c r="J117" s="45">
        <f t="shared" si="18"/>
        <v>-3.256225327644855E-3</v>
      </c>
      <c r="K117" s="45">
        <f t="shared" si="19"/>
        <v>-1.4445059156680587E-2</v>
      </c>
      <c r="L117" s="45">
        <f t="shared" si="20"/>
        <v>2.0865973404000167E-4</v>
      </c>
      <c r="M117" s="45">
        <f t="shared" si="21"/>
        <v>-4.5976556607290123E-2</v>
      </c>
      <c r="N117" s="45">
        <f t="shared" si="22"/>
        <v>3.9464105952000422E-2</v>
      </c>
      <c r="O117" s="2"/>
      <c r="P117" s="2"/>
      <c r="Q117" s="2"/>
      <c r="V117" s="45">
        <f t="shared" si="23"/>
        <v>2.0865973404000167E-4</v>
      </c>
      <c r="W117" s="45">
        <f t="shared" si="24"/>
        <v>-3.0141022018250621E-6</v>
      </c>
      <c r="X117" s="45">
        <f t="shared" si="25"/>
        <v>4.3538884609644234E-8</v>
      </c>
      <c r="Y117" s="2"/>
      <c r="Z117" s="129"/>
      <c r="AA117" s="5"/>
      <c r="AB117" s="2"/>
    </row>
    <row r="118" spans="1:28" x14ac:dyDescent="0.35">
      <c r="A118" s="70">
        <v>41540</v>
      </c>
      <c r="B118" s="85">
        <v>566.92999999999995</v>
      </c>
      <c r="C118" s="76">
        <v>47.318600000000004</v>
      </c>
      <c r="D118" s="73">
        <f t="shared" si="13"/>
        <v>9.2211838006229646E-3</v>
      </c>
      <c r="E118" s="73">
        <f t="shared" si="13"/>
        <v>-1.0545157236386618E-2</v>
      </c>
      <c r="F118" s="73">
        <f t="shared" si="14"/>
        <v>7.3502048442082597E-3</v>
      </c>
      <c r="G118" s="73">
        <f t="shared" si="15"/>
        <v>-1.294456104135867E-2</v>
      </c>
      <c r="H118" s="74">
        <f t="shared" si="16"/>
        <v>-9.5145175272344013E-5</v>
      </c>
      <c r="I118" s="74">
        <f t="shared" si="17"/>
        <v>5.4025511251822566E-5</v>
      </c>
      <c r="J118" s="45">
        <f t="shared" si="18"/>
        <v>8.4567233624179266E-3</v>
      </c>
      <c r="K118" s="45">
        <f t="shared" si="19"/>
        <v>-1.9001880598804546E-2</v>
      </c>
      <c r="L118" s="45">
        <f t="shared" si="20"/>
        <v>3.6107146629122463E-4</v>
      </c>
      <c r="M118" s="45">
        <f t="shared" si="21"/>
        <v>-3.4263607917227351E-2</v>
      </c>
      <c r="N118" s="45">
        <f t="shared" si="22"/>
        <v>5.1177054642063194E-2</v>
      </c>
      <c r="O118" s="2"/>
      <c r="P118" s="2"/>
      <c r="Q118" s="2"/>
      <c r="V118" s="45">
        <f t="shared" si="23"/>
        <v>3.6107146629122463E-4</v>
      </c>
      <c r="W118" s="45">
        <f t="shared" si="24"/>
        <v>-6.8610368901011313E-6</v>
      </c>
      <c r="X118" s="45">
        <f t="shared" si="25"/>
        <v>1.3037260376969496E-7</v>
      </c>
      <c r="Y118" s="2"/>
      <c r="Z118" s="129"/>
      <c r="AA118" s="5"/>
      <c r="AB118" s="2"/>
    </row>
    <row r="119" spans="1:28" x14ac:dyDescent="0.35">
      <c r="A119" s="70">
        <v>41533</v>
      </c>
      <c r="B119" s="85">
        <v>561.75</v>
      </c>
      <c r="C119" s="76">
        <v>47.822899999999997</v>
      </c>
      <c r="D119" s="73">
        <f t="shared" si="13"/>
        <v>1.7478717623618866E-2</v>
      </c>
      <c r="E119" s="73">
        <f t="shared" si="13"/>
        <v>2.5492075541288468E-2</v>
      </c>
      <c r="F119" s="73">
        <f t="shared" si="14"/>
        <v>1.5607738667204161E-2</v>
      </c>
      <c r="G119" s="73">
        <f t="shared" si="15"/>
        <v>2.3092671736316416E-2</v>
      </c>
      <c r="H119" s="74">
        <f t="shared" si="16"/>
        <v>3.604243855879584E-4</v>
      </c>
      <c r="I119" s="74">
        <f t="shared" si="17"/>
        <v>2.4360150630373993E-4</v>
      </c>
      <c r="J119" s="45">
        <f t="shared" si="18"/>
        <v>1.5261774674928889E-2</v>
      </c>
      <c r="K119" s="45">
        <f t="shared" si="19"/>
        <v>1.0230300866359579E-2</v>
      </c>
      <c r="L119" s="45">
        <f t="shared" si="20"/>
        <v>1.0465905581623755E-4</v>
      </c>
      <c r="M119" s="45">
        <f t="shared" si="21"/>
        <v>-2.7458556604716394E-2</v>
      </c>
      <c r="N119" s="45">
        <f t="shared" si="22"/>
        <v>5.7982105954574148E-2</v>
      </c>
      <c r="O119" s="2"/>
      <c r="P119" s="2"/>
      <c r="Q119" s="2"/>
      <c r="V119" s="45">
        <f t="shared" si="23"/>
        <v>1.0465905581623755E-4</v>
      </c>
      <c r="W119" s="45">
        <f t="shared" si="24"/>
        <v>1.0706936293892305E-6</v>
      </c>
      <c r="X119" s="45">
        <f t="shared" si="25"/>
        <v>1.0953517964346327E-8</v>
      </c>
      <c r="Y119" s="2"/>
      <c r="Z119" s="129"/>
      <c r="AA119" s="5"/>
      <c r="AB119" s="2"/>
    </row>
    <row r="120" spans="1:28" x14ac:dyDescent="0.35">
      <c r="A120" s="70">
        <v>41526</v>
      </c>
      <c r="B120" s="85">
        <v>552.1</v>
      </c>
      <c r="C120" s="76">
        <v>46.634099999999997</v>
      </c>
      <c r="D120" s="73">
        <f t="shared" si="13"/>
        <v>3.1210892993892372E-2</v>
      </c>
      <c r="E120" s="73">
        <f t="shared" si="13"/>
        <v>4.216567256571891E-2</v>
      </c>
      <c r="F120" s="73">
        <f t="shared" si="14"/>
        <v>2.9339914037477668E-2</v>
      </c>
      <c r="G120" s="73">
        <f t="shared" si="15"/>
        <v>3.9766268760746855E-2</v>
      </c>
      <c r="H120" s="74">
        <f t="shared" si="16"/>
        <v>1.1667389070315463E-3</v>
      </c>
      <c r="I120" s="74">
        <f t="shared" si="17"/>
        <v>8.6083055572657916E-4</v>
      </c>
      <c r="J120" s="45">
        <f t="shared" si="18"/>
        <v>2.6578489814123644E-2</v>
      </c>
      <c r="K120" s="45">
        <f t="shared" si="19"/>
        <v>1.5587182751595267E-2</v>
      </c>
      <c r="L120" s="45">
        <f t="shared" si="20"/>
        <v>2.4296026613162899E-4</v>
      </c>
      <c r="M120" s="45">
        <f t="shared" si="21"/>
        <v>-1.6141841465521646E-2</v>
      </c>
      <c r="N120" s="45">
        <f t="shared" si="22"/>
        <v>6.9298821093768892E-2</v>
      </c>
      <c r="O120" s="2"/>
      <c r="P120" s="2"/>
      <c r="Q120" s="2"/>
      <c r="V120" s="45">
        <f t="shared" si="23"/>
        <v>2.4296026613162899E-4</v>
      </c>
      <c r="W120" s="45">
        <f t="shared" si="24"/>
        <v>3.7870660695699229E-6</v>
      </c>
      <c r="X120" s="45">
        <f t="shared" si="25"/>
        <v>5.9029690918751982E-8</v>
      </c>
      <c r="Y120" s="2"/>
      <c r="Z120" s="129"/>
      <c r="AA120" s="5"/>
      <c r="AB120" s="2"/>
    </row>
    <row r="121" spans="1:28" x14ac:dyDescent="0.35">
      <c r="A121" s="70">
        <v>41519</v>
      </c>
      <c r="B121" s="85">
        <v>535.39</v>
      </c>
      <c r="C121" s="76">
        <v>44.747300000000003</v>
      </c>
      <c r="D121" s="73">
        <f t="shared" si="13"/>
        <v>-8.2064391834316321E-3</v>
      </c>
      <c r="E121" s="73">
        <f t="shared" si="13"/>
        <v>-3.6179378378960451E-2</v>
      </c>
      <c r="F121" s="73">
        <f t="shared" si="14"/>
        <v>-1.0077418139846337E-2</v>
      </c>
      <c r="G121" s="73">
        <f t="shared" si="15"/>
        <v>-3.8578782183932507E-2</v>
      </c>
      <c r="H121" s="74">
        <f t="shared" si="16"/>
        <v>3.8877451939354216E-4</v>
      </c>
      <c r="I121" s="74">
        <f t="shared" si="17"/>
        <v>1.01554356365304E-4</v>
      </c>
      <c r="J121" s="45">
        <f t="shared" si="18"/>
        <v>-5.9054180715434543E-3</v>
      </c>
      <c r="K121" s="45">
        <f t="shared" si="19"/>
        <v>-3.0273960307416997E-2</v>
      </c>
      <c r="L121" s="45">
        <f t="shared" si="20"/>
        <v>9.1651267269505989E-4</v>
      </c>
      <c r="M121" s="45">
        <f t="shared" si="21"/>
        <v>-4.8625749351188727E-2</v>
      </c>
      <c r="N121" s="45">
        <f t="shared" si="22"/>
        <v>3.6814913208101818E-2</v>
      </c>
      <c r="O121" s="2"/>
      <c r="P121" s="2"/>
      <c r="Q121" s="2"/>
      <c r="V121" s="45">
        <f t="shared" si="23"/>
        <v>9.1651267269505989E-4</v>
      </c>
      <c r="W121" s="45">
        <f t="shared" si="24"/>
        <v>-2.7746468274414909E-5</v>
      </c>
      <c r="X121" s="45">
        <f t="shared" si="25"/>
        <v>8.3999547921064197E-7</v>
      </c>
      <c r="Y121" s="2"/>
      <c r="Z121" s="129"/>
      <c r="AA121" s="5"/>
      <c r="AB121" s="2"/>
    </row>
    <row r="122" spans="1:28" x14ac:dyDescent="0.35">
      <c r="A122" s="70">
        <v>41512</v>
      </c>
      <c r="B122" s="85">
        <v>539.82000000000005</v>
      </c>
      <c r="C122" s="76">
        <v>46.427</v>
      </c>
      <c r="D122" s="73">
        <f t="shared" si="13"/>
        <v>4.2041818587694483E-3</v>
      </c>
      <c r="E122" s="73">
        <f t="shared" si="13"/>
        <v>-1.1695234202706009E-2</v>
      </c>
      <c r="F122" s="73">
        <f t="shared" si="14"/>
        <v>2.3332029023547438E-3</v>
      </c>
      <c r="G122" s="73">
        <f t="shared" si="15"/>
        <v>-1.4094638007678061E-2</v>
      </c>
      <c r="H122" s="74">
        <f t="shared" si="16"/>
        <v>-3.2885650307153932E-5</v>
      </c>
      <c r="I122" s="74">
        <f t="shared" si="17"/>
        <v>5.4438357835565999E-6</v>
      </c>
      <c r="J122" s="45">
        <f t="shared" si="18"/>
        <v>4.3222013149025705E-3</v>
      </c>
      <c r="K122" s="45">
        <f t="shared" si="19"/>
        <v>-1.6017435517608578E-2</v>
      </c>
      <c r="L122" s="45">
        <f t="shared" si="20"/>
        <v>2.5655824056074878E-4</v>
      </c>
      <c r="M122" s="45">
        <f t="shared" si="21"/>
        <v>-3.8398129964742705E-2</v>
      </c>
      <c r="N122" s="45">
        <f t="shared" si="22"/>
        <v>4.704253259454784E-2</v>
      </c>
      <c r="O122" s="2"/>
      <c r="P122" s="2"/>
      <c r="Q122" s="2"/>
      <c r="V122" s="45">
        <f t="shared" si="23"/>
        <v>2.5655824056074878E-4</v>
      </c>
      <c r="W122" s="45">
        <f t="shared" si="24"/>
        <v>-4.109405074692903E-6</v>
      </c>
      <c r="X122" s="45">
        <f t="shared" si="25"/>
        <v>6.5822130799627042E-8</v>
      </c>
      <c r="Y122" s="2"/>
      <c r="Z122" s="129"/>
      <c r="AA122" s="5"/>
      <c r="AB122" s="2"/>
    </row>
    <row r="123" spans="1:28" x14ac:dyDescent="0.35">
      <c r="A123" s="70">
        <v>41505</v>
      </c>
      <c r="B123" s="85">
        <v>537.55999999999995</v>
      </c>
      <c r="C123" s="76">
        <v>46.976399999999998</v>
      </c>
      <c r="D123" s="73">
        <f t="shared" si="13"/>
        <v>-3.8544214661627029E-3</v>
      </c>
      <c r="E123" s="73">
        <f t="shared" si="13"/>
        <v>2.6974913920314772E-2</v>
      </c>
      <c r="F123" s="73">
        <f t="shared" si="14"/>
        <v>-5.7254004225774074E-3</v>
      </c>
      <c r="G123" s="73">
        <f t="shared" si="15"/>
        <v>2.457551011534272E-2</v>
      </c>
      <c r="H123" s="74">
        <f t="shared" si="16"/>
        <v>-1.4070463599943857E-4</v>
      </c>
      <c r="I123" s="74">
        <f t="shared" si="17"/>
        <v>3.2780209998849555E-5</v>
      </c>
      <c r="J123" s="45">
        <f t="shared" si="18"/>
        <v>-2.3189109480125855E-3</v>
      </c>
      <c r="K123" s="45">
        <f t="shared" si="19"/>
        <v>2.9293824868327357E-2</v>
      </c>
      <c r="L123" s="45">
        <f t="shared" si="20"/>
        <v>8.5812817541623438E-4</v>
      </c>
      <c r="M123" s="45">
        <f t="shared" si="21"/>
        <v>-4.5039242227657858E-2</v>
      </c>
      <c r="N123" s="45">
        <f t="shared" si="22"/>
        <v>4.0401420331632687E-2</v>
      </c>
      <c r="O123" s="2"/>
      <c r="P123" s="2"/>
      <c r="Q123" s="2"/>
      <c r="V123" s="45">
        <f t="shared" si="23"/>
        <v>8.5812817541623438E-4</v>
      </c>
      <c r="W123" s="45">
        <f t="shared" si="24"/>
        <v>2.5137856485220467E-5</v>
      </c>
      <c r="X123" s="45">
        <f t="shared" si="25"/>
        <v>7.363839654431955E-7</v>
      </c>
      <c r="Y123" s="2"/>
      <c r="Z123" s="129"/>
      <c r="AA123" s="5"/>
      <c r="AB123" s="2"/>
    </row>
    <row r="124" spans="1:28" x14ac:dyDescent="0.35">
      <c r="A124" s="70">
        <v>41498</v>
      </c>
      <c r="B124" s="85">
        <v>539.64</v>
      </c>
      <c r="C124" s="76">
        <v>45.7425</v>
      </c>
      <c r="D124" s="73">
        <f t="shared" si="13"/>
        <v>2.433451600319405E-3</v>
      </c>
      <c r="E124" s="73">
        <f t="shared" si="13"/>
        <v>3.9075650295418422E-2</v>
      </c>
      <c r="F124" s="73">
        <f t="shared" si="14"/>
        <v>5.6247264390470045E-4</v>
      </c>
      <c r="G124" s="73">
        <f t="shared" si="15"/>
        <v>3.6676246490446367E-2</v>
      </c>
      <c r="H124" s="74">
        <f t="shared" si="16"/>
        <v>2.062938533198186E-5</v>
      </c>
      <c r="I124" s="74">
        <f t="shared" si="17"/>
        <v>3.1637547514114393E-7</v>
      </c>
      <c r="J124" s="45">
        <f t="shared" si="18"/>
        <v>2.8629387157217728E-3</v>
      </c>
      <c r="K124" s="45">
        <f t="shared" si="19"/>
        <v>3.6212711579696646E-2</v>
      </c>
      <c r="L124" s="45">
        <f t="shared" si="20"/>
        <v>1.3113604799542956E-3</v>
      </c>
      <c r="M124" s="45">
        <f t="shared" si="21"/>
        <v>-3.9857392563923504E-2</v>
      </c>
      <c r="N124" s="45">
        <f t="shared" si="22"/>
        <v>4.5583269995367041E-2</v>
      </c>
      <c r="O124" s="2"/>
      <c r="P124" s="2"/>
      <c r="Q124" s="2"/>
      <c r="V124" s="45">
        <f t="shared" si="23"/>
        <v>1.3113604799542956E-3</v>
      </c>
      <c r="W124" s="45">
        <f t="shared" si="24"/>
        <v>4.7487918837597474E-5</v>
      </c>
      <c r="X124" s="45">
        <f t="shared" si="25"/>
        <v>1.7196663083859605E-6</v>
      </c>
      <c r="Y124" s="2"/>
      <c r="Z124" s="129"/>
      <c r="AA124" s="5"/>
      <c r="AB124" s="2"/>
    </row>
    <row r="125" spans="1:28" x14ac:dyDescent="0.35">
      <c r="A125" s="70">
        <v>41491</v>
      </c>
      <c r="B125" s="85">
        <v>538.33000000000004</v>
      </c>
      <c r="C125" s="76">
        <v>44.022300000000001</v>
      </c>
      <c r="D125" s="73">
        <f t="shared" si="13"/>
        <v>3.104650271968137E-2</v>
      </c>
      <c r="E125" s="73">
        <f t="shared" si="13"/>
        <v>-5.5641720349836249E-2</v>
      </c>
      <c r="F125" s="73">
        <f t="shared" si="14"/>
        <v>2.9175523763266667E-2</v>
      </c>
      <c r="G125" s="73">
        <f t="shared" si="15"/>
        <v>-5.8041124154808305E-2</v>
      </c>
      <c r="H125" s="74">
        <f t="shared" si="16"/>
        <v>-1.6933801970253207E-3</v>
      </c>
      <c r="I125" s="74">
        <f t="shared" si="17"/>
        <v>8.5121118686093801E-4</v>
      </c>
      <c r="J125" s="45">
        <f t="shared" si="18"/>
        <v>2.6443015436995662E-2</v>
      </c>
      <c r="K125" s="45">
        <f t="shared" si="19"/>
        <v>-8.2084735786831911E-2</v>
      </c>
      <c r="L125" s="45">
        <f t="shared" si="20"/>
        <v>6.7379038491940033E-3</v>
      </c>
      <c r="M125" s="45">
        <f t="shared" si="21"/>
        <v>-1.6277315842649628E-2</v>
      </c>
      <c r="N125" s="45">
        <f t="shared" si="22"/>
        <v>6.9163346716640914E-2</v>
      </c>
      <c r="O125" s="2"/>
      <c r="P125" s="2"/>
      <c r="Q125" s="2"/>
      <c r="V125" s="45">
        <f t="shared" si="23"/>
        <v>6.7379038491940033E-3</v>
      </c>
      <c r="W125" s="45">
        <f t="shared" si="24"/>
        <v>-5.5307905721816754E-4</v>
      </c>
      <c r="X125" s="45">
        <f t="shared" si="25"/>
        <v>4.5399348280983369E-5</v>
      </c>
      <c r="Y125" s="2"/>
      <c r="Z125" s="129"/>
      <c r="AA125" s="5"/>
      <c r="AB125" s="2"/>
    </row>
    <row r="126" spans="1:28" x14ac:dyDescent="0.35">
      <c r="A126" s="70">
        <v>41484</v>
      </c>
      <c r="B126" s="85">
        <v>522.12</v>
      </c>
      <c r="C126" s="76">
        <v>46.616100000000003</v>
      </c>
      <c r="D126" s="73">
        <f t="shared" si="13"/>
        <v>-5.1256645262093732E-3</v>
      </c>
      <c r="E126" s="73">
        <f t="shared" si="13"/>
        <v>1.9499393104353332E-2</v>
      </c>
      <c r="F126" s="73">
        <f t="shared" si="14"/>
        <v>-6.9966434826240782E-3</v>
      </c>
      <c r="G126" s="73">
        <f t="shared" si="15"/>
        <v>1.709998929938128E-2</v>
      </c>
      <c r="H126" s="74">
        <f t="shared" si="16"/>
        <v>-1.196425286844575E-4</v>
      </c>
      <c r="I126" s="74">
        <f t="shared" si="17"/>
        <v>4.8953020022945992E-5</v>
      </c>
      <c r="J126" s="45">
        <f t="shared" si="18"/>
        <v>-3.3665450770063725E-3</v>
      </c>
      <c r="K126" s="45">
        <f t="shared" si="19"/>
        <v>2.2865938181359704E-2</v>
      </c>
      <c r="L126" s="45">
        <f t="shared" si="20"/>
        <v>5.2285112891376352E-4</v>
      </c>
      <c r="M126" s="45">
        <f t="shared" si="21"/>
        <v>-4.6086876356651645E-2</v>
      </c>
      <c r="N126" s="45">
        <f t="shared" si="22"/>
        <v>3.93537862026389E-2</v>
      </c>
      <c r="O126" s="2"/>
      <c r="P126" s="2"/>
      <c r="Q126" s="2"/>
      <c r="V126" s="45">
        <f t="shared" si="23"/>
        <v>5.2285112891376352E-4</v>
      </c>
      <c r="W126" s="45">
        <f t="shared" si="24"/>
        <v>1.1955481591796251E-5</v>
      </c>
      <c r="X126" s="45">
        <f t="shared" si="25"/>
        <v>2.7337330300639693E-7</v>
      </c>
      <c r="Y126" s="2"/>
      <c r="Z126" s="129"/>
      <c r="AA126" s="5"/>
      <c r="AB126" s="2"/>
    </row>
    <row r="127" spans="1:28" x14ac:dyDescent="0.35">
      <c r="A127" s="70">
        <v>41477</v>
      </c>
      <c r="B127" s="85">
        <v>524.80999999999995</v>
      </c>
      <c r="C127" s="76">
        <v>45.724499999999999</v>
      </c>
      <c r="D127" s="73">
        <f t="shared" si="13"/>
        <v>2.2483293393340667E-2</v>
      </c>
      <c r="E127" s="73">
        <f t="shared" si="13"/>
        <v>1.978482249193746E-2</v>
      </c>
      <c r="F127" s="73">
        <f t="shared" si="14"/>
        <v>2.0612314436925964E-2</v>
      </c>
      <c r="G127" s="73">
        <f t="shared" si="15"/>
        <v>1.7385418686965408E-2</v>
      </c>
      <c r="H127" s="74">
        <f t="shared" si="16"/>
        <v>3.5835371659333952E-4</v>
      </c>
      <c r="I127" s="74">
        <f t="shared" si="17"/>
        <v>4.2486750644670651E-4</v>
      </c>
      <c r="J127" s="45">
        <f t="shared" si="18"/>
        <v>1.9386056287371618E-2</v>
      </c>
      <c r="K127" s="45">
        <f t="shared" si="19"/>
        <v>3.9876620456584175E-4</v>
      </c>
      <c r="L127" s="45">
        <f t="shared" si="20"/>
        <v>1.5901448590384674E-7</v>
      </c>
      <c r="M127" s="45">
        <f t="shared" si="21"/>
        <v>-2.3334274992273665E-2</v>
      </c>
      <c r="N127" s="45">
        <f t="shared" si="22"/>
        <v>6.2106387567016877E-2</v>
      </c>
      <c r="O127" s="2"/>
      <c r="P127" s="2"/>
      <c r="Q127" s="2"/>
      <c r="V127" s="45">
        <f t="shared" si="23"/>
        <v>1.5901448590384674E-7</v>
      </c>
      <c r="W127" s="45">
        <f t="shared" si="24"/>
        <v>6.3409603014865509E-11</v>
      </c>
      <c r="X127" s="45">
        <f t="shared" si="25"/>
        <v>2.5285606727264675E-14</v>
      </c>
      <c r="Y127" s="2"/>
      <c r="Z127" s="129"/>
      <c r="AA127" s="5"/>
      <c r="AB127" s="2"/>
    </row>
    <row r="128" spans="1:28" x14ac:dyDescent="0.35">
      <c r="A128" s="70">
        <v>41470</v>
      </c>
      <c r="B128" s="85">
        <v>513.27</v>
      </c>
      <c r="C128" s="76">
        <v>44.837400000000002</v>
      </c>
      <c r="D128" s="73">
        <f t="shared" si="13"/>
        <v>1.3866666666666631E-2</v>
      </c>
      <c r="E128" s="73">
        <f t="shared" si="13"/>
        <v>5.4878507839114625E-2</v>
      </c>
      <c r="F128" s="73">
        <f t="shared" si="14"/>
        <v>1.1995687710251926E-2</v>
      </c>
      <c r="G128" s="73">
        <f t="shared" si="15"/>
        <v>5.2479104034142569E-2</v>
      </c>
      <c r="H128" s="74">
        <f t="shared" si="16"/>
        <v>6.2952294330739626E-4</v>
      </c>
      <c r="I128" s="74">
        <f t="shared" si="17"/>
        <v>1.4389652364188909E-4</v>
      </c>
      <c r="J128" s="45">
        <f t="shared" si="18"/>
        <v>1.2285075743704119E-2</v>
      </c>
      <c r="K128" s="45">
        <f t="shared" si="19"/>
        <v>4.2593432095410506E-2</v>
      </c>
      <c r="L128" s="45">
        <f t="shared" si="20"/>
        <v>1.8142004576663458E-3</v>
      </c>
      <c r="M128" s="45">
        <f t="shared" si="21"/>
        <v>-3.0435255535941161E-2</v>
      </c>
      <c r="N128" s="45">
        <f t="shared" si="22"/>
        <v>5.5005407023349384E-2</v>
      </c>
      <c r="O128" s="2"/>
      <c r="P128" s="2"/>
      <c r="Q128" s="2"/>
      <c r="V128" s="45">
        <f t="shared" si="23"/>
        <v>1.8142004576663458E-3</v>
      </c>
      <c r="W128" s="45">
        <f t="shared" si="24"/>
        <v>7.7273024001074162E-5</v>
      </c>
      <c r="X128" s="45">
        <f t="shared" si="25"/>
        <v>3.2913233005967783E-6</v>
      </c>
      <c r="Y128" s="2"/>
      <c r="Z128" s="129"/>
      <c r="AA128" s="5"/>
      <c r="AB128" s="2"/>
    </row>
    <row r="129" spans="1:28" x14ac:dyDescent="0.35">
      <c r="A129" s="70">
        <v>41463</v>
      </c>
      <c r="B129" s="85">
        <v>506.25</v>
      </c>
      <c r="C129" s="76">
        <v>42.504800000000003</v>
      </c>
      <c r="D129" s="73">
        <f t="shared" si="13"/>
        <v>1.4590055514359525E-2</v>
      </c>
      <c r="E129" s="73">
        <f t="shared" si="13"/>
        <v>3.1885994000429864E-3</v>
      </c>
      <c r="F129" s="73">
        <f t="shared" si="14"/>
        <v>1.271907655794482E-2</v>
      </c>
      <c r="G129" s="73">
        <f t="shared" si="15"/>
        <v>7.8919559507093385E-4</v>
      </c>
      <c r="H129" s="74">
        <f t="shared" si="16"/>
        <v>1.0037839192900026E-5</v>
      </c>
      <c r="I129" s="74">
        <f t="shared" si="17"/>
        <v>1.6177490848686145E-4</v>
      </c>
      <c r="J129" s="45">
        <f t="shared" si="18"/>
        <v>1.288122204270436E-2</v>
      </c>
      <c r="K129" s="45">
        <f t="shared" si="19"/>
        <v>-9.6926226426613735E-3</v>
      </c>
      <c r="L129" s="45">
        <f t="shared" si="20"/>
        <v>9.3946933693031946E-5</v>
      </c>
      <c r="M129" s="45">
        <f t="shared" si="21"/>
        <v>-2.9839109236940921E-2</v>
      </c>
      <c r="N129" s="45">
        <f t="shared" si="22"/>
        <v>5.5601553322349624E-2</v>
      </c>
      <c r="O129" s="2"/>
      <c r="P129" s="2"/>
      <c r="Q129" s="2"/>
      <c r="V129" s="45">
        <f t="shared" si="23"/>
        <v>9.3946933693031946E-5</v>
      </c>
      <c r="W129" s="45">
        <f t="shared" si="24"/>
        <v>-9.1059217672168817E-7</v>
      </c>
      <c r="X129" s="45">
        <f t="shared" si="25"/>
        <v>8.8260263503229413E-9</v>
      </c>
      <c r="Y129" s="2"/>
      <c r="Z129" s="129"/>
      <c r="AA129" s="5"/>
      <c r="AB129" s="2"/>
    </row>
    <row r="130" spans="1:28" x14ac:dyDescent="0.35">
      <c r="A130" s="70">
        <v>41456</v>
      </c>
      <c r="B130" s="85">
        <v>498.97</v>
      </c>
      <c r="C130" s="76">
        <v>42.369700000000002</v>
      </c>
      <c r="D130" s="73">
        <f t="shared" si="13"/>
        <v>4.1843275635270336E-2</v>
      </c>
      <c r="E130" s="73">
        <f t="shared" si="13"/>
        <v>2.8193623067421524E-2</v>
      </c>
      <c r="F130" s="73">
        <f t="shared" si="14"/>
        <v>3.9972296678855629E-2</v>
      </c>
      <c r="G130" s="73">
        <f t="shared" si="15"/>
        <v>2.5794219262449472E-2</v>
      </c>
      <c r="H130" s="74">
        <f t="shared" si="16"/>
        <v>1.0310541849580829E-3</v>
      </c>
      <c r="I130" s="74">
        <f t="shared" si="17"/>
        <v>1.5977845017824527E-3</v>
      </c>
      <c r="J130" s="45">
        <f t="shared" si="18"/>
        <v>3.5340659125175554E-2</v>
      </c>
      <c r="K130" s="45">
        <f t="shared" si="19"/>
        <v>-7.1470360577540297E-3</v>
      </c>
      <c r="L130" s="45">
        <f t="shared" si="20"/>
        <v>5.108012441083626E-5</v>
      </c>
      <c r="M130" s="45">
        <f t="shared" si="21"/>
        <v>-7.3796721544697394E-3</v>
      </c>
      <c r="N130" s="45">
        <f t="shared" si="22"/>
        <v>7.8060990404820813E-2</v>
      </c>
      <c r="O130" s="2"/>
      <c r="P130" s="2"/>
      <c r="Q130" s="2"/>
      <c r="V130" s="45">
        <f t="shared" si="23"/>
        <v>5.108012441083626E-5</v>
      </c>
      <c r="W130" s="45">
        <f t="shared" si="24"/>
        <v>-3.6507149099880858E-7</v>
      </c>
      <c r="X130" s="45">
        <f t="shared" si="25"/>
        <v>2.6091791098265103E-9</v>
      </c>
      <c r="Y130" s="2"/>
      <c r="Z130" s="129"/>
      <c r="AA130" s="5"/>
      <c r="AB130" s="2"/>
    </row>
    <row r="131" spans="1:28" x14ac:dyDescent="0.35">
      <c r="A131" s="70">
        <v>41449</v>
      </c>
      <c r="B131" s="85">
        <v>478.93</v>
      </c>
      <c r="C131" s="76">
        <v>41.207900000000002</v>
      </c>
      <c r="D131" s="73">
        <f t="shared" ref="D131:E157" si="26">(B131-B132)/B132</f>
        <v>-5.8244027135974839E-2</v>
      </c>
      <c r="E131" s="73">
        <f t="shared" si="26"/>
        <v>-6.2589713666960048E-2</v>
      </c>
      <c r="F131" s="73">
        <f t="shared" ref="F131:F157" si="27">D131-AVERAGE($D$2:$D$157)</f>
        <v>-6.0115006092389546E-2</v>
      </c>
      <c r="G131" s="73">
        <f t="shared" ref="G131:G157" si="28">E131-AVERAGE($E$2:$E$157)</f>
        <v>-6.4989117471932104E-2</v>
      </c>
      <c r="H131" s="74">
        <f t="shared" ref="H131:H157" si="29">F131*G131</f>
        <v>3.9068211927642182E-3</v>
      </c>
      <c r="I131" s="74">
        <f t="shared" ref="I131:I157" si="30">F131^2</f>
        <v>3.6138139574880324E-3</v>
      </c>
      <c r="J131" s="45">
        <f t="shared" ref="J131:J157" si="31">$S$4+$R$11*D131</f>
        <v>-4.7141501491883314E-2</v>
      </c>
      <c r="K131" s="45">
        <f t="shared" ref="K131:K157" si="32">E131-J131</f>
        <v>-1.5448212175076734E-2</v>
      </c>
      <c r="L131" s="45">
        <f t="shared" ref="L131:L157" si="33">K131^2</f>
        <v>2.3864725940618903E-4</v>
      </c>
      <c r="M131" s="45">
        <f t="shared" ref="M131:M157" si="34">$S$4+($R$4*D131)-$R$21</f>
        <v>-8.9861832771528566E-2</v>
      </c>
      <c r="N131" s="45">
        <f t="shared" ref="N131:N157" si="35">$S$4+($R$4*D131)+$R$21</f>
        <v>-4.4211702122380139E-3</v>
      </c>
      <c r="O131" s="2"/>
      <c r="P131" s="2"/>
      <c r="Q131" s="2"/>
      <c r="V131" s="45">
        <f t="shared" ref="V131:V157" si="36">(K131-AVERAGE($K$2:$K$157))^2</f>
        <v>2.3864725940618903E-4</v>
      </c>
      <c r="W131" s="45">
        <f t="shared" ref="W131:W157" si="37">(K131-AVERAGE($K$2:$K$157))^3</f>
        <v>-3.6866734983073849E-6</v>
      </c>
      <c r="X131" s="45">
        <f t="shared" ref="X131:X157" si="38">(K131-AVERAGE($K$2:$K$157))^4</f>
        <v>5.695251442208488E-8</v>
      </c>
      <c r="Y131" s="2"/>
      <c r="Z131" s="129"/>
      <c r="AA131" s="5"/>
      <c r="AB131" s="2"/>
    </row>
    <row r="132" spans="1:28" x14ac:dyDescent="0.35">
      <c r="A132" s="70">
        <v>41442</v>
      </c>
      <c r="B132" s="85">
        <v>508.55</v>
      </c>
      <c r="C132" s="76">
        <v>43.959299999999999</v>
      </c>
      <c r="D132" s="73">
        <f t="shared" si="26"/>
        <v>-8.3071702969909605E-3</v>
      </c>
      <c r="E132" s="73">
        <f t="shared" si="26"/>
        <v>2.4666034204251158E-2</v>
      </c>
      <c r="F132" s="73">
        <f t="shared" si="27"/>
        <v>-1.0178149253405665E-2</v>
      </c>
      <c r="G132" s="73">
        <f t="shared" si="28"/>
        <v>2.2266630399279105E-2</v>
      </c>
      <c r="H132" s="74">
        <f t="shared" si="29"/>
        <v>-2.2663308757428253E-4</v>
      </c>
      <c r="I132" s="74">
        <f t="shared" si="30"/>
        <v>1.0359472222460231E-4</v>
      </c>
      <c r="J132" s="45">
        <f t="shared" si="31"/>
        <v>-5.988430798010121E-3</v>
      </c>
      <c r="K132" s="45">
        <f t="shared" si="32"/>
        <v>3.065446500226128E-2</v>
      </c>
      <c r="L132" s="45">
        <f t="shared" si="33"/>
        <v>9.396962245748617E-4</v>
      </c>
      <c r="M132" s="45">
        <f t="shared" si="34"/>
        <v>-4.8708762077655385E-2</v>
      </c>
      <c r="N132" s="45">
        <f t="shared" si="35"/>
        <v>3.673190048163516E-2</v>
      </c>
      <c r="O132" s="2"/>
      <c r="P132" s="2"/>
      <c r="Q132" s="2"/>
      <c r="V132" s="45">
        <f t="shared" si="36"/>
        <v>9.396962245748617E-4</v>
      </c>
      <c r="W132" s="45">
        <f t="shared" si="37"/>
        <v>2.8805885028987155E-5</v>
      </c>
      <c r="X132" s="45">
        <f t="shared" si="38"/>
        <v>8.8302899448024893E-7</v>
      </c>
      <c r="Y132" s="2"/>
      <c r="Z132" s="129"/>
      <c r="AA132" s="5"/>
      <c r="AB132" s="2"/>
    </row>
    <row r="133" spans="1:28" x14ac:dyDescent="0.35">
      <c r="A133" s="70">
        <v>41435</v>
      </c>
      <c r="B133" s="85">
        <v>512.80999999999995</v>
      </c>
      <c r="C133" s="76">
        <v>42.9011</v>
      </c>
      <c r="D133" s="73">
        <f t="shared" si="26"/>
        <v>-8.4113233815454082E-3</v>
      </c>
      <c r="E133" s="73">
        <f t="shared" si="26"/>
        <v>-2.3072211102078313E-2</v>
      </c>
      <c r="F133" s="73">
        <f t="shared" si="27"/>
        <v>-1.0282302337960113E-2</v>
      </c>
      <c r="G133" s="73">
        <f t="shared" si="28"/>
        <v>-2.5471614907050365E-2</v>
      </c>
      <c r="H133" s="74">
        <f t="shared" si="29"/>
        <v>2.6190684551038367E-4</v>
      </c>
      <c r="I133" s="74">
        <f t="shared" si="30"/>
        <v>1.0572574136922001E-4</v>
      </c>
      <c r="J133" s="45">
        <f t="shared" si="31"/>
        <v>-6.0742635781042813E-3</v>
      </c>
      <c r="K133" s="45">
        <f t="shared" si="32"/>
        <v>-1.699794752397403E-2</v>
      </c>
      <c r="L133" s="45">
        <f t="shared" si="33"/>
        <v>2.8893022002777488E-4</v>
      </c>
      <c r="M133" s="45">
        <f t="shared" si="34"/>
        <v>-4.8794594857749549E-2</v>
      </c>
      <c r="N133" s="45">
        <f t="shared" si="35"/>
        <v>3.6646067701540996E-2</v>
      </c>
      <c r="O133" s="2"/>
      <c r="P133" s="2"/>
      <c r="Q133" s="2"/>
      <c r="V133" s="45">
        <f t="shared" si="36"/>
        <v>2.8893022002777488E-4</v>
      </c>
      <c r="W133" s="45">
        <f t="shared" si="37"/>
        <v>-4.9112207181223874E-6</v>
      </c>
      <c r="X133" s="45">
        <f t="shared" si="38"/>
        <v>8.3480672045298402E-8</v>
      </c>
      <c r="Y133" s="2"/>
      <c r="Z133" s="129"/>
      <c r="AA133" s="5"/>
      <c r="AB133" s="2"/>
    </row>
    <row r="134" spans="1:28" x14ac:dyDescent="0.35">
      <c r="A134" s="70">
        <v>41428</v>
      </c>
      <c r="B134" s="85">
        <v>517.16</v>
      </c>
      <c r="C134" s="76">
        <v>43.914299999999997</v>
      </c>
      <c r="D134" s="73">
        <f t="shared" si="26"/>
        <v>-1.485827491618422E-2</v>
      </c>
      <c r="E134" s="73">
        <f t="shared" si="26"/>
        <v>-2.4018224247138578E-2</v>
      </c>
      <c r="F134" s="73">
        <f t="shared" si="27"/>
        <v>-1.6729253872598923E-2</v>
      </c>
      <c r="G134" s="73">
        <f t="shared" si="28"/>
        <v>-2.641762805211063E-2</v>
      </c>
      <c r="H134" s="74">
        <f t="shared" si="29"/>
        <v>4.4194720639564969E-4</v>
      </c>
      <c r="I134" s="74">
        <f t="shared" si="30"/>
        <v>2.7986793513386606E-4</v>
      </c>
      <c r="J134" s="45">
        <f t="shared" si="31"/>
        <v>-1.1387210148218524E-2</v>
      </c>
      <c r="K134" s="45">
        <f t="shared" si="32"/>
        <v>-1.2631014098920054E-2</v>
      </c>
      <c r="L134" s="45">
        <f t="shared" si="33"/>
        <v>1.5954251716711719E-4</v>
      </c>
      <c r="M134" s="45">
        <f t="shared" si="34"/>
        <v>-5.4107541427863788E-2</v>
      </c>
      <c r="N134" s="45">
        <f t="shared" si="35"/>
        <v>3.1333121131426757E-2</v>
      </c>
      <c r="O134" s="2"/>
      <c r="P134" s="2"/>
      <c r="Q134" s="2"/>
      <c r="V134" s="45">
        <f t="shared" si="36"/>
        <v>1.5954251716711719E-4</v>
      </c>
      <c r="W134" s="45">
        <f t="shared" si="37"/>
        <v>-2.015183783715052E-6</v>
      </c>
      <c r="X134" s="45">
        <f t="shared" si="38"/>
        <v>2.5453814784019884E-8</v>
      </c>
      <c r="Y134" s="2"/>
      <c r="Z134" s="129"/>
      <c r="AA134" s="5"/>
      <c r="AB134" s="2"/>
    </row>
    <row r="135" spans="1:28" x14ac:dyDescent="0.35">
      <c r="A135" s="70">
        <v>41421</v>
      </c>
      <c r="B135" s="85">
        <v>524.96</v>
      </c>
      <c r="C135" s="76">
        <v>44.994999999999997</v>
      </c>
      <c r="D135" s="73">
        <f t="shared" si="26"/>
        <v>3.7092271806050525E-3</v>
      </c>
      <c r="E135" s="73">
        <f t="shared" si="26"/>
        <v>5.0030574239815124E-4</v>
      </c>
      <c r="F135" s="73">
        <f t="shared" si="27"/>
        <v>1.8382482241903479E-3</v>
      </c>
      <c r="G135" s="73">
        <f t="shared" si="28"/>
        <v>-1.8990980625739015E-3</v>
      </c>
      <c r="H135" s="74">
        <f t="shared" si="29"/>
        <v>-3.4910136410898045E-6</v>
      </c>
      <c r="I135" s="74">
        <f t="shared" si="30"/>
        <v>3.3791565337389676E-6</v>
      </c>
      <c r="J135" s="45">
        <f t="shared" si="31"/>
        <v>3.9143081043538962E-3</v>
      </c>
      <c r="K135" s="45">
        <f t="shared" si="32"/>
        <v>-3.4140023619557451E-3</v>
      </c>
      <c r="L135" s="45">
        <f t="shared" si="33"/>
        <v>1.1655412127439407E-5</v>
      </c>
      <c r="M135" s="45">
        <f t="shared" si="34"/>
        <v>-3.8806023175291381E-2</v>
      </c>
      <c r="N135" s="45">
        <f t="shared" si="35"/>
        <v>4.6634639383999164E-2</v>
      </c>
      <c r="O135" s="2"/>
      <c r="P135" s="2"/>
      <c r="Q135" s="2"/>
      <c r="V135" s="45">
        <f t="shared" si="36"/>
        <v>1.1655412127439407E-5</v>
      </c>
      <c r="W135" s="45">
        <f t="shared" si="37"/>
        <v>-3.9791604532645773E-8</v>
      </c>
      <c r="X135" s="45">
        <f t="shared" si="38"/>
        <v>1.358486318604616E-10</v>
      </c>
      <c r="Y135" s="2"/>
      <c r="Z135" s="129"/>
      <c r="AA135" s="5"/>
      <c r="AB135" s="2"/>
    </row>
    <row r="136" spans="1:28" x14ac:dyDescent="0.35">
      <c r="A136" s="70">
        <v>41414</v>
      </c>
      <c r="B136" s="85">
        <v>523.02</v>
      </c>
      <c r="C136" s="76">
        <v>44.972499999999997</v>
      </c>
      <c r="D136" s="73">
        <f t="shared" si="26"/>
        <v>1.6283227110212958E-2</v>
      </c>
      <c r="E136" s="73">
        <f t="shared" si="26"/>
        <v>-1.1971246160808954E-2</v>
      </c>
      <c r="F136" s="73">
        <f t="shared" si="27"/>
        <v>1.4412248153798253E-2</v>
      </c>
      <c r="G136" s="73">
        <f t="shared" si="28"/>
        <v>-1.4370649965781006E-2</v>
      </c>
      <c r="H136" s="74">
        <f t="shared" si="29"/>
        <v>-2.0711337343820823E-4</v>
      </c>
      <c r="I136" s="74">
        <f t="shared" si="30"/>
        <v>2.0771289684666115E-4</v>
      </c>
      <c r="J136" s="45">
        <f t="shared" si="31"/>
        <v>1.4276568381896025E-2</v>
      </c>
      <c r="K136" s="45">
        <f t="shared" si="32"/>
        <v>-2.6247814542704979E-2</v>
      </c>
      <c r="L136" s="45">
        <f t="shared" si="33"/>
        <v>6.8894776826823503E-4</v>
      </c>
      <c r="M136" s="45">
        <f t="shared" si="34"/>
        <v>-2.8443762897749254E-2</v>
      </c>
      <c r="N136" s="45">
        <f t="shared" si="35"/>
        <v>5.6996899661541291E-2</v>
      </c>
      <c r="O136" s="2"/>
      <c r="P136" s="2"/>
      <c r="Q136" s="2"/>
      <c r="V136" s="45">
        <f t="shared" si="36"/>
        <v>6.8894776826823503E-4</v>
      </c>
      <c r="W136" s="45">
        <f t="shared" si="37"/>
        <v>-1.8083373251115121E-5</v>
      </c>
      <c r="X136" s="45">
        <f t="shared" si="38"/>
        <v>4.7464902740178166E-7</v>
      </c>
      <c r="Y136" s="2"/>
      <c r="Z136" s="129"/>
      <c r="AA136" s="5"/>
      <c r="AB136" s="2"/>
    </row>
    <row r="137" spans="1:28" x14ac:dyDescent="0.35">
      <c r="A137" s="70">
        <v>41407</v>
      </c>
      <c r="B137" s="85">
        <v>514.64</v>
      </c>
      <c r="C137" s="76">
        <v>45.517400000000002</v>
      </c>
      <c r="D137" s="73">
        <f t="shared" si="26"/>
        <v>2.1942453186123655E-2</v>
      </c>
      <c r="E137" s="73">
        <f t="shared" si="26"/>
        <v>1.9931477842336415E-2</v>
      </c>
      <c r="F137" s="73">
        <f t="shared" si="27"/>
        <v>2.0071474229708952E-2</v>
      </c>
      <c r="G137" s="73">
        <f t="shared" si="28"/>
        <v>1.7532074037364363E-2</v>
      </c>
      <c r="H137" s="74">
        <f t="shared" si="29"/>
        <v>3.5189457223430823E-4</v>
      </c>
      <c r="I137" s="74">
        <f t="shared" si="30"/>
        <v>4.0286407775387057E-4</v>
      </c>
      <c r="J137" s="45">
        <f t="shared" si="31"/>
        <v>1.8940348714036419E-2</v>
      </c>
      <c r="K137" s="45">
        <f t="shared" si="32"/>
        <v>9.9112912829999594E-4</v>
      </c>
      <c r="L137" s="45">
        <f t="shared" si="33"/>
        <v>9.8233694896470985E-7</v>
      </c>
      <c r="M137" s="45">
        <f t="shared" si="34"/>
        <v>-2.3779982565608863E-2</v>
      </c>
      <c r="N137" s="45">
        <f t="shared" si="35"/>
        <v>6.1660679993681682E-2</v>
      </c>
      <c r="O137" s="2"/>
      <c r="P137" s="2"/>
      <c r="Q137" s="2"/>
      <c r="V137" s="45">
        <f t="shared" si="36"/>
        <v>9.8233694896470985E-7</v>
      </c>
      <c r="W137" s="45">
        <f t="shared" si="37"/>
        <v>9.7362276392427044E-10</v>
      </c>
      <c r="X137" s="45">
        <f t="shared" si="38"/>
        <v>9.6498588130129505E-13</v>
      </c>
      <c r="Y137" s="2"/>
      <c r="Z137" s="129"/>
      <c r="AA137" s="5"/>
      <c r="AB137" s="2"/>
    </row>
    <row r="138" spans="1:28" x14ac:dyDescent="0.35">
      <c r="A138" s="70">
        <v>41400</v>
      </c>
      <c r="B138" s="85">
        <v>503.59</v>
      </c>
      <c r="C138" s="76">
        <v>44.627899999999997</v>
      </c>
      <c r="D138" s="73">
        <f t="shared" si="26"/>
        <v>6.254246093593885E-3</v>
      </c>
      <c r="E138" s="73">
        <f t="shared" si="26"/>
        <v>2.0171217610954199E-2</v>
      </c>
      <c r="F138" s="73">
        <f t="shared" si="27"/>
        <v>4.3832671371791809E-3</v>
      </c>
      <c r="G138" s="73">
        <f t="shared" si="28"/>
        <v>1.7771813805982146E-2</v>
      </c>
      <c r="H138" s="74">
        <f t="shared" si="29"/>
        <v>7.7898607423828811E-5</v>
      </c>
      <c r="I138" s="74">
        <f t="shared" si="30"/>
        <v>1.9213030795874972E-5</v>
      </c>
      <c r="J138" s="45">
        <f t="shared" si="31"/>
        <v>6.0116636423922995E-3</v>
      </c>
      <c r="K138" s="45">
        <f t="shared" si="32"/>
        <v>1.4159553968561899E-2</v>
      </c>
      <c r="L138" s="45">
        <f t="shared" si="33"/>
        <v>2.0049296858861703E-4</v>
      </c>
      <c r="M138" s="45">
        <f t="shared" si="34"/>
        <v>-3.6708667637252973E-2</v>
      </c>
      <c r="N138" s="45">
        <f t="shared" si="35"/>
        <v>4.8731994922037572E-2</v>
      </c>
      <c r="O138" s="2"/>
      <c r="P138" s="2"/>
      <c r="Q138" s="2"/>
      <c r="V138" s="45">
        <f t="shared" si="36"/>
        <v>2.0049296858861703E-4</v>
      </c>
      <c r="W138" s="45">
        <f t="shared" si="37"/>
        <v>2.8388910090477086E-6</v>
      </c>
      <c r="X138" s="45">
        <f t="shared" si="38"/>
        <v>4.0197430453476179E-8</v>
      </c>
      <c r="Y138" s="2"/>
      <c r="Z138" s="129"/>
      <c r="AA138" s="5"/>
      <c r="AB138" s="2"/>
    </row>
    <row r="139" spans="1:28" x14ac:dyDescent="0.35">
      <c r="A139" s="70">
        <v>41393</v>
      </c>
      <c r="B139" s="85">
        <v>500.46</v>
      </c>
      <c r="C139" s="76">
        <v>43.7455</v>
      </c>
      <c r="D139" s="73">
        <f t="shared" si="26"/>
        <v>4.7381859277552188E-2</v>
      </c>
      <c r="E139" s="73">
        <f t="shared" si="26"/>
        <v>8.8478113740868322E-2</v>
      </c>
      <c r="F139" s="73">
        <f t="shared" si="27"/>
        <v>4.5510880321137481E-2</v>
      </c>
      <c r="G139" s="73">
        <f t="shared" si="28"/>
        <v>8.6078709935896267E-2</v>
      </c>
      <c r="H139" s="74">
        <f t="shared" si="29"/>
        <v>3.9175178660904829E-3</v>
      </c>
      <c r="I139" s="74">
        <f t="shared" si="30"/>
        <v>2.0712402276048987E-3</v>
      </c>
      <c r="J139" s="45">
        <f t="shared" si="31"/>
        <v>3.9905017769326707E-2</v>
      </c>
      <c r="K139" s="45">
        <f t="shared" si="32"/>
        <v>4.8573095971541615E-2</v>
      </c>
      <c r="L139" s="45">
        <f t="shared" si="33"/>
        <v>2.3593456522605924E-3</v>
      </c>
      <c r="M139" s="45">
        <f t="shared" si="34"/>
        <v>-2.8153135103185858E-3</v>
      </c>
      <c r="N139" s="45">
        <f t="shared" si="35"/>
        <v>8.2625349048971952E-2</v>
      </c>
      <c r="O139" s="2"/>
      <c r="P139" s="2"/>
      <c r="Q139" s="2"/>
      <c r="V139" s="45">
        <f t="shared" si="36"/>
        <v>2.3593456522605924E-3</v>
      </c>
      <c r="W139" s="45">
        <f t="shared" si="37"/>
        <v>1.146007227972932E-4</v>
      </c>
      <c r="X139" s="45">
        <f t="shared" si="38"/>
        <v>5.5665119068409603E-6</v>
      </c>
      <c r="Y139" s="2"/>
      <c r="Z139" s="129"/>
      <c r="AA139" s="5"/>
      <c r="AB139" s="2"/>
    </row>
    <row r="140" spans="1:28" x14ac:dyDescent="0.35">
      <c r="A140" s="70">
        <v>41386</v>
      </c>
      <c r="B140" s="85">
        <v>477.82</v>
      </c>
      <c r="C140" s="76">
        <v>40.189599999999999</v>
      </c>
      <c r="D140" s="73">
        <f t="shared" si="26"/>
        <v>-2.348204614661464E-2</v>
      </c>
      <c r="E140" s="73">
        <f t="shared" si="26"/>
        <v>-4.6435426735663858E-2</v>
      </c>
      <c r="F140" s="73">
        <f t="shared" si="27"/>
        <v>-2.5353025103029343E-2</v>
      </c>
      <c r="G140" s="73">
        <f t="shared" si="28"/>
        <v>-4.8834830540635914E-2</v>
      </c>
      <c r="H140" s="74">
        <f t="shared" si="29"/>
        <v>1.2381106845989263E-3</v>
      </c>
      <c r="I140" s="74">
        <f t="shared" si="30"/>
        <v>6.4277588187483601E-4</v>
      </c>
      <c r="J140" s="45">
        <f t="shared" si="31"/>
        <v>-1.8494078492736345E-2</v>
      </c>
      <c r="K140" s="45">
        <f t="shared" si="32"/>
        <v>-2.7941348242927513E-2</v>
      </c>
      <c r="L140" s="45">
        <f t="shared" si="33"/>
        <v>7.8071894163254843E-4</v>
      </c>
      <c r="M140" s="45">
        <f t="shared" si="34"/>
        <v>-6.1214409772381601E-2</v>
      </c>
      <c r="N140" s="45">
        <f t="shared" si="35"/>
        <v>2.4226252786908941E-2</v>
      </c>
      <c r="O140" s="2"/>
      <c r="P140" s="2"/>
      <c r="Q140" s="2"/>
      <c r="V140" s="45">
        <f t="shared" si="36"/>
        <v>7.8071894163254843E-4</v>
      </c>
      <c r="W140" s="45">
        <f t="shared" si="37"/>
        <v>-2.1814339828004835E-5</v>
      </c>
      <c r="X140" s="45">
        <f t="shared" si="38"/>
        <v>6.0952206582384653E-7</v>
      </c>
      <c r="Y140" s="2"/>
      <c r="Z140" s="129"/>
      <c r="AA140" s="5"/>
      <c r="AB140" s="2"/>
    </row>
    <row r="141" spans="1:28" x14ac:dyDescent="0.35">
      <c r="A141" s="70">
        <v>41379</v>
      </c>
      <c r="B141" s="85">
        <v>489.31</v>
      </c>
      <c r="C141" s="76">
        <v>42.146700000000003</v>
      </c>
      <c r="D141" s="73">
        <f t="shared" si="26"/>
        <v>-5.0225710683638423E-3</v>
      </c>
      <c r="E141" s="73">
        <f t="shared" si="26"/>
        <v>-8.7327720024459755E-3</v>
      </c>
      <c r="F141" s="73">
        <f t="shared" si="27"/>
        <v>-6.8935500247785473E-3</v>
      </c>
      <c r="G141" s="73">
        <f t="shared" si="28"/>
        <v>-1.1132175807418028E-2</v>
      </c>
      <c r="H141" s="74">
        <f t="shared" si="29"/>
        <v>7.6740210813065694E-5</v>
      </c>
      <c r="I141" s="74">
        <f t="shared" si="30"/>
        <v>4.7521031944124308E-5</v>
      </c>
      <c r="J141" s="45">
        <f t="shared" si="31"/>
        <v>-3.2815855375529219E-3</v>
      </c>
      <c r="K141" s="45">
        <f t="shared" si="32"/>
        <v>-5.4511864648930531E-3</v>
      </c>
      <c r="L141" s="45">
        <f t="shared" si="33"/>
        <v>2.9715433875033221E-5</v>
      </c>
      <c r="M141" s="45">
        <f t="shared" si="34"/>
        <v>-4.6001916817198195E-2</v>
      </c>
      <c r="N141" s="45">
        <f t="shared" si="35"/>
        <v>3.943874574209235E-2</v>
      </c>
      <c r="O141" s="2"/>
      <c r="P141" s="2"/>
      <c r="Q141" s="2"/>
      <c r="V141" s="45">
        <f t="shared" si="36"/>
        <v>2.9715433875033221E-5</v>
      </c>
      <c r="W141" s="45">
        <f t="shared" si="37"/>
        <v>-1.6198437093800563E-7</v>
      </c>
      <c r="X141" s="45">
        <f t="shared" si="38"/>
        <v>8.8300701038147187E-10</v>
      </c>
      <c r="Y141" s="2"/>
      <c r="Z141" s="129"/>
      <c r="AA141" s="5"/>
      <c r="AB141" s="2"/>
    </row>
    <row r="142" spans="1:28" x14ac:dyDescent="0.35">
      <c r="A142" s="70">
        <v>41372</v>
      </c>
      <c r="B142" s="85">
        <v>491.78</v>
      </c>
      <c r="C142" s="76">
        <v>42.518000000000001</v>
      </c>
      <c r="D142" s="73">
        <f t="shared" si="26"/>
        <v>-4.3713296775949942E-2</v>
      </c>
      <c r="E142" s="73">
        <f t="shared" si="26"/>
        <v>-5.2103328272593293E-2</v>
      </c>
      <c r="F142" s="73">
        <f t="shared" si="27"/>
        <v>-4.5584275732364649E-2</v>
      </c>
      <c r="G142" s="73">
        <f t="shared" si="28"/>
        <v>-5.4502732077565348E-2</v>
      </c>
      <c r="H142" s="74">
        <f t="shared" si="29"/>
        <v>2.4844675671909346E-3</v>
      </c>
      <c r="I142" s="74">
        <f t="shared" si="30"/>
        <v>2.0779261940442485E-3</v>
      </c>
      <c r="J142" s="45">
        <f t="shared" si="31"/>
        <v>-3.5166695474999815E-2</v>
      </c>
      <c r="K142" s="45">
        <f t="shared" si="32"/>
        <v>-1.6936632797593477E-2</v>
      </c>
      <c r="L142" s="45">
        <f t="shared" si="33"/>
        <v>2.8684953052051905E-4</v>
      </c>
      <c r="M142" s="45">
        <f t="shared" si="34"/>
        <v>-7.7887026754645067E-2</v>
      </c>
      <c r="N142" s="45">
        <f t="shared" si="35"/>
        <v>7.5536358046454782E-3</v>
      </c>
      <c r="O142" s="2"/>
      <c r="P142" s="2"/>
      <c r="Q142" s="2"/>
      <c r="V142" s="45">
        <f t="shared" si="36"/>
        <v>2.8684953052051905E-4</v>
      </c>
      <c r="W142" s="45">
        <f t="shared" si="37"/>
        <v>-4.8582651665881142E-6</v>
      </c>
      <c r="X142" s="45">
        <f t="shared" si="38"/>
        <v>8.2282653159842193E-8</v>
      </c>
      <c r="Y142" s="2"/>
      <c r="Z142" s="129"/>
      <c r="AA142" s="5"/>
      <c r="AB142" s="2"/>
    </row>
    <row r="143" spans="1:28" x14ac:dyDescent="0.35">
      <c r="A143" s="70">
        <v>41366</v>
      </c>
      <c r="B143" s="85">
        <v>514.26</v>
      </c>
      <c r="C143" s="76">
        <v>44.8551</v>
      </c>
      <c r="D143" s="73">
        <f t="shared" si="26"/>
        <v>5.1993745113369195E-3</v>
      </c>
      <c r="E143" s="73">
        <f t="shared" si="26"/>
        <v>-5.0396718889674291E-3</v>
      </c>
      <c r="F143" s="73">
        <f t="shared" si="27"/>
        <v>3.328395554922215E-3</v>
      </c>
      <c r="G143" s="73">
        <f t="shared" si="28"/>
        <v>-7.4390756939394821E-3</v>
      </c>
      <c r="H143" s="74">
        <f t="shared" si="29"/>
        <v>-2.4760186472438063E-5</v>
      </c>
      <c r="I143" s="74">
        <f t="shared" si="30"/>
        <v>1.107821697002596E-5</v>
      </c>
      <c r="J143" s="45">
        <f t="shared" si="31"/>
        <v>5.1423417117478932E-3</v>
      </c>
      <c r="K143" s="45">
        <f t="shared" si="32"/>
        <v>-1.0182013600715321E-2</v>
      </c>
      <c r="L143" s="45">
        <f t="shared" si="33"/>
        <v>1.0367340096515178E-4</v>
      </c>
      <c r="M143" s="45">
        <f t="shared" si="34"/>
        <v>-3.7577989567897381E-2</v>
      </c>
      <c r="N143" s="45">
        <f t="shared" si="35"/>
        <v>4.7862672991393164E-2</v>
      </c>
      <c r="O143" s="2"/>
      <c r="P143" s="2"/>
      <c r="Q143" s="2"/>
      <c r="V143" s="45">
        <f t="shared" si="36"/>
        <v>1.0367340096515178E-4</v>
      </c>
      <c r="W143" s="45">
        <f t="shared" si="37"/>
        <v>-1.0556039786595883E-6</v>
      </c>
      <c r="X143" s="45">
        <f t="shared" si="38"/>
        <v>1.0748174067681134E-8</v>
      </c>
      <c r="Y143" s="2"/>
      <c r="Z143" s="129"/>
      <c r="AA143" s="5"/>
      <c r="AB143" s="2"/>
    </row>
    <row r="144" spans="1:28" x14ac:dyDescent="0.35">
      <c r="A144" s="70">
        <v>41358</v>
      </c>
      <c r="B144" s="85">
        <v>511.6</v>
      </c>
      <c r="C144" s="76">
        <v>45.082299999999996</v>
      </c>
      <c r="D144" s="73">
        <f t="shared" si="26"/>
        <v>-1.2450535662580701E-2</v>
      </c>
      <c r="E144" s="73">
        <f t="shared" si="26"/>
        <v>-3.6412679888598948E-2</v>
      </c>
      <c r="F144" s="73">
        <f t="shared" si="27"/>
        <v>-1.4321514618995406E-2</v>
      </c>
      <c r="G144" s="73">
        <f t="shared" si="28"/>
        <v>-3.8812083693571003E-2</v>
      </c>
      <c r="H144" s="74">
        <f t="shared" si="29"/>
        <v>5.5584782401115038E-4</v>
      </c>
      <c r="I144" s="74">
        <f t="shared" si="30"/>
        <v>2.0510578098209911E-4</v>
      </c>
      <c r="J144" s="45">
        <f t="shared" si="31"/>
        <v>-9.4029870715549076E-3</v>
      </c>
      <c r="K144" s="45">
        <f t="shared" si="32"/>
        <v>-2.7009692817044038E-2</v>
      </c>
      <c r="L144" s="45">
        <f t="shared" si="33"/>
        <v>7.2952350607108037E-4</v>
      </c>
      <c r="M144" s="45">
        <f t="shared" si="34"/>
        <v>-5.2123318351200175E-2</v>
      </c>
      <c r="N144" s="45">
        <f t="shared" si="35"/>
        <v>3.331734420809037E-2</v>
      </c>
      <c r="O144" s="2"/>
      <c r="P144" s="2"/>
      <c r="Q144" s="2"/>
      <c r="V144" s="45">
        <f t="shared" si="36"/>
        <v>7.2952350607108037E-4</v>
      </c>
      <c r="W144" s="45">
        <f t="shared" si="37"/>
        <v>-1.9704205801792844E-5</v>
      </c>
      <c r="X144" s="45">
        <f t="shared" si="38"/>
        <v>5.3220454591024165E-7</v>
      </c>
      <c r="Y144" s="2"/>
      <c r="Z144" s="129"/>
      <c r="AA144" s="5"/>
      <c r="AB144" s="2"/>
    </row>
    <row r="145" spans="1:28" x14ac:dyDescent="0.35">
      <c r="A145" s="70">
        <v>41351</v>
      </c>
      <c r="B145" s="85">
        <v>518.04999999999995</v>
      </c>
      <c r="C145" s="76">
        <v>46.785899999999998</v>
      </c>
      <c r="D145" s="73">
        <f t="shared" si="26"/>
        <v>5.2586641828694112E-3</v>
      </c>
      <c r="E145" s="73">
        <f t="shared" si="26"/>
        <v>6.2003200165169723E-3</v>
      </c>
      <c r="F145" s="73">
        <f t="shared" si="27"/>
        <v>3.3876852264547066E-3</v>
      </c>
      <c r="G145" s="73">
        <f t="shared" si="28"/>
        <v>3.8009162115449197E-3</v>
      </c>
      <c r="H145" s="74">
        <f t="shared" si="29"/>
        <v>1.2876307696842916E-5</v>
      </c>
      <c r="I145" s="74">
        <f t="shared" si="30"/>
        <v>1.1476411193539477E-5</v>
      </c>
      <c r="J145" s="45">
        <f t="shared" si="31"/>
        <v>5.1912024570659361E-3</v>
      </c>
      <c r="K145" s="45">
        <f t="shared" si="32"/>
        <v>1.0091175594510362E-3</v>
      </c>
      <c r="L145" s="45">
        <f t="shared" si="33"/>
        <v>1.0183182487924156E-6</v>
      </c>
      <c r="M145" s="45">
        <f t="shared" si="34"/>
        <v>-3.752912882257934E-2</v>
      </c>
      <c r="N145" s="45">
        <f t="shared" si="35"/>
        <v>4.7911533736711205E-2</v>
      </c>
      <c r="O145" s="2"/>
      <c r="P145" s="2"/>
      <c r="Q145" s="2"/>
      <c r="V145" s="45">
        <f t="shared" si="36"/>
        <v>1.0183182487924156E-6</v>
      </c>
      <c r="W145" s="45">
        <f t="shared" si="37"/>
        <v>1.0276028259658555E-9</v>
      </c>
      <c r="X145" s="45">
        <f t="shared" si="38"/>
        <v>1.036972055823652E-12</v>
      </c>
      <c r="Y145" s="2"/>
      <c r="Z145" s="129"/>
      <c r="AA145" s="5"/>
      <c r="AB145" s="2"/>
    </row>
    <row r="146" spans="1:28" x14ac:dyDescent="0.35">
      <c r="A146" s="70">
        <v>41344</v>
      </c>
      <c r="B146" s="85">
        <v>515.34</v>
      </c>
      <c r="C146" s="76">
        <v>46.497599999999998</v>
      </c>
      <c r="D146" s="73">
        <f t="shared" si="26"/>
        <v>2.9485796476087834E-2</v>
      </c>
      <c r="E146" s="73">
        <f t="shared" si="26"/>
        <v>4.7637286997586931E-2</v>
      </c>
      <c r="F146" s="73">
        <f t="shared" si="27"/>
        <v>2.7614817519673131E-2</v>
      </c>
      <c r="G146" s="73">
        <f t="shared" si="28"/>
        <v>4.5237883192614875E-2</v>
      </c>
      <c r="H146" s="74">
        <f t="shared" si="29"/>
        <v>1.2492358893403479E-3</v>
      </c>
      <c r="I146" s="74">
        <f t="shared" si="30"/>
        <v>7.6257814664484609E-4</v>
      </c>
      <c r="J146" s="45">
        <f t="shared" si="31"/>
        <v>2.51568340783637E-2</v>
      </c>
      <c r="K146" s="45">
        <f t="shared" si="32"/>
        <v>2.248045291922323E-2</v>
      </c>
      <c r="L146" s="45">
        <f t="shared" si="33"/>
        <v>5.0537076345341225E-4</v>
      </c>
      <c r="M146" s="45">
        <f t="shared" si="34"/>
        <v>-1.7563497201281589E-2</v>
      </c>
      <c r="N146" s="45">
        <f t="shared" si="35"/>
        <v>6.7877165358008959E-2</v>
      </c>
      <c r="O146" s="2"/>
      <c r="P146" s="2"/>
      <c r="Q146" s="2"/>
      <c r="V146" s="45">
        <f t="shared" si="36"/>
        <v>5.0537076345341225E-4</v>
      </c>
      <c r="W146" s="45">
        <f t="shared" si="37"/>
        <v>1.1360963654566334E-5</v>
      </c>
      <c r="X146" s="45">
        <f t="shared" si="38"/>
        <v>2.5539960855348476E-7</v>
      </c>
      <c r="Y146" s="2"/>
      <c r="Z146" s="129"/>
      <c r="AA146" s="5"/>
      <c r="AB146" s="2"/>
    </row>
    <row r="147" spans="1:28" x14ac:dyDescent="0.35">
      <c r="A147" s="70">
        <v>41337</v>
      </c>
      <c r="B147" s="85">
        <v>500.58</v>
      </c>
      <c r="C147" s="76">
        <v>44.383299999999998</v>
      </c>
      <c r="D147" s="73">
        <f t="shared" si="26"/>
        <v>-5.7899255295789417E-4</v>
      </c>
      <c r="E147" s="73">
        <f t="shared" si="26"/>
        <v>-2.0060982206531408E-2</v>
      </c>
      <c r="F147" s="73">
        <f t="shared" si="27"/>
        <v>-2.4499715093725988E-3</v>
      </c>
      <c r="G147" s="73">
        <f t="shared" si="28"/>
        <v>-2.246038601150346E-2</v>
      </c>
      <c r="H147" s="74">
        <f t="shared" si="29"/>
        <v>5.5027305817694336E-5</v>
      </c>
      <c r="I147" s="74">
        <f t="shared" si="30"/>
        <v>6.00236039673745E-6</v>
      </c>
      <c r="J147" s="45">
        <f t="shared" si="31"/>
        <v>3.803770358607813E-4</v>
      </c>
      <c r="K147" s="45">
        <f t="shared" si="32"/>
        <v>-2.0441359242392189E-2</v>
      </c>
      <c r="L147" s="45">
        <f t="shared" si="33"/>
        <v>4.1784916767653257E-4</v>
      </c>
      <c r="M147" s="45">
        <f t="shared" si="34"/>
        <v>-4.2339954243784492E-2</v>
      </c>
      <c r="N147" s="45">
        <f t="shared" si="35"/>
        <v>4.3100708315506053E-2</v>
      </c>
      <c r="O147" s="2"/>
      <c r="P147" s="2"/>
      <c r="Q147" s="2"/>
      <c r="V147" s="45">
        <f t="shared" si="36"/>
        <v>4.1784916767653257E-4</v>
      </c>
      <c r="W147" s="45">
        <f t="shared" si="37"/>
        <v>-8.5414049456105724E-6</v>
      </c>
      <c r="X147" s="45">
        <f t="shared" si="38"/>
        <v>1.7459792692797103E-7</v>
      </c>
      <c r="Y147" s="2"/>
      <c r="Z147" s="129"/>
      <c r="AA147" s="5"/>
      <c r="AB147" s="2"/>
    </row>
    <row r="148" spans="1:28" x14ac:dyDescent="0.35">
      <c r="A148" s="70">
        <v>41330</v>
      </c>
      <c r="B148" s="85">
        <v>500.87</v>
      </c>
      <c r="C148" s="76">
        <v>45.291899999999998</v>
      </c>
      <c r="D148" s="73">
        <f t="shared" si="26"/>
        <v>1.9395937639923536E-2</v>
      </c>
      <c r="E148" s="73">
        <f t="shared" si="26"/>
        <v>-4.0351486737885143E-3</v>
      </c>
      <c r="F148" s="73">
        <f t="shared" si="27"/>
        <v>1.7524958683508833E-2</v>
      </c>
      <c r="G148" s="73">
        <f t="shared" si="28"/>
        <v>-6.4345524787605673E-3</v>
      </c>
      <c r="H148" s="74">
        <f t="shared" si="29"/>
        <v>-1.1276526633714829E-4</v>
      </c>
      <c r="I148" s="74">
        <f t="shared" si="30"/>
        <v>3.0712417685869163E-4</v>
      </c>
      <c r="J148" s="45">
        <f t="shared" si="31"/>
        <v>1.6841759797362566E-2</v>
      </c>
      <c r="K148" s="45">
        <f t="shared" si="32"/>
        <v>-2.087690847115108E-2</v>
      </c>
      <c r="L148" s="45">
        <f t="shared" si="33"/>
        <v>4.3584530731281969E-4</v>
      </c>
      <c r="M148" s="45">
        <f t="shared" si="34"/>
        <v>-2.5878571482282717E-2</v>
      </c>
      <c r="N148" s="45">
        <f t="shared" si="35"/>
        <v>5.9562091077007828E-2</v>
      </c>
      <c r="O148" s="2"/>
      <c r="P148" s="2"/>
      <c r="Q148" s="2"/>
      <c r="V148" s="45">
        <f t="shared" si="36"/>
        <v>4.3584530731281969E-4</v>
      </c>
      <c r="W148" s="45">
        <f t="shared" si="37"/>
        <v>-9.0991025883504517E-6</v>
      </c>
      <c r="X148" s="45">
        <f t="shared" si="38"/>
        <v>1.8996113190660625E-7</v>
      </c>
      <c r="Y148" s="2"/>
      <c r="Z148" s="129"/>
      <c r="AA148" s="5"/>
      <c r="AB148" s="2"/>
    </row>
    <row r="149" spans="1:28" x14ac:dyDescent="0.35">
      <c r="A149" s="70">
        <v>41323</v>
      </c>
      <c r="B149" s="85">
        <v>491.34</v>
      </c>
      <c r="C149" s="76">
        <v>45.4754</v>
      </c>
      <c r="D149" s="73">
        <f t="shared" si="26"/>
        <v>8.745996550874581E-3</v>
      </c>
      <c r="E149" s="73">
        <f t="shared" si="26"/>
        <v>4.2564215430043933E-2</v>
      </c>
      <c r="F149" s="73">
        <f t="shared" si="27"/>
        <v>6.875017594459876E-3</v>
      </c>
      <c r="G149" s="73">
        <f t="shared" si="28"/>
        <v>4.0164811625071878E-2</v>
      </c>
      <c r="H149" s="74">
        <f t="shared" si="29"/>
        <v>2.761337866005357E-4</v>
      </c>
      <c r="I149" s="74">
        <f t="shared" si="30"/>
        <v>4.7265866924132859E-5</v>
      </c>
      <c r="J149" s="45">
        <f t="shared" si="31"/>
        <v>8.0651205319719338E-3</v>
      </c>
      <c r="K149" s="45">
        <f t="shared" si="32"/>
        <v>3.4499094898072E-2</v>
      </c>
      <c r="L149" s="45">
        <f t="shared" si="33"/>
        <v>1.1901875487861774E-3</v>
      </c>
      <c r="M149" s="45">
        <f t="shared" si="34"/>
        <v>-3.4655210747673346E-2</v>
      </c>
      <c r="N149" s="45">
        <f t="shared" si="35"/>
        <v>5.0785451811617199E-2</v>
      </c>
      <c r="O149" s="2"/>
      <c r="P149" s="2"/>
      <c r="Q149" s="2"/>
      <c r="V149" s="45">
        <f t="shared" si="36"/>
        <v>1.1901875487861774E-3</v>
      </c>
      <c r="W149" s="45">
        <f t="shared" si="37"/>
        <v>4.1060393192078034E-5</v>
      </c>
      <c r="X149" s="45">
        <f t="shared" si="38"/>
        <v>1.4165464012856494E-6</v>
      </c>
      <c r="Y149" s="2"/>
      <c r="Z149" s="129"/>
      <c r="AA149" s="5"/>
      <c r="AB149" s="2"/>
    </row>
    <row r="150" spans="1:28" x14ac:dyDescent="0.35">
      <c r="A150" s="70">
        <v>41316</v>
      </c>
      <c r="B150" s="85">
        <v>487.08</v>
      </c>
      <c r="C150" s="76">
        <v>43.6188</v>
      </c>
      <c r="D150" s="73">
        <f t="shared" si="26"/>
        <v>4.4129170619045376E-3</v>
      </c>
      <c r="E150" s="73">
        <f t="shared" si="26"/>
        <v>3.5788153885974713E-2</v>
      </c>
      <c r="F150" s="73">
        <f t="shared" si="27"/>
        <v>2.5419381054898331E-3</v>
      </c>
      <c r="G150" s="73">
        <f t="shared" si="28"/>
        <v>3.3388750081002658E-2</v>
      </c>
      <c r="H150" s="74">
        <f t="shared" si="29"/>
        <v>8.4872136125577414E-5</v>
      </c>
      <c r="I150" s="74">
        <f t="shared" si="30"/>
        <v>6.4614493321412422E-6</v>
      </c>
      <c r="J150" s="45">
        <f t="shared" si="31"/>
        <v>4.49422044295094E-3</v>
      </c>
      <c r="K150" s="45">
        <f t="shared" si="32"/>
        <v>3.1293933443023773E-2</v>
      </c>
      <c r="L150" s="45">
        <f t="shared" si="33"/>
        <v>9.7931027033640186E-4</v>
      </c>
      <c r="M150" s="45">
        <f t="shared" si="34"/>
        <v>-3.8226110836694333E-2</v>
      </c>
      <c r="N150" s="45">
        <f t="shared" si="35"/>
        <v>4.7214551722596212E-2</v>
      </c>
      <c r="O150" s="2"/>
      <c r="P150" s="2"/>
      <c r="Q150" s="2"/>
      <c r="V150" s="45">
        <f t="shared" si="36"/>
        <v>9.7931027033640186E-4</v>
      </c>
      <c r="W150" s="45">
        <f t="shared" si="37"/>
        <v>3.0646470419976977E-5</v>
      </c>
      <c r="X150" s="45">
        <f t="shared" si="38"/>
        <v>9.5904860558635652E-7</v>
      </c>
      <c r="Y150" s="2"/>
      <c r="Z150" s="129"/>
      <c r="AA150" s="5"/>
      <c r="AB150" s="2"/>
    </row>
    <row r="151" spans="1:28" x14ac:dyDescent="0.35">
      <c r="A151" s="70">
        <v>41309</v>
      </c>
      <c r="B151" s="85">
        <v>484.94</v>
      </c>
      <c r="C151" s="76">
        <v>42.111699999999999</v>
      </c>
      <c r="D151" s="73">
        <f t="shared" si="26"/>
        <v>-2.6635354569358269E-2</v>
      </c>
      <c r="E151" s="73">
        <f t="shared" si="26"/>
        <v>-1.6327693777490163E-2</v>
      </c>
      <c r="F151" s="73">
        <f t="shared" si="27"/>
        <v>-2.8506333525772972E-2</v>
      </c>
      <c r="G151" s="73">
        <f t="shared" si="28"/>
        <v>-1.8727097582462215E-2</v>
      </c>
      <c r="H151" s="74">
        <f t="shared" si="29"/>
        <v>5.3384088965536462E-4</v>
      </c>
      <c r="I151" s="74">
        <f t="shared" si="30"/>
        <v>8.1261105108260817E-4</v>
      </c>
      <c r="J151" s="45">
        <f t="shared" si="31"/>
        <v>-2.1092726718818709E-2</v>
      </c>
      <c r="K151" s="45">
        <f t="shared" si="32"/>
        <v>4.7650329413285453E-3</v>
      </c>
      <c r="L151" s="45">
        <f t="shared" si="33"/>
        <v>2.2705538931946166E-5</v>
      </c>
      <c r="M151" s="45">
        <f t="shared" si="34"/>
        <v>-6.3813057998463957E-2</v>
      </c>
      <c r="N151" s="45">
        <f t="shared" si="35"/>
        <v>2.1627604560826581E-2</v>
      </c>
      <c r="O151" s="2"/>
      <c r="P151" s="2"/>
      <c r="Q151" s="2"/>
      <c r="V151" s="45">
        <f t="shared" si="36"/>
        <v>2.2705538931946166E-5</v>
      </c>
      <c r="W151" s="45">
        <f t="shared" si="37"/>
        <v>1.0819264096134123E-7</v>
      </c>
      <c r="X151" s="45">
        <f t="shared" si="38"/>
        <v>5.1554149819012305E-10</v>
      </c>
      <c r="Y151" s="2"/>
      <c r="Z151" s="129"/>
      <c r="AA151" s="5"/>
      <c r="AB151" s="2"/>
    </row>
    <row r="152" spans="1:28" x14ac:dyDescent="0.35">
      <c r="A152" s="70">
        <v>41302</v>
      </c>
      <c r="B152" s="85">
        <v>498.21</v>
      </c>
      <c r="C152" s="76">
        <v>42.810699999999997</v>
      </c>
      <c r="D152" s="73">
        <f t="shared" si="26"/>
        <v>9.5440729483282256E-3</v>
      </c>
      <c r="E152" s="73">
        <f t="shared" si="26"/>
        <v>-1.7740495917070359E-2</v>
      </c>
      <c r="F152" s="73">
        <f t="shared" si="27"/>
        <v>7.6730939919135207E-3</v>
      </c>
      <c r="G152" s="73">
        <f t="shared" si="28"/>
        <v>-2.0139899722042411E-2</v>
      </c>
      <c r="H152" s="74">
        <f t="shared" si="29"/>
        <v>-1.5453534355494442E-4</v>
      </c>
      <c r="I152" s="74">
        <f t="shared" si="30"/>
        <v>5.8876371408739365E-5</v>
      </c>
      <c r="J152" s="45">
        <f t="shared" si="31"/>
        <v>8.7228170007228843E-3</v>
      </c>
      <c r="K152" s="45">
        <f t="shared" si="32"/>
        <v>-2.6463312917793243E-2</v>
      </c>
      <c r="L152" s="45">
        <f t="shared" si="33"/>
        <v>7.0030693058504277E-4</v>
      </c>
      <c r="M152" s="45">
        <f t="shared" si="34"/>
        <v>-3.3997514278922392E-2</v>
      </c>
      <c r="N152" s="45">
        <f t="shared" si="35"/>
        <v>5.1443148280368153E-2</v>
      </c>
      <c r="O152" s="2"/>
      <c r="P152" s="2"/>
      <c r="Q152" s="2"/>
      <c r="V152" s="45">
        <f t="shared" si="36"/>
        <v>7.0030693058504277E-4</v>
      </c>
      <c r="W152" s="45">
        <f t="shared" si="37"/>
        <v>-1.8532441442571297E-5</v>
      </c>
      <c r="X152" s="45">
        <f t="shared" si="38"/>
        <v>4.904297970254439E-7</v>
      </c>
      <c r="Y152" s="2"/>
      <c r="Z152" s="129"/>
      <c r="AA152" s="5"/>
      <c r="AB152" s="2"/>
    </row>
    <row r="153" spans="1:28" x14ac:dyDescent="0.35">
      <c r="A153" s="70">
        <v>41295</v>
      </c>
      <c r="B153" s="85">
        <v>493.5</v>
      </c>
      <c r="C153" s="76">
        <v>43.5839</v>
      </c>
      <c r="D153" s="73">
        <f t="shared" si="26"/>
        <v>1.7693640188072225E-2</v>
      </c>
      <c r="E153" s="73">
        <f t="shared" si="26"/>
        <v>3.153497508964178E-2</v>
      </c>
      <c r="F153" s="73">
        <f t="shared" si="27"/>
        <v>1.5822661231657521E-2</v>
      </c>
      <c r="G153" s="73">
        <f t="shared" si="28"/>
        <v>2.9135571284669728E-2</v>
      </c>
      <c r="H153" s="74">
        <f t="shared" si="29"/>
        <v>4.6100227422813783E-4</v>
      </c>
      <c r="I153" s="74">
        <f t="shared" si="30"/>
        <v>2.5035660845179792E-4</v>
      </c>
      <c r="J153" s="45">
        <f t="shared" si="31"/>
        <v>1.5438892820693979E-2</v>
      </c>
      <c r="K153" s="45">
        <f t="shared" si="32"/>
        <v>1.6096082268947799E-2</v>
      </c>
      <c r="L153" s="45">
        <f t="shared" si="33"/>
        <v>2.5908386440873574E-4</v>
      </c>
      <c r="M153" s="45">
        <f t="shared" si="34"/>
        <v>-2.7281438458951306E-2</v>
      </c>
      <c r="N153" s="45">
        <f t="shared" si="35"/>
        <v>5.8159224100339239E-2</v>
      </c>
      <c r="O153" s="2"/>
      <c r="P153" s="2"/>
      <c r="Q153" s="2"/>
      <c r="V153" s="45">
        <f t="shared" si="36"/>
        <v>2.5908386440873574E-4</v>
      </c>
      <c r="W153" s="45">
        <f t="shared" si="37"/>
        <v>4.1702351960799274E-6</v>
      </c>
      <c r="X153" s="45">
        <f t="shared" si="38"/>
        <v>6.7124448796964165E-8</v>
      </c>
      <c r="Y153" s="2"/>
      <c r="Z153" s="129"/>
      <c r="AA153" s="5"/>
      <c r="AB153" s="2"/>
    </row>
    <row r="154" spans="1:28" x14ac:dyDescent="0.35">
      <c r="A154" s="70">
        <v>41288</v>
      </c>
      <c r="B154" s="85">
        <v>484.92</v>
      </c>
      <c r="C154" s="76">
        <v>42.2515</v>
      </c>
      <c r="D154" s="73">
        <f t="shared" si="26"/>
        <v>-8.4854928742306365E-3</v>
      </c>
      <c r="E154" s="73">
        <f t="shared" si="26"/>
        <v>-9.0158762920449532E-3</v>
      </c>
      <c r="F154" s="73">
        <f t="shared" si="27"/>
        <v>-1.0356471830645341E-2</v>
      </c>
      <c r="G154" s="73">
        <f t="shared" si="28"/>
        <v>-1.1415280097017005E-2</v>
      </c>
      <c r="H154" s="74">
        <f t="shared" si="29"/>
        <v>1.1822202676368303E-4</v>
      </c>
      <c r="I154" s="74">
        <f t="shared" si="30"/>
        <v>1.0725650877895047E-4</v>
      </c>
      <c r="J154" s="45">
        <f t="shared" si="31"/>
        <v>-6.1353868159092911E-3</v>
      </c>
      <c r="K154" s="45">
        <f t="shared" si="32"/>
        <v>-2.8804894761356621E-3</v>
      </c>
      <c r="L154" s="45">
        <f t="shared" si="33"/>
        <v>8.2972196221283011E-6</v>
      </c>
      <c r="M154" s="45">
        <f t="shared" si="34"/>
        <v>-4.8855718095554557E-2</v>
      </c>
      <c r="N154" s="45">
        <f t="shared" si="35"/>
        <v>3.6584944463735988E-2</v>
      </c>
      <c r="O154" s="2"/>
      <c r="P154" s="2"/>
      <c r="Q154" s="2"/>
      <c r="V154" s="45">
        <f t="shared" si="36"/>
        <v>8.2972196221283011E-6</v>
      </c>
      <c r="W154" s="45">
        <f t="shared" si="37"/>
        <v>-2.3900053802726886E-8</v>
      </c>
      <c r="X154" s="45">
        <f t="shared" si="38"/>
        <v>6.884385345783091E-11</v>
      </c>
      <c r="Y154" s="2"/>
      <c r="Z154" s="129"/>
      <c r="AA154" s="5"/>
      <c r="AB154" s="2"/>
    </row>
    <row r="155" spans="1:28" x14ac:dyDescent="0.35">
      <c r="A155" s="70">
        <v>41281</v>
      </c>
      <c r="B155" s="85">
        <v>489.07</v>
      </c>
      <c r="C155" s="76">
        <v>42.635899999999999</v>
      </c>
      <c r="D155" s="73">
        <f t="shared" si="26"/>
        <v>2.2645533623285346E-2</v>
      </c>
      <c r="E155" s="73">
        <f t="shared" si="26"/>
        <v>1.2657055316723224E-2</v>
      </c>
      <c r="F155" s="73">
        <f t="shared" si="27"/>
        <v>2.0774554666870643E-2</v>
      </c>
      <c r="G155" s="73">
        <f t="shared" si="28"/>
        <v>1.0257651511751172E-2</v>
      </c>
      <c r="H155" s="74">
        <f t="shared" si="29"/>
        <v>2.1309814208458303E-4</v>
      </c>
      <c r="I155" s="74">
        <f t="shared" si="30"/>
        <v>4.3158212160679681E-4</v>
      </c>
      <c r="J155" s="45">
        <f t="shared" si="31"/>
        <v>1.951975880841398E-2</v>
      </c>
      <c r="K155" s="45">
        <f t="shared" si="32"/>
        <v>-6.8627034916907553E-3</v>
      </c>
      <c r="L155" s="45">
        <f t="shared" si="33"/>
        <v>4.7096699214864486E-5</v>
      </c>
      <c r="M155" s="45">
        <f t="shared" si="34"/>
        <v>-2.3200572471231307E-2</v>
      </c>
      <c r="N155" s="45">
        <f t="shared" si="35"/>
        <v>6.2240090088059238E-2</v>
      </c>
      <c r="O155" s="2"/>
      <c r="P155" s="2"/>
      <c r="Q155" s="2"/>
      <c r="V155" s="45">
        <f t="shared" si="36"/>
        <v>4.7096699214864486E-5</v>
      </c>
      <c r="W155" s="45">
        <f t="shared" si="37"/>
        <v>-3.2321068214895978E-7</v>
      </c>
      <c r="X155" s="45">
        <f t="shared" si="38"/>
        <v>2.2180990769354171E-9</v>
      </c>
      <c r="Y155" s="2"/>
      <c r="Z155" s="129"/>
      <c r="AA155" s="5"/>
      <c r="AB155" s="2"/>
    </row>
    <row r="156" spans="1:28" x14ac:dyDescent="0.35">
      <c r="A156" s="70">
        <v>41274</v>
      </c>
      <c r="B156" s="85">
        <v>478.24</v>
      </c>
      <c r="C156" s="76">
        <v>42.103000000000002</v>
      </c>
      <c r="D156" s="73">
        <f t="shared" si="26"/>
        <v>-2.6693360026692793E-3</v>
      </c>
      <c r="E156" s="73">
        <f t="shared" si="26"/>
        <v>-3.3094397151704202E-3</v>
      </c>
      <c r="F156" s="73">
        <f t="shared" si="27"/>
        <v>-4.5403149590839843E-3</v>
      </c>
      <c r="G156" s="73">
        <f t="shared" si="28"/>
        <v>-5.7088435201424724E-3</v>
      </c>
      <c r="H156" s="74">
        <f t="shared" si="29"/>
        <v>2.5919947633572538E-5</v>
      </c>
      <c r="I156" s="74">
        <f t="shared" si="30"/>
        <v>2.0614459927681802E-5</v>
      </c>
      <c r="J156" s="45">
        <f t="shared" si="31"/>
        <v>-1.3422794789019095E-3</v>
      </c>
      <c r="K156" s="45">
        <f t="shared" si="32"/>
        <v>-1.9671602362685107E-3</v>
      </c>
      <c r="L156" s="45">
        <f t="shared" si="33"/>
        <v>3.8697193951559834E-6</v>
      </c>
      <c r="M156" s="45">
        <f t="shared" si="34"/>
        <v>-4.4062610758547179E-2</v>
      </c>
      <c r="N156" s="45">
        <f t="shared" si="35"/>
        <v>4.1378051800743366E-2</v>
      </c>
      <c r="O156" s="2"/>
      <c r="P156" s="2"/>
      <c r="Q156" s="2"/>
      <c r="V156" s="45">
        <f t="shared" si="36"/>
        <v>3.8697193951559834E-6</v>
      </c>
      <c r="W156" s="45">
        <f t="shared" si="37"/>
        <v>-7.6123581196678823E-9</v>
      </c>
      <c r="X156" s="45">
        <f t="shared" si="38"/>
        <v>1.497472819724639E-11</v>
      </c>
      <c r="Y156" s="2"/>
      <c r="Z156" s="129"/>
      <c r="AA156" s="5"/>
      <c r="AB156" s="2"/>
    </row>
    <row r="157" spans="1:28" x14ac:dyDescent="0.35">
      <c r="A157" s="70">
        <v>41267</v>
      </c>
      <c r="B157" s="85">
        <v>479.52</v>
      </c>
      <c r="C157" s="76">
        <v>42.242800000000003</v>
      </c>
      <c r="D157" s="73">
        <f t="shared" si="26"/>
        <v>4.1041963313509918E-3</v>
      </c>
      <c r="E157" s="73">
        <f t="shared" si="26"/>
        <v>1.0767404911850914E-2</v>
      </c>
      <c r="F157" s="73">
        <f t="shared" si="27"/>
        <v>2.2332173749362873E-3</v>
      </c>
      <c r="G157" s="73">
        <f t="shared" si="28"/>
        <v>8.3680011068788616E-3</v>
      </c>
      <c r="H157" s="74">
        <f t="shared" si="29"/>
        <v>1.868756546536796E-5</v>
      </c>
      <c r="I157" s="74">
        <f t="shared" si="30"/>
        <v>4.9872598437173223E-6</v>
      </c>
      <c r="J157" s="45">
        <f t="shared" si="31"/>
        <v>4.2398030275717638E-3</v>
      </c>
      <c r="K157" s="45">
        <f t="shared" si="32"/>
        <v>6.52760188427915E-3</v>
      </c>
      <c r="L157" s="45">
        <f t="shared" si="33"/>
        <v>4.2609586359644709E-5</v>
      </c>
      <c r="M157" s="45">
        <f t="shared" si="34"/>
        <v>-3.8480528252073515E-2</v>
      </c>
      <c r="N157" s="45">
        <f t="shared" si="35"/>
        <v>4.696013430721703E-2</v>
      </c>
      <c r="O157" s="2"/>
      <c r="P157" s="2"/>
      <c r="Q157" s="2"/>
      <c r="V157" s="45">
        <f t="shared" si="36"/>
        <v>4.2609586359644709E-5</v>
      </c>
      <c r="W157" s="45">
        <f t="shared" si="37"/>
        <v>2.7813841620957199E-7</v>
      </c>
      <c r="X157" s="45">
        <f t="shared" si="38"/>
        <v>1.8155768497400203E-9</v>
      </c>
      <c r="Y157" s="2"/>
      <c r="Z157" s="129"/>
      <c r="AA157" s="5"/>
      <c r="AB157" s="2"/>
    </row>
    <row r="158" spans="1:28" x14ac:dyDescent="0.35">
      <c r="A158" s="77">
        <v>41260</v>
      </c>
      <c r="B158" s="85">
        <v>477.56</v>
      </c>
      <c r="C158" s="84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O158" s="2"/>
      <c r="P158" s="2"/>
      <c r="Q158" s="2"/>
      <c r="V158" s="45"/>
      <c r="W158" s="45"/>
      <c r="X158" s="45"/>
      <c r="Y158" s="2"/>
      <c r="Z158" s="129"/>
      <c r="AA158" s="5"/>
      <c r="AB158" s="2"/>
    </row>
  </sheetData>
  <mergeCells count="4">
    <mergeCell ref="Z14:AA14"/>
    <mergeCell ref="Z1:AA1"/>
    <mergeCell ref="AC1:AD1"/>
    <mergeCell ref="AC7:AD7"/>
  </mergeCells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Feuil13">
    <tabColor theme="0" tint="-0.34998626667073579"/>
  </sheetPr>
  <dimension ref="A1:AD158"/>
  <sheetViews>
    <sheetView zoomScale="38" zoomScaleNormal="70" zoomScalePageLayoutView="70" workbookViewId="0">
      <selection activeCell="Z14" sqref="Z14:AA14"/>
    </sheetView>
  </sheetViews>
  <sheetFormatPr baseColWidth="10" defaultColWidth="11.453125" defaultRowHeight="14.5" x14ac:dyDescent="0.35"/>
  <cols>
    <col min="2" max="2" width="13.1796875" bestFit="1" customWidth="1"/>
    <col min="4" max="4" width="13" customWidth="1"/>
    <col min="5" max="5" width="13.81640625" customWidth="1"/>
    <col min="14" max="14" width="11" bestFit="1" customWidth="1"/>
    <col min="17" max="17" width="18.81640625" customWidth="1"/>
    <col min="18" max="19" width="14.81640625" style="5" bestFit="1" customWidth="1"/>
    <col min="22" max="22" width="11" bestFit="1" customWidth="1"/>
    <col min="23" max="23" width="12.54296875" bestFit="1" customWidth="1"/>
    <col min="24" max="24" width="12.1796875" bestFit="1" customWidth="1"/>
    <col min="26" max="26" width="15.7265625" customWidth="1"/>
    <col min="27" max="27" width="18.453125" customWidth="1"/>
    <col min="29" max="29" width="22.81640625" style="2" customWidth="1"/>
    <col min="30" max="30" width="28.81640625" style="5" customWidth="1"/>
  </cols>
  <sheetData>
    <row r="1" spans="1:30" ht="15" thickBot="1" x14ac:dyDescent="0.4">
      <c r="A1" s="183" t="s">
        <v>0</v>
      </c>
      <c r="B1" s="69" t="s">
        <v>121</v>
      </c>
      <c r="C1" s="69" t="s">
        <v>22</v>
      </c>
      <c r="D1" s="69" t="s">
        <v>87</v>
      </c>
      <c r="E1" s="69" t="s">
        <v>88</v>
      </c>
      <c r="F1" s="69" t="s">
        <v>90</v>
      </c>
      <c r="G1" s="69" t="s">
        <v>91</v>
      </c>
      <c r="H1" s="69" t="s">
        <v>112</v>
      </c>
      <c r="I1" s="69" t="s">
        <v>92</v>
      </c>
      <c r="J1" s="69" t="s">
        <v>93</v>
      </c>
      <c r="K1" s="46" t="s">
        <v>94</v>
      </c>
      <c r="L1" s="46" t="s">
        <v>95</v>
      </c>
      <c r="M1" s="46" t="s">
        <v>96</v>
      </c>
      <c r="N1" s="46" t="s">
        <v>97</v>
      </c>
      <c r="O1" s="2"/>
      <c r="P1" s="2"/>
      <c r="Q1" s="2"/>
      <c r="V1" s="128" t="s">
        <v>146</v>
      </c>
      <c r="W1" s="128" t="s">
        <v>147</v>
      </c>
      <c r="X1" s="128" t="s">
        <v>148</v>
      </c>
      <c r="Y1" s="2"/>
      <c r="Z1" s="207" t="s">
        <v>157</v>
      </c>
      <c r="AA1" s="208"/>
      <c r="AB1" s="2"/>
      <c r="AC1" s="207" t="s">
        <v>162</v>
      </c>
      <c r="AD1" s="208"/>
    </row>
    <row r="2" spans="1:30" x14ac:dyDescent="0.35">
      <c r="A2" s="70">
        <v>42352</v>
      </c>
      <c r="B2" s="85">
        <v>360.81</v>
      </c>
      <c r="C2" s="72">
        <v>56.429400000000001</v>
      </c>
      <c r="D2" s="73">
        <f>(B2-B3)/B3</f>
        <v>-5.0300063171193968E-2</v>
      </c>
      <c r="E2" s="73">
        <f>(C2-C3)/C3</f>
        <v>-5.5264990691507199E-2</v>
      </c>
      <c r="F2" s="73">
        <f>D2-AVERAGE($D$2:$D$157)</f>
        <v>-5.3432114626334071E-2</v>
      </c>
      <c r="G2" s="73">
        <f>E2-AVERAGE($E$2:$E$157)</f>
        <v>-5.7664394496479254E-2</v>
      </c>
      <c r="H2" s="74">
        <f>F2*G2</f>
        <v>3.0811305365940271E-3</v>
      </c>
      <c r="I2" s="74">
        <f>F2^2</f>
        <v>2.8549908734417035E-3</v>
      </c>
      <c r="J2" s="45">
        <f>$S$4+$R$11*D2</f>
        <v>-3.6197945947004311E-2</v>
      </c>
      <c r="K2" s="45">
        <f>E2-J2</f>
        <v>-1.9067044744502888E-2</v>
      </c>
      <c r="L2" s="45">
        <f>K2^2</f>
        <v>3.6355219528887519E-4</v>
      </c>
      <c r="M2" s="45">
        <f>$S$4+($R$4*D2)-$R$21</f>
        <v>-7.8854359110421601E-2</v>
      </c>
      <c r="N2" s="45">
        <f>$S$4+($R$4*D2)+$R$21</f>
        <v>6.4584672164129872E-3</v>
      </c>
      <c r="O2" s="2"/>
      <c r="P2" s="2"/>
      <c r="Q2" s="2"/>
      <c r="V2" s="45">
        <f>(K2-AVERAGE($K$2:$K$157))^2</f>
        <v>3.6355219528887519E-4</v>
      </c>
      <c r="W2" s="45">
        <f>(K2-AVERAGE($K$2:$K$157))^3</f>
        <v>-6.9318659745352351E-6</v>
      </c>
      <c r="X2" s="45">
        <f>(K2-AVERAGE($K$2:$K$157))^4</f>
        <v>1.3217019869936046E-7</v>
      </c>
      <c r="Y2" s="2"/>
      <c r="Z2" s="136" t="s">
        <v>149</v>
      </c>
      <c r="AA2" s="137">
        <f>AVERAGE(V2:V157)</f>
        <v>4.6027350234224579E-4</v>
      </c>
      <c r="AB2" s="2"/>
      <c r="AC2" s="182" t="s">
        <v>171</v>
      </c>
      <c r="AD2" s="181">
        <f>RHO(K2:K157,1)</f>
        <v>-1.114621594688665E-2</v>
      </c>
    </row>
    <row r="3" spans="1:30" ht="15" thickBot="1" x14ac:dyDescent="0.4">
      <c r="A3" s="70">
        <v>42345</v>
      </c>
      <c r="B3" s="85">
        <v>379.92</v>
      </c>
      <c r="C3" s="76">
        <v>59.730400000000003</v>
      </c>
      <c r="D3" s="73">
        <f t="shared" ref="D3:E66" si="0">(B3-B4)/B4</f>
        <v>-2.6744543498309247E-2</v>
      </c>
      <c r="E3" s="73">
        <f t="shared" si="0"/>
        <v>-1.8394503177501211E-2</v>
      </c>
      <c r="F3" s="73">
        <f t="shared" ref="F3:F66" si="1">D3-AVERAGE($D$2:$D$157)</f>
        <v>-2.9876594953449354E-2</v>
      </c>
      <c r="G3" s="73">
        <f t="shared" ref="G3:G66" si="2">E3-AVERAGE($E$2:$E$157)</f>
        <v>-2.0793906982473263E-2</v>
      </c>
      <c r="H3" s="74">
        <f t="shared" ref="H3:H66" si="3">F3*G3</f>
        <v>6.2125113641505597E-4</v>
      </c>
      <c r="I3" s="74">
        <f t="shared" ref="I3:I66" si="4">F3^2</f>
        <v>8.9261092601247542E-4</v>
      </c>
      <c r="J3" s="45">
        <f t="shared" ref="J3:J66" si="5">$S$4+$R$11*D3</f>
        <v>-1.9182324578431324E-2</v>
      </c>
      <c r="K3" s="45">
        <f t="shared" ref="K3:K66" si="6">E3-J3</f>
        <v>7.8782140093011307E-4</v>
      </c>
      <c r="L3" s="45">
        <f t="shared" ref="L3:L66" si="7">K3^2</f>
        <v>6.2066255976348592E-7</v>
      </c>
      <c r="M3" s="45">
        <f t="shared" ref="M3:M66" si="8">$S$4+($R$4*D3)-$R$21</f>
        <v>-6.1838737741848608E-2</v>
      </c>
      <c r="N3" s="45">
        <f t="shared" ref="N3:N66" si="9">$S$4+($R$4*D3)+$R$21</f>
        <v>2.3474088584985973E-2</v>
      </c>
      <c r="O3" s="2"/>
      <c r="P3" s="2"/>
      <c r="Q3" s="2"/>
      <c r="V3" s="45">
        <f t="shared" ref="V3:V66" si="10">(K3-AVERAGE($K$2:$K$157))^2</f>
        <v>6.2066255976348412E-7</v>
      </c>
      <c r="W3" s="45">
        <f t="shared" ref="W3:W66" si="11">(K3-AVERAGE($K$2:$K$157))^3</f>
        <v>4.889712473377374E-10</v>
      </c>
      <c r="X3" s="45">
        <f t="shared" ref="X3:X66" si="12">(K3-AVERAGE($K$2:$K$157))^4</f>
        <v>3.8522201309216049E-13</v>
      </c>
      <c r="Y3" s="2"/>
      <c r="Z3" s="136" t="s">
        <v>150</v>
      </c>
      <c r="AA3" s="137">
        <f>AVERAGE(W2:W157)</f>
        <v>-2.4045827082610676E-6</v>
      </c>
      <c r="AB3" s="2"/>
      <c r="AC3" s="176" t="s">
        <v>172</v>
      </c>
      <c r="AD3" s="117">
        <f>COUNT(K2:K157)</f>
        <v>156</v>
      </c>
    </row>
    <row r="4" spans="1:30" x14ac:dyDescent="0.35">
      <c r="A4" s="70">
        <v>42338</v>
      </c>
      <c r="B4" s="85">
        <v>390.36</v>
      </c>
      <c r="C4" s="76">
        <v>60.849699999999999</v>
      </c>
      <c r="D4" s="73">
        <f t="shared" si="0"/>
        <v>1.2948594856890804E-2</v>
      </c>
      <c r="E4" s="73">
        <f t="shared" si="0"/>
        <v>1.0396256617007302E-2</v>
      </c>
      <c r="F4" s="73">
        <f t="shared" si="1"/>
        <v>9.8165434017506992E-3</v>
      </c>
      <c r="G4" s="73">
        <f t="shared" si="2"/>
        <v>7.9968528120352503E-3</v>
      </c>
      <c r="H4" s="74">
        <f t="shared" si="3"/>
        <v>7.8501452706756155E-5</v>
      </c>
      <c r="I4" s="74">
        <f t="shared" si="4"/>
        <v>9.636452435845519E-5</v>
      </c>
      <c r="J4" s="45">
        <f t="shared" si="5"/>
        <v>9.49050550818052E-3</v>
      </c>
      <c r="K4" s="45">
        <f t="shared" si="6"/>
        <v>9.0575110882678243E-4</v>
      </c>
      <c r="L4" s="45">
        <f t="shared" si="7"/>
        <v>8.2038507114094582E-7</v>
      </c>
      <c r="M4" s="45">
        <f t="shared" si="8"/>
        <v>-3.3165907655236776E-2</v>
      </c>
      <c r="N4" s="45">
        <f t="shared" si="9"/>
        <v>5.2146918671597806E-2</v>
      </c>
      <c r="O4" s="2"/>
      <c r="P4" s="2"/>
      <c r="Q4" s="66" t="s">
        <v>98</v>
      </c>
      <c r="R4" s="102">
        <f t="array" ref="R4:S8">LINEST(E2:E157,D2:D157,,TRUE)</f>
        <v>0.72236238490463212</v>
      </c>
      <c r="S4" s="103">
        <v>1.3692764619302293E-4</v>
      </c>
      <c r="V4" s="45">
        <f t="shared" si="10"/>
        <v>8.203850711409437E-7</v>
      </c>
      <c r="W4" s="45">
        <f t="shared" si="11"/>
        <v>7.4306468785084758E-10</v>
      </c>
      <c r="X4" s="45">
        <f t="shared" si="12"/>
        <v>6.7303166495093127E-13</v>
      </c>
      <c r="Y4" s="2"/>
      <c r="Z4" s="136" t="s">
        <v>151</v>
      </c>
      <c r="AA4" s="137">
        <f>AVERAGE(X2:X157)</f>
        <v>9.7191960212586711E-7</v>
      </c>
      <c r="AB4" s="2"/>
      <c r="AC4" s="180" t="s">
        <v>169</v>
      </c>
      <c r="AD4" s="179">
        <f>StatistiqueLB(K2:K157,1)</f>
        <v>1.9756267268572686E-2</v>
      </c>
    </row>
    <row r="5" spans="1:30" ht="15" thickBot="1" x14ac:dyDescent="0.4">
      <c r="A5" s="70">
        <v>42331</v>
      </c>
      <c r="B5" s="85">
        <v>385.37</v>
      </c>
      <c r="C5" s="76">
        <v>60.223599999999998</v>
      </c>
      <c r="D5" s="73">
        <f t="shared" si="0"/>
        <v>3.9657916745352975E-2</v>
      </c>
      <c r="E5" s="73">
        <f t="shared" si="0"/>
        <v>2.5188998347062438E-2</v>
      </c>
      <c r="F5" s="73">
        <f t="shared" si="1"/>
        <v>3.6525865290212872E-2</v>
      </c>
      <c r="G5" s="73">
        <f t="shared" si="2"/>
        <v>2.2789594542090386E-2</v>
      </c>
      <c r="H5" s="74">
        <f t="shared" si="3"/>
        <v>8.3240966026296398E-4</v>
      </c>
      <c r="I5" s="74">
        <f t="shared" si="4"/>
        <v>1.3341388351987774E-3</v>
      </c>
      <c r="J5" s="45">
        <f t="shared" si="5"/>
        <v>2.8784314966715553E-2</v>
      </c>
      <c r="K5" s="45">
        <f t="shared" si="6"/>
        <v>-3.5953166196531147E-3</v>
      </c>
      <c r="L5" s="45">
        <f t="shared" si="7"/>
        <v>1.29263015955539E-5</v>
      </c>
      <c r="M5" s="45">
        <f t="shared" si="8"/>
        <v>-1.3872098196701745E-2</v>
      </c>
      <c r="N5" s="45">
        <f t="shared" si="9"/>
        <v>7.144072813013283E-2</v>
      </c>
      <c r="O5" s="2"/>
      <c r="P5" s="2"/>
      <c r="Q5" s="67" t="s">
        <v>99</v>
      </c>
      <c r="R5" s="104">
        <v>5.7118647091972521E-2</v>
      </c>
      <c r="S5" s="105">
        <v>1.7380430559928788E-3</v>
      </c>
      <c r="V5" s="45">
        <f t="shared" si="10"/>
        <v>1.292630159555391E-5</v>
      </c>
      <c r="W5" s="45">
        <f t="shared" si="11"/>
        <v>-4.6474146957143561E-8</v>
      </c>
      <c r="X5" s="45">
        <f t="shared" si="12"/>
        <v>1.6708927293921955E-10</v>
      </c>
      <c r="Y5" s="2"/>
      <c r="Z5" s="138"/>
      <c r="AA5" s="45"/>
      <c r="AB5" s="2"/>
      <c r="AC5" s="177" t="s">
        <v>161</v>
      </c>
      <c r="AD5" s="120">
        <f>CHIINV(0.05,1)</f>
        <v>3.8414588206941236</v>
      </c>
    </row>
    <row r="6" spans="1:30" ht="15" thickBot="1" x14ac:dyDescent="0.4">
      <c r="A6" s="70">
        <v>42324</v>
      </c>
      <c r="B6" s="85">
        <v>370.67</v>
      </c>
      <c r="C6" s="76">
        <v>58.743899999999996</v>
      </c>
      <c r="D6" s="73">
        <f t="shared" si="0"/>
        <v>-1.7155432995704434E-2</v>
      </c>
      <c r="E6" s="73">
        <f t="shared" si="0"/>
        <v>-8.0624173984931817E-4</v>
      </c>
      <c r="F6" s="73">
        <f t="shared" si="1"/>
        <v>-2.028748445084454E-2</v>
      </c>
      <c r="G6" s="73">
        <f t="shared" si="2"/>
        <v>-3.2056455448213708E-3</v>
      </c>
      <c r="H6" s="74">
        <f t="shared" si="3"/>
        <v>6.503448414548263E-5</v>
      </c>
      <c r="I6" s="74">
        <f t="shared" si="4"/>
        <v>4.1158202534325898E-4</v>
      </c>
      <c r="J6" s="45">
        <f t="shared" si="5"/>
        <v>-1.2255511846655654E-2</v>
      </c>
      <c r="K6" s="45">
        <f t="shared" si="6"/>
        <v>1.1449270106806336E-2</v>
      </c>
      <c r="L6" s="45">
        <f t="shared" si="7"/>
        <v>1.3108578597860915E-4</v>
      </c>
      <c r="M6" s="45">
        <f t="shared" si="8"/>
        <v>-5.4911925010072943E-2</v>
      </c>
      <c r="N6" s="45">
        <f t="shared" si="9"/>
        <v>3.0400901316761642E-2</v>
      </c>
      <c r="O6" s="2"/>
      <c r="P6" s="2"/>
      <c r="Q6" s="67" t="s">
        <v>100</v>
      </c>
      <c r="R6" s="106">
        <v>0.50945887014040891</v>
      </c>
      <c r="S6" s="107">
        <v>2.159284789680932E-2</v>
      </c>
      <c r="V6" s="45">
        <f t="shared" si="10"/>
        <v>1.3108578597860912E-4</v>
      </c>
      <c r="W6" s="45">
        <f t="shared" si="11"/>
        <v>1.5008365708321023E-6</v>
      </c>
      <c r="X6" s="45">
        <f t="shared" si="12"/>
        <v>1.7183483285629718E-8</v>
      </c>
      <c r="Y6" s="2"/>
      <c r="Z6" s="136" t="s">
        <v>152</v>
      </c>
      <c r="AA6" s="45">
        <f>AA3/(AA2^1.5)</f>
        <v>-0.24350941613419619</v>
      </c>
      <c r="AB6" s="2"/>
    </row>
    <row r="7" spans="1:30" ht="15" thickBot="1" x14ac:dyDescent="0.4">
      <c r="A7" s="70">
        <v>42317</v>
      </c>
      <c r="B7" s="85">
        <v>377.14</v>
      </c>
      <c r="C7" s="76">
        <v>58.7913</v>
      </c>
      <c r="D7" s="73">
        <f t="shared" si="0"/>
        <v>5.3045448487272001E-3</v>
      </c>
      <c r="E7" s="73">
        <f t="shared" si="0"/>
        <v>8.0689229009315384E-4</v>
      </c>
      <c r="F7" s="73">
        <f t="shared" si="1"/>
        <v>2.1724933935870949E-3</v>
      </c>
      <c r="G7" s="73">
        <f t="shared" si="2"/>
        <v>-1.5925115148788986E-3</v>
      </c>
      <c r="H7" s="74">
        <f t="shared" si="3"/>
        <v>-3.4597207452857841E-6</v>
      </c>
      <c r="I7" s="74">
        <f t="shared" si="4"/>
        <v>4.719727545179572E-6</v>
      </c>
      <c r="J7" s="45">
        <f t="shared" si="5"/>
        <v>3.9687313139531851E-3</v>
      </c>
      <c r="K7" s="45">
        <f t="shared" si="6"/>
        <v>-3.1618390238600312E-3</v>
      </c>
      <c r="L7" s="45">
        <f t="shared" si="7"/>
        <v>9.9972260128041541E-6</v>
      </c>
      <c r="M7" s="45">
        <f t="shared" si="8"/>
        <v>-3.8687681849464105E-2</v>
      </c>
      <c r="N7" s="45">
        <f t="shared" si="9"/>
        <v>4.6625144477370477E-2</v>
      </c>
      <c r="O7" s="2"/>
      <c r="P7" s="2"/>
      <c r="Q7" s="67" t="s">
        <v>101</v>
      </c>
      <c r="R7" s="106">
        <v>159.93901678352603</v>
      </c>
      <c r="S7" s="105">
        <v>154</v>
      </c>
      <c r="V7" s="45">
        <f t="shared" si="10"/>
        <v>9.9972260128041626E-6</v>
      </c>
      <c r="W7" s="45">
        <f t="shared" si="11"/>
        <v>-3.1609619337632836E-8</v>
      </c>
      <c r="X7" s="45">
        <f t="shared" si="12"/>
        <v>9.9944527951088212E-11</v>
      </c>
      <c r="Y7" s="2"/>
      <c r="Z7" s="136" t="s">
        <v>153</v>
      </c>
      <c r="AA7" s="45">
        <f>(AA4/AA2^2)-3</f>
        <v>1.5877357419361582</v>
      </c>
      <c r="AB7" s="2"/>
      <c r="AC7" s="211" t="s">
        <v>167</v>
      </c>
      <c r="AD7" s="212"/>
    </row>
    <row r="8" spans="1:30" ht="15" thickBot="1" x14ac:dyDescent="0.4">
      <c r="A8" s="70">
        <v>42310</v>
      </c>
      <c r="B8" s="85">
        <v>375.15</v>
      </c>
      <c r="C8" s="76">
        <v>58.743899999999996</v>
      </c>
      <c r="D8" s="73">
        <f t="shared" si="0"/>
        <v>8.9559464256898074E-3</v>
      </c>
      <c r="E8" s="73">
        <f t="shared" si="0"/>
        <v>8.7958963932016406E-3</v>
      </c>
      <c r="F8" s="73">
        <f t="shared" si="1"/>
        <v>5.8238949705497027E-3</v>
      </c>
      <c r="G8" s="73">
        <f t="shared" si="2"/>
        <v>6.3964925882295885E-3</v>
      </c>
      <c r="H8" s="74">
        <f t="shared" si="3"/>
        <v>3.7252501013748753E-5</v>
      </c>
      <c r="I8" s="74">
        <f t="shared" si="4"/>
        <v>3.3917752627994121E-5</v>
      </c>
      <c r="J8" s="45">
        <f t="shared" si="5"/>
        <v>6.6063664653324295E-3</v>
      </c>
      <c r="K8" s="45">
        <f t="shared" si="6"/>
        <v>2.1895299278692111E-3</v>
      </c>
      <c r="L8" s="45">
        <f t="shared" si="7"/>
        <v>4.7940413050349524E-6</v>
      </c>
      <c r="M8" s="45">
        <f t="shared" si="8"/>
        <v>-3.6050046698084863E-2</v>
      </c>
      <c r="N8" s="45">
        <f t="shared" si="9"/>
        <v>4.9262779628749719E-2</v>
      </c>
      <c r="O8" s="2"/>
      <c r="P8" s="2"/>
      <c r="Q8" s="68" t="s">
        <v>102</v>
      </c>
      <c r="R8" s="108">
        <v>7.4571739356597999E-2</v>
      </c>
      <c r="S8" s="109">
        <v>7.1802666365390372E-2</v>
      </c>
      <c r="V8" s="45">
        <f t="shared" si="10"/>
        <v>4.7940413050349473E-6</v>
      </c>
      <c r="W8" s="45">
        <f t="shared" si="11"/>
        <v>1.0496696912815181E-8</v>
      </c>
      <c r="X8" s="45">
        <f t="shared" si="12"/>
        <v>2.2982832034381181E-11</v>
      </c>
      <c r="Y8" s="2"/>
      <c r="Z8" s="136" t="s">
        <v>154</v>
      </c>
      <c r="AA8" s="45">
        <v>156</v>
      </c>
      <c r="AB8" s="2"/>
    </row>
    <row r="9" spans="1:30" x14ac:dyDescent="0.35">
      <c r="A9" s="70">
        <v>42303</v>
      </c>
      <c r="B9" s="85">
        <v>371.82</v>
      </c>
      <c r="C9" s="76">
        <v>58.231699999999996</v>
      </c>
      <c r="D9" s="73">
        <f t="shared" si="0"/>
        <v>3.988141850318825E-2</v>
      </c>
      <c r="E9" s="73">
        <f t="shared" si="0"/>
        <v>2.0784980542018671E-2</v>
      </c>
      <c r="F9" s="73">
        <f t="shared" si="1"/>
        <v>3.6749367048048147E-2</v>
      </c>
      <c r="G9" s="73">
        <f t="shared" si="2"/>
        <v>1.8385576737046619E-2</v>
      </c>
      <c r="H9" s="74">
        <f t="shared" si="3"/>
        <v>6.7565830789978161E-4</v>
      </c>
      <c r="I9" s="74">
        <f t="shared" si="4"/>
        <v>1.3505159784321669E-3</v>
      </c>
      <c r="J9" s="45">
        <f t="shared" si="5"/>
        <v>2.894576422953582E-2</v>
      </c>
      <c r="K9" s="45">
        <f t="shared" si="6"/>
        <v>-8.1607836875171487E-3</v>
      </c>
      <c r="L9" s="45">
        <f t="shared" si="7"/>
        <v>6.6598390394445993E-5</v>
      </c>
      <c r="M9" s="45">
        <f t="shared" si="8"/>
        <v>-1.3710648933881478E-2</v>
      </c>
      <c r="N9" s="45">
        <f t="shared" si="9"/>
        <v>7.1602177392953104E-2</v>
      </c>
      <c r="O9" s="2"/>
      <c r="P9" s="2"/>
      <c r="Q9" s="54"/>
      <c r="R9" s="78"/>
      <c r="S9" s="78"/>
      <c r="V9" s="45">
        <f t="shared" si="10"/>
        <v>6.659839039444602E-5</v>
      </c>
      <c r="W9" s="45">
        <f t="shared" si="11"/>
        <v>-5.4349505794589401E-7</v>
      </c>
      <c r="X9" s="45">
        <f t="shared" si="12"/>
        <v>4.4353456031310397E-9</v>
      </c>
      <c r="Y9" s="2"/>
      <c r="Z9" s="144" t="s">
        <v>155</v>
      </c>
      <c r="AA9" s="145">
        <f>(AA8/6)*AA6^2+(AA8/24)*AA7^2</f>
        <v>17.927598839836605</v>
      </c>
      <c r="AB9" s="2"/>
    </row>
    <row r="10" spans="1:30" ht="15" thickBot="1" x14ac:dyDescent="0.4">
      <c r="A10" s="70">
        <v>42296</v>
      </c>
      <c r="B10" s="85">
        <v>357.56</v>
      </c>
      <c r="C10" s="76">
        <v>57.045999999999999</v>
      </c>
      <c r="D10" s="73">
        <f t="shared" si="0"/>
        <v>7.9778986835057197E-3</v>
      </c>
      <c r="E10" s="73">
        <f t="shared" si="0"/>
        <v>1.5364132795090297E-2</v>
      </c>
      <c r="F10" s="73">
        <f t="shared" si="1"/>
        <v>4.845847228365615E-3</v>
      </c>
      <c r="G10" s="73">
        <f t="shared" si="2"/>
        <v>1.2964728990118244E-2</v>
      </c>
      <c r="H10" s="74">
        <f t="shared" si="3"/>
        <v>6.2825096043275826E-5</v>
      </c>
      <c r="I10" s="74">
        <f t="shared" si="4"/>
        <v>2.3482235360658714E-5</v>
      </c>
      <c r="J10" s="45">
        <f t="shared" si="5"/>
        <v>5.8998615657377415E-3</v>
      </c>
      <c r="K10" s="45">
        <f t="shared" si="6"/>
        <v>9.4642712293525541E-3</v>
      </c>
      <c r="L10" s="45">
        <f t="shared" si="7"/>
        <v>8.9572429902750499E-5</v>
      </c>
      <c r="M10" s="45">
        <f t="shared" si="8"/>
        <v>-3.675655159767955E-2</v>
      </c>
      <c r="N10" s="45">
        <f t="shared" si="9"/>
        <v>4.8556274729155031E-2</v>
      </c>
      <c r="O10" s="2"/>
      <c r="P10" s="2"/>
      <c r="Q10" s="44"/>
      <c r="R10" s="78"/>
      <c r="S10" s="78"/>
      <c r="V10" s="45">
        <f t="shared" si="10"/>
        <v>8.9572429902750472E-5</v>
      </c>
      <c r="W10" s="45">
        <f t="shared" si="11"/>
        <v>8.4773777127179949E-7</v>
      </c>
      <c r="X10" s="45">
        <f t="shared" si="12"/>
        <v>8.0232201986831475E-9</v>
      </c>
      <c r="Y10" s="2"/>
      <c r="Z10" s="144" t="s">
        <v>156</v>
      </c>
      <c r="AA10" s="145">
        <f>CHIINV(0.05,2)</f>
        <v>5.9914645471079817</v>
      </c>
      <c r="AB10" s="2"/>
    </row>
    <row r="11" spans="1:30" ht="15" thickBot="1" x14ac:dyDescent="0.4">
      <c r="A11" s="70">
        <v>42289</v>
      </c>
      <c r="B11" s="85">
        <v>354.73</v>
      </c>
      <c r="C11" s="76">
        <v>56.1828</v>
      </c>
      <c r="D11" s="73">
        <f t="shared" si="0"/>
        <v>-1.5841748973476805E-2</v>
      </c>
      <c r="E11" s="73">
        <f t="shared" si="0"/>
        <v>5.0753014461939834E-4</v>
      </c>
      <c r="F11" s="73">
        <f t="shared" si="1"/>
        <v>-1.8973800428616912E-2</v>
      </c>
      <c r="G11" s="73">
        <f t="shared" si="2"/>
        <v>-1.8918736603526541E-3</v>
      </c>
      <c r="H11" s="74">
        <f t="shared" si="3"/>
        <v>3.5896033267688236E-5</v>
      </c>
      <c r="I11" s="74">
        <f t="shared" si="4"/>
        <v>3.6000510270498329E-4</v>
      </c>
      <c r="J11" s="45">
        <f t="shared" si="5"/>
        <v>-1.1306555923348194E-2</v>
      </c>
      <c r="K11" s="45">
        <f t="shared" si="6"/>
        <v>1.1814086067967593E-2</v>
      </c>
      <c r="L11" s="45">
        <f t="shared" si="7"/>
        <v>1.3957262962134597E-4</v>
      </c>
      <c r="M11" s="45">
        <f t="shared" si="8"/>
        <v>-5.3962969086765483E-2</v>
      </c>
      <c r="N11" s="45">
        <f t="shared" si="9"/>
        <v>3.1349857240069098E-2</v>
      </c>
      <c r="O11" s="2"/>
      <c r="P11" s="2"/>
      <c r="Q11" s="47" t="s">
        <v>103</v>
      </c>
      <c r="R11" s="123">
        <f>SUM(H2:H157)/SUM(I2:I157)</f>
        <v>0.72236238490463234</v>
      </c>
      <c r="S11" s="78"/>
      <c r="V11" s="45">
        <f t="shared" si="10"/>
        <v>1.3957262962134594E-4</v>
      </c>
      <c r="W11" s="45">
        <f t="shared" si="11"/>
        <v>1.6489230590791439E-6</v>
      </c>
      <c r="X11" s="45">
        <f t="shared" si="12"/>
        <v>1.9480518939417414E-8</v>
      </c>
      <c r="Y11" s="2"/>
      <c r="AB11" s="2"/>
    </row>
    <row r="12" spans="1:30" ht="15" thickBot="1" x14ac:dyDescent="0.4">
      <c r="A12" s="70">
        <v>42282</v>
      </c>
      <c r="B12" s="85">
        <v>360.44</v>
      </c>
      <c r="C12" s="76">
        <v>56.154299999999999</v>
      </c>
      <c r="D12" s="73">
        <f t="shared" si="0"/>
        <v>3.1390391163762181E-2</v>
      </c>
      <c r="E12" s="73">
        <f t="shared" si="0"/>
        <v>2.5108207722316422E-2</v>
      </c>
      <c r="F12" s="73">
        <f t="shared" si="1"/>
        <v>2.8258339708622075E-2</v>
      </c>
      <c r="G12" s="73">
        <f t="shared" si="2"/>
        <v>2.270880391734437E-2</v>
      </c>
      <c r="H12" s="74">
        <f t="shared" si="3"/>
        <v>6.4171309547280493E-4</v>
      </c>
      <c r="I12" s="74">
        <f t="shared" si="4"/>
        <v>7.9853376308788707E-4</v>
      </c>
      <c r="J12" s="45">
        <f t="shared" si="5"/>
        <v>2.281216547033757E-2</v>
      </c>
      <c r="K12" s="45">
        <f t="shared" si="6"/>
        <v>2.2960422519788526E-3</v>
      </c>
      <c r="L12" s="45">
        <f t="shared" si="7"/>
        <v>5.2718100228721206E-6</v>
      </c>
      <c r="M12" s="45">
        <f t="shared" si="8"/>
        <v>-1.9844247693079728E-2</v>
      </c>
      <c r="N12" s="45">
        <f t="shared" si="9"/>
        <v>6.5468578633754854E-2</v>
      </c>
      <c r="O12" s="2"/>
      <c r="P12" s="2"/>
      <c r="Q12" s="65" t="s">
        <v>114</v>
      </c>
      <c r="R12" s="124">
        <f>AVERAGE(E2:E157)-R4*AVERAGE(D2:D157)</f>
        <v>1.3692764619302293E-4</v>
      </c>
      <c r="S12" s="78"/>
      <c r="V12" s="45">
        <f t="shared" si="10"/>
        <v>5.2718100228721147E-6</v>
      </c>
      <c r="W12" s="45">
        <f t="shared" si="11"/>
        <v>1.210429855691997E-8</v>
      </c>
      <c r="X12" s="45">
        <f t="shared" si="12"/>
        <v>2.7791980917254886E-11</v>
      </c>
      <c r="Y12" s="2"/>
      <c r="Z12" s="157" t="s">
        <v>164</v>
      </c>
      <c r="AA12" s="96">
        <f>JBStatVBA(K2:K157)</f>
        <v>17.927598839836616</v>
      </c>
      <c r="AB12" s="2"/>
    </row>
    <row r="13" spans="1:30" ht="15" thickBot="1" x14ac:dyDescent="0.4">
      <c r="A13" s="70">
        <v>42275</v>
      </c>
      <c r="B13" s="85">
        <v>349.47</v>
      </c>
      <c r="C13" s="76">
        <v>54.7789</v>
      </c>
      <c r="D13" s="73">
        <f t="shared" si="0"/>
        <v>-5.5077871512005057E-2</v>
      </c>
      <c r="E13" s="73">
        <f t="shared" si="0"/>
        <v>-5.2035275102187764E-2</v>
      </c>
      <c r="F13" s="73">
        <f t="shared" si="1"/>
        <v>-5.820992296714516E-2</v>
      </c>
      <c r="G13" s="73">
        <f t="shared" si="2"/>
        <v>-5.443467890715982E-2</v>
      </c>
      <c r="H13" s="74">
        <f t="shared" si="3"/>
        <v>3.1686384659270544E-3</v>
      </c>
      <c r="I13" s="74">
        <f t="shared" si="4"/>
        <v>3.3883951318409737E-3</v>
      </c>
      <c r="J13" s="45">
        <f t="shared" si="5"/>
        <v>-3.9649254974689858E-2</v>
      </c>
      <c r="K13" s="45">
        <f t="shared" si="6"/>
        <v>-1.2386020127497906E-2</v>
      </c>
      <c r="L13" s="45">
        <f t="shared" si="7"/>
        <v>1.5341349459878324E-4</v>
      </c>
      <c r="M13" s="45">
        <f t="shared" si="8"/>
        <v>-8.2305668138107135E-2</v>
      </c>
      <c r="N13" s="45">
        <f t="shared" si="9"/>
        <v>3.0071581887274462E-3</v>
      </c>
      <c r="O13" s="2"/>
      <c r="P13" s="2"/>
      <c r="Q13" s="52" t="s">
        <v>104</v>
      </c>
      <c r="R13" s="107">
        <f>SQRT((1/154)*SUM(L2:L157))</f>
        <v>2.159284789680932E-2</v>
      </c>
      <c r="S13" s="78"/>
      <c r="V13" s="45">
        <f t="shared" si="10"/>
        <v>1.5341349459878327E-4</v>
      </c>
      <c r="W13" s="45">
        <f t="shared" si="11"/>
        <v>-1.9001826319303211E-6</v>
      </c>
      <c r="X13" s="45">
        <f t="shared" si="12"/>
        <v>2.3535700325010903E-8</v>
      </c>
      <c r="Y13" s="2"/>
      <c r="AB13" s="135"/>
    </row>
    <row r="14" spans="1:30" ht="15" thickBot="1" x14ac:dyDescent="0.4">
      <c r="A14" s="70">
        <v>42268</v>
      </c>
      <c r="B14" s="85">
        <v>369.84</v>
      </c>
      <c r="C14" s="76">
        <v>57.785800000000002</v>
      </c>
      <c r="D14" s="73">
        <f t="shared" si="0"/>
        <v>1.387137452711224E-2</v>
      </c>
      <c r="E14" s="73">
        <f t="shared" si="0"/>
        <v>-8.6260435145122816E-3</v>
      </c>
      <c r="F14" s="73">
        <f t="shared" si="1"/>
        <v>1.0739323071972135E-2</v>
      </c>
      <c r="G14" s="73">
        <f t="shared" si="2"/>
        <v>-1.1025447319484334E-2</v>
      </c>
      <c r="H14" s="74">
        <f t="shared" si="3"/>
        <v>-1.1840584077695144E-4</v>
      </c>
      <c r="I14" s="74">
        <f t="shared" si="4"/>
        <v>1.1533306004419302E-4</v>
      </c>
      <c r="J14" s="45">
        <f t="shared" si="5"/>
        <v>1.0157086831503187E-2</v>
      </c>
      <c r="K14" s="45">
        <f t="shared" si="6"/>
        <v>-1.8783130346015468E-2</v>
      </c>
      <c r="L14" s="45">
        <f t="shared" si="7"/>
        <v>3.5280598559540719E-4</v>
      </c>
      <c r="M14" s="45">
        <f t="shared" si="8"/>
        <v>-3.2499326331914109E-2</v>
      </c>
      <c r="N14" s="45">
        <f t="shared" si="9"/>
        <v>5.2813499994920472E-2</v>
      </c>
      <c r="O14" s="2"/>
      <c r="P14" s="2"/>
      <c r="Q14" s="53" t="s">
        <v>105</v>
      </c>
      <c r="R14" s="125">
        <f>SQRT(R13^2/SUM(I2:I157))</f>
        <v>5.7118647091972542E-2</v>
      </c>
      <c r="S14" s="78"/>
      <c r="V14" s="45">
        <f t="shared" si="10"/>
        <v>3.5280598559540719E-4</v>
      </c>
      <c r="W14" s="45">
        <f t="shared" si="11"/>
        <v>-6.6268008142929891E-6</v>
      </c>
      <c r="X14" s="45">
        <f t="shared" si="12"/>
        <v>1.2447206347194666E-7</v>
      </c>
      <c r="Y14" s="2"/>
      <c r="Z14" s="209" t="s">
        <v>159</v>
      </c>
      <c r="AA14" s="210"/>
      <c r="AB14" s="2"/>
    </row>
    <row r="15" spans="1:30" x14ac:dyDescent="0.35">
      <c r="A15" s="70">
        <v>42261</v>
      </c>
      <c r="B15" s="85">
        <v>364.78</v>
      </c>
      <c r="C15" s="76">
        <v>58.288600000000002</v>
      </c>
      <c r="D15" s="73">
        <f t="shared" si="0"/>
        <v>2.5008931761342462E-3</v>
      </c>
      <c r="E15" s="73">
        <f t="shared" si="0"/>
        <v>4.0860341008141302E-3</v>
      </c>
      <c r="F15" s="73">
        <f t="shared" si="1"/>
        <v>-6.3115827900585893E-4</v>
      </c>
      <c r="G15" s="73">
        <f t="shared" si="2"/>
        <v>1.6866302958420776E-3</v>
      </c>
      <c r="H15" s="74">
        <f t="shared" si="3"/>
        <v>-1.0645306748428283E-6</v>
      </c>
      <c r="I15" s="74">
        <f t="shared" si="4"/>
        <v>3.9836077315763768E-7</v>
      </c>
      <c r="J15" s="45">
        <f t="shared" si="5"/>
        <v>1.9434788052970777E-3</v>
      </c>
      <c r="K15" s="45">
        <f t="shared" si="6"/>
        <v>2.1425552955170526E-3</v>
      </c>
      <c r="L15" s="45">
        <f t="shared" si="7"/>
        <v>4.5905431943481645E-6</v>
      </c>
      <c r="M15" s="45">
        <f t="shared" si="8"/>
        <v>-4.0712934358120213E-2</v>
      </c>
      <c r="N15" s="45">
        <f t="shared" si="9"/>
        <v>4.4599891968714368E-2</v>
      </c>
      <c r="O15" s="2"/>
      <c r="P15" s="2"/>
      <c r="Q15" s="54"/>
      <c r="R15" s="78"/>
      <c r="S15" s="78"/>
      <c r="V15" s="45">
        <f t="shared" si="10"/>
        <v>4.5905431943481595E-6</v>
      </c>
      <c r="W15" s="45">
        <f t="shared" si="11"/>
        <v>9.8354926303504097E-9</v>
      </c>
      <c r="X15" s="45">
        <f t="shared" si="12"/>
        <v>2.1073086819176205E-11</v>
      </c>
      <c r="Y15" s="2"/>
      <c r="Z15" s="129"/>
      <c r="AA15" s="5"/>
      <c r="AB15" s="2"/>
    </row>
    <row r="16" spans="1:30" ht="15" thickBot="1" x14ac:dyDescent="0.4">
      <c r="A16" s="70">
        <v>42254</v>
      </c>
      <c r="B16" s="85">
        <v>363.87</v>
      </c>
      <c r="C16" s="76">
        <v>58.051400000000001</v>
      </c>
      <c r="D16" s="73">
        <f t="shared" si="0"/>
        <v>-1.8345158766557883E-2</v>
      </c>
      <c r="E16" s="73">
        <f t="shared" si="0"/>
        <v>-4.3922308450884788E-3</v>
      </c>
      <c r="F16" s="73">
        <f t="shared" si="1"/>
        <v>-2.147721022169799E-2</v>
      </c>
      <c r="G16" s="73">
        <f t="shared" si="2"/>
        <v>-6.791634650060531E-3</v>
      </c>
      <c r="H16" s="74">
        <f t="shared" si="3"/>
        <v>1.4586536512831827E-4</v>
      </c>
      <c r="I16" s="74">
        <f t="shared" si="4"/>
        <v>4.6127055890700863E-4</v>
      </c>
      <c r="J16" s="45">
        <f t="shared" si="5"/>
        <v>-1.3114924991871854E-2</v>
      </c>
      <c r="K16" s="45">
        <f t="shared" si="6"/>
        <v>8.722694146783375E-3</v>
      </c>
      <c r="L16" s="45">
        <f t="shared" si="7"/>
        <v>7.6085393178328952E-5</v>
      </c>
      <c r="M16" s="45">
        <f t="shared" si="8"/>
        <v>-5.5771338155289139E-2</v>
      </c>
      <c r="N16" s="45">
        <f t="shared" si="9"/>
        <v>2.9541488171545442E-2</v>
      </c>
      <c r="O16" s="2"/>
      <c r="P16" s="2"/>
      <c r="Q16" s="44"/>
      <c r="R16" s="78"/>
      <c r="S16" s="78"/>
      <c r="V16" s="45">
        <f t="shared" si="10"/>
        <v>7.6085393178328925E-5</v>
      </c>
      <c r="W16" s="45">
        <f t="shared" si="11"/>
        <v>6.6366961373232127E-7</v>
      </c>
      <c r="X16" s="45">
        <f t="shared" si="12"/>
        <v>5.7889870551009017E-9</v>
      </c>
      <c r="Y16" s="2"/>
      <c r="AB16" s="2"/>
    </row>
    <row r="17" spans="1:28" x14ac:dyDescent="0.35">
      <c r="A17" s="70">
        <v>42247</v>
      </c>
      <c r="B17" s="85">
        <v>370.67</v>
      </c>
      <c r="C17" s="76">
        <v>58.307499999999997</v>
      </c>
      <c r="D17" s="73">
        <f t="shared" si="0"/>
        <v>9.3583124354624653E-2</v>
      </c>
      <c r="E17" s="73">
        <f t="shared" si="0"/>
        <v>2.2113732777057079E-2</v>
      </c>
      <c r="F17" s="73">
        <f t="shared" si="1"/>
        <v>9.045107289948455E-2</v>
      </c>
      <c r="G17" s="73">
        <f t="shared" si="2"/>
        <v>1.9714328972085027E-2</v>
      </c>
      <c r="H17" s="74">
        <f t="shared" si="3"/>
        <v>1.783182207018483E-3</v>
      </c>
      <c r="I17" s="74">
        <f t="shared" si="4"/>
        <v>8.1813965886678684E-3</v>
      </c>
      <c r="J17" s="45">
        <f t="shared" si="5"/>
        <v>6.7737856541826472E-2</v>
      </c>
      <c r="K17" s="45">
        <f t="shared" si="6"/>
        <v>-4.5624123764769389E-2</v>
      </c>
      <c r="L17" s="45">
        <f t="shared" si="7"/>
        <v>2.0815606693029951E-3</v>
      </c>
      <c r="M17" s="45">
        <f t="shared" si="8"/>
        <v>2.5081443378409153E-2</v>
      </c>
      <c r="N17" s="45">
        <f t="shared" si="9"/>
        <v>0.11039426970524374</v>
      </c>
      <c r="O17" s="2"/>
      <c r="P17" s="2"/>
      <c r="Q17" s="47" t="s">
        <v>106</v>
      </c>
      <c r="R17" s="126">
        <f>R4/R5</f>
        <v>12.646699837646421</v>
      </c>
      <c r="S17" s="78"/>
      <c r="V17" s="45">
        <f t="shared" si="10"/>
        <v>2.0815606693029951E-3</v>
      </c>
      <c r="W17" s="45">
        <f t="shared" si="11"/>
        <v>-9.4969381600156047E-5</v>
      </c>
      <c r="X17" s="45">
        <f t="shared" si="12"/>
        <v>4.3328948199891325E-6</v>
      </c>
      <c r="Y17" s="2"/>
      <c r="Z17" s="129"/>
      <c r="AA17" s="5"/>
      <c r="AB17" s="2"/>
    </row>
    <row r="18" spans="1:28" ht="15" thickBot="1" x14ac:dyDescent="0.4">
      <c r="A18" s="70">
        <v>42240</v>
      </c>
      <c r="B18" s="85">
        <v>338.95</v>
      </c>
      <c r="C18" s="76">
        <v>57.045999999999999</v>
      </c>
      <c r="D18" s="73">
        <f t="shared" si="0"/>
        <v>-0.10915159798149712</v>
      </c>
      <c r="E18" s="73">
        <f t="shared" si="0"/>
        <v>-0.10332382889495971</v>
      </c>
      <c r="F18" s="73">
        <f t="shared" si="1"/>
        <v>-0.11228364943663723</v>
      </c>
      <c r="G18" s="73">
        <f t="shared" si="2"/>
        <v>-0.10572323269993177</v>
      </c>
      <c r="H18" s="74">
        <f t="shared" si="3"/>
        <v>1.1870990397787161E-2</v>
      </c>
      <c r="I18" s="74">
        <f t="shared" si="4"/>
        <v>1.2607617930809643E-2</v>
      </c>
      <c r="J18" s="45">
        <f t="shared" si="5"/>
        <v>-7.8710080987872896E-2</v>
      </c>
      <c r="K18" s="45">
        <f t="shared" si="6"/>
        <v>-2.4613747907086814E-2</v>
      </c>
      <c r="L18" s="45">
        <f t="shared" si="7"/>
        <v>6.0583658603362051E-4</v>
      </c>
      <c r="M18" s="45">
        <f t="shared" si="8"/>
        <v>-0.12136649415129017</v>
      </c>
      <c r="N18" s="45">
        <f t="shared" si="9"/>
        <v>-3.6053667824455578E-2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6.0583658603362051E-4</v>
      </c>
      <c r="W18" s="45">
        <f t="shared" si="11"/>
        <v>-1.4911909001521647E-5</v>
      </c>
      <c r="X18" s="45">
        <f t="shared" si="12"/>
        <v>3.6703796897687248E-7</v>
      </c>
      <c r="Y18" s="2"/>
      <c r="Z18" s="129"/>
      <c r="AA18" s="5"/>
      <c r="AB18" s="2"/>
    </row>
    <row r="19" spans="1:28" ht="15" thickBot="1" x14ac:dyDescent="0.4">
      <c r="A19" s="70">
        <v>42233</v>
      </c>
      <c r="B19" s="85">
        <v>380.48</v>
      </c>
      <c r="C19" s="76">
        <v>63.619399999999999</v>
      </c>
      <c r="D19" s="73">
        <f t="shared" si="0"/>
        <v>-2.1525009643821535E-2</v>
      </c>
      <c r="E19" s="73">
        <f t="shared" si="0"/>
        <v>-1.8871707244101654E-2</v>
      </c>
      <c r="F19" s="73">
        <f t="shared" si="1"/>
        <v>-2.4657061098961642E-2</v>
      </c>
      <c r="G19" s="73">
        <f t="shared" si="2"/>
        <v>-2.1271111049073706E-2</v>
      </c>
      <c r="H19" s="74">
        <f t="shared" si="3"/>
        <v>5.2448308477980846E-4</v>
      </c>
      <c r="I19" s="74">
        <f t="shared" si="4"/>
        <v>6.0797066203792751E-4</v>
      </c>
      <c r="J19" s="45">
        <f t="shared" si="5"/>
        <v>-1.5411929655213112E-2</v>
      </c>
      <c r="K19" s="45">
        <f t="shared" si="6"/>
        <v>-3.459777588888541E-3</v>
      </c>
      <c r="L19" s="45">
        <f t="shared" si="7"/>
        <v>1.1970060964575406E-5</v>
      </c>
      <c r="M19" s="45">
        <f t="shared" si="8"/>
        <v>-5.8068342818630395E-2</v>
      </c>
      <c r="N19" s="45">
        <f t="shared" si="9"/>
        <v>2.7244483508204183E-2</v>
      </c>
      <c r="O19" s="2"/>
      <c r="P19" s="2"/>
      <c r="Q19" s="173" t="s">
        <v>170</v>
      </c>
      <c r="R19" s="174">
        <f>TestSignificativité(D2:D157,E2:E157,S4,R4)</f>
        <v>12.646699837646418</v>
      </c>
      <c r="S19" s="78"/>
      <c r="V19" s="45">
        <f t="shared" si="10"/>
        <v>1.1970060964575416E-5</v>
      </c>
      <c r="W19" s="45">
        <f t="shared" si="11"/>
        <v>-4.1413748662867591E-8</v>
      </c>
      <c r="X19" s="45">
        <f t="shared" si="12"/>
        <v>1.4328235949565215E-10</v>
      </c>
      <c r="Y19" s="2"/>
      <c r="Z19" s="129"/>
      <c r="AA19" s="5"/>
      <c r="AB19" s="2"/>
    </row>
    <row r="20" spans="1:28" ht="15" thickBot="1" x14ac:dyDescent="0.4">
      <c r="A20" s="70">
        <v>42226</v>
      </c>
      <c r="B20" s="85">
        <v>388.85</v>
      </c>
      <c r="C20" s="76">
        <v>64.843100000000007</v>
      </c>
      <c r="D20" s="73">
        <f t="shared" si="0"/>
        <v>1.6123131598202195E-2</v>
      </c>
      <c r="E20" s="73">
        <f t="shared" si="0"/>
        <v>-5.8170110008047803E-3</v>
      </c>
      <c r="F20" s="73">
        <f t="shared" si="1"/>
        <v>1.299108014306209E-2</v>
      </c>
      <c r="G20" s="73">
        <f t="shared" si="2"/>
        <v>-8.2164148057768324E-3</v>
      </c>
      <c r="H20" s="74">
        <f t="shared" si="3"/>
        <v>-1.0674010323048877E-4</v>
      </c>
      <c r="I20" s="74">
        <f t="shared" si="4"/>
        <v>1.6876816328346213E-4</v>
      </c>
      <c r="J20" s="45">
        <f t="shared" si="5"/>
        <v>1.1783671439601597E-2</v>
      </c>
      <c r="K20" s="45">
        <f t="shared" si="6"/>
        <v>-1.7600682440406377E-2</v>
      </c>
      <c r="L20" s="45">
        <f t="shared" si="7"/>
        <v>3.0978402236802937E-4</v>
      </c>
      <c r="M20" s="45">
        <f t="shared" si="8"/>
        <v>-3.0872741723815697E-2</v>
      </c>
      <c r="N20" s="45">
        <f t="shared" si="9"/>
        <v>5.4440084603018885E-2</v>
      </c>
      <c r="O20" s="2"/>
      <c r="P20" s="2"/>
      <c r="Q20" s="57"/>
      <c r="R20" s="78"/>
      <c r="S20" s="78"/>
      <c r="V20" s="45">
        <f t="shared" si="10"/>
        <v>3.0978402236802937E-4</v>
      </c>
      <c r="W20" s="45">
        <f t="shared" si="11"/>
        <v>-5.4524102028114313E-6</v>
      </c>
      <c r="X20" s="45">
        <f t="shared" si="12"/>
        <v>9.5966140514515717E-8</v>
      </c>
      <c r="Y20" s="2"/>
      <c r="Z20" s="129"/>
      <c r="AA20" s="5"/>
      <c r="AB20" s="2"/>
    </row>
    <row r="21" spans="1:28" ht="15" thickBot="1" x14ac:dyDescent="0.4">
      <c r="A21" s="70">
        <v>42219</v>
      </c>
      <c r="B21" s="85">
        <v>382.68</v>
      </c>
      <c r="C21" s="76">
        <v>65.222499999999997</v>
      </c>
      <c r="D21" s="73">
        <f t="shared" si="0"/>
        <v>5.3431332067057635E-2</v>
      </c>
      <c r="E21" s="73">
        <f t="shared" si="0"/>
        <v>2.6574705551821686E-2</v>
      </c>
      <c r="F21" s="73">
        <f t="shared" si="1"/>
        <v>5.0299280611917532E-2</v>
      </c>
      <c r="G21" s="73">
        <f t="shared" si="2"/>
        <v>2.4175301746849634E-2</v>
      </c>
      <c r="H21" s="74">
        <f t="shared" si="3"/>
        <v>1.2160002864425698E-3</v>
      </c>
      <c r="I21" s="74">
        <f t="shared" si="4"/>
        <v>2.5300176300764228E-3</v>
      </c>
      <c r="J21" s="45">
        <f t="shared" si="5"/>
        <v>3.8733712106784134E-2</v>
      </c>
      <c r="K21" s="45">
        <f t="shared" si="6"/>
        <v>-1.2159006554962448E-2</v>
      </c>
      <c r="L21" s="45">
        <f t="shared" si="7"/>
        <v>1.4784144040361978E-4</v>
      </c>
      <c r="M21" s="45">
        <f t="shared" si="8"/>
        <v>-3.9227010566331641E-3</v>
      </c>
      <c r="N21" s="45">
        <f t="shared" si="9"/>
        <v>8.1390125270201424E-2</v>
      </c>
      <c r="O21" s="2"/>
      <c r="P21" s="2"/>
      <c r="Q21" s="58" t="s">
        <v>108</v>
      </c>
      <c r="R21" s="127">
        <f>R18*S6</f>
        <v>4.2656413163417291E-2</v>
      </c>
      <c r="S21" s="78"/>
      <c r="V21" s="45">
        <f t="shared" si="10"/>
        <v>1.4784144040361981E-4</v>
      </c>
      <c r="W21" s="45">
        <f t="shared" si="11"/>
        <v>-1.7976050429627036E-6</v>
      </c>
      <c r="X21" s="45">
        <f t="shared" si="12"/>
        <v>2.1857091500617066E-8</v>
      </c>
      <c r="Y21" s="2"/>
      <c r="Z21" s="129"/>
      <c r="AA21" s="5"/>
      <c r="AB21" s="2"/>
    </row>
    <row r="22" spans="1:28" x14ac:dyDescent="0.35">
      <c r="A22" s="70">
        <v>42212</v>
      </c>
      <c r="B22" s="85">
        <v>363.27</v>
      </c>
      <c r="C22" s="76">
        <v>63.534100000000002</v>
      </c>
      <c r="D22" s="73">
        <f t="shared" si="0"/>
        <v>-3.472923420311419E-2</v>
      </c>
      <c r="E22" s="73">
        <f t="shared" si="0"/>
        <v>-5.3687446565760896E-2</v>
      </c>
      <c r="F22" s="73">
        <f t="shared" si="1"/>
        <v>-3.7861285658254293E-2</v>
      </c>
      <c r="G22" s="73">
        <f t="shared" si="2"/>
        <v>-5.6086850370732952E-2</v>
      </c>
      <c r="H22" s="74">
        <f t="shared" si="3"/>
        <v>2.1235202635580858E-3</v>
      </c>
      <c r="I22" s="74">
        <f t="shared" si="4"/>
        <v>1.4334769516959323E-3</v>
      </c>
      <c r="J22" s="45">
        <f t="shared" si="5"/>
        <v>-2.495016479868007E-2</v>
      </c>
      <c r="K22" s="45">
        <f t="shared" si="6"/>
        <v>-2.8737281767080826E-2</v>
      </c>
      <c r="L22" s="45">
        <f t="shared" si="7"/>
        <v>8.2583136336059602E-4</v>
      </c>
      <c r="M22" s="45">
        <f t="shared" si="8"/>
        <v>-6.7606577962097347E-2</v>
      </c>
      <c r="N22" s="45">
        <f t="shared" si="9"/>
        <v>1.7706248364737227E-2</v>
      </c>
      <c r="O22" s="2"/>
      <c r="P22" s="2"/>
      <c r="Q22" s="2"/>
      <c r="V22" s="45">
        <f t="shared" si="10"/>
        <v>8.2583136336059602E-4</v>
      </c>
      <c r="W22" s="45">
        <f t="shared" si="11"/>
        <v>-2.3732148580985957E-5</v>
      </c>
      <c r="X22" s="45">
        <f t="shared" si="12"/>
        <v>6.8199744071002073E-7</v>
      </c>
      <c r="Y22" s="2"/>
      <c r="Z22" s="129"/>
      <c r="AA22" s="5"/>
      <c r="AB22" s="2"/>
    </row>
    <row r="23" spans="1:28" x14ac:dyDescent="0.35">
      <c r="A23" s="70">
        <v>42205</v>
      </c>
      <c r="B23" s="85">
        <v>376.34</v>
      </c>
      <c r="C23" s="76">
        <v>67.138599999999997</v>
      </c>
      <c r="D23" s="73">
        <f t="shared" si="0"/>
        <v>2.8026660839160816E-2</v>
      </c>
      <c r="E23" s="73">
        <f t="shared" si="0"/>
        <v>1.2879253042548205E-2</v>
      </c>
      <c r="F23" s="73">
        <f t="shared" si="1"/>
        <v>2.4894609384020709E-2</v>
      </c>
      <c r="G23" s="73">
        <f t="shared" si="2"/>
        <v>1.0479849237576153E-2</v>
      </c>
      <c r="H23" s="74">
        <f t="shared" si="3"/>
        <v>2.6089175317288557E-4</v>
      </c>
      <c r="I23" s="74">
        <f t="shared" si="4"/>
        <v>6.1974157638297199E-4</v>
      </c>
      <c r="J23" s="45">
        <f t="shared" si="5"/>
        <v>2.0382333210882495E-2</v>
      </c>
      <c r="K23" s="45">
        <f t="shared" si="6"/>
        <v>-7.5030801683342897E-3</v>
      </c>
      <c r="L23" s="45">
        <f t="shared" si="7"/>
        <v>5.6296212012451314E-5</v>
      </c>
      <c r="M23" s="45">
        <f t="shared" si="8"/>
        <v>-2.2274079952534803E-2</v>
      </c>
      <c r="N23" s="45">
        <f t="shared" si="9"/>
        <v>6.3038746374299778E-2</v>
      </c>
      <c r="O23" s="2"/>
      <c r="P23" s="2"/>
      <c r="Q23" s="2"/>
      <c r="V23" s="45">
        <f t="shared" si="10"/>
        <v>5.6296212012451328E-5</v>
      </c>
      <c r="W23" s="45">
        <f t="shared" si="11"/>
        <v>-4.223949919029662E-7</v>
      </c>
      <c r="X23" s="45">
        <f t="shared" si="12"/>
        <v>3.1692634869508691E-9</v>
      </c>
      <c r="Y23" s="2"/>
      <c r="Z23" s="129"/>
      <c r="AA23" s="5"/>
      <c r="AB23" s="2"/>
    </row>
    <row r="24" spans="1:28" ht="15" thickBot="1" x14ac:dyDescent="0.4">
      <c r="A24" s="70">
        <v>42198</v>
      </c>
      <c r="B24" s="85">
        <v>366.08</v>
      </c>
      <c r="C24" s="76">
        <v>66.284899999999993</v>
      </c>
      <c r="D24" s="73">
        <f t="shared" si="0"/>
        <v>4.7439198855507826E-2</v>
      </c>
      <c r="E24" s="73">
        <f t="shared" si="0"/>
        <v>4.2362912990831912E-2</v>
      </c>
      <c r="F24" s="73">
        <f t="shared" si="1"/>
        <v>4.4307147400367723E-2</v>
      </c>
      <c r="G24" s="73">
        <f t="shared" si="2"/>
        <v>3.9963509185859857E-2</v>
      </c>
      <c r="H24" s="74">
        <f t="shared" si="3"/>
        <v>1.7706690921338421E-3</v>
      </c>
      <c r="I24" s="74">
        <f t="shared" si="4"/>
        <v>1.9631233107579122E-3</v>
      </c>
      <c r="J24" s="45">
        <f t="shared" si="5"/>
        <v>3.4405220469422765E-2</v>
      </c>
      <c r="K24" s="45">
        <f t="shared" si="6"/>
        <v>7.9576925214091473E-3</v>
      </c>
      <c r="L24" s="45">
        <f t="shared" si="7"/>
        <v>6.332487026529107E-5</v>
      </c>
      <c r="M24" s="45">
        <f t="shared" si="8"/>
        <v>-8.2511926939945399E-3</v>
      </c>
      <c r="N24" s="45">
        <f t="shared" si="9"/>
        <v>7.7061633632840049E-2</v>
      </c>
      <c r="O24" s="2"/>
      <c r="P24" s="2"/>
      <c r="Q24" s="2"/>
      <c r="V24" s="45">
        <f t="shared" si="10"/>
        <v>6.3324870265291043E-5</v>
      </c>
      <c r="W24" s="45">
        <f t="shared" si="11"/>
        <v>5.0391984652931094E-7</v>
      </c>
      <c r="X24" s="45">
        <f t="shared" si="12"/>
        <v>4.0100391941159418E-9</v>
      </c>
      <c r="Y24" s="2"/>
      <c r="Z24" s="129"/>
      <c r="AA24" s="5"/>
      <c r="AB24" s="2"/>
    </row>
    <row r="25" spans="1:28" ht="15" thickBot="1" x14ac:dyDescent="0.4">
      <c r="A25" s="70">
        <v>42191</v>
      </c>
      <c r="B25" s="85">
        <v>349.5</v>
      </c>
      <c r="C25" s="76">
        <v>63.591000000000001</v>
      </c>
      <c r="D25" s="73">
        <f t="shared" si="0"/>
        <v>-2.0541994787433748E-2</v>
      </c>
      <c r="E25" s="73">
        <f t="shared" si="0"/>
        <v>-3.372708955700135E-2</v>
      </c>
      <c r="F25" s="73">
        <f t="shared" si="1"/>
        <v>-2.3674046242573854E-2</v>
      </c>
      <c r="G25" s="73">
        <f t="shared" si="2"/>
        <v>-3.6126493361973405E-2</v>
      </c>
      <c r="H25" s="74">
        <f t="shared" si="3"/>
        <v>8.5526027443339576E-4</v>
      </c>
      <c r="I25" s="74">
        <f t="shared" si="4"/>
        <v>5.6046046549552519E-4</v>
      </c>
      <c r="J25" s="45">
        <f t="shared" si="5"/>
        <v>-1.4701836699156146E-2</v>
      </c>
      <c r="K25" s="45">
        <f t="shared" si="6"/>
        <v>-1.9025252857845204E-2</v>
      </c>
      <c r="L25" s="45">
        <f t="shared" si="7"/>
        <v>3.6196024630494712E-4</v>
      </c>
      <c r="M25" s="45">
        <f t="shared" si="8"/>
        <v>-5.7358249862573429E-2</v>
      </c>
      <c r="N25" s="45">
        <f t="shared" si="9"/>
        <v>2.7954576464261152E-2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3.6196024630494712E-4</v>
      </c>
      <c r="W25" s="45">
        <f t="shared" si="11"/>
        <v>-6.8863852104395493E-6</v>
      </c>
      <c r="X25" s="45">
        <f t="shared" si="12"/>
        <v>1.3101521990513799E-7</v>
      </c>
      <c r="Y25" s="2"/>
      <c r="Z25" s="129"/>
      <c r="AA25" s="5"/>
      <c r="AB25" s="2"/>
    </row>
    <row r="26" spans="1:28" x14ac:dyDescent="0.35">
      <c r="A26" s="70">
        <v>42184</v>
      </c>
      <c r="B26" s="85">
        <v>356.83</v>
      </c>
      <c r="C26" s="76">
        <v>65.810599999999994</v>
      </c>
      <c r="D26" s="73">
        <f t="shared" si="0"/>
        <v>-3.3190636176438713E-2</v>
      </c>
      <c r="E26" s="73">
        <f t="shared" si="0"/>
        <v>-2.6519376244390075E-2</v>
      </c>
      <c r="F26" s="73">
        <f t="shared" si="1"/>
        <v>-3.6322687631578816E-2</v>
      </c>
      <c r="G26" s="73">
        <f t="shared" si="2"/>
        <v>-2.8918780049362127E-2</v>
      </c>
      <c r="H26" s="74">
        <f t="shared" si="3"/>
        <v>1.0504078144193141E-3</v>
      </c>
      <c r="I26" s="74">
        <f t="shared" si="4"/>
        <v>1.3193376367812487E-3</v>
      </c>
      <c r="J26" s="45">
        <f t="shared" si="5"/>
        <v>-2.3838739458721211E-2</v>
      </c>
      <c r="K26" s="45">
        <f t="shared" si="6"/>
        <v>-2.6806367856688634E-3</v>
      </c>
      <c r="L26" s="45">
        <f t="shared" si="7"/>
        <v>7.1858135766810958E-6</v>
      </c>
      <c r="M26" s="45">
        <f t="shared" si="8"/>
        <v>-6.6495152622138495E-2</v>
      </c>
      <c r="N26" s="45">
        <f t="shared" si="9"/>
        <v>1.8817673704696086E-2</v>
      </c>
      <c r="O26" s="2"/>
      <c r="P26" s="2"/>
      <c r="Q26" s="148" t="s">
        <v>129</v>
      </c>
      <c r="R26" s="88">
        <f>R27+R28</f>
        <v>0.14637440572198837</v>
      </c>
      <c r="S26" s="92">
        <f>S28+S27</f>
        <v>155</v>
      </c>
      <c r="V26" s="45">
        <f t="shared" si="10"/>
        <v>7.1858135766811034E-6</v>
      </c>
      <c r="W26" s="45">
        <f t="shared" si="11"/>
        <v>-1.9262556208610122E-8</v>
      </c>
      <c r="X26" s="45">
        <f t="shared" si="12"/>
        <v>5.1635916758814474E-11</v>
      </c>
      <c r="Y26" s="2"/>
      <c r="Z26" s="129"/>
      <c r="AA26" s="5"/>
      <c r="AB26" s="2"/>
    </row>
    <row r="27" spans="1:28" x14ac:dyDescent="0.35">
      <c r="A27" s="70">
        <v>42177</v>
      </c>
      <c r="B27" s="85">
        <v>369.08</v>
      </c>
      <c r="C27" s="76">
        <v>67.603399999999993</v>
      </c>
      <c r="D27" s="73">
        <f t="shared" si="0"/>
        <v>5.8263562335130158E-2</v>
      </c>
      <c r="E27" s="73">
        <f t="shared" si="0"/>
        <v>6.3732632605856473E-2</v>
      </c>
      <c r="F27" s="73">
        <f t="shared" si="1"/>
        <v>5.5131510879990055E-2</v>
      </c>
      <c r="G27" s="73">
        <f t="shared" si="2"/>
        <v>6.1333228800884418E-2</v>
      </c>
      <c r="H27" s="74">
        <f t="shared" si="3"/>
        <v>3.3813935709408787E-3</v>
      </c>
      <c r="I27" s="74">
        <f t="shared" si="4"/>
        <v>3.039483491910462E-3</v>
      </c>
      <c r="J27" s="45">
        <f t="shared" si="5"/>
        <v>4.2224333487637357E-2</v>
      </c>
      <c r="K27" s="45">
        <f t="shared" si="6"/>
        <v>2.1508299118219117E-2</v>
      </c>
      <c r="L27" s="45">
        <f t="shared" si="7"/>
        <v>4.6260693095878522E-4</v>
      </c>
      <c r="M27" s="45">
        <f t="shared" si="8"/>
        <v>-4.3207967577994777E-4</v>
      </c>
      <c r="N27" s="45">
        <f t="shared" si="9"/>
        <v>8.4880746651054634E-2</v>
      </c>
      <c r="O27" s="2"/>
      <c r="P27" s="2"/>
      <c r="Q27" s="149" t="s">
        <v>130</v>
      </c>
      <c r="R27" s="89">
        <f>R8</f>
        <v>7.4571739356597999E-2</v>
      </c>
      <c r="S27" s="122">
        <v>1</v>
      </c>
      <c r="V27" s="45">
        <f t="shared" si="10"/>
        <v>4.6260693095878522E-4</v>
      </c>
      <c r="W27" s="45">
        <f t="shared" si="11"/>
        <v>9.9498882452228923E-6</v>
      </c>
      <c r="X27" s="45">
        <f t="shared" si="12"/>
        <v>2.1400517257110628E-7</v>
      </c>
      <c r="Y27" s="2"/>
      <c r="Z27" s="129"/>
      <c r="AA27" s="5"/>
      <c r="AB27" s="2"/>
    </row>
    <row r="28" spans="1:28" x14ac:dyDescent="0.35">
      <c r="A28" s="70">
        <v>42170</v>
      </c>
      <c r="B28" s="85">
        <v>348.76</v>
      </c>
      <c r="C28" s="76">
        <v>63.552999999999997</v>
      </c>
      <c r="D28" s="73">
        <f t="shared" si="0"/>
        <v>-1.7134483147333967E-2</v>
      </c>
      <c r="E28" s="73">
        <f t="shared" si="0"/>
        <v>7.8211475456629181E-3</v>
      </c>
      <c r="F28" s="73">
        <f t="shared" si="1"/>
        <v>-2.0266534602474073E-2</v>
      </c>
      <c r="G28" s="73">
        <f t="shared" si="2"/>
        <v>5.421743740690866E-3</v>
      </c>
      <c r="H28" s="74">
        <f t="shared" si="3"/>
        <v>-1.0987995712645865E-4</v>
      </c>
      <c r="I28" s="74">
        <f t="shared" si="4"/>
        <v>4.1073242479327897E-4</v>
      </c>
      <c r="J28" s="45">
        <f t="shared" si="5"/>
        <v>-1.2240378464223373E-2</v>
      </c>
      <c r="K28" s="45">
        <f t="shared" si="6"/>
        <v>2.0061526009886289E-2</v>
      </c>
      <c r="L28" s="45">
        <f t="shared" si="7"/>
        <v>4.024648258453441E-4</v>
      </c>
      <c r="M28" s="45">
        <f t="shared" si="8"/>
        <v>-5.4896791627640662E-2</v>
      </c>
      <c r="N28" s="45">
        <f t="shared" si="9"/>
        <v>3.0416034699193923E-2</v>
      </c>
      <c r="O28" s="2"/>
      <c r="P28" s="2"/>
      <c r="Q28" s="149" t="s">
        <v>131</v>
      </c>
      <c r="R28" s="89">
        <f>S8</f>
        <v>7.1802666365390372E-2</v>
      </c>
      <c r="S28" s="122">
        <f>S7</f>
        <v>154</v>
      </c>
      <c r="V28" s="45">
        <f t="shared" si="10"/>
        <v>4.024648258453441E-4</v>
      </c>
      <c r="W28" s="45">
        <f t="shared" si="11"/>
        <v>8.0740585717607271E-6</v>
      </c>
      <c r="X28" s="45">
        <f t="shared" si="12"/>
        <v>1.6197793604272315E-7</v>
      </c>
      <c r="Y28" s="2"/>
      <c r="Z28" s="129"/>
      <c r="AA28" s="5"/>
      <c r="AB28" s="2"/>
    </row>
    <row r="29" spans="1:28" ht="15" thickBot="1" x14ac:dyDescent="0.4">
      <c r="A29" s="70">
        <v>42163</v>
      </c>
      <c r="B29" s="85">
        <v>354.84</v>
      </c>
      <c r="C29" s="76">
        <v>63.059800000000003</v>
      </c>
      <c r="D29" s="73">
        <f t="shared" si="0"/>
        <v>-3.0756623873258802E-2</v>
      </c>
      <c r="E29" s="73">
        <f t="shared" si="0"/>
        <v>-2.5505985909507464E-2</v>
      </c>
      <c r="F29" s="73">
        <f t="shared" si="1"/>
        <v>-3.3888675328398905E-2</v>
      </c>
      <c r="G29" s="73">
        <f t="shared" si="2"/>
        <v>-2.7905389714479516E-2</v>
      </c>
      <c r="H29" s="74">
        <f t="shared" si="3"/>
        <v>9.4567669194643852E-4</v>
      </c>
      <c r="I29" s="74">
        <f t="shared" si="4"/>
        <v>1.1484423155136328E-3</v>
      </c>
      <c r="J29" s="45">
        <f t="shared" si="5"/>
        <v>-2.2080500526508957E-2</v>
      </c>
      <c r="K29" s="45">
        <f t="shared" si="6"/>
        <v>-3.4254853829985069E-3</v>
      </c>
      <c r="L29" s="45">
        <f t="shared" si="7"/>
        <v>1.1733950109136427E-5</v>
      </c>
      <c r="M29" s="45">
        <f t="shared" si="8"/>
        <v>-6.4736913689926234E-2</v>
      </c>
      <c r="N29" s="45">
        <f t="shared" si="9"/>
        <v>2.057591263690834E-2</v>
      </c>
      <c r="O29" s="2"/>
      <c r="P29" s="2"/>
      <c r="Q29" s="150" t="s">
        <v>132</v>
      </c>
      <c r="R29" s="91">
        <f>R27/R26</f>
        <v>0.50945887014040891</v>
      </c>
      <c r="S29" s="113"/>
      <c r="V29" s="45">
        <f t="shared" si="10"/>
        <v>1.1733950109136436E-5</v>
      </c>
      <c r="W29" s="45">
        <f t="shared" si="11"/>
        <v>-4.0194474583680611E-8</v>
      </c>
      <c r="X29" s="45">
        <f t="shared" si="12"/>
        <v>1.3768558516370297E-10</v>
      </c>
      <c r="Y29" s="2"/>
      <c r="Z29" s="129"/>
      <c r="AA29" s="5"/>
      <c r="AB29" s="2"/>
    </row>
    <row r="30" spans="1:28" x14ac:dyDescent="0.35">
      <c r="A30" s="70">
        <v>42156</v>
      </c>
      <c r="B30" s="85">
        <v>366.1</v>
      </c>
      <c r="C30" s="76">
        <v>64.710300000000004</v>
      </c>
      <c r="D30" s="73">
        <f t="shared" si="0"/>
        <v>-1.1689118051993587E-2</v>
      </c>
      <c r="E30" s="73">
        <f t="shared" si="0"/>
        <v>-8.7853110833877078E-4</v>
      </c>
      <c r="F30" s="73">
        <f t="shared" si="1"/>
        <v>-1.4821169507133691E-2</v>
      </c>
      <c r="G30" s="73">
        <f t="shared" si="2"/>
        <v>-3.2779349133108234E-3</v>
      </c>
      <c r="H30" s="74">
        <f t="shared" si="3"/>
        <v>4.8582828983531292E-5</v>
      </c>
      <c r="I30" s="74">
        <f t="shared" si="4"/>
        <v>2.1966706555918956E-4</v>
      </c>
      <c r="J30" s="45">
        <f t="shared" si="5"/>
        <v>-8.3068515472768546E-3</v>
      </c>
      <c r="K30" s="45">
        <f t="shared" si="6"/>
        <v>7.4283204389380842E-3</v>
      </c>
      <c r="L30" s="45">
        <f t="shared" si="7"/>
        <v>5.5179944543545295E-5</v>
      </c>
      <c r="M30" s="45">
        <f t="shared" si="8"/>
        <v>-5.0963264710694144E-2</v>
      </c>
      <c r="N30" s="45">
        <f t="shared" si="9"/>
        <v>3.4349561616140438E-2</v>
      </c>
      <c r="O30" s="2"/>
      <c r="P30" s="2"/>
      <c r="Q30" s="2"/>
      <c r="V30" s="45">
        <f t="shared" si="10"/>
        <v>5.5179944543545281E-5</v>
      </c>
      <c r="W30" s="45">
        <f t="shared" si="11"/>
        <v>4.0989430987228738E-7</v>
      </c>
      <c r="X30" s="45">
        <f t="shared" si="12"/>
        <v>3.0448262798287328E-9</v>
      </c>
      <c r="Y30" s="2"/>
      <c r="Z30" s="129"/>
      <c r="AA30" s="5"/>
      <c r="AB30" s="2"/>
    </row>
    <row r="31" spans="1:28" x14ac:dyDescent="0.35">
      <c r="A31" s="70">
        <v>42149</v>
      </c>
      <c r="B31" s="85">
        <v>370.43</v>
      </c>
      <c r="C31" s="76">
        <v>64.767200000000003</v>
      </c>
      <c r="D31" s="73">
        <f t="shared" si="0"/>
        <v>1.9373125292385648E-2</v>
      </c>
      <c r="E31" s="73">
        <f t="shared" si="0"/>
        <v>4.5615923540205175E-3</v>
      </c>
      <c r="F31" s="73">
        <f t="shared" si="1"/>
        <v>1.6241073837245542E-2</v>
      </c>
      <c r="G31" s="73">
        <f t="shared" si="2"/>
        <v>2.1621885490484649E-3</v>
      </c>
      <c r="H31" s="74">
        <f t="shared" si="3"/>
        <v>3.5116263875142921E-5</v>
      </c>
      <c r="I31" s="74">
        <f t="shared" si="4"/>
        <v>2.6377247938686165E-4</v>
      </c>
      <c r="J31" s="45">
        <f t="shared" si="5"/>
        <v>1.4131344635456972E-2</v>
      </c>
      <c r="K31" s="45">
        <f t="shared" si="6"/>
        <v>-9.5697522814364548E-3</v>
      </c>
      <c r="L31" s="45">
        <f t="shared" si="7"/>
        <v>9.1580158728058231E-5</v>
      </c>
      <c r="M31" s="45">
        <f t="shared" si="8"/>
        <v>-2.8525068527960322E-2</v>
      </c>
      <c r="N31" s="45">
        <f t="shared" si="9"/>
        <v>5.678775779887426E-2</v>
      </c>
      <c r="O31" s="2"/>
      <c r="P31" s="2"/>
      <c r="Q31" s="2"/>
      <c r="V31" s="45">
        <f t="shared" si="10"/>
        <v>9.1580158728058259E-5</v>
      </c>
      <c r="W31" s="45">
        <f t="shared" si="11"/>
        <v>-8.763994329221483E-7</v>
      </c>
      <c r="X31" s="45">
        <f t="shared" si="12"/>
        <v>8.3869254726563458E-9</v>
      </c>
      <c r="Y31" s="2"/>
      <c r="Z31" s="129"/>
      <c r="AA31" s="5"/>
      <c r="AB31" s="2"/>
    </row>
    <row r="32" spans="1:28" x14ac:dyDescent="0.35">
      <c r="A32" s="70">
        <v>42142</v>
      </c>
      <c r="B32" s="85">
        <v>363.39</v>
      </c>
      <c r="C32" s="76">
        <v>64.473100000000002</v>
      </c>
      <c r="D32" s="73">
        <f t="shared" si="0"/>
        <v>-5.2013468750856419E-3</v>
      </c>
      <c r="E32" s="73">
        <f t="shared" si="0"/>
        <v>1.7057411210913694E-2</v>
      </c>
      <c r="F32" s="73">
        <f t="shared" si="1"/>
        <v>-8.3333983302257466E-3</v>
      </c>
      <c r="G32" s="73">
        <f t="shared" si="2"/>
        <v>1.4658007405941642E-2</v>
      </c>
      <c r="H32" s="74">
        <f t="shared" si="3"/>
        <v>-1.2215101444111072E-4</v>
      </c>
      <c r="I32" s="74">
        <f t="shared" si="4"/>
        <v>6.944552773020926E-5</v>
      </c>
      <c r="J32" s="45">
        <f t="shared" si="5"/>
        <v>-3.6203296872100981E-3</v>
      </c>
      <c r="K32" s="45">
        <f t="shared" si="6"/>
        <v>2.0677740898123791E-2</v>
      </c>
      <c r="L32" s="45">
        <f t="shared" si="7"/>
        <v>4.2756896864994126E-4</v>
      </c>
      <c r="M32" s="45">
        <f t="shared" si="8"/>
        <v>-4.6276742850627391E-2</v>
      </c>
      <c r="N32" s="45">
        <f t="shared" si="9"/>
        <v>3.9036083476207191E-2</v>
      </c>
      <c r="O32" s="2"/>
      <c r="P32" s="2"/>
      <c r="Q32" s="2"/>
      <c r="V32" s="45">
        <f t="shared" si="10"/>
        <v>4.2756896864994126E-4</v>
      </c>
      <c r="W32" s="45">
        <f t="shared" si="11"/>
        <v>8.8411603498214985E-6</v>
      </c>
      <c r="X32" s="45">
        <f t="shared" si="12"/>
        <v>1.8281522295237446E-7</v>
      </c>
      <c r="Y32" s="2"/>
      <c r="Z32" s="129"/>
      <c r="AA32" s="5"/>
      <c r="AB32" s="2"/>
    </row>
    <row r="33" spans="1:28" x14ac:dyDescent="0.35">
      <c r="A33" s="70">
        <v>42135</v>
      </c>
      <c r="B33" s="85">
        <v>365.29</v>
      </c>
      <c r="C33" s="76">
        <v>63.391800000000003</v>
      </c>
      <c r="D33" s="73">
        <f t="shared" si="0"/>
        <v>1.2334173884443742E-3</v>
      </c>
      <c r="E33" s="73">
        <f t="shared" si="0"/>
        <v>3.3180129082730325E-2</v>
      </c>
      <c r="F33" s="73">
        <f t="shared" si="1"/>
        <v>-1.8986340666957309E-3</v>
      </c>
      <c r="G33" s="73">
        <f t="shared" si="2"/>
        <v>3.0780725277758273E-2</v>
      </c>
      <c r="H33" s="74">
        <f t="shared" si="3"/>
        <v>-5.8441333609954269E-5</v>
      </c>
      <c r="I33" s="74">
        <f t="shared" si="4"/>
        <v>3.6048113192175692E-6</v>
      </c>
      <c r="J33" s="45">
        <f t="shared" si="5"/>
        <v>1.0279019724925443E-3</v>
      </c>
      <c r="K33" s="45">
        <f t="shared" si="6"/>
        <v>3.2152227110237783E-2</v>
      </c>
      <c r="L33" s="45">
        <f t="shared" si="7"/>
        <v>1.0337657081483094E-3</v>
      </c>
      <c r="M33" s="45">
        <f t="shared" si="8"/>
        <v>-4.1628511190924748E-2</v>
      </c>
      <c r="N33" s="45">
        <f t="shared" si="9"/>
        <v>4.3684315135909833E-2</v>
      </c>
      <c r="O33" s="2"/>
      <c r="P33" s="2"/>
      <c r="Q33" s="2"/>
      <c r="V33" s="45">
        <f t="shared" si="10"/>
        <v>1.0337657081483094E-3</v>
      </c>
      <c r="W33" s="45">
        <f t="shared" si="11"/>
        <v>3.323786982716023E-5</v>
      </c>
      <c r="X33" s="45">
        <f t="shared" si="12"/>
        <v>1.0686715393433755E-6</v>
      </c>
      <c r="Y33" s="2"/>
      <c r="Z33" s="129"/>
      <c r="AA33" s="5"/>
      <c r="AB33" s="2"/>
    </row>
    <row r="34" spans="1:28" x14ac:dyDescent="0.35">
      <c r="A34" s="70">
        <v>42128</v>
      </c>
      <c r="B34" s="85">
        <v>364.84</v>
      </c>
      <c r="C34" s="76">
        <v>61.356000000000002</v>
      </c>
      <c r="D34" s="73">
        <f t="shared" si="0"/>
        <v>-3.0480189205708132E-2</v>
      </c>
      <c r="E34" s="73">
        <f t="shared" si="0"/>
        <v>-9.6307817388076866E-2</v>
      </c>
      <c r="F34" s="73">
        <f t="shared" si="1"/>
        <v>-3.3612240660848239E-2</v>
      </c>
      <c r="G34" s="73">
        <f t="shared" si="2"/>
        <v>-9.8707221193048922E-2</v>
      </c>
      <c r="H34" s="74">
        <f t="shared" si="3"/>
        <v>3.31777087370434E-3</v>
      </c>
      <c r="I34" s="74">
        <f t="shared" si="4"/>
        <v>1.1297827222427797E-3</v>
      </c>
      <c r="J34" s="45">
        <f t="shared" si="5"/>
        <v>-2.1880814520786732E-2</v>
      </c>
      <c r="K34" s="45">
        <f t="shared" si="6"/>
        <v>-7.4427002867290135E-2</v>
      </c>
      <c r="L34" s="45">
        <f t="shared" si="7"/>
        <v>5.5393787558076137E-3</v>
      </c>
      <c r="M34" s="45">
        <f t="shared" si="8"/>
        <v>-6.4537227684204015E-2</v>
      </c>
      <c r="N34" s="45">
        <f t="shared" si="9"/>
        <v>2.0775598642630566E-2</v>
      </c>
      <c r="O34" s="2"/>
      <c r="P34" s="2"/>
      <c r="Q34" s="2"/>
      <c r="V34" s="45">
        <f t="shared" si="10"/>
        <v>5.5393787558076137E-3</v>
      </c>
      <c r="W34" s="45">
        <f t="shared" si="11"/>
        <v>-4.1227935854149932E-4</v>
      </c>
      <c r="X34" s="45">
        <f t="shared" si="12"/>
        <v>3.0684717000292708E-5</v>
      </c>
      <c r="Y34" s="2"/>
      <c r="Z34" s="129"/>
      <c r="AA34" s="5"/>
      <c r="AB34" s="2"/>
    </row>
    <row r="35" spans="1:28" x14ac:dyDescent="0.35">
      <c r="A35" s="70">
        <v>42121</v>
      </c>
      <c r="B35" s="85">
        <v>376.31</v>
      </c>
      <c r="C35" s="76">
        <v>67.894800000000004</v>
      </c>
      <c r="D35" s="73">
        <f t="shared" si="0"/>
        <v>1.5024006041970095E-2</v>
      </c>
      <c r="E35" s="73">
        <f t="shared" si="0"/>
        <v>2.2281111194760176E-2</v>
      </c>
      <c r="F35" s="73">
        <f t="shared" si="1"/>
        <v>1.1891954586829991E-2</v>
      </c>
      <c r="G35" s="73">
        <f t="shared" si="2"/>
        <v>1.9881707389788124E-2</v>
      </c>
      <c r="H35" s="74">
        <f t="shared" si="3"/>
        <v>2.364323613880026E-4</v>
      </c>
      <c r="I35" s="74">
        <f t="shared" si="4"/>
        <v>1.4141858389522685E-4</v>
      </c>
      <c r="J35" s="45">
        <f t="shared" si="5"/>
        <v>1.0989704481492146E-2</v>
      </c>
      <c r="K35" s="45">
        <f t="shared" si="6"/>
        <v>1.129140671326803E-2</v>
      </c>
      <c r="L35" s="45">
        <f t="shared" si="7"/>
        <v>1.2749586556443435E-4</v>
      </c>
      <c r="M35" s="45">
        <f t="shared" si="8"/>
        <v>-3.1666708681925143E-2</v>
      </c>
      <c r="N35" s="45">
        <f t="shared" si="9"/>
        <v>5.3646117644909438E-2</v>
      </c>
      <c r="O35" s="2"/>
      <c r="P35" s="2"/>
      <c r="Q35" s="2"/>
      <c r="V35" s="45">
        <f t="shared" si="10"/>
        <v>1.2749586556443429E-4</v>
      </c>
      <c r="W35" s="45">
        <f t="shared" si="11"/>
        <v>1.4396076723481714E-6</v>
      </c>
      <c r="X35" s="45">
        <f t="shared" si="12"/>
        <v>1.6255195736024301E-8</v>
      </c>
      <c r="Y35" s="2"/>
      <c r="Z35" s="129"/>
      <c r="AA35" s="5"/>
      <c r="AB35" s="2"/>
    </row>
    <row r="36" spans="1:28" x14ac:dyDescent="0.35">
      <c r="A36" s="70">
        <v>42114</v>
      </c>
      <c r="B36" s="85">
        <v>370.74</v>
      </c>
      <c r="C36" s="76">
        <v>66.415000000000006</v>
      </c>
      <c r="D36" s="73">
        <f t="shared" si="0"/>
        <v>-7.6286838512807254E-3</v>
      </c>
      <c r="E36" s="73">
        <f t="shared" si="0"/>
        <v>-8.4235105823897496E-3</v>
      </c>
      <c r="F36" s="73">
        <f t="shared" si="1"/>
        <v>-1.076073530642083E-2</v>
      </c>
      <c r="G36" s="73">
        <f t="shared" si="2"/>
        <v>-1.0822914387361802E-2</v>
      </c>
      <c r="H36" s="74">
        <f t="shared" si="3"/>
        <v>1.1646251696645411E-4</v>
      </c>
      <c r="I36" s="74">
        <f t="shared" si="4"/>
        <v>1.157934243348518E-4</v>
      </c>
      <c r="J36" s="45">
        <f t="shared" si="5"/>
        <v>-5.373746614301577E-3</v>
      </c>
      <c r="K36" s="45">
        <f t="shared" si="6"/>
        <v>-3.0497639680881726E-3</v>
      </c>
      <c r="L36" s="45">
        <f t="shared" si="7"/>
        <v>9.3010602610489157E-6</v>
      </c>
      <c r="M36" s="45">
        <f t="shared" si="8"/>
        <v>-4.8030159777718864E-2</v>
      </c>
      <c r="N36" s="45">
        <f t="shared" si="9"/>
        <v>3.7282666549115717E-2</v>
      </c>
      <c r="O36" s="2"/>
      <c r="P36" s="2"/>
      <c r="Q36" s="2"/>
      <c r="V36" s="45">
        <f t="shared" si="10"/>
        <v>9.3010602610489241E-6</v>
      </c>
      <c r="W36" s="45">
        <f t="shared" si="11"/>
        <v>-2.8366038449163794E-8</v>
      </c>
      <c r="X36" s="45">
        <f t="shared" si="12"/>
        <v>8.6509721979663482E-11</v>
      </c>
      <c r="Y36" s="2"/>
      <c r="Z36" s="129"/>
      <c r="AA36" s="5"/>
      <c r="AB36" s="2"/>
    </row>
    <row r="37" spans="1:28" x14ac:dyDescent="0.35">
      <c r="A37" s="70">
        <v>42107</v>
      </c>
      <c r="B37" s="85">
        <v>373.59</v>
      </c>
      <c r="C37" s="76">
        <v>66.979200000000006</v>
      </c>
      <c r="D37" s="73">
        <f t="shared" si="0"/>
        <v>1.8844769281116964E-2</v>
      </c>
      <c r="E37" s="73">
        <f t="shared" si="0"/>
        <v>1.9138362846804893E-2</v>
      </c>
      <c r="F37" s="73">
        <f t="shared" si="1"/>
        <v>1.5712717825976857E-2</v>
      </c>
      <c r="G37" s="73">
        <f t="shared" si="2"/>
        <v>1.673895904183284E-2</v>
      </c>
      <c r="H37" s="74">
        <f t="shared" si="3"/>
        <v>2.6301454012490335E-4</v>
      </c>
      <c r="I37" s="74">
        <f t="shared" si="4"/>
        <v>2.4688950147877092E-4</v>
      </c>
      <c r="J37" s="45">
        <f t="shared" si="5"/>
        <v>1.3749680127078227E-2</v>
      </c>
      <c r="K37" s="45">
        <f t="shared" si="6"/>
        <v>5.388682719726666E-3</v>
      </c>
      <c r="L37" s="45">
        <f t="shared" si="7"/>
        <v>2.9037901453880777E-5</v>
      </c>
      <c r="M37" s="45">
        <f t="shared" si="8"/>
        <v>-2.8906733036339068E-2</v>
      </c>
      <c r="N37" s="45">
        <f t="shared" si="9"/>
        <v>5.6406093290495514E-2</v>
      </c>
      <c r="O37" s="2"/>
      <c r="P37" s="2"/>
      <c r="Q37" s="2"/>
      <c r="V37" s="45">
        <f t="shared" si="10"/>
        <v>2.903790145388077E-5</v>
      </c>
      <c r="W37" s="45">
        <f t="shared" si="11"/>
        <v>1.564760377816531E-7</v>
      </c>
      <c r="X37" s="45">
        <f t="shared" si="12"/>
        <v>8.4319972084529094E-10</v>
      </c>
      <c r="Y37" s="2"/>
      <c r="Z37" s="129"/>
      <c r="AA37" s="5"/>
      <c r="AB37" s="2"/>
    </row>
    <row r="38" spans="1:28" x14ac:dyDescent="0.35">
      <c r="A38" s="70">
        <v>42101</v>
      </c>
      <c r="B38" s="85">
        <v>366.68</v>
      </c>
      <c r="C38" s="76">
        <v>65.721400000000003</v>
      </c>
      <c r="D38" s="73">
        <f t="shared" si="0"/>
        <v>1.6804392435250406E-2</v>
      </c>
      <c r="E38" s="73">
        <f t="shared" si="0"/>
        <v>4.0106224045376365E-2</v>
      </c>
      <c r="F38" s="73">
        <f t="shared" si="1"/>
        <v>1.3672340980110302E-2</v>
      </c>
      <c r="G38" s="73">
        <f t="shared" si="2"/>
        <v>3.770682024040431E-2</v>
      </c>
      <c r="H38" s="74">
        <f t="shared" si="3"/>
        <v>5.1554050360253238E-4</v>
      </c>
      <c r="I38" s="74">
        <f t="shared" si="4"/>
        <v>1.8693290787640354E-4</v>
      </c>
      <c r="J38" s="45">
        <f t="shared" si="5"/>
        <v>1.227578864259387E-2</v>
      </c>
      <c r="K38" s="45">
        <f t="shared" si="6"/>
        <v>2.7830435402782495E-2</v>
      </c>
      <c r="L38" s="45">
        <f t="shared" si="7"/>
        <v>7.7453313470844925E-4</v>
      </c>
      <c r="M38" s="45">
        <f t="shared" si="8"/>
        <v>-3.0380624520823428E-2</v>
      </c>
      <c r="N38" s="45">
        <f t="shared" si="9"/>
        <v>5.4932201806011154E-2</v>
      </c>
      <c r="O38" s="2"/>
      <c r="P38" s="2"/>
      <c r="Q38" s="2"/>
      <c r="V38" s="45">
        <f t="shared" si="10"/>
        <v>7.7453313470844925E-4</v>
      </c>
      <c r="W38" s="45">
        <f t="shared" si="11"/>
        <v>2.1555594372818131E-5</v>
      </c>
      <c r="X38" s="45">
        <f t="shared" si="12"/>
        <v>5.9990157676129677E-7</v>
      </c>
      <c r="Y38" s="2"/>
      <c r="Z38" s="129"/>
      <c r="AA38" s="5"/>
      <c r="AB38" s="2"/>
    </row>
    <row r="39" spans="1:28" x14ac:dyDescent="0.35">
      <c r="A39" s="70">
        <v>42093</v>
      </c>
      <c r="B39" s="85">
        <v>360.62</v>
      </c>
      <c r="C39" s="76">
        <v>63.187199999999997</v>
      </c>
      <c r="D39" s="73">
        <f t="shared" si="0"/>
        <v>-1.3918131853107587E-2</v>
      </c>
      <c r="E39" s="73">
        <f t="shared" si="0"/>
        <v>-1.2860410183345316E-2</v>
      </c>
      <c r="F39" s="73">
        <f t="shared" si="1"/>
        <v>-1.7050183308247691E-2</v>
      </c>
      <c r="G39" s="73">
        <f t="shared" si="2"/>
        <v>-1.5259813988317368E-2</v>
      </c>
      <c r="H39" s="74">
        <f t="shared" si="3"/>
        <v>2.601826257505734E-4</v>
      </c>
      <c r="I39" s="74">
        <f t="shared" si="4"/>
        <v>2.9070875084484819E-4</v>
      </c>
      <c r="J39" s="45">
        <f t="shared" si="5"/>
        <v>-9.9170072726349028E-3</v>
      </c>
      <c r="K39" s="45">
        <f t="shared" si="6"/>
        <v>-2.9434029107104128E-3</v>
      </c>
      <c r="L39" s="45">
        <f t="shared" si="7"/>
        <v>8.6636206947785303E-6</v>
      </c>
      <c r="M39" s="45">
        <f t="shared" si="8"/>
        <v>-5.257342043605219E-2</v>
      </c>
      <c r="N39" s="45">
        <f t="shared" si="9"/>
        <v>3.2739405890782391E-2</v>
      </c>
      <c r="O39" s="2"/>
      <c r="P39" s="2"/>
      <c r="Q39" s="2"/>
      <c r="V39" s="45">
        <f t="shared" si="10"/>
        <v>8.6636206947785387E-6</v>
      </c>
      <c r="W39" s="45">
        <f t="shared" si="11"/>
        <v>-2.5500526370302131E-8</v>
      </c>
      <c r="X39" s="45">
        <f t="shared" si="12"/>
        <v>7.5058323542994976E-11</v>
      </c>
      <c r="Y39" s="2"/>
      <c r="Z39" s="129"/>
      <c r="AA39" s="5"/>
      <c r="AB39" s="2"/>
    </row>
    <row r="40" spans="1:28" x14ac:dyDescent="0.35">
      <c r="A40" s="70">
        <v>42086</v>
      </c>
      <c r="B40" s="85">
        <v>365.71</v>
      </c>
      <c r="C40" s="76">
        <v>64.010400000000004</v>
      </c>
      <c r="D40" s="73">
        <f t="shared" si="0"/>
        <v>1.1030631427623443E-2</v>
      </c>
      <c r="E40" s="73">
        <f t="shared" si="0"/>
        <v>8.4522929897170931E-3</v>
      </c>
      <c r="F40" s="73">
        <f t="shared" si="1"/>
        <v>7.898579972483338E-3</v>
      </c>
      <c r="G40" s="73">
        <f t="shared" si="2"/>
        <v>6.052889184745041E-3</v>
      </c>
      <c r="H40" s="74">
        <f t="shared" si="3"/>
        <v>4.7809229290288182E-5</v>
      </c>
      <c r="I40" s="74">
        <f t="shared" si="4"/>
        <v>6.2387565581714882E-5</v>
      </c>
      <c r="J40" s="45">
        <f t="shared" si="5"/>
        <v>8.1050408712550828E-3</v>
      </c>
      <c r="K40" s="45">
        <f t="shared" si="6"/>
        <v>3.4725211846201032E-4</v>
      </c>
      <c r="L40" s="45">
        <f t="shared" si="7"/>
        <v>1.2058403377635403E-7</v>
      </c>
      <c r="M40" s="45">
        <f t="shared" si="8"/>
        <v>-3.4551372292162208E-2</v>
      </c>
      <c r="N40" s="45">
        <f t="shared" si="9"/>
        <v>5.0761454034672374E-2</v>
      </c>
      <c r="O40" s="2"/>
      <c r="P40" s="2"/>
      <c r="Q40" s="2"/>
      <c r="V40" s="45">
        <f t="shared" si="10"/>
        <v>1.2058403377635327E-7</v>
      </c>
      <c r="W40" s="45">
        <f t="shared" si="11"/>
        <v>4.1873061181533137E-11</v>
      </c>
      <c r="X40" s="45">
        <f t="shared" si="12"/>
        <v>1.4540509201776704E-14</v>
      </c>
      <c r="Y40" s="2"/>
      <c r="Z40" s="129"/>
      <c r="AA40" s="5"/>
      <c r="AB40" s="2"/>
    </row>
    <row r="41" spans="1:28" x14ac:dyDescent="0.35">
      <c r="A41" s="70">
        <v>42079</v>
      </c>
      <c r="B41" s="85">
        <v>361.72</v>
      </c>
      <c r="C41" s="76">
        <v>63.4739</v>
      </c>
      <c r="D41" s="73">
        <f t="shared" si="0"/>
        <v>1.3363216136713934E-2</v>
      </c>
      <c r="E41" s="73">
        <f t="shared" si="0"/>
        <v>2.1431525487551936E-2</v>
      </c>
      <c r="F41" s="73">
        <f t="shared" si="1"/>
        <v>1.023116468157383E-2</v>
      </c>
      <c r="G41" s="73">
        <f t="shared" si="2"/>
        <v>1.9032121682579884E-2</v>
      </c>
      <c r="H41" s="74">
        <f t="shared" si="3"/>
        <v>1.947207711742268E-4</v>
      </c>
      <c r="I41" s="74">
        <f t="shared" si="4"/>
        <v>1.0467673074148372E-4</v>
      </c>
      <c r="J41" s="45">
        <f t="shared" si="5"/>
        <v>9.7900123247057682E-3</v>
      </c>
      <c r="K41" s="45">
        <f t="shared" si="6"/>
        <v>1.1641513162846168E-2</v>
      </c>
      <c r="L41" s="45">
        <f t="shared" si="7"/>
        <v>1.3552482872072059E-4</v>
      </c>
      <c r="M41" s="45">
        <f t="shared" si="8"/>
        <v>-3.2866400838711528E-2</v>
      </c>
      <c r="N41" s="45">
        <f t="shared" si="9"/>
        <v>5.2446425488123054E-2</v>
      </c>
      <c r="O41" s="2"/>
      <c r="P41" s="2"/>
      <c r="Q41" s="2"/>
      <c r="V41" s="45">
        <f t="shared" si="10"/>
        <v>1.3552482872072056E-4</v>
      </c>
      <c r="W41" s="45">
        <f t="shared" si="11"/>
        <v>1.5777140774447404E-6</v>
      </c>
      <c r="X41" s="45">
        <f t="shared" si="12"/>
        <v>1.8366979199780643E-8</v>
      </c>
      <c r="Y41" s="2"/>
      <c r="Z41" s="129"/>
      <c r="AA41" s="5"/>
      <c r="AB41" s="2"/>
    </row>
    <row r="42" spans="1:28" x14ac:dyDescent="0.35">
      <c r="A42" s="70">
        <v>42072</v>
      </c>
      <c r="B42" s="85">
        <v>356.95</v>
      </c>
      <c r="C42" s="76">
        <v>62.142099999999999</v>
      </c>
      <c r="D42" s="73">
        <f t="shared" si="0"/>
        <v>4.4460702929340805E-3</v>
      </c>
      <c r="E42" s="73">
        <f t="shared" si="0"/>
        <v>7.9510931536579017E-3</v>
      </c>
      <c r="F42" s="73">
        <f t="shared" si="1"/>
        <v>1.3140188377939754E-3</v>
      </c>
      <c r="G42" s="73">
        <f t="shared" si="2"/>
        <v>5.5516893486858496E-3</v>
      </c>
      <c r="H42" s="74">
        <f t="shared" si="3"/>
        <v>7.2950243857533726E-6</v>
      </c>
      <c r="I42" s="74">
        <f t="shared" si="4"/>
        <v>1.7266455060774298E-6</v>
      </c>
      <c r="J42" s="45">
        <f t="shared" si="5"/>
        <v>3.3486015864505228E-3</v>
      </c>
      <c r="K42" s="45">
        <f t="shared" si="6"/>
        <v>4.6024915672073785E-3</v>
      </c>
      <c r="L42" s="45">
        <f t="shared" si="7"/>
        <v>2.1182928626215032E-5</v>
      </c>
      <c r="M42" s="45">
        <f t="shared" si="8"/>
        <v>-3.9307811576966771E-2</v>
      </c>
      <c r="N42" s="45">
        <f t="shared" si="9"/>
        <v>4.6005014749867811E-2</v>
      </c>
      <c r="O42" s="2"/>
      <c r="P42" s="2"/>
      <c r="Q42" s="2"/>
      <c r="V42" s="45">
        <f t="shared" si="10"/>
        <v>2.1182928626215022E-5</v>
      </c>
      <c r="W42" s="45">
        <f t="shared" si="11"/>
        <v>9.74942503709104E-8</v>
      </c>
      <c r="X42" s="45">
        <f t="shared" si="12"/>
        <v>4.4871646518331987E-10</v>
      </c>
      <c r="Y42" s="2"/>
      <c r="Z42" s="129"/>
      <c r="AA42" s="5"/>
      <c r="AB42" s="2"/>
    </row>
    <row r="43" spans="1:28" x14ac:dyDescent="0.35">
      <c r="A43" s="70">
        <v>42065</v>
      </c>
      <c r="B43" s="85">
        <v>355.37</v>
      </c>
      <c r="C43" s="76">
        <v>61.651899999999998</v>
      </c>
      <c r="D43" s="73">
        <f t="shared" si="0"/>
        <v>-5.4572931825814077E-3</v>
      </c>
      <c r="E43" s="73">
        <f t="shared" si="0"/>
        <v>-6.1130626411591022E-3</v>
      </c>
      <c r="F43" s="73">
        <f t="shared" si="1"/>
        <v>-8.5893446377215132E-3</v>
      </c>
      <c r="G43" s="73">
        <f t="shared" si="2"/>
        <v>-8.5124664461311544E-3</v>
      </c>
      <c r="H43" s="74">
        <f t="shared" si="3"/>
        <v>7.3116508022860944E-5</v>
      </c>
      <c r="I43" s="74">
        <f t="shared" si="4"/>
        <v>7.3776841305555311E-5</v>
      </c>
      <c r="J43" s="45">
        <f t="shared" si="5"/>
        <v>-3.8052156723002743E-3</v>
      </c>
      <c r="K43" s="45">
        <f t="shared" si="6"/>
        <v>-2.3078469688588279E-3</v>
      </c>
      <c r="L43" s="45">
        <f t="shared" si="7"/>
        <v>5.3261576316708798E-6</v>
      </c>
      <c r="M43" s="45">
        <f t="shared" si="8"/>
        <v>-4.6461628835717562E-2</v>
      </c>
      <c r="N43" s="45">
        <f t="shared" si="9"/>
        <v>3.8851197491117019E-2</v>
      </c>
      <c r="O43" s="2"/>
      <c r="P43" s="2"/>
      <c r="Q43" s="2"/>
      <c r="V43" s="45">
        <f t="shared" si="10"/>
        <v>5.3261576316708857E-6</v>
      </c>
      <c r="W43" s="45">
        <f t="shared" si="11"/>
        <v>-1.2291956745915975E-8</v>
      </c>
      <c r="X43" s="45">
        <f t="shared" si="12"/>
        <v>2.8367955117406019E-11</v>
      </c>
      <c r="Y43" s="2"/>
      <c r="Z43" s="129"/>
      <c r="AA43" s="5"/>
      <c r="AB43" s="2"/>
    </row>
    <row r="44" spans="1:28" x14ac:dyDescent="0.35">
      <c r="A44" s="70">
        <v>42058</v>
      </c>
      <c r="B44" s="85">
        <v>357.32</v>
      </c>
      <c r="C44" s="76">
        <v>62.031100000000002</v>
      </c>
      <c r="D44" s="73">
        <f t="shared" si="0"/>
        <v>1.6731163214204404E-2</v>
      </c>
      <c r="E44" s="73">
        <f t="shared" si="0"/>
        <v>5.0942451556871817E-3</v>
      </c>
      <c r="F44" s="73">
        <f t="shared" si="1"/>
        <v>1.35991117590643E-2</v>
      </c>
      <c r="G44" s="73">
        <f t="shared" si="2"/>
        <v>2.6948413507151292E-3</v>
      </c>
      <c r="H44" s="74">
        <f t="shared" si="3"/>
        <v>3.6647448701322832E-5</v>
      </c>
      <c r="I44" s="74">
        <f t="shared" si="4"/>
        <v>1.8493584063552091E-4</v>
      </c>
      <c r="J44" s="45">
        <f t="shared" si="5"/>
        <v>1.222289060783437E-2</v>
      </c>
      <c r="K44" s="45">
        <f t="shared" si="6"/>
        <v>-7.128645452147188E-3</v>
      </c>
      <c r="L44" s="45">
        <f t="shared" si="7"/>
        <v>5.0817585982418789E-5</v>
      </c>
      <c r="M44" s="45">
        <f t="shared" si="8"/>
        <v>-3.0433522555582924E-2</v>
      </c>
      <c r="N44" s="45">
        <f t="shared" si="9"/>
        <v>5.4879303771251657E-2</v>
      </c>
      <c r="O44" s="2"/>
      <c r="P44" s="2"/>
      <c r="Q44" s="2"/>
      <c r="V44" s="45">
        <f t="shared" si="10"/>
        <v>5.0817585982418802E-5</v>
      </c>
      <c r="W44" s="45">
        <f t="shared" si="11"/>
        <v>-3.6226055320266852E-7</v>
      </c>
      <c r="X44" s="45">
        <f t="shared" si="12"/>
        <v>2.5824270450805278E-9</v>
      </c>
      <c r="Y44" s="2"/>
      <c r="Z44" s="129"/>
      <c r="AA44" s="5"/>
      <c r="AB44" s="2"/>
    </row>
    <row r="45" spans="1:28" x14ac:dyDescent="0.35">
      <c r="A45" s="70">
        <v>42051</v>
      </c>
      <c r="B45" s="85">
        <v>351.44</v>
      </c>
      <c r="C45" s="76">
        <v>61.716700000000003</v>
      </c>
      <c r="D45" s="73">
        <f t="shared" si="0"/>
        <v>4.6762375647822686E-2</v>
      </c>
      <c r="E45" s="73">
        <f t="shared" si="0"/>
        <v>3.2972532374173066E-2</v>
      </c>
      <c r="F45" s="73">
        <f t="shared" si="1"/>
        <v>4.3630324192682583E-2</v>
      </c>
      <c r="G45" s="73">
        <f t="shared" si="2"/>
        <v>3.0573128569201014E-2</v>
      </c>
      <c r="H45" s="74">
        <f t="shared" si="3"/>
        <v>1.3339155110588061E-3</v>
      </c>
      <c r="I45" s="74">
        <f t="shared" si="4"/>
        <v>1.9036051891585832E-3</v>
      </c>
      <c r="J45" s="45">
        <f t="shared" si="5"/>
        <v>3.391630884296052E-2</v>
      </c>
      <c r="K45" s="45">
        <f t="shared" si="6"/>
        <v>-9.4377646878745364E-4</v>
      </c>
      <c r="L45" s="45">
        <f t="shared" si="7"/>
        <v>8.9071402303691544E-7</v>
      </c>
      <c r="M45" s="45">
        <f t="shared" si="8"/>
        <v>-8.7401043204567777E-3</v>
      </c>
      <c r="N45" s="45">
        <f t="shared" si="9"/>
        <v>7.6572722006377797E-2</v>
      </c>
      <c r="O45" s="2"/>
      <c r="P45" s="2"/>
      <c r="Q45" s="2"/>
      <c r="V45" s="45">
        <f t="shared" si="10"/>
        <v>8.9071402303691766E-7</v>
      </c>
      <c r="W45" s="45">
        <f t="shared" si="11"/>
        <v>-8.4063493536124981E-10</v>
      </c>
      <c r="X45" s="45">
        <f t="shared" si="12"/>
        <v>7.9337147083461068E-13</v>
      </c>
      <c r="Y45" s="2"/>
      <c r="Z45" s="129"/>
      <c r="AA45" s="5"/>
      <c r="AB45" s="2"/>
    </row>
    <row r="46" spans="1:28" x14ac:dyDescent="0.35">
      <c r="A46" s="70">
        <v>42044</v>
      </c>
      <c r="B46" s="85">
        <v>335.74</v>
      </c>
      <c r="C46" s="76">
        <v>59.746699999999997</v>
      </c>
      <c r="D46" s="73">
        <f t="shared" si="0"/>
        <v>2.7670645852464096E-2</v>
      </c>
      <c r="E46" s="73">
        <f t="shared" si="0"/>
        <v>-4.6340908482566024E-4</v>
      </c>
      <c r="F46" s="73">
        <f t="shared" si="1"/>
        <v>2.453859439732399E-2</v>
      </c>
      <c r="G46" s="73">
        <f t="shared" si="2"/>
        <v>-2.8628128897977127E-3</v>
      </c>
      <c r="H46" s="74">
        <f t="shared" si="3"/>
        <v>-7.024940433817706E-5</v>
      </c>
      <c r="I46" s="74">
        <f t="shared" si="4"/>
        <v>6.0214261499638027E-4</v>
      </c>
      <c r="J46" s="45">
        <f t="shared" si="5"/>
        <v>2.0125161376030459E-2</v>
      </c>
      <c r="K46" s="45">
        <f t="shared" si="6"/>
        <v>-2.0588570460856121E-2</v>
      </c>
      <c r="L46" s="45">
        <f t="shared" si="7"/>
        <v>4.2388923362163722E-4</v>
      </c>
      <c r="M46" s="45">
        <f t="shared" si="8"/>
        <v>-2.2531251787386838E-2</v>
      </c>
      <c r="N46" s="45">
        <f t="shared" si="9"/>
        <v>6.2781574539447743E-2</v>
      </c>
      <c r="O46" s="2"/>
      <c r="P46" s="2"/>
      <c r="Q46" s="2"/>
      <c r="V46" s="45">
        <f t="shared" si="10"/>
        <v>4.2388923362163722E-4</v>
      </c>
      <c r="W46" s="45">
        <f t="shared" si="11"/>
        <v>-8.7272733540173794E-6</v>
      </c>
      <c r="X46" s="45">
        <f t="shared" si="12"/>
        <v>1.7968208238033893E-7</v>
      </c>
      <c r="Y46" s="2"/>
      <c r="Z46" s="129"/>
      <c r="AA46" s="5"/>
      <c r="AB46" s="2"/>
    </row>
    <row r="47" spans="1:28" x14ac:dyDescent="0.35">
      <c r="A47" s="70">
        <v>42037</v>
      </c>
      <c r="B47" s="85">
        <v>326.7</v>
      </c>
      <c r="C47" s="76">
        <v>59.7744</v>
      </c>
      <c r="D47" s="73">
        <f t="shared" si="0"/>
        <v>-1.8918918918918955E-2</v>
      </c>
      <c r="E47" s="73">
        <f t="shared" si="0"/>
        <v>2.1009695205689984E-2</v>
      </c>
      <c r="F47" s="73">
        <f t="shared" si="1"/>
        <v>-2.2050970374059061E-2</v>
      </c>
      <c r="G47" s="73">
        <f t="shared" si="2"/>
        <v>1.8610291400717932E-2</v>
      </c>
      <c r="H47" s="74">
        <f t="shared" si="3"/>
        <v>-4.1037498432983723E-4</v>
      </c>
      <c r="I47" s="74">
        <f t="shared" si="4"/>
        <v>4.8624529443763042E-4</v>
      </c>
      <c r="J47" s="45">
        <f t="shared" si="5"/>
        <v>-1.3529387743894642E-2</v>
      </c>
      <c r="K47" s="45">
        <f t="shared" si="6"/>
        <v>3.4539082949584625E-2</v>
      </c>
      <c r="L47" s="45">
        <f t="shared" si="7"/>
        <v>1.1929482509982874E-3</v>
      </c>
      <c r="M47" s="45">
        <f t="shared" si="8"/>
        <v>-5.6185800907311928E-2</v>
      </c>
      <c r="N47" s="45">
        <f t="shared" si="9"/>
        <v>2.9127025419522654E-2</v>
      </c>
      <c r="O47" s="2"/>
      <c r="P47" s="2"/>
      <c r="Q47" s="2"/>
      <c r="V47" s="45">
        <f t="shared" si="10"/>
        <v>1.1929482509982874E-3</v>
      </c>
      <c r="W47" s="45">
        <f t="shared" si="11"/>
        <v>4.1203338595791743E-5</v>
      </c>
      <c r="X47" s="45">
        <f t="shared" si="12"/>
        <v>1.4231255295598728E-6</v>
      </c>
      <c r="Y47" s="2"/>
      <c r="Z47" s="129"/>
      <c r="AA47" s="5"/>
      <c r="AB47" s="2"/>
    </row>
    <row r="48" spans="1:28" x14ac:dyDescent="0.35">
      <c r="A48" s="70">
        <v>42030</v>
      </c>
      <c r="B48" s="85">
        <v>333</v>
      </c>
      <c r="C48" s="76">
        <v>58.544400000000003</v>
      </c>
      <c r="D48" s="73">
        <f t="shared" si="0"/>
        <v>6.1117838251226839E-2</v>
      </c>
      <c r="E48" s="73">
        <f t="shared" si="0"/>
        <v>6.1190604800556936E-2</v>
      </c>
      <c r="F48" s="73">
        <f t="shared" si="1"/>
        <v>5.7985786796086736E-2</v>
      </c>
      <c r="G48" s="73">
        <f t="shared" si="2"/>
        <v>5.879120099558488E-2</v>
      </c>
      <c r="H48" s="74">
        <f t="shared" si="3"/>
        <v>3.4090540464158671E-3</v>
      </c>
      <c r="I48" s="74">
        <f t="shared" si="4"/>
        <v>3.3623514703612269E-3</v>
      </c>
      <c r="J48" s="45">
        <f t="shared" si="5"/>
        <v>4.428615504556481E-2</v>
      </c>
      <c r="K48" s="45">
        <f t="shared" si="6"/>
        <v>1.6904449754992126E-2</v>
      </c>
      <c r="L48" s="45">
        <f t="shared" si="7"/>
        <v>2.8576042151905336E-4</v>
      </c>
      <c r="M48" s="45">
        <f t="shared" si="8"/>
        <v>1.6297418821475049E-3</v>
      </c>
      <c r="N48" s="45">
        <f t="shared" si="9"/>
        <v>8.6942568208982079E-2</v>
      </c>
      <c r="O48" s="2"/>
      <c r="P48" s="2"/>
      <c r="Q48" s="2"/>
      <c r="V48" s="45">
        <f t="shared" si="10"/>
        <v>2.8576042151905336E-4</v>
      </c>
      <c r="W48" s="45">
        <f t="shared" si="11"/>
        <v>4.8306226875342082E-6</v>
      </c>
      <c r="X48" s="45">
        <f t="shared" si="12"/>
        <v>8.1659018506747059E-8</v>
      </c>
      <c r="Y48" s="2"/>
      <c r="Z48" s="129"/>
      <c r="AA48" s="5"/>
      <c r="AB48" s="2"/>
    </row>
    <row r="49" spans="1:28" x14ac:dyDescent="0.35">
      <c r="A49" s="70">
        <v>42023</v>
      </c>
      <c r="B49" s="85">
        <v>313.82</v>
      </c>
      <c r="C49" s="76">
        <v>55.168599999999998</v>
      </c>
      <c r="D49" s="73">
        <f t="shared" si="0"/>
        <v>2.7065946653575458E-2</v>
      </c>
      <c r="E49" s="73">
        <f t="shared" si="0"/>
        <v>1.290536980154482E-2</v>
      </c>
      <c r="F49" s="73">
        <f t="shared" si="1"/>
        <v>2.3933895198435352E-2</v>
      </c>
      <c r="G49" s="73">
        <f t="shared" si="2"/>
        <v>1.0505965996572768E-2</v>
      </c>
      <c r="H49" s="74">
        <f t="shared" si="3"/>
        <v>2.5144868912029802E-4</v>
      </c>
      <c r="I49" s="74">
        <f t="shared" si="4"/>
        <v>5.7283133936968675E-4</v>
      </c>
      <c r="J49" s="45">
        <f t="shared" si="5"/>
        <v>1.9688349420571342E-2</v>
      </c>
      <c r="K49" s="45">
        <f t="shared" si="6"/>
        <v>-6.7829796190265225E-3</v>
      </c>
      <c r="L49" s="45">
        <f t="shared" si="7"/>
        <v>4.600881251212919E-5</v>
      </c>
      <c r="M49" s="45">
        <f t="shared" si="8"/>
        <v>-2.2968063742845955E-2</v>
      </c>
      <c r="N49" s="45">
        <f t="shared" si="9"/>
        <v>6.2344762583988626E-2</v>
      </c>
      <c r="O49" s="2"/>
      <c r="P49" s="2"/>
      <c r="Q49" s="2"/>
      <c r="V49" s="45">
        <f t="shared" si="10"/>
        <v>4.6008812512129203E-5</v>
      </c>
      <c r="W49" s="45">
        <f t="shared" si="11"/>
        <v>-3.120768375653849E-7</v>
      </c>
      <c r="X49" s="45">
        <f t="shared" si="12"/>
        <v>2.1168108287762566E-9</v>
      </c>
      <c r="Y49" s="2"/>
      <c r="Z49" s="129"/>
      <c r="AA49" s="5"/>
      <c r="AB49" s="2"/>
    </row>
    <row r="50" spans="1:28" x14ac:dyDescent="0.35">
      <c r="A50" s="70">
        <v>42016</v>
      </c>
      <c r="B50" s="85">
        <v>305.55</v>
      </c>
      <c r="C50" s="76">
        <v>54.465699999999998</v>
      </c>
      <c r="D50" s="73">
        <f t="shared" si="0"/>
        <v>3.4605356719601896E-2</v>
      </c>
      <c r="E50" s="73">
        <f t="shared" si="0"/>
        <v>-2.1761112697634481E-2</v>
      </c>
      <c r="F50" s="73">
        <f t="shared" si="1"/>
        <v>3.1473305264461793E-2</v>
      </c>
      <c r="G50" s="73">
        <f t="shared" si="2"/>
        <v>-2.4160516502606533E-2</v>
      </c>
      <c r="H50" s="74">
        <f t="shared" si="3"/>
        <v>-7.6041131123360216E-4</v>
      </c>
      <c r="I50" s="74">
        <f t="shared" si="4"/>
        <v>9.905689442699984E-4</v>
      </c>
      <c r="J50" s="45">
        <f t="shared" si="5"/>
        <v>2.5134535656640193E-2</v>
      </c>
      <c r="K50" s="45">
        <f t="shared" si="6"/>
        <v>-4.6895648354274677E-2</v>
      </c>
      <c r="L50" s="45">
        <f t="shared" si="7"/>
        <v>2.1992018345677851E-3</v>
      </c>
      <c r="M50" s="45">
        <f t="shared" si="8"/>
        <v>-1.7521877506777105E-2</v>
      </c>
      <c r="N50" s="45">
        <f t="shared" si="9"/>
        <v>6.7790948820057484E-2</v>
      </c>
      <c r="O50" s="2"/>
      <c r="P50" s="2"/>
      <c r="Q50" s="2"/>
      <c r="V50" s="45">
        <f t="shared" si="10"/>
        <v>2.1992018345677851E-3</v>
      </c>
      <c r="W50" s="45">
        <f t="shared" si="11"/>
        <v>-1.0313299589396661E-4</v>
      </c>
      <c r="X50" s="45">
        <f t="shared" si="12"/>
        <v>4.8364887091663113E-6</v>
      </c>
      <c r="Y50" s="2"/>
      <c r="Z50" s="129"/>
      <c r="AA50" s="5"/>
      <c r="AB50" s="2"/>
    </row>
    <row r="51" spans="1:28" x14ac:dyDescent="0.35">
      <c r="A51" s="70">
        <v>42009</v>
      </c>
      <c r="B51" s="85">
        <v>295.33</v>
      </c>
      <c r="C51" s="76">
        <v>55.677300000000002</v>
      </c>
      <c r="D51" s="73">
        <f t="shared" si="0"/>
        <v>-3.769957640925381E-2</v>
      </c>
      <c r="E51" s="73">
        <f t="shared" si="0"/>
        <v>-2.6520217994513356E-2</v>
      </c>
      <c r="F51" s="73">
        <f t="shared" si="1"/>
        <v>-4.0831627864393913E-2</v>
      </c>
      <c r="G51" s="73">
        <f t="shared" si="2"/>
        <v>-2.8919621799485408E-2</v>
      </c>
      <c r="H51" s="74">
        <f t="shared" si="3"/>
        <v>1.1808352352956021E-3</v>
      </c>
      <c r="I51" s="74">
        <f t="shared" si="4"/>
        <v>1.6672218340563494E-3</v>
      </c>
      <c r="J51" s="45">
        <f t="shared" si="5"/>
        <v>-2.7095828278689976E-2</v>
      </c>
      <c r="K51" s="45">
        <f t="shared" si="6"/>
        <v>5.7561028417662044E-4</v>
      </c>
      <c r="L51" s="45">
        <f t="shared" si="7"/>
        <v>3.3132719924988975E-7</v>
      </c>
      <c r="M51" s="45">
        <f t="shared" si="8"/>
        <v>-6.975224144210726E-2</v>
      </c>
      <c r="N51" s="45">
        <f t="shared" si="9"/>
        <v>1.5560584884727321E-2</v>
      </c>
      <c r="O51" s="2"/>
      <c r="P51" s="2"/>
      <c r="Q51" s="2"/>
      <c r="V51" s="45">
        <f t="shared" si="10"/>
        <v>3.3132719924988837E-7</v>
      </c>
      <c r="W51" s="45">
        <f t="shared" si="11"/>
        <v>1.9071534331567158E-10</v>
      </c>
      <c r="X51" s="45">
        <f t="shared" si="12"/>
        <v>1.0977771296277523E-13</v>
      </c>
      <c r="Y51" s="2"/>
      <c r="Z51" s="129"/>
      <c r="AA51" s="5"/>
      <c r="AB51" s="2"/>
    </row>
    <row r="52" spans="1:28" x14ac:dyDescent="0.35">
      <c r="A52" s="70">
        <v>42002</v>
      </c>
      <c r="B52" s="85">
        <v>306.89999999999998</v>
      </c>
      <c r="C52" s="76">
        <v>57.194099999999999</v>
      </c>
      <c r="D52" s="73">
        <f t="shared" si="0"/>
        <v>1.7168235450086004E-2</v>
      </c>
      <c r="E52" s="73">
        <f t="shared" si="0"/>
        <v>1.962081168049774E-2</v>
      </c>
      <c r="F52" s="73">
        <f t="shared" si="1"/>
        <v>1.4036183994945899E-2</v>
      </c>
      <c r="G52" s="73">
        <f t="shared" si="2"/>
        <v>1.7221407875525688E-2</v>
      </c>
      <c r="H52" s="74">
        <f t="shared" si="3"/>
        <v>2.4172284959288892E-4</v>
      </c>
      <c r="I52" s="74">
        <f t="shared" si="4"/>
        <v>1.970144611399754E-4</v>
      </c>
      <c r="J52" s="45">
        <f t="shared" si="5"/>
        <v>1.2538615150521402E-2</v>
      </c>
      <c r="K52" s="45">
        <f t="shared" si="6"/>
        <v>7.0821965299763378E-3</v>
      </c>
      <c r="L52" s="45">
        <f t="shared" si="7"/>
        <v>5.0157507689208877E-5</v>
      </c>
      <c r="M52" s="45">
        <f t="shared" si="8"/>
        <v>-3.0117798012895894E-2</v>
      </c>
      <c r="N52" s="45">
        <f t="shared" si="9"/>
        <v>5.5195028313938688E-2</v>
      </c>
      <c r="O52" s="2"/>
      <c r="P52" s="2"/>
      <c r="Q52" s="2"/>
      <c r="V52" s="45">
        <f t="shared" si="10"/>
        <v>5.0157507689208871E-5</v>
      </c>
      <c r="W52" s="45">
        <f t="shared" si="11"/>
        <v>3.5522532690877649E-7</v>
      </c>
      <c r="X52" s="45">
        <f t="shared" si="12"/>
        <v>2.515775577593047E-9</v>
      </c>
      <c r="Y52" s="2"/>
      <c r="Z52" s="129"/>
      <c r="AA52" s="5"/>
      <c r="AB52" s="2"/>
    </row>
    <row r="53" spans="1:28" x14ac:dyDescent="0.35">
      <c r="A53" s="70">
        <v>41995</v>
      </c>
      <c r="B53" s="85">
        <v>301.72000000000003</v>
      </c>
      <c r="C53" s="76">
        <v>56.093499999999999</v>
      </c>
      <c r="D53" s="73">
        <f t="shared" si="0"/>
        <v>7.5765679038756362E-2</v>
      </c>
      <c r="E53" s="73">
        <f t="shared" si="0"/>
        <v>7.3452976928611829E-2</v>
      </c>
      <c r="F53" s="73">
        <f t="shared" si="1"/>
        <v>7.2633627583616259E-2</v>
      </c>
      <c r="G53" s="73">
        <f t="shared" si="2"/>
        <v>7.1053573123639774E-2</v>
      </c>
      <c r="H53" s="74">
        <f t="shared" si="3"/>
        <v>5.1608787687476964E-3</v>
      </c>
      <c r="I53" s="74">
        <f t="shared" si="4"/>
        <v>5.275643855955461E-3</v>
      </c>
      <c r="J53" s="45">
        <f t="shared" si="5"/>
        <v>5.4867204250547981E-2</v>
      </c>
      <c r="K53" s="45">
        <f t="shared" si="6"/>
        <v>1.8585772678063849E-2</v>
      </c>
      <c r="L53" s="45">
        <f t="shared" si="7"/>
        <v>3.4543094604066462E-4</v>
      </c>
      <c r="M53" s="45">
        <f t="shared" si="8"/>
        <v>1.2210791087130676E-2</v>
      </c>
      <c r="N53" s="45">
        <f t="shared" si="9"/>
        <v>9.7523617413965258E-2</v>
      </c>
      <c r="O53" s="2"/>
      <c r="P53" s="2"/>
      <c r="Q53" s="2"/>
      <c r="V53" s="45">
        <f t="shared" si="10"/>
        <v>3.4543094604066462E-4</v>
      </c>
      <c r="W53" s="45">
        <f t="shared" si="11"/>
        <v>6.4201010390803324E-6</v>
      </c>
      <c r="X53" s="45">
        <f t="shared" si="12"/>
        <v>1.1932253848254856E-7</v>
      </c>
      <c r="Y53" s="2"/>
      <c r="Z53" s="129"/>
      <c r="AA53" s="5"/>
      <c r="AB53" s="2"/>
    </row>
    <row r="54" spans="1:28" x14ac:dyDescent="0.35">
      <c r="A54" s="70">
        <v>41988</v>
      </c>
      <c r="B54" s="85">
        <v>280.47000000000003</v>
      </c>
      <c r="C54" s="76">
        <v>52.255200000000002</v>
      </c>
      <c r="D54" s="73">
        <f t="shared" si="0"/>
        <v>-7.7036988284849173E-2</v>
      </c>
      <c r="E54" s="73">
        <f t="shared" si="0"/>
        <v>-7.5741013912914212E-2</v>
      </c>
      <c r="F54" s="73">
        <f t="shared" si="1"/>
        <v>-8.0169039739989276E-2</v>
      </c>
      <c r="G54" s="73">
        <f t="shared" si="2"/>
        <v>-7.8140417717886268E-2</v>
      </c>
      <c r="H54" s="74">
        <f t="shared" si="3"/>
        <v>6.2644422533245864E-3</v>
      </c>
      <c r="I54" s="74">
        <f t="shared" si="4"/>
        <v>6.4270749328319797E-3</v>
      </c>
      <c r="J54" s="45">
        <f t="shared" si="5"/>
        <v>-5.5511694937120847E-2</v>
      </c>
      <c r="K54" s="45">
        <f t="shared" si="6"/>
        <v>-2.0229318975793366E-2</v>
      </c>
      <c r="L54" s="45">
        <f t="shared" si="7"/>
        <v>4.0922534622439354E-4</v>
      </c>
      <c r="M54" s="45">
        <f t="shared" si="8"/>
        <v>-9.816810810053811E-2</v>
      </c>
      <c r="N54" s="45">
        <f t="shared" si="9"/>
        <v>-1.2855281773703535E-2</v>
      </c>
      <c r="O54" s="2"/>
      <c r="P54" s="2"/>
      <c r="Q54" s="2"/>
      <c r="V54" s="45">
        <f t="shared" si="10"/>
        <v>4.0922534622439354E-4</v>
      </c>
      <c r="W54" s="45">
        <f t="shared" si="11"/>
        <v>-8.2783500617527338E-6</v>
      </c>
      <c r="X54" s="45">
        <f t="shared" si="12"/>
        <v>1.6746538399247476E-7</v>
      </c>
      <c r="Y54" s="2"/>
      <c r="Z54" s="129"/>
      <c r="AA54" s="5"/>
      <c r="AB54" s="2"/>
    </row>
    <row r="55" spans="1:28" x14ac:dyDescent="0.35">
      <c r="A55" s="70">
        <v>41981</v>
      </c>
      <c r="B55" s="85">
        <v>303.88</v>
      </c>
      <c r="C55" s="76">
        <v>56.537399999999998</v>
      </c>
      <c r="D55" s="73">
        <f t="shared" si="0"/>
        <v>7.5262756539901917E-3</v>
      </c>
      <c r="E55" s="73">
        <f t="shared" si="0"/>
        <v>5.5938060825748105E-3</v>
      </c>
      <c r="F55" s="73">
        <f t="shared" si="1"/>
        <v>4.3942241988500861E-3</v>
      </c>
      <c r="G55" s="73">
        <f t="shared" si="2"/>
        <v>3.1944022776027579E-3</v>
      </c>
      <c r="H55" s="74">
        <f t="shared" si="3"/>
        <v>1.4036919789103869E-5</v>
      </c>
      <c r="I55" s="74">
        <f t="shared" si="4"/>
        <v>1.9309206309759682E-5</v>
      </c>
      <c r="J55" s="45">
        <f t="shared" si="5"/>
        <v>5.5736260770590492E-3</v>
      </c>
      <c r="K55" s="45">
        <f t="shared" si="6"/>
        <v>2.018000551576131E-5</v>
      </c>
      <c r="L55" s="45">
        <f t="shared" si="7"/>
        <v>4.0723262261615689E-10</v>
      </c>
      <c r="M55" s="45">
        <f t="shared" si="8"/>
        <v>-3.7082787086358246E-2</v>
      </c>
      <c r="N55" s="45">
        <f t="shared" si="9"/>
        <v>4.8230039240476336E-2</v>
      </c>
      <c r="O55" s="2"/>
      <c r="P55" s="2"/>
      <c r="Q55" s="2"/>
      <c r="V55" s="45">
        <f t="shared" si="10"/>
        <v>4.0723262261611067E-10</v>
      </c>
      <c r="W55" s="45">
        <f t="shared" si="11"/>
        <v>8.2179565705905907E-15</v>
      </c>
      <c r="X55" s="45">
        <f t="shared" si="12"/>
        <v>1.6583840892279561E-19</v>
      </c>
      <c r="Y55" s="2"/>
      <c r="Z55" s="129"/>
      <c r="AA55" s="5"/>
      <c r="AB55" s="2"/>
    </row>
    <row r="56" spans="1:28" x14ac:dyDescent="0.35">
      <c r="A56" s="70">
        <v>41974</v>
      </c>
      <c r="B56" s="85">
        <v>301.61</v>
      </c>
      <c r="C56" s="76">
        <v>56.222900000000003</v>
      </c>
      <c r="D56" s="73">
        <f t="shared" si="0"/>
        <v>5.0316561146284263E-3</v>
      </c>
      <c r="E56" s="73">
        <f t="shared" si="0"/>
        <v>1.689492266064738E-2</v>
      </c>
      <c r="F56" s="73">
        <f t="shared" si="1"/>
        <v>1.8996046594883212E-3</v>
      </c>
      <c r="G56" s="73">
        <f t="shared" si="2"/>
        <v>1.4495518855675328E-2</v>
      </c>
      <c r="H56" s="74">
        <f t="shared" si="3"/>
        <v>2.7535755159941672E-5</v>
      </c>
      <c r="I56" s="74">
        <f t="shared" si="4"/>
        <v>3.6084978623497407E-6</v>
      </c>
      <c r="J56" s="45">
        <f t="shared" si="5"/>
        <v>3.7716067571759893E-3</v>
      </c>
      <c r="K56" s="45">
        <f t="shared" si="6"/>
        <v>1.3123315903471391E-2</v>
      </c>
      <c r="L56" s="45">
        <f t="shared" si="7"/>
        <v>1.7222142030230513E-4</v>
      </c>
      <c r="M56" s="45">
        <f t="shared" si="8"/>
        <v>-3.8884806406241305E-2</v>
      </c>
      <c r="N56" s="45">
        <f t="shared" si="9"/>
        <v>4.6428019920593276E-2</v>
      </c>
      <c r="O56" s="2"/>
      <c r="P56" s="2"/>
      <c r="Q56" s="2"/>
      <c r="V56" s="45">
        <f t="shared" si="10"/>
        <v>1.722214203023051E-4</v>
      </c>
      <c r="W56" s="45">
        <f t="shared" si="11"/>
        <v>2.2601161039716711E-6</v>
      </c>
      <c r="X56" s="45">
        <f t="shared" si="12"/>
        <v>2.9660217610943228E-8</v>
      </c>
      <c r="Y56" s="2"/>
      <c r="Z56" s="129"/>
      <c r="AA56" s="5"/>
      <c r="AB56" s="2"/>
    </row>
    <row r="57" spans="1:28" x14ac:dyDescent="0.35">
      <c r="A57" s="70">
        <v>41967</v>
      </c>
      <c r="B57" s="85">
        <v>300.10000000000002</v>
      </c>
      <c r="C57" s="76">
        <v>55.288800000000002</v>
      </c>
      <c r="D57" s="73">
        <f t="shared" si="0"/>
        <v>4.4516376039817687E-2</v>
      </c>
      <c r="E57" s="73">
        <f t="shared" si="0"/>
        <v>1.1848159088164004E-2</v>
      </c>
      <c r="F57" s="73">
        <f t="shared" si="1"/>
        <v>4.1384324584677584E-2</v>
      </c>
      <c r="G57" s="73">
        <f t="shared" si="2"/>
        <v>9.4487552831919522E-3</v>
      </c>
      <c r="H57" s="74">
        <f t="shared" si="3"/>
        <v>3.9103035556080292E-4</v>
      </c>
      <c r="I57" s="74">
        <f t="shared" si="4"/>
        <v>1.7126623213299494E-3</v>
      </c>
      <c r="J57" s="45">
        <f t="shared" si="5"/>
        <v>3.2293883209627158E-2</v>
      </c>
      <c r="K57" s="45">
        <f t="shared" si="6"/>
        <v>-2.0445724121463154E-2</v>
      </c>
      <c r="L57" s="45">
        <f t="shared" si="7"/>
        <v>4.1802763485098029E-4</v>
      </c>
      <c r="M57" s="45">
        <f t="shared" si="8"/>
        <v>-1.0362529953790139E-2</v>
      </c>
      <c r="N57" s="45">
        <f t="shared" si="9"/>
        <v>7.4950296373044442E-2</v>
      </c>
      <c r="O57" s="2"/>
      <c r="P57" s="2"/>
      <c r="Q57" s="2"/>
      <c r="V57" s="45">
        <f t="shared" si="10"/>
        <v>4.1802763485098029E-4</v>
      </c>
      <c r="W57" s="45">
        <f t="shared" si="11"/>
        <v>-8.5468776973108782E-6</v>
      </c>
      <c r="X57" s="45">
        <f t="shared" si="12"/>
        <v>1.747471034991045E-7</v>
      </c>
      <c r="Y57" s="2"/>
      <c r="Z57" s="129"/>
      <c r="AA57" s="5"/>
      <c r="AB57" s="2"/>
    </row>
    <row r="58" spans="1:28" x14ac:dyDescent="0.35">
      <c r="A58" s="70">
        <v>41960</v>
      </c>
      <c r="B58" s="85">
        <v>287.31</v>
      </c>
      <c r="C58" s="76">
        <v>54.641399999999997</v>
      </c>
      <c r="D58" s="73">
        <f t="shared" si="0"/>
        <v>-3.3732427524046454E-2</v>
      </c>
      <c r="E58" s="73">
        <f t="shared" si="0"/>
        <v>-1.0551552673561048E-2</v>
      </c>
      <c r="F58" s="73">
        <f t="shared" si="1"/>
        <v>-3.6864478979186557E-2</v>
      </c>
      <c r="G58" s="73">
        <f t="shared" si="2"/>
        <v>-1.29509564785331E-2</v>
      </c>
      <c r="H58" s="74">
        <f t="shared" si="3"/>
        <v>4.7743026286324342E-4</v>
      </c>
      <c r="I58" s="74">
        <f t="shared" si="4"/>
        <v>1.3589898104068875E-3</v>
      </c>
      <c r="J58" s="45">
        <f t="shared" si="5"/>
        <v>-2.4230109148699837E-2</v>
      </c>
      <c r="K58" s="45">
        <f t="shared" si="6"/>
        <v>1.3678556475138789E-2</v>
      </c>
      <c r="L58" s="45">
        <f t="shared" si="7"/>
        <v>1.8710290724356131E-4</v>
      </c>
      <c r="M58" s="45">
        <f t="shared" si="8"/>
        <v>-6.6886522312117114E-2</v>
      </c>
      <c r="N58" s="45">
        <f t="shared" si="9"/>
        <v>1.8426304014717461E-2</v>
      </c>
      <c r="O58" s="2"/>
      <c r="P58" s="2"/>
      <c r="Q58" s="2"/>
      <c r="V58" s="45">
        <f t="shared" si="10"/>
        <v>1.8710290724356125E-4</v>
      </c>
      <c r="W58" s="45">
        <f t="shared" si="11"/>
        <v>2.5592976833937068E-6</v>
      </c>
      <c r="X58" s="45">
        <f t="shared" si="12"/>
        <v>3.5007497898992688E-8</v>
      </c>
      <c r="Y58" s="2"/>
      <c r="Z58" s="129"/>
      <c r="AA58" s="5"/>
      <c r="AB58" s="2"/>
    </row>
    <row r="59" spans="1:28" x14ac:dyDescent="0.35">
      <c r="A59" s="70">
        <v>41953</v>
      </c>
      <c r="B59" s="85">
        <v>297.33999999999997</v>
      </c>
      <c r="C59" s="76">
        <v>55.2241</v>
      </c>
      <c r="D59" s="73">
        <f t="shared" si="0"/>
        <v>1.8776125539642162E-2</v>
      </c>
      <c r="E59" s="73">
        <f t="shared" si="0"/>
        <v>5.0862777634002619E-2</v>
      </c>
      <c r="F59" s="73">
        <f t="shared" si="1"/>
        <v>1.5644074084502056E-2</v>
      </c>
      <c r="G59" s="73">
        <f t="shared" si="2"/>
        <v>4.8463373829030564E-2</v>
      </c>
      <c r="H59" s="74">
        <f t="shared" si="3"/>
        <v>7.5816461056627221E-4</v>
      </c>
      <c r="I59" s="74">
        <f t="shared" si="4"/>
        <v>2.4473705396138882E-4</v>
      </c>
      <c r="J59" s="45">
        <f t="shared" si="5"/>
        <v>1.3700094470277712E-2</v>
      </c>
      <c r="K59" s="45">
        <f t="shared" si="6"/>
        <v>3.7162683163724911E-2</v>
      </c>
      <c r="L59" s="45">
        <f t="shared" si="7"/>
        <v>1.3810650199274029E-3</v>
      </c>
      <c r="M59" s="45">
        <f t="shared" si="8"/>
        <v>-2.8956318693139582E-2</v>
      </c>
      <c r="N59" s="45">
        <f t="shared" si="9"/>
        <v>5.6356507633694999E-2</v>
      </c>
      <c r="O59" s="2"/>
      <c r="P59" s="2"/>
      <c r="Q59" s="2"/>
      <c r="V59" s="45">
        <f t="shared" si="10"/>
        <v>1.3810650199274029E-3</v>
      </c>
      <c r="W59" s="45">
        <f t="shared" si="11"/>
        <v>5.1324081764065508E-5</v>
      </c>
      <c r="X59" s="45">
        <f t="shared" si="12"/>
        <v>1.9073405892670779E-6</v>
      </c>
      <c r="Y59" s="2"/>
      <c r="Z59" s="129"/>
      <c r="AA59" s="5"/>
      <c r="AB59" s="2"/>
    </row>
    <row r="60" spans="1:28" x14ac:dyDescent="0.35">
      <c r="A60" s="70">
        <v>41946</v>
      </c>
      <c r="B60" s="85">
        <v>291.86</v>
      </c>
      <c r="C60" s="76">
        <v>52.551200000000001</v>
      </c>
      <c r="D60" s="73">
        <f t="shared" si="0"/>
        <v>3.901744393022441E-2</v>
      </c>
      <c r="E60" s="73">
        <f t="shared" si="0"/>
        <v>2.544729360295506E-2</v>
      </c>
      <c r="F60" s="73">
        <f t="shared" si="1"/>
        <v>3.5885392475084307E-2</v>
      </c>
      <c r="G60" s="73">
        <f t="shared" si="2"/>
        <v>2.3047889797983008E-2</v>
      </c>
      <c r="H60" s="74">
        <f t="shared" si="3"/>
        <v>8.2708257112311184E-4</v>
      </c>
      <c r="I60" s="74">
        <f t="shared" si="4"/>
        <v>1.2877613930908373E-3</v>
      </c>
      <c r="J60" s="45">
        <f t="shared" si="5"/>
        <v>2.8321661496512697E-2</v>
      </c>
      <c r="K60" s="45">
        <f t="shared" si="6"/>
        <v>-2.8743678935576368E-3</v>
      </c>
      <c r="L60" s="45">
        <f t="shared" si="7"/>
        <v>8.2619907875149668E-6</v>
      </c>
      <c r="M60" s="45">
        <f t="shared" si="8"/>
        <v>-1.4334751666904601E-2</v>
      </c>
      <c r="N60" s="45">
        <f t="shared" si="9"/>
        <v>7.0978074659929974E-2</v>
      </c>
      <c r="O60" s="2"/>
      <c r="P60" s="2"/>
      <c r="Q60" s="2"/>
      <c r="V60" s="45">
        <f t="shared" si="10"/>
        <v>8.2619907875149736E-6</v>
      </c>
      <c r="W60" s="45">
        <f t="shared" si="11"/>
        <v>-2.3748001056502027E-8</v>
      </c>
      <c r="X60" s="45">
        <f t="shared" si="12"/>
        <v>6.8260491772982289E-11</v>
      </c>
      <c r="Y60" s="2"/>
      <c r="Z60" s="129"/>
      <c r="AA60" s="5"/>
      <c r="AB60" s="2"/>
    </row>
    <row r="61" spans="1:28" x14ac:dyDescent="0.35">
      <c r="A61" s="70">
        <v>41939</v>
      </c>
      <c r="B61" s="85">
        <v>280.89999999999998</v>
      </c>
      <c r="C61" s="76">
        <v>51.247100000000003</v>
      </c>
      <c r="D61" s="73">
        <f t="shared" si="0"/>
        <v>2.1491690606931044E-2</v>
      </c>
      <c r="E61" s="73">
        <f t="shared" si="0"/>
        <v>3.8222947950178783E-2</v>
      </c>
      <c r="F61" s="73">
        <f t="shared" si="1"/>
        <v>1.8359639151790938E-2</v>
      </c>
      <c r="G61" s="73">
        <f t="shared" si="2"/>
        <v>3.5823544145206727E-2</v>
      </c>
      <c r="H61" s="74">
        <f t="shared" si="3"/>
        <v>6.5770734364424847E-4</v>
      </c>
      <c r="I61" s="74">
        <f t="shared" si="4"/>
        <v>3.3707634978397469E-4</v>
      </c>
      <c r="J61" s="45">
        <f t="shared" si="5"/>
        <v>1.5661716528648218E-2</v>
      </c>
      <c r="K61" s="45">
        <f t="shared" si="6"/>
        <v>2.2561231421530565E-2</v>
      </c>
      <c r="L61" s="45">
        <f t="shared" si="7"/>
        <v>5.090091632558581E-4</v>
      </c>
      <c r="M61" s="45">
        <f t="shared" si="8"/>
        <v>-2.6994696634769076E-2</v>
      </c>
      <c r="N61" s="45">
        <f t="shared" si="9"/>
        <v>5.8318129692065505E-2</v>
      </c>
      <c r="O61" s="2"/>
      <c r="P61" s="2"/>
      <c r="Q61" s="2"/>
      <c r="V61" s="45">
        <f t="shared" si="10"/>
        <v>5.090091632558581E-4</v>
      </c>
      <c r="W61" s="45">
        <f t="shared" si="11"/>
        <v>1.1483873527895048E-5</v>
      </c>
      <c r="X61" s="45">
        <f t="shared" si="12"/>
        <v>2.5909032827842878E-7</v>
      </c>
      <c r="Y61" s="2"/>
      <c r="Z61" s="129"/>
      <c r="AA61" s="5"/>
      <c r="AB61" s="2"/>
    </row>
    <row r="62" spans="1:28" x14ac:dyDescent="0.35">
      <c r="A62" s="70">
        <v>41932</v>
      </c>
      <c r="B62" s="85">
        <v>274.99</v>
      </c>
      <c r="C62" s="76">
        <v>49.360399999999998</v>
      </c>
      <c r="D62" s="73">
        <f t="shared" si="0"/>
        <v>1.363854178185701E-2</v>
      </c>
      <c r="E62" s="73">
        <f t="shared" si="0"/>
        <v>-8.5446050881979058E-3</v>
      </c>
      <c r="F62" s="73">
        <f t="shared" si="1"/>
        <v>1.0506490326716906E-2</v>
      </c>
      <c r="G62" s="73">
        <f t="shared" si="2"/>
        <v>-1.0944008893169958E-2</v>
      </c>
      <c r="H62" s="74">
        <f t="shared" si="3"/>
        <v>-1.1498312357159395E-4</v>
      </c>
      <c r="I62" s="74">
        <f t="shared" si="4"/>
        <v>1.103863389853959E-4</v>
      </c>
      <c r="J62" s="45">
        <f t="shared" si="5"/>
        <v>9.9888972143567269E-3</v>
      </c>
      <c r="K62" s="45">
        <f t="shared" si="6"/>
        <v>-1.8533502302554634E-2</v>
      </c>
      <c r="L62" s="45">
        <f t="shared" si="7"/>
        <v>3.4349070759879792E-4</v>
      </c>
      <c r="M62" s="45">
        <f t="shared" si="8"/>
        <v>-3.2667515949060567E-2</v>
      </c>
      <c r="N62" s="45">
        <f t="shared" si="9"/>
        <v>5.2645310377774014E-2</v>
      </c>
      <c r="O62" s="2"/>
      <c r="P62" s="2"/>
      <c r="Q62" s="2"/>
      <c r="V62" s="45">
        <f t="shared" si="10"/>
        <v>3.4349070759879792E-4</v>
      </c>
      <c r="W62" s="45">
        <f t="shared" si="11"/>
        <v>-6.3660858201884417E-6</v>
      </c>
      <c r="X62" s="45">
        <f t="shared" si="12"/>
        <v>1.1798586620672289E-7</v>
      </c>
      <c r="Y62" s="2"/>
      <c r="Z62" s="129"/>
      <c r="AA62" s="5"/>
      <c r="AB62" s="2"/>
    </row>
    <row r="63" spans="1:28" x14ac:dyDescent="0.35">
      <c r="A63" s="70">
        <v>41925</v>
      </c>
      <c r="B63" s="85">
        <v>271.29000000000002</v>
      </c>
      <c r="C63" s="76">
        <v>49.785800000000002</v>
      </c>
      <c r="D63" s="73">
        <f t="shared" si="0"/>
        <v>-5.7136899176311116E-2</v>
      </c>
      <c r="E63" s="73">
        <f t="shared" si="0"/>
        <v>-4.8940068045014419E-2</v>
      </c>
      <c r="F63" s="73">
        <f t="shared" si="1"/>
        <v>-6.0268950631451219E-2</v>
      </c>
      <c r="G63" s="73">
        <f t="shared" si="2"/>
        <v>-5.1339471849986475E-2</v>
      </c>
      <c r="H63" s="74">
        <f t="shared" si="3"/>
        <v>3.0941760943716144E-3</v>
      </c>
      <c r="I63" s="74">
        <f t="shared" si="4"/>
        <v>3.6323464102163043E-3</v>
      </c>
      <c r="J63" s="45">
        <f t="shared" si="5"/>
        <v>-4.1136619108862599E-2</v>
      </c>
      <c r="K63" s="45">
        <f t="shared" si="6"/>
        <v>-7.8034489361518203E-3</v>
      </c>
      <c r="L63" s="45">
        <f t="shared" si="7"/>
        <v>6.0893815299128978E-5</v>
      </c>
      <c r="M63" s="45">
        <f t="shared" si="8"/>
        <v>-8.3793032272279883E-2</v>
      </c>
      <c r="N63" s="45">
        <f t="shared" si="9"/>
        <v>1.5197940545547059E-3</v>
      </c>
      <c r="O63" s="2"/>
      <c r="P63" s="2"/>
      <c r="Q63" s="2"/>
      <c r="V63" s="45">
        <f t="shared" si="10"/>
        <v>6.0893815299128991E-5</v>
      </c>
      <c r="W63" s="45">
        <f t="shared" si="11"/>
        <v>-4.7518177821421361E-7</v>
      </c>
      <c r="X63" s="45">
        <f t="shared" si="12"/>
        <v>3.7080567416844359E-9</v>
      </c>
      <c r="Y63" s="2"/>
      <c r="Z63" s="129"/>
      <c r="AA63" s="5"/>
      <c r="AB63" s="2"/>
    </row>
    <row r="64" spans="1:28" x14ac:dyDescent="0.35">
      <c r="A64" s="70">
        <v>41918</v>
      </c>
      <c r="B64" s="85">
        <v>287.73</v>
      </c>
      <c r="C64" s="76">
        <v>52.347700000000003</v>
      </c>
      <c r="D64" s="73">
        <f t="shared" si="0"/>
        <v>-1.3880320789635872E-2</v>
      </c>
      <c r="E64" s="73">
        <f t="shared" si="0"/>
        <v>-1.9233975902259982E-2</v>
      </c>
      <c r="F64" s="73">
        <f t="shared" si="1"/>
        <v>-1.7012372244775979E-2</v>
      </c>
      <c r="G64" s="73">
        <f t="shared" si="2"/>
        <v>-2.1633379707232035E-2</v>
      </c>
      <c r="H64" s="74">
        <f t="shared" si="3"/>
        <v>3.6803510849201416E-4</v>
      </c>
      <c r="I64" s="74">
        <f t="shared" si="4"/>
        <v>2.8942080939482409E-4</v>
      </c>
      <c r="J64" s="45">
        <f t="shared" si="5"/>
        <v>-9.8896939826496957E-3</v>
      </c>
      <c r="K64" s="45">
        <f t="shared" si="6"/>
        <v>-9.3442819196102866E-3</v>
      </c>
      <c r="L64" s="45">
        <f t="shared" si="7"/>
        <v>8.7315604593155705E-5</v>
      </c>
      <c r="M64" s="45">
        <f t="shared" si="8"/>
        <v>-5.2546107146066987E-2</v>
      </c>
      <c r="N64" s="45">
        <f t="shared" si="9"/>
        <v>3.2766719180767595E-2</v>
      </c>
      <c r="O64" s="2"/>
      <c r="P64" s="2"/>
      <c r="Q64" s="2"/>
      <c r="V64" s="45">
        <f t="shared" si="10"/>
        <v>8.7315604593155732E-5</v>
      </c>
      <c r="W64" s="45">
        <f t="shared" si="11"/>
        <v>-8.1590162529966613E-7</v>
      </c>
      <c r="X64" s="45">
        <f t="shared" si="12"/>
        <v>7.624014805468318E-9</v>
      </c>
      <c r="Y64" s="2"/>
      <c r="Z64" s="129"/>
      <c r="AA64" s="5"/>
      <c r="AB64" s="2"/>
    </row>
    <row r="65" spans="1:28" x14ac:dyDescent="0.35">
      <c r="A65" s="70">
        <v>41911</v>
      </c>
      <c r="B65" s="85">
        <v>291.77999999999997</v>
      </c>
      <c r="C65" s="76">
        <v>53.374299999999998</v>
      </c>
      <c r="D65" s="73">
        <f t="shared" si="0"/>
        <v>-2.7853668288132252E-2</v>
      </c>
      <c r="E65" s="73">
        <f t="shared" si="0"/>
        <v>-1.6531697115429001E-2</v>
      </c>
      <c r="F65" s="73">
        <f t="shared" si="1"/>
        <v>-3.0985719743272359E-2</v>
      </c>
      <c r="G65" s="73">
        <f t="shared" si="2"/>
        <v>-1.8931100920401053E-2</v>
      </c>
      <c r="H65" s="74">
        <f t="shared" si="3"/>
        <v>5.8659378755115249E-4</v>
      </c>
      <c r="I65" s="74">
        <f t="shared" si="4"/>
        <v>9.6011482800861846E-4</v>
      </c>
      <c r="J65" s="45">
        <f t="shared" si="5"/>
        <v>-1.9983514606764716E-2</v>
      </c>
      <c r="K65" s="45">
        <f t="shared" si="6"/>
        <v>3.4518174913357146E-3</v>
      </c>
      <c r="L65" s="45">
        <f t="shared" si="7"/>
        <v>1.1915043993491186E-5</v>
      </c>
      <c r="M65" s="45">
        <f t="shared" si="8"/>
        <v>-6.2639927770182013E-2</v>
      </c>
      <c r="N65" s="45">
        <f t="shared" si="9"/>
        <v>2.2672898556652575E-2</v>
      </c>
      <c r="O65" s="2"/>
      <c r="P65" s="2"/>
      <c r="Q65" s="2"/>
      <c r="V65" s="45">
        <f t="shared" si="10"/>
        <v>1.1915043993491178E-5</v>
      </c>
      <c r="W65" s="45">
        <f t="shared" si="11"/>
        <v>4.1128557266767374E-8</v>
      </c>
      <c r="X65" s="45">
        <f t="shared" si="12"/>
        <v>1.4196827336683018E-10</v>
      </c>
      <c r="Y65" s="2"/>
      <c r="Z65" s="129"/>
      <c r="AA65" s="5"/>
      <c r="AB65" s="2"/>
    </row>
    <row r="66" spans="1:28" x14ac:dyDescent="0.35">
      <c r="A66" s="70">
        <v>41904</v>
      </c>
      <c r="B66" s="85">
        <v>300.14</v>
      </c>
      <c r="C66" s="76">
        <v>54.271500000000003</v>
      </c>
      <c r="D66" s="73">
        <f t="shared" si="0"/>
        <v>6.5732108122609819E-3</v>
      </c>
      <c r="E66" s="73">
        <f t="shared" si="0"/>
        <v>-1.195380870629054E-2</v>
      </c>
      <c r="F66" s="73">
        <f t="shared" si="1"/>
        <v>3.4411593571208768E-3</v>
      </c>
      <c r="G66" s="73">
        <f t="shared" si="2"/>
        <v>-1.4353212511262592E-2</v>
      </c>
      <c r="H66" s="74">
        <f t="shared" si="3"/>
        <v>-4.9391691537875705E-5</v>
      </c>
      <c r="I66" s="74">
        <f t="shared" si="4"/>
        <v>1.1841577721100565E-5</v>
      </c>
      <c r="J66" s="45">
        <f t="shared" si="5"/>
        <v>4.8851678850187815E-3</v>
      </c>
      <c r="K66" s="45">
        <f t="shared" si="6"/>
        <v>-1.683897659130932E-2</v>
      </c>
      <c r="L66" s="45">
        <f t="shared" si="7"/>
        <v>2.8355113264266323E-4</v>
      </c>
      <c r="M66" s="45">
        <f t="shared" si="8"/>
        <v>-3.7771245278398508E-2</v>
      </c>
      <c r="N66" s="45">
        <f t="shared" si="9"/>
        <v>4.7541581048436074E-2</v>
      </c>
      <c r="O66" s="2"/>
      <c r="P66" s="2"/>
      <c r="Q66" s="2"/>
      <c r="V66" s="45">
        <f t="shared" si="10"/>
        <v>2.8355113264266323E-4</v>
      </c>
      <c r="W66" s="45">
        <f t="shared" si="11"/>
        <v>-4.7747108850090503E-6</v>
      </c>
      <c r="X66" s="45">
        <f t="shared" si="12"/>
        <v>8.0401244822937194E-8</v>
      </c>
      <c r="Y66" s="2"/>
      <c r="Z66" s="129"/>
      <c r="AA66" s="5"/>
      <c r="AB66" s="2"/>
    </row>
    <row r="67" spans="1:28" x14ac:dyDescent="0.35">
      <c r="A67" s="70">
        <v>41897</v>
      </c>
      <c r="B67" s="85">
        <v>298.18</v>
      </c>
      <c r="C67" s="76">
        <v>54.928100000000001</v>
      </c>
      <c r="D67" s="73">
        <f t="shared" ref="D67:E130" si="13">(B67-B68)/B68</f>
        <v>-4.2053522665210188E-2</v>
      </c>
      <c r="E67" s="73">
        <f t="shared" si="13"/>
        <v>-2.1581875214865723E-2</v>
      </c>
      <c r="F67" s="73">
        <f t="shared" ref="F67:F130" si="14">D67-AVERAGE($D$2:$D$157)</f>
        <v>-4.5185574120350291E-2</v>
      </c>
      <c r="G67" s="73">
        <f t="shared" ref="G67:G130" si="15">E67-AVERAGE($E$2:$E$157)</f>
        <v>-2.3981279019837775E-2</v>
      </c>
      <c r="H67" s="74">
        <f t="shared" ref="H67:H130" si="16">F67*G67</f>
        <v>1.0836078606516811E-3</v>
      </c>
      <c r="I67" s="74">
        <f t="shared" ref="I67:I130" si="17">F67^2</f>
        <v>2.0417361085856701E-3</v>
      </c>
      <c r="J67" s="45">
        <f t="shared" ref="J67:J130" si="18">$S$4+$R$11*D67</f>
        <v>-3.0240955279889216E-2</v>
      </c>
      <c r="K67" s="45">
        <f t="shared" ref="K67:K130" si="19">E67-J67</f>
        <v>8.6590800650234931E-3</v>
      </c>
      <c r="L67" s="45">
        <f t="shared" ref="L67:L130" si="20">K67^2</f>
        <v>7.4979667572487268E-5</v>
      </c>
      <c r="M67" s="45">
        <f t="shared" ref="M67:M130" si="21">$S$4+($R$4*D67)-$R$21</f>
        <v>-7.2897368443306493E-2</v>
      </c>
      <c r="N67" s="45">
        <f t="shared" ref="N67:N130" si="22">$S$4+($R$4*D67)+$R$21</f>
        <v>1.2415457883528082E-2</v>
      </c>
      <c r="O67" s="2"/>
      <c r="P67" s="2"/>
      <c r="Q67" s="2"/>
      <c r="V67" s="45">
        <f t="shared" ref="V67:V130" si="23">(K67-AVERAGE($K$2:$K$157))^2</f>
        <v>7.4979667572487227E-5</v>
      </c>
      <c r="W67" s="45">
        <f t="shared" ref="W67:W130" si="24">(K67-AVERAGE($K$2:$K$157))^3</f>
        <v>6.4925494475901247E-7</v>
      </c>
      <c r="X67" s="45">
        <f t="shared" ref="X67:X130" si="25">(K67-AVERAGE($K$2:$K$157))^4</f>
        <v>5.6219505492806926E-9</v>
      </c>
      <c r="Y67" s="2"/>
      <c r="Z67" s="129"/>
      <c r="AA67" s="5"/>
      <c r="AB67" s="2"/>
    </row>
    <row r="68" spans="1:28" x14ac:dyDescent="0.35">
      <c r="A68" s="70">
        <v>41890</v>
      </c>
      <c r="B68" s="85">
        <v>311.27</v>
      </c>
      <c r="C68" s="76">
        <v>56.139699999999998</v>
      </c>
      <c r="D68" s="73">
        <f t="shared" si="13"/>
        <v>1.1733732041864254E-2</v>
      </c>
      <c r="E68" s="73">
        <f t="shared" si="13"/>
        <v>-1.6449649844751074E-3</v>
      </c>
      <c r="F68" s="73">
        <f t="shared" si="14"/>
        <v>8.6016805867241489E-3</v>
      </c>
      <c r="G68" s="73">
        <f t="shared" si="15"/>
        <v>-4.04436878944716E-3</v>
      </c>
      <c r="H68" s="74">
        <f t="shared" si="16"/>
        <v>-3.4788368501740684E-5</v>
      </c>
      <c r="I68" s="74">
        <f t="shared" si="17"/>
        <v>7.3988908916027102E-5</v>
      </c>
      <c r="J68" s="45">
        <f t="shared" si="18"/>
        <v>8.6129343077859868E-3</v>
      </c>
      <c r="K68" s="45">
        <f t="shared" si="19"/>
        <v>-1.0257899292261095E-2</v>
      </c>
      <c r="L68" s="45">
        <f t="shared" si="20"/>
        <v>1.0522449789017067E-4</v>
      </c>
      <c r="M68" s="45">
        <f t="shared" si="21"/>
        <v>-3.4043478855631304E-2</v>
      </c>
      <c r="N68" s="45">
        <f t="shared" si="22"/>
        <v>5.1269347471203278E-2</v>
      </c>
      <c r="O68" s="2"/>
      <c r="P68" s="2"/>
      <c r="Q68" s="2"/>
      <c r="V68" s="45">
        <f t="shared" si="23"/>
        <v>1.0522449789017071E-4</v>
      </c>
      <c r="W68" s="45">
        <f t="shared" si="24"/>
        <v>-1.0793823024361114E-6</v>
      </c>
      <c r="X68" s="45">
        <f t="shared" si="25"/>
        <v>1.107219495623854E-8</v>
      </c>
      <c r="Y68" s="2"/>
      <c r="Z68" s="129"/>
      <c r="AA68" s="5"/>
      <c r="AB68" s="2"/>
    </row>
    <row r="69" spans="1:28" x14ac:dyDescent="0.35">
      <c r="A69" s="70">
        <v>41883</v>
      </c>
      <c r="B69" s="85">
        <v>307.66000000000003</v>
      </c>
      <c r="C69" s="76">
        <v>56.232199999999999</v>
      </c>
      <c r="D69" s="73">
        <f t="shared" si="13"/>
        <v>-4.1754329179477705E-3</v>
      </c>
      <c r="E69" s="73">
        <f t="shared" si="13"/>
        <v>-1.1220267872685768E-2</v>
      </c>
      <c r="F69" s="73">
        <f t="shared" si="14"/>
        <v>-7.3074843730878761E-3</v>
      </c>
      <c r="G69" s="73">
        <f t="shared" si="15"/>
        <v>-1.361967167765782E-2</v>
      </c>
      <c r="H69" s="74">
        <f t="shared" si="16"/>
        <v>9.9525537951072055E-5</v>
      </c>
      <c r="I69" s="74">
        <f t="shared" si="17"/>
        <v>5.3399327862923512E-5</v>
      </c>
      <c r="J69" s="45">
        <f t="shared" si="18"/>
        <v>-2.8792480344250367E-3</v>
      </c>
      <c r="K69" s="45">
        <f t="shared" si="19"/>
        <v>-8.3410198382607315E-3</v>
      </c>
      <c r="L69" s="45">
        <f t="shared" si="20"/>
        <v>6.9572611942259077E-5</v>
      </c>
      <c r="M69" s="45">
        <f t="shared" si="21"/>
        <v>-4.5535661197842324E-2</v>
      </c>
      <c r="N69" s="45">
        <f t="shared" si="22"/>
        <v>3.9777165128992258E-2</v>
      </c>
      <c r="O69" s="2"/>
      <c r="P69" s="2"/>
      <c r="Q69" s="2"/>
      <c r="V69" s="45">
        <f t="shared" si="23"/>
        <v>6.9572611942259104E-5</v>
      </c>
      <c r="W69" s="45">
        <f t="shared" si="24"/>
        <v>-5.8030653640999875E-7</v>
      </c>
      <c r="X69" s="45">
        <f t="shared" si="25"/>
        <v>4.8403483324681741E-9</v>
      </c>
      <c r="Y69" s="2"/>
      <c r="Z69" s="129"/>
      <c r="AA69" s="5"/>
      <c r="AB69" s="2"/>
    </row>
    <row r="70" spans="1:28" x14ac:dyDescent="0.35">
      <c r="A70" s="70">
        <v>41876</v>
      </c>
      <c r="B70" s="85">
        <v>308.95</v>
      </c>
      <c r="C70" s="76">
        <v>56.8703</v>
      </c>
      <c r="D70" s="73">
        <f t="shared" si="13"/>
        <v>2.9078675637865432E-2</v>
      </c>
      <c r="E70" s="73">
        <f t="shared" si="13"/>
        <v>1.5020873231040514E-2</v>
      </c>
      <c r="F70" s="73">
        <f t="shared" si="14"/>
        <v>2.5946624182725326E-2</v>
      </c>
      <c r="G70" s="73">
        <f t="shared" si="15"/>
        <v>1.2621469426068462E-2</v>
      </c>
      <c r="H70" s="74">
        <f t="shared" si="16"/>
        <v>3.2748452383195628E-4</v>
      </c>
      <c r="I70" s="74">
        <f t="shared" si="17"/>
        <v>6.732273064795867E-4</v>
      </c>
      <c r="J70" s="45">
        <f t="shared" si="18"/>
        <v>2.1142269129829729E-2</v>
      </c>
      <c r="K70" s="45">
        <f t="shared" si="19"/>
        <v>-6.1213958987892149E-3</v>
      </c>
      <c r="L70" s="45">
        <f t="shared" si="20"/>
        <v>3.7471487749713422E-5</v>
      </c>
      <c r="M70" s="45">
        <f t="shared" si="21"/>
        <v>-2.1514144033587569E-2</v>
      </c>
      <c r="N70" s="45">
        <f t="shared" si="22"/>
        <v>6.3798682293247005E-2</v>
      </c>
      <c r="O70" s="2"/>
      <c r="P70" s="2"/>
      <c r="Q70" s="2"/>
      <c r="V70" s="45">
        <f t="shared" si="23"/>
        <v>3.7471487749713429E-5</v>
      </c>
      <c r="W70" s="45">
        <f t="shared" si="24"/>
        <v>-2.2937781143262611E-7</v>
      </c>
      <c r="X70" s="45">
        <f t="shared" si="25"/>
        <v>1.4041123941769235E-9</v>
      </c>
      <c r="Y70" s="2"/>
      <c r="Z70" s="129"/>
      <c r="AA70" s="5"/>
      <c r="AB70" s="2"/>
    </row>
    <row r="71" spans="1:28" x14ac:dyDescent="0.35">
      <c r="A71" s="70">
        <v>41869</v>
      </c>
      <c r="B71" s="85">
        <v>300.22000000000003</v>
      </c>
      <c r="C71" s="76">
        <v>56.028700000000001</v>
      </c>
      <c r="D71" s="73">
        <f t="shared" si="13"/>
        <v>4.0155216020510802E-2</v>
      </c>
      <c r="E71" s="73">
        <f t="shared" si="13"/>
        <v>1.2027932113260179E-2</v>
      </c>
      <c r="F71" s="73">
        <f t="shared" si="14"/>
        <v>3.7023164565370699E-2</v>
      </c>
      <c r="G71" s="73">
        <f t="shared" si="15"/>
        <v>9.6285283082881267E-3</v>
      </c>
      <c r="H71" s="74">
        <f t="shared" si="16"/>
        <v>3.5647858808008167E-4</v>
      </c>
      <c r="I71" s="74">
        <f t="shared" si="17"/>
        <v>1.3707147144345205E-3</v>
      </c>
      <c r="J71" s="45">
        <f t="shared" si="18"/>
        <v>2.9143545257129908E-2</v>
      </c>
      <c r="K71" s="45">
        <f t="shared" si="19"/>
        <v>-1.711561314386973E-2</v>
      </c>
      <c r="L71" s="45">
        <f t="shared" si="20"/>
        <v>2.9294421329060627E-4</v>
      </c>
      <c r="M71" s="45">
        <f t="shared" si="21"/>
        <v>-1.3512867906287397E-2</v>
      </c>
      <c r="N71" s="45">
        <f t="shared" si="22"/>
        <v>7.1799958420547177E-2</v>
      </c>
      <c r="O71" s="2"/>
      <c r="P71" s="2"/>
      <c r="Q71" s="2"/>
      <c r="V71" s="45">
        <f t="shared" si="23"/>
        <v>2.9294421329060627E-4</v>
      </c>
      <c r="W71" s="45">
        <f t="shared" si="24"/>
        <v>-5.0139198274172785E-6</v>
      </c>
      <c r="X71" s="45">
        <f t="shared" si="25"/>
        <v>8.5816312100452217E-8</v>
      </c>
      <c r="Y71" s="2"/>
      <c r="Z71" s="129"/>
      <c r="AA71" s="5"/>
      <c r="AB71" s="2"/>
    </row>
    <row r="72" spans="1:28" x14ac:dyDescent="0.35">
      <c r="A72" s="70">
        <v>41862</v>
      </c>
      <c r="B72" s="85">
        <v>288.63</v>
      </c>
      <c r="C72" s="76">
        <v>55.3628</v>
      </c>
      <c r="D72" s="73">
        <f t="shared" si="13"/>
        <v>-3.503727725585911E-2</v>
      </c>
      <c r="E72" s="73">
        <f t="shared" si="13"/>
        <v>4.3765813119563152E-2</v>
      </c>
      <c r="F72" s="73">
        <f t="shared" si="14"/>
        <v>-3.8169328710999213E-2</v>
      </c>
      <c r="G72" s="73">
        <f t="shared" si="15"/>
        <v>4.1366409314591096E-2</v>
      </c>
      <c r="H72" s="74">
        <f t="shared" si="16"/>
        <v>-1.5789280747223672E-3</v>
      </c>
      <c r="I72" s="74">
        <f t="shared" si="17"/>
        <v>1.4568976542483089E-3</v>
      </c>
      <c r="J72" s="45">
        <f t="shared" si="18"/>
        <v>-2.5172683512914198E-2</v>
      </c>
      <c r="K72" s="45">
        <f t="shared" si="19"/>
        <v>6.893849663247735E-2</v>
      </c>
      <c r="L72" s="45">
        <f t="shared" si="20"/>
        <v>4.7525163179460914E-3</v>
      </c>
      <c r="M72" s="45">
        <f t="shared" si="21"/>
        <v>-6.7829096676331482E-2</v>
      </c>
      <c r="N72" s="45">
        <f t="shared" si="22"/>
        <v>1.7483729650503099E-2</v>
      </c>
      <c r="O72" s="2"/>
      <c r="P72" s="2"/>
      <c r="Q72" s="2"/>
      <c r="V72" s="45">
        <f t="shared" si="23"/>
        <v>4.7525163179460914E-3</v>
      </c>
      <c r="W72" s="45">
        <f t="shared" si="24"/>
        <v>3.2763133018052029E-4</v>
      </c>
      <c r="X72" s="45">
        <f t="shared" si="25"/>
        <v>2.2586411352343874E-5</v>
      </c>
      <c r="Y72" s="2"/>
      <c r="Z72" s="129"/>
      <c r="AA72" s="5"/>
      <c r="AB72" s="2"/>
    </row>
    <row r="73" spans="1:28" x14ac:dyDescent="0.35">
      <c r="A73" s="70">
        <v>41855</v>
      </c>
      <c r="B73" s="85">
        <v>299.11</v>
      </c>
      <c r="C73" s="76">
        <v>53.041400000000003</v>
      </c>
      <c r="D73" s="73">
        <f t="shared" si="13"/>
        <v>-5.7475972900582976E-2</v>
      </c>
      <c r="E73" s="73">
        <f t="shared" si="13"/>
        <v>1.9229461499521026E-3</v>
      </c>
      <c r="F73" s="73">
        <f t="shared" si="14"/>
        <v>-6.0608024355723079E-2</v>
      </c>
      <c r="G73" s="73">
        <f t="shared" si="15"/>
        <v>-4.7645765501994996E-4</v>
      </c>
      <c r="H73" s="74">
        <f t="shared" si="16"/>
        <v>2.8877157159919832E-5</v>
      </c>
      <c r="I73" s="74">
        <f t="shared" si="17"/>
        <v>3.673332616303922E-3</v>
      </c>
      <c r="J73" s="45">
        <f t="shared" si="18"/>
        <v>-4.1381553212986116E-2</v>
      </c>
      <c r="K73" s="45">
        <f t="shared" si="19"/>
        <v>4.3304499362938217E-2</v>
      </c>
      <c r="L73" s="45">
        <f t="shared" si="20"/>
        <v>1.8752796650747165E-3</v>
      </c>
      <c r="M73" s="45">
        <f t="shared" si="21"/>
        <v>-8.40379663764034E-2</v>
      </c>
      <c r="N73" s="45">
        <f t="shared" si="22"/>
        <v>1.2748599504311883E-3</v>
      </c>
      <c r="O73" s="2"/>
      <c r="P73" s="2"/>
      <c r="Q73" s="2"/>
      <c r="V73" s="45">
        <f t="shared" si="23"/>
        <v>1.8752796650747165E-3</v>
      </c>
      <c r="W73" s="45">
        <f t="shared" si="24"/>
        <v>8.1208047061559062E-5</v>
      </c>
      <c r="X73" s="45">
        <f t="shared" si="25"/>
        <v>3.5166738222427408E-6</v>
      </c>
      <c r="Y73" s="2"/>
      <c r="Z73" s="129"/>
      <c r="AA73" s="5"/>
      <c r="AB73" s="2"/>
    </row>
    <row r="74" spans="1:28" x14ac:dyDescent="0.35">
      <c r="A74" s="70">
        <v>41848</v>
      </c>
      <c r="B74" s="85">
        <v>317.35000000000002</v>
      </c>
      <c r="C74" s="76">
        <v>52.939599999999999</v>
      </c>
      <c r="D74" s="73">
        <f t="shared" si="13"/>
        <v>9.5756187567603481E-3</v>
      </c>
      <c r="E74" s="73">
        <f t="shared" si="13"/>
        <v>-4.1688841582402061E-2</v>
      </c>
      <c r="F74" s="73">
        <f t="shared" si="14"/>
        <v>6.4435673016202434E-3</v>
      </c>
      <c r="G74" s="73">
        <f t="shared" si="15"/>
        <v>-4.4088245387374117E-2</v>
      </c>
      <c r="H74" s="74">
        <f t="shared" si="16"/>
        <v>-2.8408557636389341E-4</v>
      </c>
      <c r="I74" s="74">
        <f t="shared" si="17"/>
        <v>4.1519559570509585E-5</v>
      </c>
      <c r="J74" s="45">
        <f t="shared" si="18"/>
        <v>7.0539944482639581E-3</v>
      </c>
      <c r="K74" s="45">
        <f t="shared" si="19"/>
        <v>-4.8742836030666023E-2</v>
      </c>
      <c r="L74" s="45">
        <f t="shared" si="20"/>
        <v>2.3758640643123941E-3</v>
      </c>
      <c r="M74" s="45">
        <f t="shared" si="21"/>
        <v>-3.5602418715153336E-2</v>
      </c>
      <c r="N74" s="45">
        <f t="shared" si="22"/>
        <v>4.9710407611681245E-2</v>
      </c>
      <c r="O74" s="2"/>
      <c r="P74" s="2"/>
      <c r="Q74" s="2"/>
      <c r="V74" s="45">
        <f t="shared" si="23"/>
        <v>2.3758640643123941E-3</v>
      </c>
      <c r="W74" s="45">
        <f t="shared" si="24"/>
        <v>-1.1580635251793078E-4</v>
      </c>
      <c r="X74" s="45">
        <f t="shared" si="25"/>
        <v>5.6447300520910074E-6</v>
      </c>
      <c r="Y74" s="2"/>
      <c r="Z74" s="129"/>
      <c r="AA74" s="5"/>
      <c r="AB74" s="2"/>
    </row>
    <row r="75" spans="1:28" x14ac:dyDescent="0.35">
      <c r="A75" s="70">
        <v>41841</v>
      </c>
      <c r="B75" s="85">
        <v>314.33999999999997</v>
      </c>
      <c r="C75" s="76">
        <v>55.242600000000003</v>
      </c>
      <c r="D75" s="73">
        <f t="shared" si="13"/>
        <v>-1.1540517593786409E-2</v>
      </c>
      <c r="E75" s="73">
        <f t="shared" si="13"/>
        <v>-3.7389154235270915E-2</v>
      </c>
      <c r="F75" s="73">
        <f t="shared" si="14"/>
        <v>-1.4672569048926514E-2</v>
      </c>
      <c r="G75" s="73">
        <f t="shared" si="15"/>
        <v>-3.978855804024297E-2</v>
      </c>
      <c r="H75" s="74">
        <f t="shared" si="16"/>
        <v>5.8380036520268514E-4</v>
      </c>
      <c r="I75" s="74">
        <f t="shared" si="17"/>
        <v>2.1528428249551631E-4</v>
      </c>
      <c r="J75" s="45">
        <f t="shared" si="18"/>
        <v>-8.1995081658883962E-3</v>
      </c>
      <c r="K75" s="45">
        <f t="shared" si="19"/>
        <v>-2.918964606938252E-2</v>
      </c>
      <c r="L75" s="45">
        <f t="shared" si="20"/>
        <v>8.5203543765581839E-4</v>
      </c>
      <c r="M75" s="45">
        <f t="shared" si="21"/>
        <v>-5.0855921329305685E-2</v>
      </c>
      <c r="N75" s="45">
        <f t="shared" si="22"/>
        <v>3.4456904997528896E-2</v>
      </c>
      <c r="O75" s="2"/>
      <c r="P75" s="2"/>
      <c r="Q75" s="2"/>
      <c r="V75" s="45">
        <f t="shared" si="23"/>
        <v>8.5203543765581839E-4</v>
      </c>
      <c r="W75" s="45">
        <f t="shared" si="24"/>
        <v>-2.4870612863744773E-5</v>
      </c>
      <c r="X75" s="45">
        <f t="shared" si="25"/>
        <v>7.2596438702134195E-7</v>
      </c>
      <c r="Y75" s="2"/>
      <c r="Z75" s="129"/>
      <c r="AA75" s="5"/>
      <c r="AB75" s="2"/>
    </row>
    <row r="76" spans="1:28" x14ac:dyDescent="0.35">
      <c r="A76" s="70">
        <v>41834</v>
      </c>
      <c r="B76" s="85">
        <v>318.01</v>
      </c>
      <c r="C76" s="76">
        <v>57.388300000000001</v>
      </c>
      <c r="D76" s="73">
        <f t="shared" si="13"/>
        <v>-3.1431791185697298E-2</v>
      </c>
      <c r="E76" s="73">
        <f t="shared" si="13"/>
        <v>-1.9747405388047399E-2</v>
      </c>
      <c r="F76" s="73">
        <f t="shared" si="14"/>
        <v>-3.4563842640837401E-2</v>
      </c>
      <c r="G76" s="73">
        <f t="shared" si="15"/>
        <v>-2.2146809193019451E-2</v>
      </c>
      <c r="H76" s="74">
        <f t="shared" si="16"/>
        <v>7.6547882794417545E-4</v>
      </c>
      <c r="I76" s="74">
        <f t="shared" si="17"/>
        <v>1.1946592181005698E-3</v>
      </c>
      <c r="J76" s="45">
        <f t="shared" si="18"/>
        <v>-2.2568215996531679E-2</v>
      </c>
      <c r="K76" s="45">
        <f t="shared" si="19"/>
        <v>2.8208106084842803E-3</v>
      </c>
      <c r="L76" s="45">
        <f t="shared" si="20"/>
        <v>7.9569724889374549E-6</v>
      </c>
      <c r="M76" s="45">
        <f t="shared" si="21"/>
        <v>-6.5224629159948963E-2</v>
      </c>
      <c r="N76" s="45">
        <f t="shared" si="22"/>
        <v>2.0088197166885619E-2</v>
      </c>
      <c r="O76" s="2"/>
      <c r="P76" s="2"/>
      <c r="Q76" s="2"/>
      <c r="V76" s="45">
        <f t="shared" si="23"/>
        <v>7.9569724889374482E-6</v>
      </c>
      <c r="W76" s="45">
        <f t="shared" si="24"/>
        <v>2.2445112408212312E-8</v>
      </c>
      <c r="X76" s="45">
        <f t="shared" si="25"/>
        <v>6.3313411189707408E-11</v>
      </c>
      <c r="Y76" s="2"/>
      <c r="Z76" s="129"/>
      <c r="AA76" s="5"/>
      <c r="AB76" s="2"/>
    </row>
    <row r="77" spans="1:28" x14ac:dyDescent="0.35">
      <c r="A77" s="70">
        <v>41827</v>
      </c>
      <c r="B77" s="85">
        <v>328.33</v>
      </c>
      <c r="C77" s="76">
        <v>58.544400000000003</v>
      </c>
      <c r="D77" s="73">
        <f t="shared" si="13"/>
        <v>-8.246239352383309E-3</v>
      </c>
      <c r="E77" s="73">
        <f t="shared" si="13"/>
        <v>2.8599740673195526E-2</v>
      </c>
      <c r="F77" s="73">
        <f t="shared" si="14"/>
        <v>-1.1378290807523414E-2</v>
      </c>
      <c r="G77" s="73">
        <f t="shared" si="15"/>
        <v>2.6200336868223473E-2</v>
      </c>
      <c r="H77" s="74">
        <f t="shared" si="16"/>
        <v>-2.9811505214172394E-4</v>
      </c>
      <c r="I77" s="74">
        <f t="shared" si="17"/>
        <v>1.2946550170057181E-4</v>
      </c>
      <c r="J77" s="45">
        <f t="shared" si="18"/>
        <v>-5.819845478889015E-3</v>
      </c>
      <c r="K77" s="45">
        <f t="shared" si="19"/>
        <v>3.4419586152084541E-2</v>
      </c>
      <c r="L77" s="45">
        <f t="shared" si="20"/>
        <v>1.18470791088077E-3</v>
      </c>
      <c r="M77" s="45">
        <f t="shared" si="21"/>
        <v>-4.8476258642306307E-2</v>
      </c>
      <c r="N77" s="45">
        <f t="shared" si="22"/>
        <v>3.6836567684528275E-2</v>
      </c>
      <c r="O77" s="2"/>
      <c r="P77" s="2"/>
      <c r="Q77" s="2"/>
      <c r="V77" s="45">
        <f t="shared" si="23"/>
        <v>1.18470791088077E-3</v>
      </c>
      <c r="W77" s="45">
        <f t="shared" si="24"/>
        <v>4.0777156003616756E-5</v>
      </c>
      <c r="X77" s="45">
        <f t="shared" si="25"/>
        <v>1.4035328341034785E-6</v>
      </c>
      <c r="Y77" s="2"/>
      <c r="Z77" s="129"/>
      <c r="AA77" s="5"/>
      <c r="AB77" s="2"/>
    </row>
    <row r="78" spans="1:28" x14ac:dyDescent="0.35">
      <c r="A78" s="70">
        <v>41820</v>
      </c>
      <c r="B78" s="85">
        <v>331.06</v>
      </c>
      <c r="C78" s="76">
        <v>56.916600000000003</v>
      </c>
      <c r="D78" s="73">
        <f t="shared" si="13"/>
        <v>-2.6837943502160545E-2</v>
      </c>
      <c r="E78" s="73">
        <f t="shared" si="13"/>
        <v>-2.5031732898922271E-2</v>
      </c>
      <c r="F78" s="73">
        <f t="shared" si="14"/>
        <v>-2.9969994957300652E-2</v>
      </c>
      <c r="G78" s="73">
        <f t="shared" si="15"/>
        <v>-2.7431136703894323E-2</v>
      </c>
      <c r="H78" s="74">
        <f t="shared" si="16"/>
        <v>8.2211102868873774E-4</v>
      </c>
      <c r="I78" s="74">
        <f t="shared" si="17"/>
        <v>8.9820059774062646E-4</v>
      </c>
      <c r="J78" s="45">
        <f t="shared" si="18"/>
        <v>-1.9249793227963448E-2</v>
      </c>
      <c r="K78" s="45">
        <f t="shared" si="19"/>
        <v>-5.7819396709588231E-3</v>
      </c>
      <c r="L78" s="45">
        <f t="shared" si="20"/>
        <v>3.343082635860742E-5</v>
      </c>
      <c r="M78" s="45">
        <f t="shared" si="21"/>
        <v>-6.1906206391380732E-2</v>
      </c>
      <c r="N78" s="45">
        <f t="shared" si="22"/>
        <v>2.340661993545385E-2</v>
      </c>
      <c r="O78" s="2"/>
      <c r="P78" s="2"/>
      <c r="Q78" s="2"/>
      <c r="V78" s="45">
        <f t="shared" si="23"/>
        <v>3.3430826358607434E-5</v>
      </c>
      <c r="W78" s="45">
        <f t="shared" si="24"/>
        <v>-1.9329502115576826E-7</v>
      </c>
      <c r="X78" s="45">
        <f t="shared" si="25"/>
        <v>1.1176201510193615E-9</v>
      </c>
      <c r="Y78" s="2"/>
      <c r="Z78" s="129"/>
      <c r="AA78" s="5"/>
      <c r="AB78" s="2"/>
    </row>
    <row r="79" spans="1:28" x14ac:dyDescent="0.35">
      <c r="A79" s="70">
        <v>41813</v>
      </c>
      <c r="B79" s="85">
        <v>340.19</v>
      </c>
      <c r="C79" s="76">
        <v>58.377899999999997</v>
      </c>
      <c r="D79" s="73">
        <f t="shared" si="13"/>
        <v>-6.7445255474452622E-3</v>
      </c>
      <c r="E79" s="73">
        <f t="shared" si="13"/>
        <v>5.2554814913031295E-3</v>
      </c>
      <c r="F79" s="73">
        <f t="shared" si="14"/>
        <v>-9.8765770025853669E-3</v>
      </c>
      <c r="G79" s="73">
        <f t="shared" si="15"/>
        <v>2.8560776863310769E-3</v>
      </c>
      <c r="H79" s="74">
        <f t="shared" si="16"/>
        <v>-2.8208271194414735E-5</v>
      </c>
      <c r="I79" s="74">
        <f t="shared" si="17"/>
        <v>9.7546773287998146E-5</v>
      </c>
      <c r="J79" s="45">
        <f t="shared" si="18"/>
        <v>-4.735063913309758E-3</v>
      </c>
      <c r="K79" s="45">
        <f t="shared" si="19"/>
        <v>9.9905454046128883E-3</v>
      </c>
      <c r="L79" s="45">
        <f t="shared" si="20"/>
        <v>9.9810997481631698E-5</v>
      </c>
      <c r="M79" s="45">
        <f t="shared" si="21"/>
        <v>-4.739147707672705E-2</v>
      </c>
      <c r="N79" s="45">
        <f t="shared" si="22"/>
        <v>3.7921349250107532E-2</v>
      </c>
      <c r="O79" s="2"/>
      <c r="P79" s="2"/>
      <c r="Q79" s="2"/>
      <c r="V79" s="45">
        <f t="shared" si="23"/>
        <v>9.9810997481631671E-5</v>
      </c>
      <c r="W79" s="45">
        <f t="shared" si="24"/>
        <v>9.9716630221994365E-7</v>
      </c>
      <c r="X79" s="45">
        <f t="shared" si="25"/>
        <v>9.9622352182782834E-9</v>
      </c>
      <c r="Y79" s="2"/>
      <c r="Z79" s="129"/>
      <c r="AA79" s="5"/>
      <c r="AB79" s="2"/>
    </row>
    <row r="80" spans="1:28" x14ac:dyDescent="0.35">
      <c r="A80" s="70">
        <v>41806</v>
      </c>
      <c r="B80" s="85">
        <v>342.5</v>
      </c>
      <c r="C80" s="76">
        <v>58.072699999999998</v>
      </c>
      <c r="D80" s="73">
        <f t="shared" si="13"/>
        <v>-2.726498153933548E-2</v>
      </c>
      <c r="E80" s="73">
        <f t="shared" si="13"/>
        <v>-3.191514189693808E-2</v>
      </c>
      <c r="F80" s="73">
        <f t="shared" si="14"/>
        <v>-3.0397032994475586E-2</v>
      </c>
      <c r="G80" s="73">
        <f t="shared" si="15"/>
        <v>-3.4314545701910136E-2</v>
      </c>
      <c r="H80" s="74">
        <f t="shared" si="16"/>
        <v>1.0430603778914028E-3</v>
      </c>
      <c r="I80" s="74">
        <f t="shared" si="17"/>
        <v>9.2397961486723743E-4</v>
      </c>
      <c r="J80" s="45">
        <f t="shared" si="18"/>
        <v>-1.9558269442942131E-2</v>
      </c>
      <c r="K80" s="45">
        <f t="shared" si="19"/>
        <v>-1.235687245399595E-2</v>
      </c>
      <c r="L80" s="45">
        <f t="shared" si="20"/>
        <v>1.526922968443239E-4</v>
      </c>
      <c r="M80" s="45">
        <f t="shared" si="21"/>
        <v>-6.2214682606359414E-2</v>
      </c>
      <c r="N80" s="45">
        <f t="shared" si="22"/>
        <v>2.3098143720475167E-2</v>
      </c>
      <c r="O80" s="2"/>
      <c r="P80" s="2"/>
      <c r="Q80" s="2"/>
      <c r="V80" s="45">
        <f t="shared" si="23"/>
        <v>1.5269229684432392E-4</v>
      </c>
      <c r="W80" s="45">
        <f t="shared" si="24"/>
        <v>-1.8867992368129992E-6</v>
      </c>
      <c r="X80" s="45">
        <f t="shared" si="25"/>
        <v>2.3314937515595133E-8</v>
      </c>
      <c r="Y80" s="2"/>
      <c r="Z80" s="129"/>
      <c r="AA80" s="5"/>
      <c r="AB80" s="2"/>
    </row>
    <row r="81" spans="1:28" x14ac:dyDescent="0.35">
      <c r="A81" s="70">
        <v>41799</v>
      </c>
      <c r="B81" s="85">
        <v>352.1</v>
      </c>
      <c r="C81" s="76">
        <v>59.987200000000001</v>
      </c>
      <c r="D81" s="73">
        <f t="shared" si="13"/>
        <v>3.9194852724160407E-2</v>
      </c>
      <c r="E81" s="73">
        <f t="shared" si="13"/>
        <v>3.0341442133124483E-2</v>
      </c>
      <c r="F81" s="73">
        <f t="shared" si="14"/>
        <v>3.6062801269020305E-2</v>
      </c>
      <c r="G81" s="73">
        <f t="shared" si="15"/>
        <v>2.7942038328152431E-2</v>
      </c>
      <c r="H81" s="74">
        <f t="shared" si="16"/>
        <v>1.0076681752795094E-3</v>
      </c>
      <c r="I81" s="74">
        <f t="shared" si="17"/>
        <v>1.3005256353688524E-3</v>
      </c>
      <c r="J81" s="45">
        <f t="shared" si="18"/>
        <v>2.8449814936003362E-2</v>
      </c>
      <c r="K81" s="45">
        <f t="shared" si="19"/>
        <v>1.8916271971211214E-3</v>
      </c>
      <c r="L81" s="45">
        <f t="shared" si="20"/>
        <v>3.57825345288831E-6</v>
      </c>
      <c r="M81" s="45">
        <f t="shared" si="21"/>
        <v>-1.4206598227413936E-2</v>
      </c>
      <c r="N81" s="45">
        <f t="shared" si="22"/>
        <v>7.1106228099420646E-2</v>
      </c>
      <c r="O81" s="2"/>
      <c r="P81" s="2"/>
      <c r="Q81" s="2"/>
      <c r="V81" s="45">
        <f t="shared" si="23"/>
        <v>3.5782534528883057E-6</v>
      </c>
      <c r="W81" s="45">
        <f t="shared" si="24"/>
        <v>6.7687215496760767E-9</v>
      </c>
      <c r="X81" s="45">
        <f t="shared" si="25"/>
        <v>1.2803897773107082E-11</v>
      </c>
      <c r="Y81" s="2"/>
      <c r="Z81" s="129"/>
      <c r="AA81" s="5"/>
      <c r="AB81" s="2"/>
    </row>
    <row r="82" spans="1:28" x14ac:dyDescent="0.35">
      <c r="A82" s="70">
        <v>41792</v>
      </c>
      <c r="B82" s="85">
        <v>338.82</v>
      </c>
      <c r="C82" s="76">
        <v>58.220700000000001</v>
      </c>
      <c r="D82" s="73">
        <f t="shared" si="13"/>
        <v>3.3165531536867177E-3</v>
      </c>
      <c r="E82" s="73">
        <f t="shared" si="13"/>
        <v>-5.6853891135643609E-3</v>
      </c>
      <c r="F82" s="73">
        <f t="shared" si="14"/>
        <v>1.8450169854661259E-4</v>
      </c>
      <c r="G82" s="73">
        <f t="shared" si="15"/>
        <v>-8.084792918536414E-3</v>
      </c>
      <c r="H82" s="74">
        <f t="shared" si="16"/>
        <v>-1.4916580258675938E-6</v>
      </c>
      <c r="I82" s="74">
        <f t="shared" si="17"/>
        <v>3.4040876766585107E-8</v>
      </c>
      <c r="J82" s="45">
        <f t="shared" si="18"/>
        <v>2.5326808919531401E-3</v>
      </c>
      <c r="K82" s="45">
        <f t="shared" si="19"/>
        <v>-8.2180700055175006E-3</v>
      </c>
      <c r="L82" s="45">
        <f t="shared" si="20"/>
        <v>6.7536674615586414E-5</v>
      </c>
      <c r="M82" s="45">
        <f t="shared" si="21"/>
        <v>-4.0123732271464152E-2</v>
      </c>
      <c r="N82" s="45">
        <f t="shared" si="22"/>
        <v>4.518909405537043E-2</v>
      </c>
      <c r="O82" s="2"/>
      <c r="P82" s="2"/>
      <c r="Q82" s="2"/>
      <c r="V82" s="45">
        <f t="shared" si="23"/>
        <v>6.7536674615586442E-5</v>
      </c>
      <c r="W82" s="45">
        <f t="shared" si="24"/>
        <v>-5.550211199307462E-7</v>
      </c>
      <c r="X82" s="45">
        <f t="shared" si="25"/>
        <v>4.5612024181315983E-9</v>
      </c>
      <c r="Y82" s="2"/>
      <c r="Z82" s="129"/>
      <c r="AA82" s="5"/>
      <c r="AB82" s="2"/>
    </row>
    <row r="83" spans="1:28" x14ac:dyDescent="0.35">
      <c r="A83" s="70">
        <v>41785</v>
      </c>
      <c r="B83" s="85">
        <v>337.7</v>
      </c>
      <c r="C83" s="76">
        <v>58.553600000000003</v>
      </c>
      <c r="D83" s="73">
        <f t="shared" si="13"/>
        <v>1.9440922538187522E-2</v>
      </c>
      <c r="E83" s="73">
        <f t="shared" si="13"/>
        <v>4.0427588559731713E-2</v>
      </c>
      <c r="F83" s="73">
        <f t="shared" si="14"/>
        <v>1.6308871083047415E-2</v>
      </c>
      <c r="G83" s="73">
        <f t="shared" si="15"/>
        <v>3.8028184754759657E-2</v>
      </c>
      <c r="H83" s="74">
        <f t="shared" si="16"/>
        <v>6.2019676268768433E-4</v>
      </c>
      <c r="I83" s="74">
        <f t="shared" si="17"/>
        <v>2.6597927600346017E-4</v>
      </c>
      <c r="J83" s="45">
        <f t="shared" si="18"/>
        <v>1.418031881562438E-2</v>
      </c>
      <c r="K83" s="45">
        <f t="shared" si="19"/>
        <v>2.6247269744107335E-2</v>
      </c>
      <c r="L83" s="45">
        <f t="shared" si="20"/>
        <v>6.8891916901993235E-4</v>
      </c>
      <c r="M83" s="45">
        <f t="shared" si="21"/>
        <v>-2.8476094347792916E-2</v>
      </c>
      <c r="N83" s="45">
        <f t="shared" si="22"/>
        <v>5.6836731979041669E-2</v>
      </c>
      <c r="O83" s="2"/>
      <c r="P83" s="2"/>
      <c r="Q83" s="2"/>
      <c r="V83" s="45">
        <f t="shared" si="23"/>
        <v>6.8891916901993235E-4</v>
      </c>
      <c r="W83" s="45">
        <f t="shared" si="24"/>
        <v>1.8082247261152438E-5</v>
      </c>
      <c r="X83" s="45">
        <f t="shared" si="25"/>
        <v>4.746096214431141E-7</v>
      </c>
      <c r="Y83" s="2"/>
      <c r="Z83" s="129"/>
      <c r="AA83" s="5"/>
      <c r="AB83" s="2"/>
    </row>
    <row r="84" spans="1:28" x14ac:dyDescent="0.35">
      <c r="A84" s="70">
        <v>41778</v>
      </c>
      <c r="B84" s="85">
        <v>331.26</v>
      </c>
      <c r="C84" s="76">
        <v>56.278399999999998</v>
      </c>
      <c r="D84" s="73">
        <f t="shared" si="13"/>
        <v>-2.9303170603059252E-2</v>
      </c>
      <c r="E84" s="73">
        <f t="shared" si="13"/>
        <v>-2.0287655064602363E-2</v>
      </c>
      <c r="F84" s="73">
        <f t="shared" si="14"/>
        <v>-3.2435222058199355E-2</v>
      </c>
      <c r="G84" s="73">
        <f t="shared" si="15"/>
        <v>-2.2687058869574415E-2</v>
      </c>
      <c r="H84" s="74">
        <f t="shared" si="16"/>
        <v>7.3585979228208743E-4</v>
      </c>
      <c r="I84" s="74">
        <f t="shared" si="17"/>
        <v>1.0520436299647021E-3</v>
      </c>
      <c r="J84" s="45">
        <f t="shared" si="18"/>
        <v>-2.1030580555900173E-2</v>
      </c>
      <c r="K84" s="45">
        <f t="shared" si="19"/>
        <v>7.4292549129780991E-4</v>
      </c>
      <c r="L84" s="45">
        <f t="shared" si="20"/>
        <v>5.519382856200922E-7</v>
      </c>
      <c r="M84" s="45">
        <f t="shared" si="21"/>
        <v>-6.3686993719317464E-2</v>
      </c>
      <c r="N84" s="45">
        <f t="shared" si="22"/>
        <v>2.1625832607517124E-2</v>
      </c>
      <c r="O84" s="2"/>
      <c r="P84" s="2"/>
      <c r="Q84" s="2"/>
      <c r="V84" s="45">
        <f t="shared" si="23"/>
        <v>5.519382856200904E-7</v>
      </c>
      <c r="W84" s="45">
        <f t="shared" si="24"/>
        <v>4.1004902201037596E-10</v>
      </c>
      <c r="X84" s="45">
        <f t="shared" si="25"/>
        <v>3.0463587113324451E-13</v>
      </c>
      <c r="Y84" s="2"/>
      <c r="Z84" s="129"/>
      <c r="AA84" s="5"/>
      <c r="AB84" s="2"/>
    </row>
    <row r="85" spans="1:28" x14ac:dyDescent="0.35">
      <c r="A85" s="70">
        <v>41771</v>
      </c>
      <c r="B85" s="85">
        <v>341.26</v>
      </c>
      <c r="C85" s="76">
        <v>57.443800000000003</v>
      </c>
      <c r="D85" s="73">
        <f t="shared" si="13"/>
        <v>-3.4749598481530085E-3</v>
      </c>
      <c r="E85" s="73">
        <f t="shared" si="13"/>
        <v>4.4483767970988327E-3</v>
      </c>
      <c r="F85" s="73">
        <f t="shared" si="14"/>
        <v>-6.607011303293114E-3</v>
      </c>
      <c r="G85" s="73">
        <f t="shared" si="15"/>
        <v>2.0489729921267801E-3</v>
      </c>
      <c r="H85" s="74">
        <f t="shared" si="16"/>
        <v>-1.3537587719123949E-5</v>
      </c>
      <c r="I85" s="74">
        <f t="shared" si="17"/>
        <v>4.3652598361842972E-5</v>
      </c>
      <c r="J85" s="45">
        <f t="shared" si="18"/>
        <v>-2.3732526371666235E-3</v>
      </c>
      <c r="K85" s="45">
        <f t="shared" si="19"/>
        <v>6.8216294342654561E-3</v>
      </c>
      <c r="L85" s="45">
        <f t="shared" si="20"/>
        <v>4.6534628138436846E-5</v>
      </c>
      <c r="M85" s="45">
        <f t="shared" si="21"/>
        <v>-4.5029665800583915E-2</v>
      </c>
      <c r="N85" s="45">
        <f t="shared" si="22"/>
        <v>4.0283160526250666E-2</v>
      </c>
      <c r="O85" s="2"/>
      <c r="P85" s="2"/>
      <c r="Q85" s="2"/>
      <c r="V85" s="45">
        <f t="shared" si="23"/>
        <v>4.6534628138436832E-5</v>
      </c>
      <c r="W85" s="45">
        <f t="shared" si="24"/>
        <v>3.1744198902175819E-7</v>
      </c>
      <c r="X85" s="45">
        <f t="shared" si="25"/>
        <v>2.1654716159825969E-9</v>
      </c>
      <c r="Y85" s="2"/>
      <c r="Z85" s="129"/>
      <c r="AA85" s="5"/>
      <c r="AB85" s="2"/>
    </row>
    <row r="86" spans="1:28" x14ac:dyDescent="0.35">
      <c r="A86" s="70">
        <v>41764</v>
      </c>
      <c r="B86" s="85">
        <v>342.45</v>
      </c>
      <c r="C86" s="76">
        <v>57.189399999999999</v>
      </c>
      <c r="D86" s="73">
        <f t="shared" si="13"/>
        <v>9.2540744451975673E-3</v>
      </c>
      <c r="E86" s="73">
        <f t="shared" si="13"/>
        <v>4.4408366311952462E-2</v>
      </c>
      <c r="F86" s="73">
        <f t="shared" si="14"/>
        <v>6.1220229900574626E-3</v>
      </c>
      <c r="G86" s="73">
        <f t="shared" si="15"/>
        <v>4.2008962506980406E-2</v>
      </c>
      <c r="H86" s="74">
        <f t="shared" si="16"/>
        <v>2.5717983425619604E-4</v>
      </c>
      <c r="I86" s="74">
        <f t="shared" si="17"/>
        <v>3.7479165490792116E-5</v>
      </c>
      <c r="J86" s="45">
        <f t="shared" si="18"/>
        <v>6.8217229325109501E-3</v>
      </c>
      <c r="K86" s="45">
        <f t="shared" si="19"/>
        <v>3.7586643379441509E-2</v>
      </c>
      <c r="L86" s="45">
        <f t="shared" si="20"/>
        <v>1.4127557605333142E-3</v>
      </c>
      <c r="M86" s="45">
        <f t="shared" si="21"/>
        <v>-3.5834690230906345E-2</v>
      </c>
      <c r="N86" s="45">
        <f t="shared" si="22"/>
        <v>4.9478136095928237E-2</v>
      </c>
      <c r="O86" s="2"/>
      <c r="P86" s="2"/>
      <c r="Q86" s="2"/>
      <c r="V86" s="45">
        <f t="shared" si="23"/>
        <v>1.4127557605333142E-3</v>
      </c>
      <c r="W86" s="45">
        <f t="shared" si="24"/>
        <v>5.3100746953417348E-5</v>
      </c>
      <c r="X86" s="45">
        <f t="shared" si="25"/>
        <v>1.9958788389200632E-6</v>
      </c>
      <c r="Y86" s="2"/>
      <c r="Z86" s="129"/>
      <c r="AA86" s="5"/>
      <c r="AB86" s="2"/>
    </row>
    <row r="87" spans="1:28" x14ac:dyDescent="0.35">
      <c r="A87" s="70">
        <v>41757</v>
      </c>
      <c r="B87" s="85">
        <v>339.31</v>
      </c>
      <c r="C87" s="76">
        <v>54.7577</v>
      </c>
      <c r="D87" s="73">
        <f t="shared" si="13"/>
        <v>-8.2134923418683576E-3</v>
      </c>
      <c r="E87" s="73">
        <f t="shared" si="13"/>
        <v>-2.1248871689918056E-2</v>
      </c>
      <c r="F87" s="73">
        <f t="shared" si="14"/>
        <v>-1.1345543797008462E-2</v>
      </c>
      <c r="G87" s="73">
        <f t="shared" si="15"/>
        <v>-2.3648275494890108E-2</v>
      </c>
      <c r="H87" s="74">
        <f t="shared" si="16"/>
        <v>2.683025453509977E-4</v>
      </c>
      <c r="I87" s="74">
        <f t="shared" si="17"/>
        <v>1.2872136404983719E-4</v>
      </c>
      <c r="J87" s="45">
        <f t="shared" si="18"/>
        <v>-5.7961902702749375E-3</v>
      </c>
      <c r="K87" s="45">
        <f t="shared" si="19"/>
        <v>-1.5452681419643118E-2</v>
      </c>
      <c r="L87" s="45">
        <f t="shared" si="20"/>
        <v>2.3878536305698366E-4</v>
      </c>
      <c r="M87" s="45">
        <f t="shared" si="21"/>
        <v>-4.8452603433692225E-2</v>
      </c>
      <c r="N87" s="45">
        <f t="shared" si="22"/>
        <v>3.6860222893142357E-2</v>
      </c>
      <c r="O87" s="2"/>
      <c r="P87" s="2"/>
      <c r="Q87" s="2"/>
      <c r="V87" s="45">
        <f t="shared" si="23"/>
        <v>2.3878536305698371E-4</v>
      </c>
      <c r="W87" s="45">
        <f t="shared" si="24"/>
        <v>-3.6898741429933888E-6</v>
      </c>
      <c r="X87" s="45">
        <f t="shared" si="25"/>
        <v>5.7018449610255523E-8</v>
      </c>
      <c r="Y87" s="2"/>
      <c r="Z87" s="129"/>
      <c r="AA87" s="5"/>
      <c r="AB87" s="2"/>
    </row>
    <row r="88" spans="1:28" x14ac:dyDescent="0.35">
      <c r="A88" s="70">
        <v>41751</v>
      </c>
      <c r="B88" s="85">
        <v>342.12</v>
      </c>
      <c r="C88" s="76">
        <v>55.9465</v>
      </c>
      <c r="D88" s="73">
        <f t="shared" si="13"/>
        <v>2.9210914232423751E-2</v>
      </c>
      <c r="E88" s="73">
        <f t="shared" si="13"/>
        <v>1.6112717409791774E-3</v>
      </c>
      <c r="F88" s="73">
        <f t="shared" si="14"/>
        <v>2.6078862777283645E-2</v>
      </c>
      <c r="G88" s="73">
        <f t="shared" si="15"/>
        <v>-7.8813206399287522E-4</v>
      </c>
      <c r="H88" s="74">
        <f t="shared" si="16"/>
        <v>-2.0553587947247526E-5</v>
      </c>
      <c r="I88" s="74">
        <f t="shared" si="17"/>
        <v>6.8010708375639039E-4</v>
      </c>
      <c r="J88" s="45">
        <f t="shared" si="18"/>
        <v>2.1237793316371309E-2</v>
      </c>
      <c r="K88" s="45">
        <f t="shared" si="19"/>
        <v>-1.9626521575392131E-2</v>
      </c>
      <c r="L88" s="45">
        <f t="shared" si="20"/>
        <v>3.852003491493328E-4</v>
      </c>
      <c r="M88" s="45">
        <f t="shared" si="21"/>
        <v>-2.1418619847045989E-2</v>
      </c>
      <c r="N88" s="45">
        <f t="shared" si="22"/>
        <v>6.3894206479788593E-2</v>
      </c>
      <c r="O88" s="2"/>
      <c r="P88" s="2"/>
      <c r="Q88" s="2"/>
      <c r="V88" s="45">
        <f t="shared" si="23"/>
        <v>3.852003491493328E-4</v>
      </c>
      <c r="W88" s="45">
        <f t="shared" si="24"/>
        <v>-7.5601429634279616E-6</v>
      </c>
      <c r="X88" s="45">
        <f t="shared" si="25"/>
        <v>1.483793089847679E-7</v>
      </c>
      <c r="Y88" s="2"/>
      <c r="Z88" s="129"/>
      <c r="AA88" s="5"/>
      <c r="AB88" s="2"/>
    </row>
    <row r="89" spans="1:28" x14ac:dyDescent="0.35">
      <c r="A89" s="70">
        <v>41743</v>
      </c>
      <c r="B89" s="85">
        <v>332.41</v>
      </c>
      <c r="C89" s="76">
        <v>55.856499999999997</v>
      </c>
      <c r="D89" s="73">
        <f t="shared" si="13"/>
        <v>-2.9176401869158743E-2</v>
      </c>
      <c r="E89" s="73">
        <f t="shared" si="13"/>
        <v>-3.9789517475172474E-2</v>
      </c>
      <c r="F89" s="73">
        <f t="shared" si="14"/>
        <v>-3.2308453324298846E-2</v>
      </c>
      <c r="G89" s="73">
        <f t="shared" si="15"/>
        <v>-4.218892128014453E-2</v>
      </c>
      <c r="H89" s="74">
        <f t="shared" si="16"/>
        <v>1.3630587939820679E-3</v>
      </c>
      <c r="I89" s="74">
        <f t="shared" si="17"/>
        <v>1.0438361562083972E-3</v>
      </c>
      <c r="J89" s="45">
        <f t="shared" si="18"/>
        <v>-2.0939007590948459E-2</v>
      </c>
      <c r="K89" s="45">
        <f t="shared" si="19"/>
        <v>-1.8850509884224015E-2</v>
      </c>
      <c r="L89" s="45">
        <f t="shared" si="20"/>
        <v>3.5534172289522731E-4</v>
      </c>
      <c r="M89" s="45">
        <f t="shared" si="21"/>
        <v>-6.359542075436575E-2</v>
      </c>
      <c r="N89" s="45">
        <f t="shared" si="22"/>
        <v>2.1717405572468838E-2</v>
      </c>
      <c r="O89" s="2"/>
      <c r="P89" s="2"/>
      <c r="Q89" s="2"/>
      <c r="V89" s="45">
        <f t="shared" si="23"/>
        <v>3.5534172289522731E-4</v>
      </c>
      <c r="W89" s="45">
        <f t="shared" si="24"/>
        <v>-6.6983726597136737E-6</v>
      </c>
      <c r="X89" s="45">
        <f t="shared" si="25"/>
        <v>1.2626774003014851E-7</v>
      </c>
      <c r="Y89" s="2"/>
      <c r="Z89" s="129"/>
      <c r="AA89" s="5"/>
      <c r="AB89" s="2"/>
    </row>
    <row r="90" spans="1:28" x14ac:dyDescent="0.35">
      <c r="A90" s="70">
        <v>41736</v>
      </c>
      <c r="B90" s="85">
        <v>342.4</v>
      </c>
      <c r="C90" s="76">
        <v>58.171100000000003</v>
      </c>
      <c r="D90" s="73">
        <f t="shared" si="13"/>
        <v>3.0673369254387281E-2</v>
      </c>
      <c r="E90" s="73">
        <f t="shared" si="13"/>
        <v>6.1924723617919921E-4</v>
      </c>
      <c r="F90" s="73">
        <f t="shared" si="14"/>
        <v>2.7541317799247175E-2</v>
      </c>
      <c r="G90" s="73">
        <f t="shared" si="15"/>
        <v>-1.7801565687928533E-3</v>
      </c>
      <c r="H90" s="74">
        <f t="shared" si="16"/>
        <v>-4.9027857793541388E-5</v>
      </c>
      <c r="I90" s="74">
        <f t="shared" si="17"/>
        <v>7.5852418611912923E-4</v>
      </c>
      <c r="J90" s="45">
        <f t="shared" si="18"/>
        <v>2.2294215813852644E-2</v>
      </c>
      <c r="K90" s="45">
        <f t="shared" si="19"/>
        <v>-2.1674968577673447E-2</v>
      </c>
      <c r="L90" s="45">
        <f t="shared" si="20"/>
        <v>4.6980426284313126E-4</v>
      </c>
      <c r="M90" s="45">
        <f t="shared" si="21"/>
        <v>-2.0362197349564654E-2</v>
      </c>
      <c r="N90" s="45">
        <f t="shared" si="22"/>
        <v>6.4950628977269928E-2</v>
      </c>
      <c r="O90" s="2"/>
      <c r="P90" s="2"/>
      <c r="Q90" s="2"/>
      <c r="V90" s="45">
        <f t="shared" si="23"/>
        <v>4.6980426284313126E-4</v>
      </c>
      <c r="W90" s="45">
        <f t="shared" si="24"/>
        <v>-1.0182992634781907E-5</v>
      </c>
      <c r="X90" s="45">
        <f t="shared" si="25"/>
        <v>2.2071604538557795E-7</v>
      </c>
      <c r="Y90" s="2"/>
      <c r="Z90" s="129"/>
      <c r="AA90" s="5"/>
      <c r="AB90" s="2"/>
    </row>
    <row r="91" spans="1:28" x14ac:dyDescent="0.35">
      <c r="A91" s="70">
        <v>41729</v>
      </c>
      <c r="B91" s="85">
        <v>332.21</v>
      </c>
      <c r="C91" s="76">
        <v>58.135100000000001</v>
      </c>
      <c r="D91" s="73">
        <f t="shared" si="13"/>
        <v>4.0855970172635155E-2</v>
      </c>
      <c r="E91" s="73">
        <f t="shared" si="13"/>
        <v>3.7615389558003587E-2</v>
      </c>
      <c r="F91" s="73">
        <f t="shared" si="14"/>
        <v>3.7723918717495052E-2</v>
      </c>
      <c r="G91" s="73">
        <f t="shared" si="15"/>
        <v>3.5215985753031531E-2</v>
      </c>
      <c r="H91" s="74">
        <f t="shared" si="16"/>
        <v>1.3284849841038253E-3</v>
      </c>
      <c r="I91" s="74">
        <f t="shared" si="17"/>
        <v>1.4230940434041734E-3</v>
      </c>
      <c r="J91" s="45">
        <f t="shared" si="18"/>
        <v>2.964974369769028E-2</v>
      </c>
      <c r="K91" s="45">
        <f t="shared" si="19"/>
        <v>7.9656458603133071E-3</v>
      </c>
      <c r="L91" s="45">
        <f t="shared" si="20"/>
        <v>6.3451513971926528E-5</v>
      </c>
      <c r="M91" s="45">
        <f t="shared" si="21"/>
        <v>-1.3006669465727025E-2</v>
      </c>
      <c r="N91" s="45">
        <f t="shared" si="22"/>
        <v>7.2306156861107557E-2</v>
      </c>
      <c r="O91" s="2"/>
      <c r="P91" s="2"/>
      <c r="Q91" s="2"/>
      <c r="V91" s="45">
        <f t="shared" si="23"/>
        <v>6.3451513971926501E-5</v>
      </c>
      <c r="W91" s="45">
        <f t="shared" si="24"/>
        <v>5.0543228960108823E-7</v>
      </c>
      <c r="X91" s="45">
        <f t="shared" si="25"/>
        <v>4.0260946253295842E-9</v>
      </c>
      <c r="Y91" s="2"/>
      <c r="Z91" s="129"/>
      <c r="AA91" s="5"/>
      <c r="AB91" s="2"/>
    </row>
    <row r="92" spans="1:28" x14ac:dyDescent="0.35">
      <c r="A92" s="70">
        <v>41722</v>
      </c>
      <c r="B92" s="85">
        <v>319.17</v>
      </c>
      <c r="C92" s="76">
        <v>56.0276</v>
      </c>
      <c r="D92" s="73">
        <f t="shared" si="13"/>
        <v>-1.2652354142176499E-2</v>
      </c>
      <c r="E92" s="73">
        <f t="shared" si="13"/>
        <v>-1.9852210543993928E-2</v>
      </c>
      <c r="F92" s="73">
        <f t="shared" si="14"/>
        <v>-1.5784405597316604E-2</v>
      </c>
      <c r="G92" s="73">
        <f t="shared" si="15"/>
        <v>-2.2251614348965981E-2</v>
      </c>
      <c r="H92" s="74">
        <f t="shared" si="16"/>
        <v>3.5122850607914911E-4</v>
      </c>
      <c r="I92" s="74">
        <f t="shared" si="17"/>
        <v>2.4914746006059972E-4</v>
      </c>
      <c r="J92" s="45">
        <f t="shared" si="18"/>
        <v>-9.0026570666075969E-3</v>
      </c>
      <c r="K92" s="45">
        <f t="shared" si="19"/>
        <v>-1.0849553477386331E-2</v>
      </c>
      <c r="L92" s="45">
        <f t="shared" si="20"/>
        <v>1.1771281065866583E-4</v>
      </c>
      <c r="M92" s="45">
        <f t="shared" si="21"/>
        <v>-5.1659070230024882E-2</v>
      </c>
      <c r="N92" s="45">
        <f t="shared" si="22"/>
        <v>3.3653756096809699E-2</v>
      </c>
      <c r="O92" s="2"/>
      <c r="P92" s="2"/>
      <c r="Q92" s="2"/>
      <c r="V92" s="45">
        <f t="shared" si="23"/>
        <v>1.1771281065866587E-4</v>
      </c>
      <c r="W92" s="45">
        <f t="shared" si="24"/>
        <v>-1.2771314342146474E-6</v>
      </c>
      <c r="X92" s="45">
        <f t="shared" si="25"/>
        <v>1.3856305793162922E-8</v>
      </c>
      <c r="Y92" s="2"/>
      <c r="Z92" s="129"/>
      <c r="AA92" s="5"/>
      <c r="AB92" s="2"/>
    </row>
    <row r="93" spans="1:28" x14ac:dyDescent="0.35">
      <c r="A93" s="70">
        <v>41715</v>
      </c>
      <c r="B93" s="85">
        <v>323.26</v>
      </c>
      <c r="C93" s="76">
        <v>57.162399999999998</v>
      </c>
      <c r="D93" s="73">
        <f t="shared" si="13"/>
        <v>-2.4709609292502634E-2</v>
      </c>
      <c r="E93" s="73">
        <f t="shared" si="13"/>
        <v>-2.1582142740995451E-2</v>
      </c>
      <c r="F93" s="73">
        <f t="shared" si="14"/>
        <v>-2.784166074764274E-2</v>
      </c>
      <c r="G93" s="73">
        <f t="shared" si="15"/>
        <v>-2.3981546545967503E-2</v>
      </c>
      <c r="H93" s="74">
        <f t="shared" si="16"/>
        <v>6.6768608313663074E-4</v>
      </c>
      <c r="I93" s="74">
        <f t="shared" si="17"/>
        <v>7.7515807318683048E-4</v>
      </c>
      <c r="J93" s="45">
        <f t="shared" si="18"/>
        <v>-1.7712364652400843E-2</v>
      </c>
      <c r="K93" s="45">
        <f t="shared" si="19"/>
        <v>-3.8697780885946081E-3</v>
      </c>
      <c r="L93" s="45">
        <f t="shared" si="20"/>
        <v>1.4975182454966938E-5</v>
      </c>
      <c r="M93" s="45">
        <f t="shared" si="21"/>
        <v>-6.0368777815818127E-2</v>
      </c>
      <c r="N93" s="45">
        <f t="shared" si="22"/>
        <v>2.4944048511016455E-2</v>
      </c>
      <c r="O93" s="2"/>
      <c r="P93" s="2"/>
      <c r="Q93" s="2"/>
      <c r="V93" s="45">
        <f t="shared" si="23"/>
        <v>1.4975182454966949E-5</v>
      </c>
      <c r="W93" s="45">
        <f t="shared" si="24"/>
        <v>-5.795063293693753E-8</v>
      </c>
      <c r="X93" s="45">
        <f t="shared" si="25"/>
        <v>2.2425608955954991E-10</v>
      </c>
      <c r="Y93" s="2"/>
      <c r="Z93" s="129"/>
      <c r="AA93" s="5"/>
      <c r="AB93" s="2"/>
    </row>
    <row r="94" spans="1:28" x14ac:dyDescent="0.35">
      <c r="A94" s="70">
        <v>41708</v>
      </c>
      <c r="B94" s="85">
        <v>331.45</v>
      </c>
      <c r="C94" s="76">
        <v>58.423299999999998</v>
      </c>
      <c r="D94" s="73">
        <f t="shared" si="13"/>
        <v>3.5878363596587054E-2</v>
      </c>
      <c r="E94" s="73">
        <f t="shared" si="13"/>
        <v>-7.1915916834476368E-3</v>
      </c>
      <c r="F94" s="73">
        <f t="shared" si="14"/>
        <v>3.2746312141446951E-2</v>
      </c>
      <c r="G94" s="73">
        <f t="shared" si="15"/>
        <v>-9.5909954884196898E-3</v>
      </c>
      <c r="H94" s="74">
        <f t="shared" si="16"/>
        <v>-3.1406973201100063E-4</v>
      </c>
      <c r="I94" s="74">
        <f t="shared" si="17"/>
        <v>1.072320958865076E-3</v>
      </c>
      <c r="J94" s="45">
        <f t="shared" si="18"/>
        <v>2.6054107940299193E-2</v>
      </c>
      <c r="K94" s="45">
        <f t="shared" si="19"/>
        <v>-3.3245699623746829E-2</v>
      </c>
      <c r="L94" s="45">
        <f t="shared" si="20"/>
        <v>1.1052765434724E-3</v>
      </c>
      <c r="M94" s="45">
        <f t="shared" si="21"/>
        <v>-1.6602305223118112E-2</v>
      </c>
      <c r="N94" s="45">
        <f t="shared" si="22"/>
        <v>6.8710521103716476E-2</v>
      </c>
      <c r="O94" s="2"/>
      <c r="P94" s="2"/>
      <c r="Q94" s="2"/>
      <c r="V94" s="45">
        <f t="shared" si="23"/>
        <v>1.1052765434724E-3</v>
      </c>
      <c r="W94" s="45">
        <f t="shared" si="24"/>
        <v>-3.6745691965456561E-5</v>
      </c>
      <c r="X94" s="45">
        <f t="shared" si="25"/>
        <v>1.2216362375502961E-6</v>
      </c>
      <c r="Y94" s="2"/>
      <c r="Z94" s="129"/>
      <c r="AA94" s="5"/>
      <c r="AB94" s="2"/>
    </row>
    <row r="95" spans="1:28" x14ac:dyDescent="0.35">
      <c r="A95" s="70">
        <v>41701</v>
      </c>
      <c r="B95" s="85">
        <v>319.97000000000003</v>
      </c>
      <c r="C95" s="76">
        <v>58.846499999999999</v>
      </c>
      <c r="D95" s="73">
        <f t="shared" si="13"/>
        <v>-2.0989505247376181E-2</v>
      </c>
      <c r="E95" s="73">
        <f t="shared" si="13"/>
        <v>-4.6030818567242946E-4</v>
      </c>
      <c r="F95" s="73">
        <f t="shared" si="14"/>
        <v>-2.4121556702516287E-2</v>
      </c>
      <c r="G95" s="73">
        <f t="shared" si="15"/>
        <v>-2.8597119906444823E-3</v>
      </c>
      <c r="H95" s="74">
        <f t="shared" si="16"/>
        <v>6.8980704935196608E-5</v>
      </c>
      <c r="I95" s="74">
        <f t="shared" si="17"/>
        <v>5.8184949775270836E-4</v>
      </c>
      <c r="J95" s="45">
        <f t="shared" si="18"/>
        <v>-1.502510142226993E-2</v>
      </c>
      <c r="K95" s="45">
        <f t="shared" si="19"/>
        <v>1.45647932365975E-2</v>
      </c>
      <c r="L95" s="45">
        <f t="shared" si="20"/>
        <v>2.1213320202483627E-4</v>
      </c>
      <c r="M95" s="45">
        <f t="shared" si="21"/>
        <v>-5.7681514585687217E-2</v>
      </c>
      <c r="N95" s="45">
        <f t="shared" si="22"/>
        <v>2.7631311741147364E-2</v>
      </c>
      <c r="O95" s="2"/>
      <c r="P95" s="2"/>
      <c r="Q95" s="2"/>
      <c r="V95" s="45">
        <f t="shared" si="23"/>
        <v>2.1213320202483621E-4</v>
      </c>
      <c r="W95" s="45">
        <f t="shared" si="24"/>
        <v>3.0896762261091052E-6</v>
      </c>
      <c r="X95" s="45">
        <f t="shared" si="25"/>
        <v>4.5000495401309978E-8</v>
      </c>
      <c r="Y95" s="2"/>
      <c r="Z95" s="129"/>
      <c r="AA95" s="5"/>
      <c r="AB95" s="2"/>
    </row>
    <row r="96" spans="1:28" x14ac:dyDescent="0.35">
      <c r="A96" s="70">
        <v>41694</v>
      </c>
      <c r="B96" s="85">
        <v>326.83</v>
      </c>
      <c r="C96" s="76">
        <v>58.873600000000003</v>
      </c>
      <c r="D96" s="73">
        <f t="shared" si="13"/>
        <v>2.9580393145161248E-2</v>
      </c>
      <c r="E96" s="73">
        <f t="shared" si="13"/>
        <v>2.5250942121357818E-2</v>
      </c>
      <c r="F96" s="73">
        <f t="shared" si="14"/>
        <v>2.6448341690021141E-2</v>
      </c>
      <c r="G96" s="73">
        <f t="shared" si="15"/>
        <v>2.2851538316385766E-2</v>
      </c>
      <c r="H96" s="74">
        <f t="shared" si="16"/>
        <v>6.0438529353438119E-4</v>
      </c>
      <c r="I96" s="74">
        <f t="shared" si="17"/>
        <v>6.9951477815211039E-4</v>
      </c>
      <c r="J96" s="45">
        <f t="shared" si="18"/>
        <v>2.1504690984948338E-2</v>
      </c>
      <c r="K96" s="45">
        <f t="shared" si="19"/>
        <v>3.74625113640948E-3</v>
      </c>
      <c r="L96" s="45">
        <f t="shared" si="20"/>
        <v>1.4034397577049321E-5</v>
      </c>
      <c r="M96" s="45">
        <f t="shared" si="21"/>
        <v>-2.115172217846896E-2</v>
      </c>
      <c r="N96" s="45">
        <f t="shared" si="22"/>
        <v>6.4161104148365622E-2</v>
      </c>
      <c r="O96" s="2"/>
      <c r="P96" s="2"/>
      <c r="Q96" s="2"/>
      <c r="V96" s="45">
        <f t="shared" si="23"/>
        <v>1.4034397577049311E-5</v>
      </c>
      <c r="W96" s="45">
        <f t="shared" si="24"/>
        <v>5.2576377871843414E-8</v>
      </c>
      <c r="X96" s="45">
        <f t="shared" si="25"/>
        <v>1.9696431535068756E-10</v>
      </c>
      <c r="Y96" s="2"/>
      <c r="Z96" s="129"/>
      <c r="AA96" s="5"/>
      <c r="AB96" s="2"/>
    </row>
    <row r="97" spans="1:28" x14ac:dyDescent="0.35">
      <c r="A97" s="70">
        <v>41687</v>
      </c>
      <c r="B97" s="85">
        <v>317.44</v>
      </c>
      <c r="C97" s="76">
        <v>57.4236</v>
      </c>
      <c r="D97" s="73">
        <f t="shared" si="13"/>
        <v>2.6815461749959635E-2</v>
      </c>
      <c r="E97" s="73">
        <f t="shared" si="13"/>
        <v>3.5906279991052316E-2</v>
      </c>
      <c r="F97" s="73">
        <f t="shared" si="14"/>
        <v>2.3683410294819528E-2</v>
      </c>
      <c r="G97" s="73">
        <f t="shared" si="15"/>
        <v>3.350687618608026E-2</v>
      </c>
      <c r="H97" s="74">
        <f t="shared" si="16"/>
        <v>7.9355709641265658E-4</v>
      </c>
      <c r="I97" s="74">
        <f t="shared" si="17"/>
        <v>5.6090392319276363E-4</v>
      </c>
      <c r="J97" s="45">
        <f t="shared" si="18"/>
        <v>1.9507408548212812E-2</v>
      </c>
      <c r="K97" s="45">
        <f t="shared" si="19"/>
        <v>1.6398871442839504E-2</v>
      </c>
      <c r="L97" s="45">
        <f t="shared" si="20"/>
        <v>2.6892298459877696E-4</v>
      </c>
      <c r="M97" s="45">
        <f t="shared" si="21"/>
        <v>-2.3149004615204485E-2</v>
      </c>
      <c r="N97" s="45">
        <f t="shared" si="22"/>
        <v>6.2163821711630096E-2</v>
      </c>
      <c r="O97" s="2"/>
      <c r="P97" s="2"/>
      <c r="Q97" s="2"/>
      <c r="V97" s="45">
        <f t="shared" si="23"/>
        <v>2.6892298459877696E-4</v>
      </c>
      <c r="W97" s="45">
        <f t="shared" si="24"/>
        <v>4.4100334524600515E-6</v>
      </c>
      <c r="X97" s="45">
        <f t="shared" si="25"/>
        <v>7.2319571645514036E-8</v>
      </c>
      <c r="Y97" s="2"/>
      <c r="Z97" s="129"/>
      <c r="AA97" s="5"/>
      <c r="AB97" s="2"/>
    </row>
    <row r="98" spans="1:28" x14ac:dyDescent="0.35">
      <c r="A98" s="70">
        <v>41680</v>
      </c>
      <c r="B98" s="85">
        <v>309.14999999999998</v>
      </c>
      <c r="C98" s="76">
        <v>55.433199999999999</v>
      </c>
      <c r="D98" s="73">
        <f t="shared" si="13"/>
        <v>4.1575418617971011E-2</v>
      </c>
      <c r="E98" s="73">
        <f t="shared" si="13"/>
        <v>3.4280607285258745E-2</v>
      </c>
      <c r="F98" s="73">
        <f t="shared" si="14"/>
        <v>3.8443367162830908E-2</v>
      </c>
      <c r="G98" s="73">
        <f t="shared" si="15"/>
        <v>3.1881203480286689E-2</v>
      </c>
      <c r="H98" s="74">
        <f t="shared" si="16"/>
        <v>1.2256208109855838E-3</v>
      </c>
      <c r="I98" s="74">
        <f t="shared" si="17"/>
        <v>1.4778924788162258E-3</v>
      </c>
      <c r="J98" s="45">
        <f t="shared" si="18"/>
        <v>3.0169446192479014E-2</v>
      </c>
      <c r="K98" s="45">
        <f t="shared" si="19"/>
        <v>4.1111610927797304E-3</v>
      </c>
      <c r="L98" s="45">
        <f t="shared" si="20"/>
        <v>1.6901645530785828E-5</v>
      </c>
      <c r="M98" s="45">
        <f t="shared" si="21"/>
        <v>-1.2486966970938283E-2</v>
      </c>
      <c r="N98" s="45">
        <f t="shared" si="22"/>
        <v>7.2825859355896305E-2</v>
      </c>
      <c r="O98" s="2"/>
      <c r="P98" s="2"/>
      <c r="Q98" s="2"/>
      <c r="V98" s="45">
        <f t="shared" si="23"/>
        <v>1.6901645530785821E-5</v>
      </c>
      <c r="W98" s="45">
        <f t="shared" si="24"/>
        <v>6.948538751012107E-8</v>
      </c>
      <c r="X98" s="45">
        <f t="shared" si="25"/>
        <v>2.8566562164833231E-10</v>
      </c>
      <c r="Y98" s="2"/>
      <c r="Z98" s="129"/>
      <c r="AA98" s="5"/>
      <c r="AB98" s="2"/>
    </row>
    <row r="99" spans="1:28" x14ac:dyDescent="0.35">
      <c r="A99" s="70">
        <v>41673</v>
      </c>
      <c r="B99" s="85">
        <v>296.81</v>
      </c>
      <c r="C99" s="76">
        <v>53.5959</v>
      </c>
      <c r="D99" s="73">
        <f t="shared" si="13"/>
        <v>-1.7022685875144848E-2</v>
      </c>
      <c r="E99" s="73">
        <f t="shared" si="13"/>
        <v>-2.3305779702158372E-2</v>
      </c>
      <c r="F99" s="73">
        <f t="shared" si="14"/>
        <v>-2.0154737330284955E-2</v>
      </c>
      <c r="G99" s="73">
        <f t="shared" si="15"/>
        <v>-2.5705183507130424E-2</v>
      </c>
      <c r="H99" s="74">
        <f t="shared" si="16"/>
        <v>5.1808122161298674E-4</v>
      </c>
      <c r="I99" s="74">
        <f t="shared" si="17"/>
        <v>4.0621343685278192E-4</v>
      </c>
      <c r="J99" s="45">
        <f t="shared" si="18"/>
        <v>-1.2159620320059008E-2</v>
      </c>
      <c r="K99" s="45">
        <f t="shared" si="19"/>
        <v>-1.1146159382099364E-2</v>
      </c>
      <c r="L99" s="45">
        <f t="shared" si="20"/>
        <v>1.2423686897116166E-4</v>
      </c>
      <c r="M99" s="45">
        <f t="shared" si="21"/>
        <v>-5.4816033483476294E-2</v>
      </c>
      <c r="N99" s="45">
        <f t="shared" si="22"/>
        <v>3.0496792843358288E-2</v>
      </c>
      <c r="O99" s="2"/>
      <c r="P99" s="2"/>
      <c r="Q99" s="2"/>
      <c r="V99" s="45">
        <f t="shared" si="23"/>
        <v>1.2423686897116169E-4</v>
      </c>
      <c r="W99" s="45">
        <f t="shared" si="24"/>
        <v>-1.3847639426855634E-6</v>
      </c>
      <c r="X99" s="45">
        <f t="shared" si="25"/>
        <v>1.5434799611757599E-8</v>
      </c>
      <c r="Y99" s="2"/>
      <c r="Z99" s="129"/>
      <c r="AA99" s="5"/>
      <c r="AB99" s="2"/>
    </row>
    <row r="100" spans="1:28" x14ac:dyDescent="0.35">
      <c r="A100" s="70">
        <v>41666</v>
      </c>
      <c r="B100" s="85">
        <v>301.95</v>
      </c>
      <c r="C100" s="76">
        <v>54.8748</v>
      </c>
      <c r="D100" s="73">
        <f t="shared" si="13"/>
        <v>-4.0301306296284548E-2</v>
      </c>
      <c r="E100" s="73">
        <f t="shared" si="13"/>
        <v>-4.6926968721722535E-2</v>
      </c>
      <c r="F100" s="73">
        <f t="shared" si="14"/>
        <v>-4.343335775142465E-2</v>
      </c>
      <c r="G100" s="73">
        <f t="shared" si="15"/>
        <v>-4.9326372526694591E-2</v>
      </c>
      <c r="H100" s="74">
        <f t="shared" si="16"/>
        <v>2.1424099845319703E-3</v>
      </c>
      <c r="I100" s="74">
        <f t="shared" si="17"/>
        <v>1.8864565655632398E-3</v>
      </c>
      <c r="J100" s="45">
        <f t="shared" si="18"/>
        <v>-2.8975220084763158E-2</v>
      </c>
      <c r="K100" s="45">
        <f t="shared" si="19"/>
        <v>-1.7951748636959378E-2</v>
      </c>
      <c r="L100" s="45">
        <f t="shared" si="20"/>
        <v>3.2226527912457287E-4</v>
      </c>
      <c r="M100" s="45">
        <f t="shared" si="21"/>
        <v>-7.1631633248180449E-2</v>
      </c>
      <c r="N100" s="45">
        <f t="shared" si="22"/>
        <v>1.368119307865414E-2</v>
      </c>
      <c r="O100" s="2"/>
      <c r="P100" s="2"/>
      <c r="Q100" s="2"/>
      <c r="V100" s="45">
        <f t="shared" si="23"/>
        <v>3.2226527912457287E-4</v>
      </c>
      <c r="W100" s="45">
        <f t="shared" si="24"/>
        <v>-5.785225285263884E-6</v>
      </c>
      <c r="X100" s="45">
        <f t="shared" si="25"/>
        <v>1.0385491012923886E-7</v>
      </c>
      <c r="Y100" s="2"/>
      <c r="Z100" s="129"/>
      <c r="AA100" s="5"/>
      <c r="AB100" s="2"/>
    </row>
    <row r="101" spans="1:28" x14ac:dyDescent="0.35">
      <c r="A101" s="70">
        <v>41659</v>
      </c>
      <c r="B101" s="85">
        <v>314.63</v>
      </c>
      <c r="C101" s="76">
        <v>57.576700000000002</v>
      </c>
      <c r="D101" s="73">
        <f t="shared" si="13"/>
        <v>1.3692892583285005E-2</v>
      </c>
      <c r="E101" s="73">
        <f t="shared" si="13"/>
        <v>1.4762306769053473E-2</v>
      </c>
      <c r="F101" s="73">
        <f t="shared" si="14"/>
        <v>1.0560841128144901E-2</v>
      </c>
      <c r="G101" s="73">
        <f t="shared" si="15"/>
        <v>1.2362902964081421E-2</v>
      </c>
      <c r="H101" s="74">
        <f t="shared" si="16"/>
        <v>1.3056265408633558E-4</v>
      </c>
      <c r="I101" s="74">
        <f t="shared" si="17"/>
        <v>1.1153136533391686E-4</v>
      </c>
      <c r="J101" s="45">
        <f t="shared" si="18"/>
        <v>1.0028158188897731E-2</v>
      </c>
      <c r="K101" s="45">
        <f t="shared" si="19"/>
        <v>4.7341485801557417E-3</v>
      </c>
      <c r="L101" s="45">
        <f t="shared" si="20"/>
        <v>2.2412162778990626E-5</v>
      </c>
      <c r="M101" s="45">
        <f t="shared" si="21"/>
        <v>-3.2628254974519565E-2</v>
      </c>
      <c r="N101" s="45">
        <f t="shared" si="22"/>
        <v>5.2684571352315017E-2</v>
      </c>
      <c r="O101" s="2"/>
      <c r="P101" s="2"/>
      <c r="Q101" s="2"/>
      <c r="V101" s="45">
        <f t="shared" si="23"/>
        <v>2.2412162778990616E-5</v>
      </c>
      <c r="W101" s="45">
        <f t="shared" si="24"/>
        <v>1.0610250859837777E-7</v>
      </c>
      <c r="X101" s="45">
        <f t="shared" si="25"/>
        <v>5.0230504043197235E-10</v>
      </c>
      <c r="Y101" s="2"/>
      <c r="Z101" s="129"/>
      <c r="AA101" s="5"/>
      <c r="AB101" s="2"/>
    </row>
    <row r="102" spans="1:28" x14ac:dyDescent="0.35">
      <c r="A102" s="70">
        <v>41652</v>
      </c>
      <c r="B102" s="85">
        <v>310.38</v>
      </c>
      <c r="C102" s="76">
        <v>56.739100000000001</v>
      </c>
      <c r="D102" s="73">
        <f t="shared" si="13"/>
        <v>3.4082958520739691E-2</v>
      </c>
      <c r="E102" s="73">
        <f t="shared" si="13"/>
        <v>5.1053216157758933E-3</v>
      </c>
      <c r="F102" s="73">
        <f t="shared" si="14"/>
        <v>3.0950907065599585E-2</v>
      </c>
      <c r="G102" s="73">
        <f t="shared" si="15"/>
        <v>2.7059178108038407E-3</v>
      </c>
      <c r="H102" s="74">
        <f t="shared" si="16"/>
        <v>8.3750610689340354E-5</v>
      </c>
      <c r="I102" s="74">
        <f t="shared" si="17"/>
        <v>9.5795864818338226E-4</v>
      </c>
      <c r="J102" s="45">
        <f t="shared" si="18"/>
        <v>2.4757174847840208E-2</v>
      </c>
      <c r="K102" s="45">
        <f t="shared" si="19"/>
        <v>-1.9651853232064316E-2</v>
      </c>
      <c r="L102" s="45">
        <f t="shared" si="20"/>
        <v>3.861953354545967E-4</v>
      </c>
      <c r="M102" s="45">
        <f t="shared" si="21"/>
        <v>-1.789923831557709E-2</v>
      </c>
      <c r="N102" s="45">
        <f t="shared" si="22"/>
        <v>6.7413588011257491E-2</v>
      </c>
      <c r="O102" s="2"/>
      <c r="P102" s="2"/>
      <c r="Q102" s="2"/>
      <c r="V102" s="45">
        <f t="shared" si="23"/>
        <v>3.861953354545967E-4</v>
      </c>
      <c r="W102" s="45">
        <f t="shared" si="24"/>
        <v>-7.5894540512615792E-6</v>
      </c>
      <c r="X102" s="45">
        <f t="shared" si="25"/>
        <v>1.4914683712688847E-7</v>
      </c>
      <c r="Y102" s="2"/>
      <c r="Z102" s="129"/>
      <c r="AA102" s="5"/>
      <c r="AB102" s="2"/>
    </row>
    <row r="103" spans="1:28" x14ac:dyDescent="0.35">
      <c r="A103" s="70">
        <v>41645</v>
      </c>
      <c r="B103" s="85">
        <v>300.14999999999998</v>
      </c>
      <c r="C103" s="76">
        <v>56.450899999999997</v>
      </c>
      <c r="D103" s="73">
        <f t="shared" si="13"/>
        <v>4.1148133279806012E-3</v>
      </c>
      <c r="E103" s="73">
        <f t="shared" si="13"/>
        <v>-2.8632999487750578E-3</v>
      </c>
      <c r="F103" s="73">
        <f t="shared" si="14"/>
        <v>9.8276187284049603E-4</v>
      </c>
      <c r="G103" s="73">
        <f t="shared" si="15"/>
        <v>-5.2627037537471104E-3</v>
      </c>
      <c r="H103" s="74">
        <f t="shared" si="16"/>
        <v>-5.1719845972372189E-6</v>
      </c>
      <c r="I103" s="74">
        <f t="shared" si="17"/>
        <v>9.658208987089593E-7</v>
      </c>
      <c r="J103" s="45">
        <f t="shared" si="18"/>
        <v>3.1093140152304573E-3</v>
      </c>
      <c r="K103" s="45">
        <f t="shared" si="19"/>
        <v>-5.9726139640055151E-3</v>
      </c>
      <c r="L103" s="45">
        <f t="shared" si="20"/>
        <v>3.5672117563033669E-5</v>
      </c>
      <c r="M103" s="45">
        <f t="shared" si="21"/>
        <v>-3.9547099148186833E-2</v>
      </c>
      <c r="N103" s="45">
        <f t="shared" si="22"/>
        <v>4.5765727178647748E-2</v>
      </c>
      <c r="O103" s="2"/>
      <c r="P103" s="2"/>
      <c r="Q103" s="2"/>
      <c r="V103" s="45">
        <f t="shared" si="23"/>
        <v>3.5672117563033683E-5</v>
      </c>
      <c r="W103" s="45">
        <f t="shared" si="24"/>
        <v>-2.1305578748262139E-7</v>
      </c>
      <c r="X103" s="45">
        <f t="shared" si="25"/>
        <v>1.2724999714308961E-9</v>
      </c>
      <c r="Y103" s="2"/>
      <c r="Z103" s="129"/>
      <c r="AA103" s="5"/>
      <c r="AB103" s="2"/>
    </row>
    <row r="104" spans="1:28" x14ac:dyDescent="0.35">
      <c r="A104" s="70">
        <v>41638</v>
      </c>
      <c r="B104" s="85">
        <v>298.92</v>
      </c>
      <c r="C104" s="76">
        <v>56.613</v>
      </c>
      <c r="D104" s="73">
        <f t="shared" si="13"/>
        <v>1.4767287911192663E-2</v>
      </c>
      <c r="E104" s="73">
        <f t="shared" si="13"/>
        <v>-1.023455201544099E-2</v>
      </c>
      <c r="F104" s="73">
        <f t="shared" si="14"/>
        <v>1.1635236456052559E-2</v>
      </c>
      <c r="G104" s="73">
        <f t="shared" si="15"/>
        <v>-1.2633955820413042E-2</v>
      </c>
      <c r="H104" s="74">
        <f t="shared" si="16"/>
        <v>-1.4699906334582723E-4</v>
      </c>
      <c r="I104" s="74">
        <f t="shared" si="17"/>
        <v>1.3537872738825452E-4</v>
      </c>
      <c r="J104" s="45">
        <f t="shared" si="18"/>
        <v>1.0804260960295502E-2</v>
      </c>
      <c r="K104" s="45">
        <f t="shared" si="19"/>
        <v>-2.1038812975736492E-2</v>
      </c>
      <c r="L104" s="45">
        <f t="shared" si="20"/>
        <v>4.4263165142801822E-4</v>
      </c>
      <c r="M104" s="45">
        <f t="shared" si="21"/>
        <v>-3.1852152203121792E-2</v>
      </c>
      <c r="N104" s="45">
        <f t="shared" si="22"/>
        <v>5.346067412371279E-2</v>
      </c>
      <c r="O104" s="2"/>
      <c r="P104" s="2"/>
      <c r="Q104" s="2"/>
      <c r="V104" s="45">
        <f t="shared" si="23"/>
        <v>4.4263165142801822E-4</v>
      </c>
      <c r="W104" s="45">
        <f t="shared" si="24"/>
        <v>-9.312444531535461E-6</v>
      </c>
      <c r="X104" s="45">
        <f t="shared" si="25"/>
        <v>1.9592277884589463E-7</v>
      </c>
      <c r="Y104" s="2"/>
      <c r="Z104" s="129"/>
      <c r="AA104" s="5"/>
      <c r="AB104" s="2"/>
    </row>
    <row r="105" spans="1:28" x14ac:dyDescent="0.35">
      <c r="A105" s="70">
        <v>41631</v>
      </c>
      <c r="B105" s="85">
        <v>294.57</v>
      </c>
      <c r="C105" s="76">
        <v>57.198399999999999</v>
      </c>
      <c r="D105" s="73">
        <f t="shared" si="13"/>
        <v>2.5126152775360955E-2</v>
      </c>
      <c r="E105" s="73">
        <f t="shared" si="13"/>
        <v>4.8711442275254056E-2</v>
      </c>
      <c r="F105" s="73">
        <f t="shared" si="14"/>
        <v>2.1994101320220848E-2</v>
      </c>
      <c r="G105" s="73">
        <f t="shared" si="15"/>
        <v>4.6312038470282001E-2</v>
      </c>
      <c r="H105" s="74">
        <f t="shared" si="16"/>
        <v>1.018591666461348E-3</v>
      </c>
      <c r="I105" s="74">
        <f t="shared" si="17"/>
        <v>4.8374049288414048E-4</v>
      </c>
      <c r="J105" s="45">
        <f t="shared" si="18"/>
        <v>1.8287115288480912E-2</v>
      </c>
      <c r="K105" s="45">
        <f t="shared" si="19"/>
        <v>3.0424326986773144E-2</v>
      </c>
      <c r="L105" s="45">
        <f t="shared" si="20"/>
        <v>9.2563967259809258E-4</v>
      </c>
      <c r="M105" s="45">
        <f t="shared" si="21"/>
        <v>-2.4369297874936385E-2</v>
      </c>
      <c r="N105" s="45">
        <f t="shared" si="22"/>
        <v>6.0943528451898196E-2</v>
      </c>
      <c r="O105" s="2"/>
      <c r="P105" s="2"/>
      <c r="Q105" s="2"/>
      <c r="V105" s="45">
        <f t="shared" si="23"/>
        <v>9.2563967259809258E-4</v>
      </c>
      <c r="W105" s="45">
        <f t="shared" si="24"/>
        <v>2.8161964071054007E-5</v>
      </c>
      <c r="X105" s="45">
        <f t="shared" si="25"/>
        <v>8.5680880348750405E-7</v>
      </c>
      <c r="Y105" s="2"/>
      <c r="Z105" s="129"/>
      <c r="AA105" s="5"/>
      <c r="AB105" s="2"/>
    </row>
    <row r="106" spans="1:28" x14ac:dyDescent="0.35">
      <c r="A106" s="70">
        <v>41624</v>
      </c>
      <c r="B106" s="85">
        <v>287.35000000000002</v>
      </c>
      <c r="C106" s="76">
        <v>54.541600000000003</v>
      </c>
      <c r="D106" s="73">
        <f t="shared" si="13"/>
        <v>1.3222849083215795E-2</v>
      </c>
      <c r="E106" s="73">
        <f t="shared" si="13"/>
        <v>2.1420358142095853E-2</v>
      </c>
      <c r="F106" s="73">
        <f t="shared" si="14"/>
        <v>1.0090797628075691E-2</v>
      </c>
      <c r="G106" s="73">
        <f t="shared" si="15"/>
        <v>1.9020954337123801E-2</v>
      </c>
      <c r="H106" s="74">
        <f t="shared" si="16"/>
        <v>1.9193660090878486E-4</v>
      </c>
      <c r="I106" s="74">
        <f t="shared" si="17"/>
        <v>1.0182419677077798E-4</v>
      </c>
      <c r="J106" s="45">
        <f t="shared" si="18"/>
        <v>9.6886164451788163E-3</v>
      </c>
      <c r="K106" s="45">
        <f t="shared" si="19"/>
        <v>1.1731741696917037E-2</v>
      </c>
      <c r="L106" s="45">
        <f t="shared" si="20"/>
        <v>1.3763376324318183E-4</v>
      </c>
      <c r="M106" s="45">
        <f t="shared" si="21"/>
        <v>-3.2967796718238476E-2</v>
      </c>
      <c r="N106" s="45">
        <f t="shared" si="22"/>
        <v>5.2345029608596105E-2</v>
      </c>
      <c r="O106" s="2"/>
      <c r="P106" s="2"/>
      <c r="Q106" s="2"/>
      <c r="V106" s="45">
        <f t="shared" si="23"/>
        <v>1.3763376324318178E-4</v>
      </c>
      <c r="W106" s="45">
        <f t="shared" si="24"/>
        <v>1.6146837591436428E-6</v>
      </c>
      <c r="X106" s="45">
        <f t="shared" si="25"/>
        <v>1.8943052784480216E-8</v>
      </c>
      <c r="Y106" s="2"/>
      <c r="Z106" s="129"/>
      <c r="AA106" s="5"/>
      <c r="AB106" s="2"/>
    </row>
    <row r="107" spans="1:28" x14ac:dyDescent="0.35">
      <c r="A107" s="70">
        <v>41617</v>
      </c>
      <c r="B107" s="85">
        <v>283.60000000000002</v>
      </c>
      <c r="C107" s="76">
        <v>53.397799999999997</v>
      </c>
      <c r="D107" s="73">
        <f t="shared" si="13"/>
        <v>-4.3346264125484792E-2</v>
      </c>
      <c r="E107" s="73">
        <f t="shared" si="13"/>
        <v>-8.4202175035742342E-4</v>
      </c>
      <c r="F107" s="73">
        <f t="shared" si="14"/>
        <v>-4.6478315580624895E-2</v>
      </c>
      <c r="G107" s="73">
        <f t="shared" si="15"/>
        <v>-3.241425555329476E-3</v>
      </c>
      <c r="H107" s="74">
        <f t="shared" si="16"/>
        <v>1.5065599989170567E-4</v>
      </c>
      <c r="I107" s="74">
        <f t="shared" si="17"/>
        <v>2.1602338192121587E-3</v>
      </c>
      <c r="J107" s="45">
        <f t="shared" si="18"/>
        <v>-3.1174783084198278E-2</v>
      </c>
      <c r="K107" s="45">
        <f t="shared" si="19"/>
        <v>3.0332761333840854E-2</v>
      </c>
      <c r="L107" s="45">
        <f t="shared" si="20"/>
        <v>9.2007641013575081E-4</v>
      </c>
      <c r="M107" s="45">
        <f t="shared" si="21"/>
        <v>-7.3831196247615555E-2</v>
      </c>
      <c r="N107" s="45">
        <f t="shared" si="22"/>
        <v>1.1481630079219027E-2</v>
      </c>
      <c r="O107" s="2"/>
      <c r="P107" s="2"/>
      <c r="Q107" s="2"/>
      <c r="V107" s="45">
        <f t="shared" si="23"/>
        <v>9.2007641013575081E-4</v>
      </c>
      <c r="W107" s="45">
        <f t="shared" si="24"/>
        <v>2.7908458157544802E-5</v>
      </c>
      <c r="X107" s="45">
        <f t="shared" si="25"/>
        <v>8.4654060048829032E-7</v>
      </c>
      <c r="Y107" s="2"/>
      <c r="Z107" s="129"/>
      <c r="AA107" s="5"/>
      <c r="AB107" s="2"/>
    </row>
    <row r="108" spans="1:28" x14ac:dyDescent="0.35">
      <c r="A108" s="70">
        <v>41610</v>
      </c>
      <c r="B108" s="85">
        <v>296.45</v>
      </c>
      <c r="C108" s="76">
        <v>53.442799999999998</v>
      </c>
      <c r="D108" s="73">
        <f t="shared" si="13"/>
        <v>2.1974306964164208E-3</v>
      </c>
      <c r="E108" s="73">
        <f t="shared" si="13"/>
        <v>1.5179397996318708E-3</v>
      </c>
      <c r="F108" s="73">
        <f t="shared" si="14"/>
        <v>-9.346207587236843E-4</v>
      </c>
      <c r="G108" s="73">
        <f t="shared" si="15"/>
        <v>-8.8146400534018184E-4</v>
      </c>
      <c r="H108" s="74">
        <f t="shared" si="16"/>
        <v>8.2383455745865844E-7</v>
      </c>
      <c r="I108" s="74">
        <f t="shared" si="17"/>
        <v>8.7351596263723535E-7</v>
      </c>
      <c r="J108" s="45">
        <f t="shared" si="18"/>
        <v>1.7242689247190359E-3</v>
      </c>
      <c r="K108" s="45">
        <f t="shared" si="19"/>
        <v>-2.0632912508716512E-4</v>
      </c>
      <c r="L108" s="45">
        <f t="shared" si="20"/>
        <v>4.2571707859235034E-8</v>
      </c>
      <c r="M108" s="45">
        <f t="shared" si="21"/>
        <v>-4.0932144238698252E-2</v>
      </c>
      <c r="N108" s="45">
        <f t="shared" si="22"/>
        <v>4.4380682088136329E-2</v>
      </c>
      <c r="O108" s="2"/>
      <c r="P108" s="2"/>
      <c r="Q108" s="2"/>
      <c r="V108" s="45">
        <f t="shared" si="23"/>
        <v>4.2571707859235504E-8</v>
      </c>
      <c r="W108" s="45">
        <f t="shared" si="24"/>
        <v>-8.7837832360625017E-12</v>
      </c>
      <c r="X108" s="45">
        <f t="shared" si="25"/>
        <v>1.8123503100520939E-15</v>
      </c>
      <c r="Y108" s="2"/>
      <c r="Z108" s="129"/>
      <c r="AA108" s="5"/>
      <c r="AB108" s="2"/>
    </row>
    <row r="109" spans="1:28" x14ac:dyDescent="0.35">
      <c r="A109" s="70">
        <v>41603</v>
      </c>
      <c r="B109" s="85">
        <v>295.8</v>
      </c>
      <c r="C109" s="76">
        <v>53.361800000000002</v>
      </c>
      <c r="D109" s="73">
        <f t="shared" si="13"/>
        <v>-9.012027203591403E-3</v>
      </c>
      <c r="E109" s="73">
        <f t="shared" si="13"/>
        <v>1.5946934936657806E-2</v>
      </c>
      <c r="F109" s="73">
        <f t="shared" si="14"/>
        <v>-1.2144078658731508E-2</v>
      </c>
      <c r="G109" s="73">
        <f t="shared" si="15"/>
        <v>1.3547531131685754E-2</v>
      </c>
      <c r="H109" s="74">
        <f t="shared" si="16"/>
        <v>-1.6452228369480567E-4</v>
      </c>
      <c r="I109" s="74">
        <f t="shared" si="17"/>
        <v>1.4747864646945806E-4</v>
      </c>
      <c r="J109" s="45">
        <f t="shared" si="18"/>
        <v>-6.3730218174186878E-3</v>
      </c>
      <c r="K109" s="45">
        <f t="shared" si="19"/>
        <v>2.2319956754076494E-2</v>
      </c>
      <c r="L109" s="45">
        <f t="shared" si="20"/>
        <v>4.9818046950384496E-4</v>
      </c>
      <c r="M109" s="45">
        <f t="shared" si="21"/>
        <v>-4.9029434980835979E-2</v>
      </c>
      <c r="N109" s="45">
        <f t="shared" si="22"/>
        <v>3.6283391345998603E-2</v>
      </c>
      <c r="O109" s="2"/>
      <c r="P109" s="2"/>
      <c r="Q109" s="2"/>
      <c r="V109" s="45">
        <f t="shared" si="23"/>
        <v>4.9818046950384496E-4</v>
      </c>
      <c r="W109" s="45">
        <f t="shared" si="24"/>
        <v>1.1119366535051344E-5</v>
      </c>
      <c r="X109" s="45">
        <f t="shared" si="25"/>
        <v>2.4818378019507141E-7</v>
      </c>
      <c r="Y109" s="2"/>
      <c r="Z109" s="129"/>
      <c r="AA109" s="5"/>
      <c r="AB109" s="2"/>
    </row>
    <row r="110" spans="1:28" x14ac:dyDescent="0.35">
      <c r="A110" s="70">
        <v>41596</v>
      </c>
      <c r="B110" s="85">
        <v>298.49</v>
      </c>
      <c r="C110" s="76">
        <v>52.5242</v>
      </c>
      <c r="D110" s="73">
        <f t="shared" si="13"/>
        <v>6.3694267515922805E-4</v>
      </c>
      <c r="E110" s="73">
        <f t="shared" si="13"/>
        <v>-4.6089062565144697E-3</v>
      </c>
      <c r="F110" s="73">
        <f t="shared" si="14"/>
        <v>-2.495108779980877E-3</v>
      </c>
      <c r="G110" s="73">
        <f t="shared" si="15"/>
        <v>-7.0083100614865227E-3</v>
      </c>
      <c r="H110" s="74">
        <f t="shared" si="16"/>
        <v>1.7486495967243344E-5</v>
      </c>
      <c r="I110" s="74">
        <f t="shared" si="17"/>
        <v>6.2255678239376604E-6</v>
      </c>
      <c r="J110" s="45">
        <f t="shared" si="18"/>
        <v>5.9703107606857942E-4</v>
      </c>
      <c r="K110" s="45">
        <f t="shared" si="19"/>
        <v>-5.2059373325830487E-3</v>
      </c>
      <c r="L110" s="45">
        <f t="shared" si="20"/>
        <v>2.7101783510781906E-5</v>
      </c>
      <c r="M110" s="45">
        <f t="shared" si="21"/>
        <v>-4.2059382087348711E-2</v>
      </c>
      <c r="N110" s="45">
        <f t="shared" si="22"/>
        <v>4.3253444239485871E-2</v>
      </c>
      <c r="O110" s="2"/>
      <c r="P110" s="2"/>
      <c r="Q110" s="2"/>
      <c r="V110" s="45">
        <f t="shared" si="23"/>
        <v>2.7101783510781916E-5</v>
      </c>
      <c r="W110" s="45">
        <f t="shared" si="24"/>
        <v>-1.4109018655836329E-7</v>
      </c>
      <c r="X110" s="45">
        <f t="shared" si="25"/>
        <v>7.3450666946529053E-10</v>
      </c>
      <c r="Y110" s="2"/>
      <c r="Z110" s="129"/>
      <c r="AA110" s="5"/>
      <c r="AB110" s="2"/>
    </row>
    <row r="111" spans="1:28" x14ac:dyDescent="0.35">
      <c r="A111" s="70">
        <v>41589</v>
      </c>
      <c r="B111" s="85">
        <v>298.3</v>
      </c>
      <c r="C111" s="76">
        <v>52.767400000000002</v>
      </c>
      <c r="D111" s="73">
        <f t="shared" si="13"/>
        <v>-2.7413746991173881E-3</v>
      </c>
      <c r="E111" s="73">
        <f t="shared" si="13"/>
        <v>4.9746506126895932E-3</v>
      </c>
      <c r="F111" s="73">
        <f t="shared" si="14"/>
        <v>-5.8734261542574932E-3</v>
      </c>
      <c r="G111" s="73">
        <f t="shared" si="15"/>
        <v>2.5752468077175406E-3</v>
      </c>
      <c r="H111" s="74">
        <f t="shared" si="16"/>
        <v>-1.5125521954116321E-5</v>
      </c>
      <c r="I111" s="74">
        <f t="shared" si="17"/>
        <v>3.4497134789515966E-5</v>
      </c>
      <c r="J111" s="45">
        <f t="shared" si="18"/>
        <v>-1.8433383193786324E-3</v>
      </c>
      <c r="K111" s="45">
        <f t="shared" si="19"/>
        <v>6.8179889320682252E-3</v>
      </c>
      <c r="L111" s="45">
        <f t="shared" si="20"/>
        <v>4.648497307780482E-5</v>
      </c>
      <c r="M111" s="45">
        <f t="shared" si="21"/>
        <v>-4.4499751482795925E-2</v>
      </c>
      <c r="N111" s="45">
        <f t="shared" si="22"/>
        <v>4.0813074844038656E-2</v>
      </c>
      <c r="O111" s="2"/>
      <c r="P111" s="2"/>
      <c r="Q111" s="2"/>
      <c r="V111" s="45">
        <f t="shared" si="23"/>
        <v>4.6484973077804807E-5</v>
      </c>
      <c r="W111" s="45">
        <f t="shared" si="24"/>
        <v>3.1693403195196257E-7</v>
      </c>
      <c r="X111" s="45">
        <f t="shared" si="25"/>
        <v>2.1608527220442377E-9</v>
      </c>
      <c r="Y111" s="2"/>
      <c r="Z111" s="129"/>
      <c r="AA111" s="5"/>
      <c r="AB111" s="2"/>
    </row>
    <row r="112" spans="1:28" x14ac:dyDescent="0.35">
      <c r="A112" s="70">
        <v>41582</v>
      </c>
      <c r="B112" s="85">
        <v>299.12</v>
      </c>
      <c r="C112" s="76">
        <v>52.5062</v>
      </c>
      <c r="D112" s="73">
        <f t="shared" si="13"/>
        <v>1.3931731127758428E-2</v>
      </c>
      <c r="E112" s="73">
        <f t="shared" si="13"/>
        <v>4.9127329037414465E-2</v>
      </c>
      <c r="F112" s="73">
        <f t="shared" si="14"/>
        <v>1.0799679672618323E-2</v>
      </c>
      <c r="G112" s="73">
        <f t="shared" si="15"/>
        <v>4.6727925232442409E-2</v>
      </c>
      <c r="H112" s="74">
        <f t="shared" si="16"/>
        <v>5.0464662427643716E-4</v>
      </c>
      <c r="I112" s="74">
        <f t="shared" si="17"/>
        <v>1.1663308103116541E-4</v>
      </c>
      <c r="J112" s="45">
        <f t="shared" si="18"/>
        <v>1.0200686169490705E-2</v>
      </c>
      <c r="K112" s="45">
        <f t="shared" si="19"/>
        <v>3.8926642867923758E-2</v>
      </c>
      <c r="L112" s="45">
        <f t="shared" si="20"/>
        <v>1.5152835249668795E-3</v>
      </c>
      <c r="M112" s="45">
        <f t="shared" si="21"/>
        <v>-3.2455726993926591E-2</v>
      </c>
      <c r="N112" s="45">
        <f t="shared" si="22"/>
        <v>5.2857099332907991E-2</v>
      </c>
      <c r="O112" s="2"/>
      <c r="P112" s="2"/>
      <c r="Q112" s="2"/>
      <c r="V112" s="45">
        <f t="shared" si="23"/>
        <v>1.5152835249668795E-3</v>
      </c>
      <c r="W112" s="45">
        <f t="shared" si="24"/>
        <v>5.898490062003435E-5</v>
      </c>
      <c r="X112" s="45">
        <f t="shared" si="25"/>
        <v>2.2960841610360518E-6</v>
      </c>
      <c r="Y112" s="2"/>
      <c r="Z112" s="129"/>
      <c r="AA112" s="5"/>
      <c r="AB112" s="2"/>
    </row>
    <row r="113" spans="1:28" x14ac:dyDescent="0.35">
      <c r="A113" s="70">
        <v>41575</v>
      </c>
      <c r="B113" s="85">
        <v>295.01</v>
      </c>
      <c r="C113" s="76">
        <v>50.047499999999999</v>
      </c>
      <c r="D113" s="73">
        <f t="shared" si="13"/>
        <v>-1.7595506378370448E-3</v>
      </c>
      <c r="E113" s="73">
        <f t="shared" si="13"/>
        <v>1.9446843528990048E-2</v>
      </c>
      <c r="F113" s="73">
        <f t="shared" si="14"/>
        <v>-4.8916020929771504E-3</v>
      </c>
      <c r="G113" s="73">
        <f t="shared" si="15"/>
        <v>1.7047439724017996E-2</v>
      </c>
      <c r="H113" s="74">
        <f t="shared" si="16"/>
        <v>-8.3389291833908246E-5</v>
      </c>
      <c r="I113" s="74">
        <f t="shared" si="17"/>
        <v>2.3927771036018438E-5</v>
      </c>
      <c r="J113" s="45">
        <f t="shared" si="18"/>
        <v>-1.1341055489154119E-3</v>
      </c>
      <c r="K113" s="45">
        <f t="shared" si="19"/>
        <v>2.0580949077905461E-2</v>
      </c>
      <c r="L113" s="45">
        <f t="shared" si="20"/>
        <v>4.2357546494733767E-4</v>
      </c>
      <c r="M113" s="45">
        <f t="shared" si="21"/>
        <v>-4.37905187123327E-2</v>
      </c>
      <c r="N113" s="45">
        <f t="shared" si="22"/>
        <v>4.1522307614501881E-2</v>
      </c>
      <c r="O113" s="2"/>
      <c r="P113" s="2"/>
      <c r="Q113" s="2"/>
      <c r="V113" s="45">
        <f t="shared" si="23"/>
        <v>4.2357546494733767E-4</v>
      </c>
      <c r="W113" s="45">
        <f t="shared" si="24"/>
        <v>8.7175850747312859E-6</v>
      </c>
      <c r="X113" s="45">
        <f t="shared" si="25"/>
        <v>1.7941617450535327E-7</v>
      </c>
      <c r="Y113" s="2"/>
      <c r="Z113" s="129"/>
      <c r="AA113" s="5"/>
      <c r="AB113" s="2"/>
    </row>
    <row r="114" spans="1:28" x14ac:dyDescent="0.35">
      <c r="A114" s="70">
        <v>41568</v>
      </c>
      <c r="B114" s="85">
        <v>295.52999999999997</v>
      </c>
      <c r="C114" s="76">
        <v>49.092799999999997</v>
      </c>
      <c r="D114" s="73">
        <f t="shared" si="13"/>
        <v>2.0441283104865021E-2</v>
      </c>
      <c r="E114" s="73">
        <f t="shared" si="13"/>
        <v>3.4737283616505098E-2</v>
      </c>
      <c r="F114" s="73">
        <f t="shared" si="14"/>
        <v>1.7309231649724914E-2</v>
      </c>
      <c r="G114" s="73">
        <f t="shared" si="15"/>
        <v>3.2337879811533042E-2</v>
      </c>
      <c r="H114" s="74">
        <f t="shared" si="16"/>
        <v>5.5974385271878807E-4</v>
      </c>
      <c r="I114" s="74">
        <f t="shared" si="17"/>
        <v>2.9960950030383867E-4</v>
      </c>
      <c r="J114" s="45">
        <f t="shared" si="18"/>
        <v>1.4902941660334087E-2</v>
      </c>
      <c r="K114" s="45">
        <f t="shared" si="19"/>
        <v>1.9834341956171009E-2</v>
      </c>
      <c r="L114" s="45">
        <f t="shared" si="20"/>
        <v>3.934011208343256E-4</v>
      </c>
      <c r="M114" s="45">
        <f t="shared" si="21"/>
        <v>-2.7753471503083209E-2</v>
      </c>
      <c r="N114" s="45">
        <f t="shared" si="22"/>
        <v>5.7559354823751373E-2</v>
      </c>
      <c r="O114" s="2"/>
      <c r="P114" s="2"/>
      <c r="Q114" s="2"/>
      <c r="V114" s="45">
        <f t="shared" si="23"/>
        <v>3.934011208343256E-4</v>
      </c>
      <c r="W114" s="45">
        <f t="shared" si="24"/>
        <v>7.8028523565689646E-6</v>
      </c>
      <c r="X114" s="45">
        <f t="shared" si="25"/>
        <v>1.5476444187370364E-7</v>
      </c>
      <c r="Y114" s="2"/>
      <c r="Z114" s="129"/>
      <c r="AA114" s="5"/>
      <c r="AB114" s="2"/>
    </row>
    <row r="115" spans="1:28" x14ac:dyDescent="0.35">
      <c r="A115" s="70">
        <v>41561</v>
      </c>
      <c r="B115" s="85">
        <v>289.61</v>
      </c>
      <c r="C115" s="76">
        <v>47.444699999999997</v>
      </c>
      <c r="D115" s="73">
        <f t="shared" si="13"/>
        <v>1.4147144307875548E-2</v>
      </c>
      <c r="E115" s="73">
        <f t="shared" si="13"/>
        <v>9.1954463077825836E-3</v>
      </c>
      <c r="F115" s="73">
        <f t="shared" si="14"/>
        <v>1.1015092852735444E-2</v>
      </c>
      <c r="G115" s="73">
        <f t="shared" si="15"/>
        <v>6.7960425028105315E-3</v>
      </c>
      <c r="H115" s="74">
        <f t="shared" si="16"/>
        <v>7.4859039199594575E-5</v>
      </c>
      <c r="I115" s="74">
        <f t="shared" si="17"/>
        <v>1.2133227055438346E-4</v>
      </c>
      <c r="J115" s="45">
        <f t="shared" si="18"/>
        <v>1.0356292548019999E-2</v>
      </c>
      <c r="K115" s="45">
        <f t="shared" si="19"/>
        <v>-1.1608462402374151E-3</v>
      </c>
      <c r="L115" s="45">
        <f t="shared" si="20"/>
        <v>1.3475639934733425E-6</v>
      </c>
      <c r="M115" s="45">
        <f t="shared" si="21"/>
        <v>-3.2300120615397297E-2</v>
      </c>
      <c r="N115" s="45">
        <f t="shared" si="22"/>
        <v>5.3012705711437284E-2</v>
      </c>
      <c r="O115" s="2"/>
      <c r="P115" s="2"/>
      <c r="Q115" s="2"/>
      <c r="V115" s="45">
        <f t="shared" si="23"/>
        <v>1.347563993473345E-6</v>
      </c>
      <c r="W115" s="45">
        <f t="shared" si="24"/>
        <v>-1.5643145953028507E-9</v>
      </c>
      <c r="X115" s="45">
        <f t="shared" si="25"/>
        <v>1.8159287165058295E-12</v>
      </c>
      <c r="Y115" s="2"/>
      <c r="Z115" s="129"/>
      <c r="AA115" s="5"/>
      <c r="AB115" s="2"/>
    </row>
    <row r="116" spans="1:28" x14ac:dyDescent="0.35">
      <c r="A116" s="70">
        <v>41554</v>
      </c>
      <c r="B116" s="85">
        <v>285.57</v>
      </c>
      <c r="C116" s="76">
        <v>47.0124</v>
      </c>
      <c r="D116" s="73">
        <f t="shared" si="13"/>
        <v>1.1941885187810081E-2</v>
      </c>
      <c r="E116" s="73">
        <f t="shared" si="13"/>
        <v>1.1432628385791998E-2</v>
      </c>
      <c r="F116" s="73">
        <f t="shared" si="14"/>
        <v>8.8098337326699763E-3</v>
      </c>
      <c r="G116" s="73">
        <f t="shared" si="15"/>
        <v>9.0332245808199454E-3</v>
      </c>
      <c r="H116" s="74">
        <f t="shared" si="16"/>
        <v>7.9581206626891157E-5</v>
      </c>
      <c r="I116" s="74">
        <f t="shared" si="17"/>
        <v>7.7613170397289801E-5</v>
      </c>
      <c r="J116" s="45">
        <f t="shared" si="18"/>
        <v>8.7632963107168171E-3</v>
      </c>
      <c r="K116" s="45">
        <f t="shared" si="19"/>
        <v>2.6693320750751804E-3</v>
      </c>
      <c r="L116" s="45">
        <f t="shared" si="20"/>
        <v>7.1253337270251681E-6</v>
      </c>
      <c r="M116" s="45">
        <f t="shared" si="21"/>
        <v>-3.3893116852700481E-2</v>
      </c>
      <c r="N116" s="45">
        <f t="shared" si="22"/>
        <v>5.1419709474134101E-2</v>
      </c>
      <c r="O116" s="2"/>
      <c r="P116" s="2"/>
      <c r="Q116" s="2"/>
      <c r="V116" s="45">
        <f t="shared" si="23"/>
        <v>7.1253337270251614E-6</v>
      </c>
      <c r="W116" s="45">
        <f t="shared" si="24"/>
        <v>1.9019881863163233E-8</v>
      </c>
      <c r="X116" s="45">
        <f t="shared" si="25"/>
        <v>5.0770380721482274E-11</v>
      </c>
      <c r="Y116" s="2"/>
      <c r="Z116" s="129"/>
      <c r="AA116" s="5"/>
      <c r="AB116" s="2"/>
    </row>
    <row r="117" spans="1:28" x14ac:dyDescent="0.35">
      <c r="A117" s="70">
        <v>41547</v>
      </c>
      <c r="B117" s="85">
        <v>282.2</v>
      </c>
      <c r="C117" s="76">
        <v>46.481000000000002</v>
      </c>
      <c r="D117" s="73">
        <f t="shared" si="13"/>
        <v>-5.1470069801876767E-3</v>
      </c>
      <c r="E117" s="73">
        <f t="shared" si="13"/>
        <v>-1.7701284484325442E-2</v>
      </c>
      <c r="F117" s="73">
        <f t="shared" si="14"/>
        <v>-8.2790584353277814E-3</v>
      </c>
      <c r="G117" s="73">
        <f t="shared" si="15"/>
        <v>-2.0100688289297494E-2</v>
      </c>
      <c r="H117" s="74">
        <f t="shared" si="16"/>
        <v>1.6641477293740276E-4</v>
      </c>
      <c r="I117" s="74">
        <f t="shared" si="17"/>
        <v>6.8542808575572094E-5</v>
      </c>
      <c r="J117" s="45">
        <f t="shared" si="18"/>
        <v>-3.5810765911361369E-3</v>
      </c>
      <c r="K117" s="45">
        <f t="shared" si="19"/>
        <v>-1.4120207893189305E-2</v>
      </c>
      <c r="L117" s="45">
        <f t="shared" si="20"/>
        <v>1.9938027094688554E-4</v>
      </c>
      <c r="M117" s="45">
        <f t="shared" si="21"/>
        <v>-4.6237489754553426E-2</v>
      </c>
      <c r="N117" s="45">
        <f t="shared" si="22"/>
        <v>3.9075336572281155E-2</v>
      </c>
      <c r="O117" s="2"/>
      <c r="P117" s="2"/>
      <c r="Q117" s="2"/>
      <c r="V117" s="45">
        <f t="shared" si="23"/>
        <v>1.9938027094688559E-4</v>
      </c>
      <c r="W117" s="45">
        <f t="shared" si="24"/>
        <v>-2.8152908755704365E-6</v>
      </c>
      <c r="X117" s="45">
        <f t="shared" si="25"/>
        <v>3.975249244285351E-8</v>
      </c>
      <c r="Y117" s="2"/>
      <c r="Z117" s="129"/>
      <c r="AA117" s="5"/>
      <c r="AB117" s="2"/>
    </row>
    <row r="118" spans="1:28" x14ac:dyDescent="0.35">
      <c r="A118" s="70">
        <v>41540</v>
      </c>
      <c r="B118" s="85">
        <v>283.66000000000003</v>
      </c>
      <c r="C118" s="76">
        <v>47.318600000000004</v>
      </c>
      <c r="D118" s="73">
        <f t="shared" si="13"/>
        <v>3.4313205277867178E-3</v>
      </c>
      <c r="E118" s="73">
        <f t="shared" si="13"/>
        <v>-1.0545157236386618E-2</v>
      </c>
      <c r="F118" s="73">
        <f t="shared" si="14"/>
        <v>2.9926907264661269E-4</v>
      </c>
      <c r="G118" s="73">
        <f t="shared" si="15"/>
        <v>-1.294456104135867E-2</v>
      </c>
      <c r="H118" s="74">
        <f t="shared" si="16"/>
        <v>-3.8739067786648803E-6</v>
      </c>
      <c r="I118" s="74">
        <f t="shared" si="17"/>
        <v>8.9561977842763545E-8</v>
      </c>
      <c r="J118" s="45">
        <f t="shared" si="18"/>
        <v>2.6155845260172582E-3</v>
      </c>
      <c r="K118" s="45">
        <f t="shared" si="19"/>
        <v>-1.3160741762403876E-2</v>
      </c>
      <c r="L118" s="45">
        <f t="shared" si="20"/>
        <v>1.732051237366815E-4</v>
      </c>
      <c r="M118" s="45">
        <f t="shared" si="21"/>
        <v>-4.0040828637400036E-2</v>
      </c>
      <c r="N118" s="45">
        <f t="shared" si="22"/>
        <v>4.5271997689434545E-2</v>
      </c>
      <c r="O118" s="2"/>
      <c r="P118" s="2"/>
      <c r="Q118" s="2"/>
      <c r="V118" s="45">
        <f t="shared" si="23"/>
        <v>1.7320512373668152E-4</v>
      </c>
      <c r="W118" s="45">
        <f t="shared" si="24"/>
        <v>-2.2795079054236759E-6</v>
      </c>
      <c r="X118" s="45">
        <f t="shared" si="25"/>
        <v>3.0000014888639154E-8</v>
      </c>
      <c r="Y118" s="2"/>
      <c r="Z118" s="129"/>
      <c r="AA118" s="5"/>
      <c r="AB118" s="2"/>
    </row>
    <row r="119" spans="1:28" x14ac:dyDescent="0.35">
      <c r="A119" s="70">
        <v>41533</v>
      </c>
      <c r="B119" s="85">
        <v>282.69</v>
      </c>
      <c r="C119" s="76">
        <v>47.822899999999997</v>
      </c>
      <c r="D119" s="73">
        <f t="shared" si="13"/>
        <v>4.0257589696412133E-2</v>
      </c>
      <c r="E119" s="73">
        <f t="shared" si="13"/>
        <v>2.5492075541288468E-2</v>
      </c>
      <c r="F119" s="73">
        <f t="shared" si="14"/>
        <v>3.712553824127203E-2</v>
      </c>
      <c r="G119" s="73">
        <f t="shared" si="15"/>
        <v>2.3092671736316416E-2</v>
      </c>
      <c r="H119" s="74">
        <f t="shared" si="16"/>
        <v>8.5732786763975687E-4</v>
      </c>
      <c r="I119" s="74">
        <f t="shared" si="17"/>
        <v>1.3783055897041519E-3</v>
      </c>
      <c r="J119" s="45">
        <f t="shared" si="18"/>
        <v>2.9217496149805441E-2</v>
      </c>
      <c r="K119" s="45">
        <f t="shared" si="19"/>
        <v>-3.725420608516973E-3</v>
      </c>
      <c r="L119" s="45">
        <f t="shared" si="20"/>
        <v>1.3878758710362973E-5</v>
      </c>
      <c r="M119" s="45">
        <f t="shared" si="21"/>
        <v>-1.3438917013611856E-2</v>
      </c>
      <c r="N119" s="45">
        <f t="shared" si="22"/>
        <v>7.1873909313222725E-2</v>
      </c>
      <c r="O119" s="2"/>
      <c r="P119" s="2"/>
      <c r="Q119" s="2"/>
      <c r="V119" s="45">
        <f t="shared" si="23"/>
        <v>1.3878758710362984E-5</v>
      </c>
      <c r="W119" s="45">
        <f t="shared" si="24"/>
        <v>-5.1704213720220722E-8</v>
      </c>
      <c r="X119" s="45">
        <f t="shared" si="25"/>
        <v>1.9261994334047638E-10</v>
      </c>
      <c r="Y119" s="2"/>
      <c r="Z119" s="129"/>
      <c r="AA119" s="5"/>
      <c r="AB119" s="2"/>
    </row>
    <row r="120" spans="1:28" x14ac:dyDescent="0.35">
      <c r="A120" s="70">
        <v>41526</v>
      </c>
      <c r="B120" s="85">
        <v>271.75</v>
      </c>
      <c r="C120" s="76">
        <v>46.634099999999997</v>
      </c>
      <c r="D120" s="73">
        <f t="shared" si="13"/>
        <v>3.1622503986029851E-2</v>
      </c>
      <c r="E120" s="73">
        <f t="shared" si="13"/>
        <v>4.216567256571891E-2</v>
      </c>
      <c r="F120" s="73">
        <f t="shared" si="14"/>
        <v>2.8490452530889745E-2</v>
      </c>
      <c r="G120" s="73">
        <f t="shared" si="15"/>
        <v>3.9766268760746855E-2</v>
      </c>
      <c r="H120" s="74">
        <f t="shared" si="16"/>
        <v>1.132958992458662E-3</v>
      </c>
      <c r="I120" s="74">
        <f t="shared" si="17"/>
        <v>8.1170588541488184E-4</v>
      </c>
      <c r="J120" s="45">
        <f t="shared" si="18"/>
        <v>2.2979835042197791E-2</v>
      </c>
      <c r="K120" s="45">
        <f t="shared" si="19"/>
        <v>1.918583752352112E-2</v>
      </c>
      <c r="L120" s="45">
        <f t="shared" si="20"/>
        <v>3.6809636147895099E-4</v>
      </c>
      <c r="M120" s="45">
        <f t="shared" si="21"/>
        <v>-1.9676578121219507E-2</v>
      </c>
      <c r="N120" s="45">
        <f t="shared" si="22"/>
        <v>6.5636248205615075E-2</v>
      </c>
      <c r="O120" s="2"/>
      <c r="P120" s="2"/>
      <c r="Q120" s="2"/>
      <c r="V120" s="45">
        <f t="shared" si="23"/>
        <v>3.6809636147895099E-4</v>
      </c>
      <c r="W120" s="45">
        <f t="shared" si="24"/>
        <v>7.062236984334452E-6</v>
      </c>
      <c r="X120" s="45">
        <f t="shared" si="25"/>
        <v>1.3549493133404255E-7</v>
      </c>
      <c r="Y120" s="2"/>
      <c r="Z120" s="129"/>
      <c r="AA120" s="5"/>
      <c r="AB120" s="2"/>
    </row>
    <row r="121" spans="1:28" x14ac:dyDescent="0.35">
      <c r="A121" s="70">
        <v>41519</v>
      </c>
      <c r="B121" s="85">
        <v>263.42</v>
      </c>
      <c r="C121" s="76">
        <v>44.747300000000003</v>
      </c>
      <c r="D121" s="73">
        <f t="shared" si="13"/>
        <v>-1.4736684619988023E-2</v>
      </c>
      <c r="E121" s="73">
        <f t="shared" si="13"/>
        <v>-3.6179378378960451E-2</v>
      </c>
      <c r="F121" s="73">
        <f t="shared" si="14"/>
        <v>-1.7868736075128129E-2</v>
      </c>
      <c r="G121" s="73">
        <f t="shared" si="15"/>
        <v>-3.8578782183932507E-2</v>
      </c>
      <c r="H121" s="74">
        <f t="shared" si="16"/>
        <v>6.8935407694454512E-4</v>
      </c>
      <c r="I121" s="74">
        <f t="shared" si="17"/>
        <v>3.1929172892258541E-4</v>
      </c>
      <c r="J121" s="45">
        <f t="shared" si="18"/>
        <v>-1.0508299001488941E-2</v>
      </c>
      <c r="K121" s="45">
        <f t="shared" si="19"/>
        <v>-2.5671079377471512E-2</v>
      </c>
      <c r="L121" s="45">
        <f t="shared" si="20"/>
        <v>6.5900431640444315E-4</v>
      </c>
      <c r="M121" s="45">
        <f t="shared" si="21"/>
        <v>-5.316471216490623E-2</v>
      </c>
      <c r="N121" s="45">
        <f t="shared" si="22"/>
        <v>3.2148114161928351E-2</v>
      </c>
      <c r="O121" s="2"/>
      <c r="P121" s="2"/>
      <c r="Q121" s="2"/>
      <c r="V121" s="45">
        <f t="shared" si="23"/>
        <v>6.5900431640444315E-4</v>
      </c>
      <c r="W121" s="45">
        <f t="shared" si="24"/>
        <v>-1.6917352116514813E-5</v>
      </c>
      <c r="X121" s="45">
        <f t="shared" si="25"/>
        <v>4.3428668903968742E-7</v>
      </c>
      <c r="Y121" s="2"/>
      <c r="Z121" s="129"/>
      <c r="AA121" s="5"/>
      <c r="AB121" s="2"/>
    </row>
    <row r="122" spans="1:28" x14ac:dyDescent="0.35">
      <c r="A122" s="70">
        <v>41512</v>
      </c>
      <c r="B122" s="85">
        <v>267.36</v>
      </c>
      <c r="C122" s="76">
        <v>46.427</v>
      </c>
      <c r="D122" s="73">
        <f t="shared" si="13"/>
        <v>-1.4122939636417213E-2</v>
      </c>
      <c r="E122" s="73">
        <f t="shared" si="13"/>
        <v>-1.1695234202706009E-2</v>
      </c>
      <c r="F122" s="73">
        <f t="shared" si="14"/>
        <v>-1.7254991091557318E-2</v>
      </c>
      <c r="G122" s="73">
        <f t="shared" si="15"/>
        <v>-1.4094638007678061E-2</v>
      </c>
      <c r="H122" s="74">
        <f t="shared" si="16"/>
        <v>2.4320285326121012E-4</v>
      </c>
      <c r="I122" s="74">
        <f t="shared" si="17"/>
        <v>2.9773471756972241E-4</v>
      </c>
      <c r="J122" s="45">
        <f t="shared" si="18"/>
        <v>-1.0064952711433477E-2</v>
      </c>
      <c r="K122" s="45">
        <f t="shared" si="19"/>
        <v>-1.6302814912725321E-3</v>
      </c>
      <c r="L122" s="45">
        <f t="shared" si="20"/>
        <v>2.6578177407857914E-6</v>
      </c>
      <c r="M122" s="45">
        <f t="shared" si="21"/>
        <v>-5.2721365874850767E-2</v>
      </c>
      <c r="N122" s="45">
        <f t="shared" si="22"/>
        <v>3.2591460451983814E-2</v>
      </c>
      <c r="O122" s="2"/>
      <c r="P122" s="2"/>
      <c r="Q122" s="2"/>
      <c r="V122" s="45">
        <f t="shared" si="23"/>
        <v>2.6578177407857948E-6</v>
      </c>
      <c r="W122" s="45">
        <f t="shared" si="24"/>
        <v>-4.3329910699788605E-9</v>
      </c>
      <c r="X122" s="45">
        <f t="shared" si="25"/>
        <v>7.0639951432357057E-12</v>
      </c>
      <c r="Y122" s="2"/>
      <c r="Z122" s="129"/>
      <c r="AA122" s="5"/>
      <c r="AB122" s="2"/>
    </row>
    <row r="123" spans="1:28" x14ac:dyDescent="0.35">
      <c r="A123" s="70">
        <v>41505</v>
      </c>
      <c r="B123" s="85">
        <v>271.19</v>
      </c>
      <c r="C123" s="76">
        <v>46.976399999999998</v>
      </c>
      <c r="D123" s="73">
        <f t="shared" si="13"/>
        <v>-5.6101496039895477E-3</v>
      </c>
      <c r="E123" s="73">
        <f t="shared" si="13"/>
        <v>2.6974913920314772E-2</v>
      </c>
      <c r="F123" s="73">
        <f t="shared" si="14"/>
        <v>-8.7422010591296524E-3</v>
      </c>
      <c r="G123" s="73">
        <f t="shared" si="15"/>
        <v>2.457551011534272E-2</v>
      </c>
      <c r="H123" s="74">
        <f t="shared" si="16"/>
        <v>-2.1484405055900062E-4</v>
      </c>
      <c r="I123" s="74">
        <f t="shared" si="17"/>
        <v>7.642607935824761E-5</v>
      </c>
      <c r="J123" s="45">
        <f t="shared" si="18"/>
        <v>-3.9156334014166455E-3</v>
      </c>
      <c r="K123" s="45">
        <f t="shared" si="19"/>
        <v>3.0890547321731417E-2</v>
      </c>
      <c r="L123" s="45">
        <f t="shared" si="20"/>
        <v>9.5422591383612803E-4</v>
      </c>
      <c r="M123" s="45">
        <f t="shared" si="21"/>
        <v>-4.6572046564833935E-2</v>
      </c>
      <c r="N123" s="45">
        <f t="shared" si="22"/>
        <v>3.8740779762000646E-2</v>
      </c>
      <c r="O123" s="2"/>
      <c r="P123" s="2"/>
      <c r="Q123" s="2"/>
      <c r="V123" s="45">
        <f t="shared" si="23"/>
        <v>9.5422591383612803E-4</v>
      </c>
      <c r="W123" s="45">
        <f t="shared" si="24"/>
        <v>2.9476560746977318E-5</v>
      </c>
      <c r="X123" s="45">
        <f t="shared" si="25"/>
        <v>9.1054709463639359E-7</v>
      </c>
      <c r="Y123" s="2"/>
      <c r="Z123" s="129"/>
      <c r="AA123" s="5"/>
      <c r="AB123" s="2"/>
    </row>
    <row r="124" spans="1:28" x14ac:dyDescent="0.35">
      <c r="A124" s="70">
        <v>41498</v>
      </c>
      <c r="B124" s="85">
        <v>272.72000000000003</v>
      </c>
      <c r="C124" s="76">
        <v>45.7425</v>
      </c>
      <c r="D124" s="73">
        <f t="shared" si="13"/>
        <v>1.0336013040417962E-2</v>
      </c>
      <c r="E124" s="73">
        <f t="shared" si="13"/>
        <v>3.9075650295418422E-2</v>
      </c>
      <c r="F124" s="73">
        <f t="shared" si="14"/>
        <v>7.2039615852778575E-3</v>
      </c>
      <c r="G124" s="73">
        <f t="shared" si="15"/>
        <v>3.6676246490446367E-2</v>
      </c>
      <c r="H124" s="74">
        <f t="shared" si="16"/>
        <v>2.6421427080935744E-4</v>
      </c>
      <c r="I124" s="74">
        <f t="shared" si="17"/>
        <v>5.1897062522159062E-5</v>
      </c>
      <c r="J124" s="45">
        <f t="shared" si="18"/>
        <v>7.6032746764747219E-3</v>
      </c>
      <c r="K124" s="45">
        <f t="shared" si="19"/>
        <v>3.1472375618943699E-2</v>
      </c>
      <c r="L124" s="45">
        <f t="shared" si="20"/>
        <v>9.9051042709988172E-4</v>
      </c>
      <c r="M124" s="45">
        <f t="shared" si="21"/>
        <v>-3.5053138486942567E-2</v>
      </c>
      <c r="N124" s="45">
        <f t="shared" si="22"/>
        <v>5.0259687839892014E-2</v>
      </c>
      <c r="O124" s="2"/>
      <c r="P124" s="2"/>
      <c r="Q124" s="2"/>
      <c r="V124" s="45">
        <f t="shared" si="23"/>
        <v>9.9051042709988172E-4</v>
      </c>
      <c r="W124" s="45">
        <f t="shared" si="24"/>
        <v>3.1173716216167829E-5</v>
      </c>
      <c r="X124" s="45">
        <f t="shared" si="25"/>
        <v>9.8111090619359021E-7</v>
      </c>
      <c r="Y124" s="2"/>
      <c r="Z124" s="129"/>
      <c r="AA124" s="5"/>
      <c r="AB124" s="2"/>
    </row>
    <row r="125" spans="1:28" x14ac:dyDescent="0.35">
      <c r="A125" s="70">
        <v>41491</v>
      </c>
      <c r="B125" s="85">
        <v>269.93</v>
      </c>
      <c r="C125" s="76">
        <v>44.022300000000001</v>
      </c>
      <c r="D125" s="73">
        <f t="shared" si="13"/>
        <v>3.4412722743820727E-2</v>
      </c>
      <c r="E125" s="73">
        <f t="shared" si="13"/>
        <v>-5.5641720349836249E-2</v>
      </c>
      <c r="F125" s="73">
        <f t="shared" si="14"/>
        <v>3.1280671288680624E-2</v>
      </c>
      <c r="G125" s="73">
        <f t="shared" si="15"/>
        <v>-5.8041124154808305E-2</v>
      </c>
      <c r="H125" s="74">
        <f t="shared" si="16"/>
        <v>-1.8155653259120596E-3</v>
      </c>
      <c r="I125" s="74">
        <f t="shared" si="17"/>
        <v>9.7848039627048832E-4</v>
      </c>
      <c r="J125" s="45">
        <f t="shared" si="18"/>
        <v>2.4995384118481248E-2</v>
      </c>
      <c r="K125" s="45">
        <f t="shared" si="19"/>
        <v>-8.0637104468317497E-2</v>
      </c>
      <c r="L125" s="45">
        <f t="shared" si="20"/>
        <v>6.5023426170343493E-3</v>
      </c>
      <c r="M125" s="45">
        <f t="shared" si="21"/>
        <v>-1.766102904493605E-2</v>
      </c>
      <c r="N125" s="45">
        <f t="shared" si="22"/>
        <v>6.7651797281898532E-2</v>
      </c>
      <c r="O125" s="2"/>
      <c r="P125" s="2"/>
      <c r="Q125" s="2"/>
      <c r="V125" s="45">
        <f t="shared" si="23"/>
        <v>6.5023426170343493E-3</v>
      </c>
      <c r="W125" s="45">
        <f t="shared" si="24"/>
        <v>-5.243300808985918E-4</v>
      </c>
      <c r="X125" s="45">
        <f t="shared" si="25"/>
        <v>4.2280459509301108E-5</v>
      </c>
      <c r="Y125" s="2"/>
      <c r="Z125" s="129"/>
      <c r="AA125" s="5"/>
      <c r="AB125" s="2"/>
    </row>
    <row r="126" spans="1:28" x14ac:dyDescent="0.35">
      <c r="A126" s="70">
        <v>41484</v>
      </c>
      <c r="B126" s="85">
        <v>260.95</v>
      </c>
      <c r="C126" s="76">
        <v>46.616100000000003</v>
      </c>
      <c r="D126" s="73">
        <f t="shared" si="13"/>
        <v>2.0771397277421385E-2</v>
      </c>
      <c r="E126" s="73">
        <f t="shared" si="13"/>
        <v>1.9499393104353332E-2</v>
      </c>
      <c r="F126" s="73">
        <f t="shared" si="14"/>
        <v>1.7639345822281279E-2</v>
      </c>
      <c r="G126" s="73">
        <f t="shared" si="15"/>
        <v>1.709998929938128E-2</v>
      </c>
      <c r="H126" s="74">
        <f t="shared" si="16"/>
        <v>3.0163262480909577E-4</v>
      </c>
      <c r="I126" s="74">
        <f t="shared" si="17"/>
        <v>3.1114652103803199E-4</v>
      </c>
      <c r="J126" s="45">
        <f t="shared" si="18"/>
        <v>1.5141403721312721E-2</v>
      </c>
      <c r="K126" s="45">
        <f t="shared" si="19"/>
        <v>4.357989383040611E-3</v>
      </c>
      <c r="L126" s="45">
        <f t="shared" si="20"/>
        <v>1.8992071462694686E-5</v>
      </c>
      <c r="M126" s="45">
        <f t="shared" si="21"/>
        <v>-2.7515009442104575E-2</v>
      </c>
      <c r="N126" s="45">
        <f t="shared" si="22"/>
        <v>5.7797816884730006E-2</v>
      </c>
      <c r="O126" s="2"/>
      <c r="P126" s="2"/>
      <c r="Q126" s="2"/>
      <c r="V126" s="45">
        <f t="shared" si="23"/>
        <v>1.8992071462694676E-5</v>
      </c>
      <c r="W126" s="45">
        <f t="shared" si="24"/>
        <v>8.2767245796371951E-8</v>
      </c>
      <c r="X126" s="45">
        <f t="shared" si="25"/>
        <v>3.6069877844410149E-10</v>
      </c>
      <c r="Y126" s="2"/>
      <c r="Z126" s="129"/>
      <c r="AA126" s="5"/>
      <c r="AB126" s="2"/>
    </row>
    <row r="127" spans="1:28" x14ac:dyDescent="0.35">
      <c r="A127" s="70">
        <v>41477</v>
      </c>
      <c r="B127" s="85">
        <v>255.64</v>
      </c>
      <c r="C127" s="76">
        <v>45.724499999999999</v>
      </c>
      <c r="D127" s="73">
        <f t="shared" si="13"/>
        <v>9.0787084550405898E-3</v>
      </c>
      <c r="E127" s="73">
        <f t="shared" si="13"/>
        <v>1.978482249193746E-2</v>
      </c>
      <c r="F127" s="73">
        <f t="shared" si="14"/>
        <v>5.9466569999004851E-3</v>
      </c>
      <c r="G127" s="73">
        <f t="shared" si="15"/>
        <v>1.7385418686965408E-2</v>
      </c>
      <c r="H127" s="74">
        <f t="shared" si="16"/>
        <v>1.0338512173104354E-4</v>
      </c>
      <c r="I127" s="74">
        <f t="shared" si="17"/>
        <v>3.5362729474465436E-5</v>
      </c>
      <c r="J127" s="45">
        <f t="shared" si="18"/>
        <v>6.6950451376299935E-3</v>
      </c>
      <c r="K127" s="45">
        <f t="shared" si="19"/>
        <v>1.3089777354307466E-2</v>
      </c>
      <c r="L127" s="45">
        <f t="shared" si="20"/>
        <v>1.7134227118534057E-4</v>
      </c>
      <c r="M127" s="45">
        <f t="shared" si="21"/>
        <v>-3.5961368025787296E-2</v>
      </c>
      <c r="N127" s="45">
        <f t="shared" si="22"/>
        <v>4.9351458301047285E-2</v>
      </c>
      <c r="O127" s="2"/>
      <c r="P127" s="2"/>
      <c r="Q127" s="2"/>
      <c r="V127" s="45">
        <f t="shared" si="23"/>
        <v>1.7134227118534051E-4</v>
      </c>
      <c r="W127" s="45">
        <f t="shared" si="24"/>
        <v>2.2428321811974786E-6</v>
      </c>
      <c r="X127" s="45">
        <f t="shared" si="25"/>
        <v>2.9358173894950772E-8</v>
      </c>
      <c r="Y127" s="2"/>
      <c r="Z127" s="129"/>
      <c r="AA127" s="5"/>
      <c r="AB127" s="2"/>
    </row>
    <row r="128" spans="1:28" x14ac:dyDescent="0.35">
      <c r="A128" s="70">
        <v>41470</v>
      </c>
      <c r="B128" s="85">
        <v>253.34</v>
      </c>
      <c r="C128" s="76">
        <v>44.837400000000002</v>
      </c>
      <c r="D128" s="73">
        <f t="shared" si="13"/>
        <v>1.8820879916351674E-2</v>
      </c>
      <c r="E128" s="73">
        <f t="shared" si="13"/>
        <v>5.4878507839114625E-2</v>
      </c>
      <c r="F128" s="73">
        <f t="shared" si="14"/>
        <v>1.5688828461211567E-2</v>
      </c>
      <c r="G128" s="73">
        <f t="shared" si="15"/>
        <v>5.2479104034142569E-2</v>
      </c>
      <c r="H128" s="74">
        <f t="shared" si="16"/>
        <v>8.2333566098973876E-4</v>
      </c>
      <c r="I128" s="74">
        <f t="shared" si="17"/>
        <v>2.4613933848532211E-4</v>
      </c>
      <c r="J128" s="45">
        <f t="shared" si="18"/>
        <v>1.3732423348572515E-2</v>
      </c>
      <c r="K128" s="45">
        <f t="shared" si="19"/>
        <v>4.1146084490542106E-2</v>
      </c>
      <c r="L128" s="45">
        <f t="shared" si="20"/>
        <v>1.6930002689028298E-3</v>
      </c>
      <c r="M128" s="45">
        <f t="shared" si="21"/>
        <v>-2.8923989814844779E-2</v>
      </c>
      <c r="N128" s="45">
        <f t="shared" si="22"/>
        <v>5.6388836511989802E-2</v>
      </c>
      <c r="O128" s="2"/>
      <c r="P128" s="2"/>
      <c r="Q128" s="2"/>
      <c r="V128" s="45">
        <f t="shared" si="23"/>
        <v>1.6930002689028298E-3</v>
      </c>
      <c r="W128" s="45">
        <f t="shared" si="24"/>
        <v>6.9660332106786333E-5</v>
      </c>
      <c r="X128" s="45">
        <f t="shared" si="25"/>
        <v>2.8662499105050537E-6</v>
      </c>
      <c r="Y128" s="2"/>
      <c r="Z128" s="129"/>
      <c r="AA128" s="5"/>
      <c r="AB128" s="2"/>
    </row>
    <row r="129" spans="1:28" x14ac:dyDescent="0.35">
      <c r="A129" s="70">
        <v>41463</v>
      </c>
      <c r="B129" s="85">
        <v>248.66</v>
      </c>
      <c r="C129" s="76">
        <v>42.504800000000003</v>
      </c>
      <c r="D129" s="73">
        <f t="shared" si="13"/>
        <v>-4.9221657529312495E-3</v>
      </c>
      <c r="E129" s="73">
        <f t="shared" si="13"/>
        <v>3.1885994000429864E-3</v>
      </c>
      <c r="F129" s="73">
        <f t="shared" si="14"/>
        <v>-8.0542172080713542E-3</v>
      </c>
      <c r="G129" s="73">
        <f t="shared" si="15"/>
        <v>7.8919559507093385E-4</v>
      </c>
      <c r="H129" s="74">
        <f t="shared" si="16"/>
        <v>-6.3563527423544279E-6</v>
      </c>
      <c r="I129" s="74">
        <f t="shared" si="17"/>
        <v>6.4870414834792718E-5</v>
      </c>
      <c r="J129" s="45">
        <f t="shared" si="18"/>
        <v>-3.4186597459902996E-3</v>
      </c>
      <c r="K129" s="45">
        <f t="shared" si="19"/>
        <v>6.607259146033286E-3</v>
      </c>
      <c r="L129" s="45">
        <f t="shared" si="20"/>
        <v>4.365587342284051E-5</v>
      </c>
      <c r="M129" s="45">
        <f t="shared" si="21"/>
        <v>-4.6075072909407593E-2</v>
      </c>
      <c r="N129" s="45">
        <f t="shared" si="22"/>
        <v>3.9237753417426989E-2</v>
      </c>
      <c r="O129" s="2"/>
      <c r="P129" s="2"/>
      <c r="Q129" s="2"/>
      <c r="V129" s="45">
        <f t="shared" si="23"/>
        <v>4.3655873422840497E-5</v>
      </c>
      <c r="W129" s="45">
        <f t="shared" si="24"/>
        <v>2.8844566895113428E-7</v>
      </c>
      <c r="X129" s="45">
        <f t="shared" si="25"/>
        <v>1.9058352843110711E-9</v>
      </c>
      <c r="Y129" s="2"/>
      <c r="Z129" s="129"/>
      <c r="AA129" s="5"/>
      <c r="AB129" s="2"/>
    </row>
    <row r="130" spans="1:28" x14ac:dyDescent="0.35">
      <c r="A130" s="70">
        <v>41456</v>
      </c>
      <c r="B130" s="85">
        <v>249.89</v>
      </c>
      <c r="C130" s="76">
        <v>42.369700000000002</v>
      </c>
      <c r="D130" s="73">
        <f t="shared" si="13"/>
        <v>5.7556392568453997E-2</v>
      </c>
      <c r="E130" s="73">
        <f t="shared" si="13"/>
        <v>2.8193623067421524E-2</v>
      </c>
      <c r="F130" s="73">
        <f t="shared" si="14"/>
        <v>5.4424341113313894E-2</v>
      </c>
      <c r="G130" s="73">
        <f t="shared" si="15"/>
        <v>2.5794219262449472E-2</v>
      </c>
      <c r="H130" s="74">
        <f t="shared" si="16"/>
        <v>1.4038333878911621E-3</v>
      </c>
      <c r="I130" s="74">
        <f t="shared" si="17"/>
        <v>2.9620089056183489E-3</v>
      </c>
      <c r="J130" s="45">
        <f t="shared" si="18"/>
        <v>4.1713500648448712E-2</v>
      </c>
      <c r="K130" s="45">
        <f t="shared" si="19"/>
        <v>-1.3519877581027188E-2</v>
      </c>
      <c r="L130" s="45">
        <f t="shared" si="20"/>
        <v>1.8278708980596156E-4</v>
      </c>
      <c r="M130" s="45">
        <f t="shared" si="21"/>
        <v>-9.4291251496859269E-4</v>
      </c>
      <c r="N130" s="45">
        <f t="shared" si="22"/>
        <v>8.4369913811865982E-2</v>
      </c>
      <c r="O130" s="2"/>
      <c r="P130" s="2"/>
      <c r="Q130" s="2"/>
      <c r="V130" s="45">
        <f t="shared" si="23"/>
        <v>1.8278708980596161E-4</v>
      </c>
      <c r="W130" s="45">
        <f t="shared" si="24"/>
        <v>-2.4712590775688238E-6</v>
      </c>
      <c r="X130" s="45">
        <f t="shared" si="25"/>
        <v>3.3411120199732678E-8</v>
      </c>
      <c r="Y130" s="2"/>
      <c r="Z130" s="129"/>
      <c r="AA130" s="5"/>
      <c r="AB130" s="2"/>
    </row>
    <row r="131" spans="1:28" x14ac:dyDescent="0.35">
      <c r="A131" s="70">
        <v>41449</v>
      </c>
      <c r="B131" s="85">
        <v>236.29</v>
      </c>
      <c r="C131" s="76">
        <v>41.207900000000002</v>
      </c>
      <c r="D131" s="73">
        <f t="shared" ref="D131:E157" si="26">(B131-B132)/B132</f>
        <v>-6.8073358311970103E-2</v>
      </c>
      <c r="E131" s="73">
        <f t="shared" si="26"/>
        <v>-6.2589713666960048E-2</v>
      </c>
      <c r="F131" s="73">
        <f t="shared" ref="F131:F157" si="27">D131-AVERAGE($D$2:$D$157)</f>
        <v>-7.1205409767110206E-2</v>
      </c>
      <c r="G131" s="73">
        <f t="shared" ref="G131:G157" si="28">E131-AVERAGE($E$2:$E$157)</f>
        <v>-6.4989117471932104E-2</v>
      </c>
      <c r="H131" s="74">
        <f t="shared" ref="H131:H157" si="29">F131*G131</f>
        <v>4.627576739991787E-3</v>
      </c>
      <c r="I131" s="74">
        <f t="shared" ref="I131:I157" si="30">F131^2</f>
        <v>5.0702103801020734E-3</v>
      </c>
      <c r="J131" s="45">
        <f t="shared" ref="J131:J157" si="31">$S$4+$R$11*D131</f>
        <v>-4.9036705812509275E-2</v>
      </c>
      <c r="K131" s="45">
        <f t="shared" ref="K131:K157" si="32">E131-J131</f>
        <v>-1.3553007854450773E-2</v>
      </c>
      <c r="L131" s="45">
        <f t="shared" ref="L131:L157" si="33">K131^2</f>
        <v>1.8368402190280434E-4</v>
      </c>
      <c r="M131" s="45">
        <f t="shared" ref="M131:M157" si="34">$S$4+($R$4*D131)-$R$21</f>
        <v>-9.1693118975926552E-2</v>
      </c>
      <c r="N131" s="45">
        <f t="shared" ref="N131:N157" si="35">$S$4+($R$4*D131)+$R$21</f>
        <v>-6.3802926490919704E-3</v>
      </c>
      <c r="O131" s="2"/>
      <c r="P131" s="2"/>
      <c r="Q131" s="2"/>
      <c r="V131" s="45">
        <f t="shared" ref="V131:V157" si="36">(K131-AVERAGE($K$2:$K$157))^2</f>
        <v>1.836840219028044E-4</v>
      </c>
      <c r="W131" s="45">
        <f t="shared" ref="W131:W157" si="37">(K131-AVERAGE($K$2:$K$157))^3</f>
        <v>-2.489470991585816E-6</v>
      </c>
      <c r="X131" s="45">
        <f t="shared" ref="X131:X157" si="38">(K131-AVERAGE($K$2:$K$157))^4</f>
        <v>3.3739819902389927E-8</v>
      </c>
      <c r="Y131" s="2"/>
      <c r="Z131" s="129"/>
      <c r="AA131" s="5"/>
      <c r="AB131" s="2"/>
    </row>
    <row r="132" spans="1:28" x14ac:dyDescent="0.35">
      <c r="A132" s="70">
        <v>41442</v>
      </c>
      <c r="B132" s="85">
        <v>253.55</v>
      </c>
      <c r="C132" s="76">
        <v>43.959299999999999</v>
      </c>
      <c r="D132" s="73">
        <f t="shared" si="26"/>
        <v>-2.1722355119993809E-2</v>
      </c>
      <c r="E132" s="73">
        <f t="shared" si="26"/>
        <v>2.4666034204251158E-2</v>
      </c>
      <c r="F132" s="73">
        <f t="shared" si="27"/>
        <v>-2.4854406575133915E-2</v>
      </c>
      <c r="G132" s="73">
        <f t="shared" si="28"/>
        <v>2.2266630399279105E-2</v>
      </c>
      <c r="H132" s="74">
        <f t="shared" si="29"/>
        <v>-5.5342388500191934E-4</v>
      </c>
      <c r="I132" s="74">
        <f t="shared" si="30"/>
        <v>6.1774152620206E-4</v>
      </c>
      <c r="J132" s="45">
        <f t="shared" si="31"/>
        <v>-1.5554484604031056E-2</v>
      </c>
      <c r="K132" s="45">
        <f t="shared" si="32"/>
        <v>4.0220518808282216E-2</v>
      </c>
      <c r="L132" s="45">
        <f t="shared" si="33"/>
        <v>1.6176901332073835E-3</v>
      </c>
      <c r="M132" s="45">
        <f t="shared" si="34"/>
        <v>-5.8210897767448339E-2</v>
      </c>
      <c r="N132" s="45">
        <f t="shared" si="35"/>
        <v>2.7101928559386243E-2</v>
      </c>
      <c r="O132" s="2"/>
      <c r="P132" s="2"/>
      <c r="Q132" s="2"/>
      <c r="V132" s="45">
        <f t="shared" si="36"/>
        <v>1.6176901332073835E-3</v>
      </c>
      <c r="W132" s="45">
        <f t="shared" si="37"/>
        <v>6.5064336428640127E-5</v>
      </c>
      <c r="X132" s="45">
        <f t="shared" si="38"/>
        <v>2.6169213670765222E-6</v>
      </c>
      <c r="Y132" s="2"/>
      <c r="Z132" s="129"/>
      <c r="AA132" s="5"/>
      <c r="AB132" s="2"/>
    </row>
    <row r="133" spans="1:28" x14ac:dyDescent="0.35">
      <c r="A133" s="70">
        <v>41435</v>
      </c>
      <c r="B133" s="85">
        <v>259.18</v>
      </c>
      <c r="C133" s="76">
        <v>42.9011</v>
      </c>
      <c r="D133" s="73">
        <f t="shared" si="26"/>
        <v>-1.7438774736522732E-2</v>
      </c>
      <c r="E133" s="73">
        <f t="shared" si="26"/>
        <v>-2.3072211102078313E-2</v>
      </c>
      <c r="F133" s="73">
        <f t="shared" si="27"/>
        <v>-2.0570826191662839E-2</v>
      </c>
      <c r="G133" s="73">
        <f t="shared" si="28"/>
        <v>-2.5471614907050365E-2</v>
      </c>
      <c r="H133" s="74">
        <f t="shared" si="29"/>
        <v>5.2397216307390122E-4</v>
      </c>
      <c r="I133" s="74">
        <f t="shared" si="30"/>
        <v>4.2315889020760184E-4</v>
      </c>
      <c r="J133" s="45">
        <f t="shared" si="31"/>
        <v>-1.2460187262296189E-2</v>
      </c>
      <c r="K133" s="45">
        <f t="shared" si="32"/>
        <v>-1.0612023839782124E-2</v>
      </c>
      <c r="L133" s="45">
        <f t="shared" si="33"/>
        <v>1.1261504997610414E-4</v>
      </c>
      <c r="M133" s="45">
        <f t="shared" si="34"/>
        <v>-5.511660042571348E-2</v>
      </c>
      <c r="N133" s="45">
        <f t="shared" si="35"/>
        <v>3.0196225901121105E-2</v>
      </c>
      <c r="O133" s="2"/>
      <c r="P133" s="2"/>
      <c r="Q133" s="2"/>
      <c r="V133" s="45">
        <f t="shared" si="36"/>
        <v>1.1261504997610417E-4</v>
      </c>
      <c r="W133" s="45">
        <f t="shared" si="37"/>
        <v>-1.1950735950646729E-6</v>
      </c>
      <c r="X133" s="45">
        <f t="shared" si="38"/>
        <v>1.2682149481120438E-8</v>
      </c>
      <c r="Y133" s="2"/>
      <c r="Z133" s="129"/>
      <c r="AA133" s="5"/>
      <c r="AB133" s="2"/>
    </row>
    <row r="134" spans="1:28" x14ac:dyDescent="0.35">
      <c r="A134" s="70">
        <v>41428</v>
      </c>
      <c r="B134" s="85">
        <v>263.77999999999997</v>
      </c>
      <c r="C134" s="76">
        <v>43.914299999999997</v>
      </c>
      <c r="D134" s="73">
        <f t="shared" si="26"/>
        <v>1.5945154829764236E-2</v>
      </c>
      <c r="E134" s="73">
        <f t="shared" si="26"/>
        <v>-2.4018224247138578E-2</v>
      </c>
      <c r="F134" s="73">
        <f t="shared" si="27"/>
        <v>1.2813103374624131E-2</v>
      </c>
      <c r="G134" s="73">
        <f t="shared" si="28"/>
        <v>-2.641762805211063E-2</v>
      </c>
      <c r="H134" s="74">
        <f t="shared" si="29"/>
        <v>-3.3849179914406381E-4</v>
      </c>
      <c r="I134" s="74">
        <f t="shared" si="30"/>
        <v>1.6417561808880431E-4</v>
      </c>
      <c r="J134" s="45">
        <f t="shared" si="31"/>
        <v>1.1655107716695133E-2</v>
      </c>
      <c r="K134" s="45">
        <f t="shared" si="32"/>
        <v>-3.567333196383371E-2</v>
      </c>
      <c r="L134" s="45">
        <f t="shared" si="33"/>
        <v>1.2725866134018799E-3</v>
      </c>
      <c r="M134" s="45">
        <f t="shared" si="34"/>
        <v>-3.1001305446722159E-2</v>
      </c>
      <c r="N134" s="45">
        <f t="shared" si="35"/>
        <v>5.4311520880112422E-2</v>
      </c>
      <c r="O134" s="2"/>
      <c r="P134" s="2"/>
      <c r="Q134" s="2"/>
      <c r="V134" s="45">
        <f t="shared" si="36"/>
        <v>1.2725866134018799E-3</v>
      </c>
      <c r="W134" s="45">
        <f t="shared" si="37"/>
        <v>-4.5397404712616175E-5</v>
      </c>
      <c r="X134" s="45">
        <f t="shared" si="38"/>
        <v>1.6194766886096658E-6</v>
      </c>
      <c r="Y134" s="2"/>
      <c r="Z134" s="129"/>
      <c r="AA134" s="5"/>
      <c r="AB134" s="2"/>
    </row>
    <row r="135" spans="1:28" x14ac:dyDescent="0.35">
      <c r="A135" s="70">
        <v>41421</v>
      </c>
      <c r="B135" s="85">
        <v>259.64</v>
      </c>
      <c r="C135" s="76">
        <v>44.994999999999997</v>
      </c>
      <c r="D135" s="73">
        <f t="shared" si="26"/>
        <v>-1.9301227573182297E-2</v>
      </c>
      <c r="E135" s="73">
        <f t="shared" si="26"/>
        <v>5.0030574239815124E-4</v>
      </c>
      <c r="F135" s="73">
        <f t="shared" si="27"/>
        <v>-2.2433279028322404E-2</v>
      </c>
      <c r="G135" s="73">
        <f t="shared" si="28"/>
        <v>-1.8990980625739015E-3</v>
      </c>
      <c r="H135" s="74">
        <f t="shared" si="29"/>
        <v>4.2602996739866814E-5</v>
      </c>
      <c r="I135" s="74">
        <f t="shared" si="30"/>
        <v>5.0325200796256977E-4</v>
      </c>
      <c r="J135" s="45">
        <f t="shared" si="31"/>
        <v>-1.3805553135157991E-2</v>
      </c>
      <c r="K135" s="45">
        <f t="shared" si="32"/>
        <v>1.4305858877556142E-2</v>
      </c>
      <c r="L135" s="45">
        <f t="shared" si="33"/>
        <v>2.0465759822455186E-4</v>
      </c>
      <c r="M135" s="45">
        <f t="shared" si="34"/>
        <v>-5.6461966298575278E-2</v>
      </c>
      <c r="N135" s="45">
        <f t="shared" si="35"/>
        <v>2.8850860028259304E-2</v>
      </c>
      <c r="O135" s="2"/>
      <c r="P135" s="2"/>
      <c r="Q135" s="2"/>
      <c r="V135" s="45">
        <f t="shared" si="36"/>
        <v>2.0465759822455183E-4</v>
      </c>
      <c r="W135" s="45">
        <f t="shared" si="37"/>
        <v>2.9278027184200225E-6</v>
      </c>
      <c r="X135" s="45">
        <f t="shared" si="38"/>
        <v>4.1884732511042084E-8</v>
      </c>
      <c r="Y135" s="2"/>
      <c r="Z135" s="129"/>
      <c r="AA135" s="5"/>
      <c r="AB135" s="2"/>
    </row>
    <row r="136" spans="1:28" x14ac:dyDescent="0.35">
      <c r="A136" s="70">
        <v>41414</v>
      </c>
      <c r="B136" s="85">
        <v>264.75</v>
      </c>
      <c r="C136" s="76">
        <v>44.972499999999997</v>
      </c>
      <c r="D136" s="73">
        <f t="shared" si="26"/>
        <v>1.8817824982682928E-2</v>
      </c>
      <c r="E136" s="73">
        <f t="shared" si="26"/>
        <v>-1.1971246160808954E-2</v>
      </c>
      <c r="F136" s="73">
        <f t="shared" si="27"/>
        <v>1.5685773527542822E-2</v>
      </c>
      <c r="G136" s="73">
        <f t="shared" si="28"/>
        <v>-1.4370649965781006E-2</v>
      </c>
      <c r="H136" s="74">
        <f t="shared" si="29"/>
        <v>-2.2541476080683188E-4</v>
      </c>
      <c r="I136" s="74">
        <f t="shared" si="30"/>
        <v>2.460434911573632E-4</v>
      </c>
      <c r="J136" s="45">
        <f t="shared" si="31"/>
        <v>1.3730216579401835E-2</v>
      </c>
      <c r="K136" s="45">
        <f t="shared" si="32"/>
        <v>-2.570146274021079E-2</v>
      </c>
      <c r="L136" s="45">
        <f t="shared" si="33"/>
        <v>6.6056518698644348E-4</v>
      </c>
      <c r="M136" s="45">
        <f t="shared" si="34"/>
        <v>-2.8926196584015462E-2</v>
      </c>
      <c r="N136" s="45">
        <f t="shared" si="35"/>
        <v>5.6386629742819119E-2</v>
      </c>
      <c r="O136" s="2"/>
      <c r="P136" s="2"/>
      <c r="Q136" s="2"/>
      <c r="V136" s="45">
        <f t="shared" si="36"/>
        <v>6.6056518698644348E-4</v>
      </c>
      <c r="W136" s="45">
        <f t="shared" si="37"/>
        <v>-1.6977491540812451E-5</v>
      </c>
      <c r="X136" s="45">
        <f t="shared" si="38"/>
        <v>4.3634636625843501E-7</v>
      </c>
      <c r="Y136" s="2"/>
      <c r="Z136" s="129"/>
      <c r="AA136" s="5"/>
      <c r="AB136" s="2"/>
    </row>
    <row r="137" spans="1:28" x14ac:dyDescent="0.35">
      <c r="A137" s="70">
        <v>41407</v>
      </c>
      <c r="B137" s="85">
        <v>259.86</v>
      </c>
      <c r="C137" s="76">
        <v>45.517400000000002</v>
      </c>
      <c r="D137" s="73">
        <f t="shared" si="26"/>
        <v>2.7236431197375243E-2</v>
      </c>
      <c r="E137" s="73">
        <f t="shared" si="26"/>
        <v>1.9931477842336415E-2</v>
      </c>
      <c r="F137" s="73">
        <f t="shared" si="27"/>
        <v>2.4104379742235137E-2</v>
      </c>
      <c r="G137" s="73">
        <f t="shared" si="28"/>
        <v>1.7532074037364363E-2</v>
      </c>
      <c r="H137" s="74">
        <f t="shared" si="29"/>
        <v>4.2259977026561215E-4</v>
      </c>
      <c r="I137" s="74">
        <f t="shared" si="30"/>
        <v>5.8102112275787562E-4</v>
      </c>
      <c r="J137" s="45">
        <f t="shared" si="31"/>
        <v>1.9811501042219931E-2</v>
      </c>
      <c r="K137" s="45">
        <f t="shared" si="32"/>
        <v>1.1997680011648429E-4</v>
      </c>
      <c r="L137" s="45">
        <f t="shared" si="33"/>
        <v>1.4394432566190824E-8</v>
      </c>
      <c r="M137" s="45">
        <f t="shared" si="34"/>
        <v>-2.284491212119736E-2</v>
      </c>
      <c r="N137" s="45">
        <f t="shared" si="35"/>
        <v>6.2467914205637222E-2</v>
      </c>
      <c r="O137" s="2"/>
      <c r="P137" s="2"/>
      <c r="Q137" s="2"/>
      <c r="V137" s="45">
        <f t="shared" si="36"/>
        <v>1.4394432566190548E-8</v>
      </c>
      <c r="W137" s="45">
        <f t="shared" si="37"/>
        <v>1.7269979587840388E-12</v>
      </c>
      <c r="X137" s="45">
        <f t="shared" si="38"/>
        <v>2.0719968890260699E-16</v>
      </c>
      <c r="Y137" s="2"/>
      <c r="Z137" s="129"/>
      <c r="AA137" s="5"/>
      <c r="AB137" s="2"/>
    </row>
    <row r="138" spans="1:28" x14ac:dyDescent="0.35">
      <c r="A138" s="70">
        <v>41400</v>
      </c>
      <c r="B138" s="85">
        <v>252.97</v>
      </c>
      <c r="C138" s="76">
        <v>44.627899999999997</v>
      </c>
      <c r="D138" s="73">
        <f t="shared" si="26"/>
        <v>4.2078520106387293E-3</v>
      </c>
      <c r="E138" s="73">
        <f t="shared" si="26"/>
        <v>2.0171217610954199E-2</v>
      </c>
      <c r="F138" s="73">
        <f t="shared" si="27"/>
        <v>1.0758005554986241E-3</v>
      </c>
      <c r="G138" s="73">
        <f t="shared" si="28"/>
        <v>1.7771813805982146E-2</v>
      </c>
      <c r="H138" s="74">
        <f t="shared" si="29"/>
        <v>1.911892716469371E-5</v>
      </c>
      <c r="I138" s="74">
        <f t="shared" si="30"/>
        <v>1.1573468352111482E-6</v>
      </c>
      <c r="J138" s="45">
        <f t="shared" si="31"/>
        <v>3.1765216599237678E-3</v>
      </c>
      <c r="K138" s="45">
        <f t="shared" si="32"/>
        <v>1.6994695951030432E-2</v>
      </c>
      <c r="L138" s="45">
        <f t="shared" si="33"/>
        <v>2.8881969046797018E-4</v>
      </c>
      <c r="M138" s="45">
        <f t="shared" si="34"/>
        <v>-3.9479891503493521E-2</v>
      </c>
      <c r="N138" s="45">
        <f t="shared" si="35"/>
        <v>4.5832934823341061E-2</v>
      </c>
      <c r="O138" s="2"/>
      <c r="P138" s="2"/>
      <c r="Q138" s="2"/>
      <c r="V138" s="45">
        <f t="shared" si="36"/>
        <v>2.8881969046797018E-4</v>
      </c>
      <c r="W138" s="45">
        <f t="shared" si="37"/>
        <v>4.9084028241738759E-6</v>
      </c>
      <c r="X138" s="45">
        <f t="shared" si="38"/>
        <v>8.3416813602014104E-8</v>
      </c>
      <c r="Y138" s="2"/>
      <c r="Z138" s="129"/>
      <c r="AA138" s="5"/>
      <c r="AB138" s="2"/>
    </row>
    <row r="139" spans="1:28" x14ac:dyDescent="0.35">
      <c r="A139" s="70">
        <v>41393</v>
      </c>
      <c r="B139" s="85">
        <v>251.91</v>
      </c>
      <c r="C139" s="76">
        <v>43.7455</v>
      </c>
      <c r="D139" s="73">
        <f t="shared" si="26"/>
        <v>6.3898977954219088E-2</v>
      </c>
      <c r="E139" s="73">
        <f t="shared" si="26"/>
        <v>8.8478113740868322E-2</v>
      </c>
      <c r="F139" s="73">
        <f t="shared" si="27"/>
        <v>6.0766926499078985E-2</v>
      </c>
      <c r="G139" s="73">
        <f t="shared" si="28"/>
        <v>8.6078709935896267E-2</v>
      </c>
      <c r="H139" s="74">
        <f t="shared" si="29"/>
        <v>5.230738639810148E-3</v>
      </c>
      <c r="I139" s="74">
        <f t="shared" si="30"/>
        <v>3.6926193561444679E-3</v>
      </c>
      <c r="J139" s="45">
        <f t="shared" si="31"/>
        <v>4.6295145754171249E-2</v>
      </c>
      <c r="K139" s="45">
        <f t="shared" si="32"/>
        <v>4.2182967986697073E-2</v>
      </c>
      <c r="L139" s="45">
        <f t="shared" si="33"/>
        <v>1.7794027881667101E-3</v>
      </c>
      <c r="M139" s="45">
        <f t="shared" si="34"/>
        <v>3.6387325907539445E-3</v>
      </c>
      <c r="N139" s="45">
        <f t="shared" si="35"/>
        <v>8.8951558917588519E-2</v>
      </c>
      <c r="O139" s="2"/>
      <c r="P139" s="2"/>
      <c r="Q139" s="2"/>
      <c r="V139" s="45">
        <f t="shared" si="36"/>
        <v>1.7794027881667101E-3</v>
      </c>
      <c r="W139" s="45">
        <f t="shared" si="37"/>
        <v>7.5060490848675849E-5</v>
      </c>
      <c r="X139" s="45">
        <f t="shared" si="38"/>
        <v>3.1662742825354618E-6</v>
      </c>
      <c r="Y139" s="2"/>
      <c r="Z139" s="129"/>
      <c r="AA139" s="5"/>
      <c r="AB139" s="2"/>
    </row>
    <row r="140" spans="1:28" x14ac:dyDescent="0.35">
      <c r="A140" s="70">
        <v>41386</v>
      </c>
      <c r="B140" s="85">
        <v>236.78</v>
      </c>
      <c r="C140" s="76">
        <v>40.189599999999999</v>
      </c>
      <c r="D140" s="73">
        <f t="shared" si="26"/>
        <v>-2.8634722678043938E-2</v>
      </c>
      <c r="E140" s="73">
        <f t="shared" si="26"/>
        <v>-4.6435426735663858E-2</v>
      </c>
      <c r="F140" s="73">
        <f t="shared" si="27"/>
        <v>-3.1766774133184045E-2</v>
      </c>
      <c r="G140" s="73">
        <f t="shared" si="28"/>
        <v>-4.8834830540635914E-2</v>
      </c>
      <c r="H140" s="74">
        <f t="shared" si="29"/>
        <v>1.5513250316166992E-3</v>
      </c>
      <c r="I140" s="74">
        <f t="shared" si="30"/>
        <v>1.009127938828731E-3</v>
      </c>
      <c r="J140" s="45">
        <f t="shared" si="31"/>
        <v>-2.0547718918601555E-2</v>
      </c>
      <c r="K140" s="45">
        <f t="shared" si="32"/>
        <v>-2.5887707817062303E-2</v>
      </c>
      <c r="L140" s="45">
        <f t="shared" si="33"/>
        <v>6.7017341602158863E-4</v>
      </c>
      <c r="M140" s="45">
        <f t="shared" si="34"/>
        <v>-6.3204132082018832E-2</v>
      </c>
      <c r="N140" s="45">
        <f t="shared" si="35"/>
        <v>2.2108694244815742E-2</v>
      </c>
      <c r="O140" s="2"/>
      <c r="P140" s="2"/>
      <c r="Q140" s="2"/>
      <c r="V140" s="45">
        <f t="shared" si="36"/>
        <v>6.7017341602158863E-4</v>
      </c>
      <c r="W140" s="45">
        <f t="shared" si="37"/>
        <v>-1.7349253580729426E-5</v>
      </c>
      <c r="X140" s="45">
        <f t="shared" si="38"/>
        <v>4.4913240754204534E-7</v>
      </c>
      <c r="Y140" s="2"/>
      <c r="Z140" s="129"/>
      <c r="AA140" s="5"/>
      <c r="AB140" s="2"/>
    </row>
    <row r="141" spans="1:28" x14ac:dyDescent="0.35">
      <c r="A141" s="70">
        <v>41379</v>
      </c>
      <c r="B141" s="85">
        <v>243.76</v>
      </c>
      <c r="C141" s="76">
        <v>42.146700000000003</v>
      </c>
      <c r="D141" s="73">
        <f t="shared" si="26"/>
        <v>1.9319227230910785E-2</v>
      </c>
      <c r="E141" s="73">
        <f t="shared" si="26"/>
        <v>-8.7327720024459755E-3</v>
      </c>
      <c r="F141" s="73">
        <f t="shared" si="27"/>
        <v>1.6187175775770678E-2</v>
      </c>
      <c r="G141" s="73">
        <f t="shared" si="28"/>
        <v>-1.1132175807418028E-2</v>
      </c>
      <c r="H141" s="74">
        <f t="shared" si="29"/>
        <v>-1.8019848656145748E-4</v>
      </c>
      <c r="I141" s="74">
        <f t="shared" si="30"/>
        <v>2.6202465959569704E-4</v>
      </c>
      <c r="J141" s="45">
        <f t="shared" si="31"/>
        <v>1.4092410703228253E-2</v>
      </c>
      <c r="K141" s="45">
        <f t="shared" si="32"/>
        <v>-2.2825182705674227E-2</v>
      </c>
      <c r="L141" s="45">
        <f t="shared" si="33"/>
        <v>5.2098896554740983E-4</v>
      </c>
      <c r="M141" s="45">
        <f t="shared" si="34"/>
        <v>-2.8564002460189041E-2</v>
      </c>
      <c r="N141" s="45">
        <f t="shared" si="35"/>
        <v>5.6748823866645537E-2</v>
      </c>
      <c r="O141" s="2"/>
      <c r="P141" s="2"/>
      <c r="Q141" s="2"/>
      <c r="V141" s="45">
        <f t="shared" si="36"/>
        <v>5.2098896554740983E-4</v>
      </c>
      <c r="W141" s="45">
        <f t="shared" si="37"/>
        <v>-1.1891668326259845E-5</v>
      </c>
      <c r="X141" s="45">
        <f t="shared" si="38"/>
        <v>2.7142950222216021E-7</v>
      </c>
      <c r="Y141" s="2"/>
      <c r="Z141" s="129"/>
      <c r="AA141" s="5"/>
      <c r="AB141" s="2"/>
    </row>
    <row r="142" spans="1:28" x14ac:dyDescent="0.35">
      <c r="A142" s="70">
        <v>41372</v>
      </c>
      <c r="B142" s="85">
        <v>239.14</v>
      </c>
      <c r="C142" s="76">
        <v>42.518000000000001</v>
      </c>
      <c r="D142" s="73">
        <f t="shared" si="26"/>
        <v>-4.8804741259297603E-2</v>
      </c>
      <c r="E142" s="73">
        <f t="shared" si="26"/>
        <v>-5.2103328272593293E-2</v>
      </c>
      <c r="F142" s="73">
        <f t="shared" si="27"/>
        <v>-5.1936792714437706E-2</v>
      </c>
      <c r="G142" s="73">
        <f t="shared" si="28"/>
        <v>-5.4502732077565348E-2</v>
      </c>
      <c r="H142" s="74">
        <f t="shared" si="29"/>
        <v>2.8306970982830463E-3</v>
      </c>
      <c r="I142" s="74">
        <f t="shared" si="30"/>
        <v>2.6974304374624697E-3</v>
      </c>
      <c r="J142" s="45">
        <f t="shared" si="31"/>
        <v>-3.5117781644526704E-2</v>
      </c>
      <c r="K142" s="45">
        <f t="shared" si="32"/>
        <v>-1.6985546628066589E-2</v>
      </c>
      <c r="L142" s="45">
        <f t="shared" si="33"/>
        <v>2.8850879425422428E-4</v>
      </c>
      <c r="M142" s="45">
        <f t="shared" si="34"/>
        <v>-7.777419480794398E-2</v>
      </c>
      <c r="N142" s="45">
        <f t="shared" si="35"/>
        <v>7.5386315188906011E-3</v>
      </c>
      <c r="O142" s="2"/>
      <c r="P142" s="2"/>
      <c r="Q142" s="2"/>
      <c r="V142" s="45">
        <f t="shared" si="36"/>
        <v>2.8850879425422428E-4</v>
      </c>
      <c r="W142" s="45">
        <f t="shared" si="37"/>
        <v>-4.9004795774123965E-6</v>
      </c>
      <c r="X142" s="45">
        <f t="shared" si="38"/>
        <v>8.3237324362026319E-8</v>
      </c>
      <c r="Y142" s="2"/>
      <c r="Z142" s="129"/>
      <c r="AA142" s="5"/>
      <c r="AB142" s="2"/>
    </row>
    <row r="143" spans="1:28" x14ac:dyDescent="0.35">
      <c r="A143" s="70">
        <v>41366</v>
      </c>
      <c r="B143" s="85">
        <v>251.41</v>
      </c>
      <c r="C143" s="76">
        <v>44.8551</v>
      </c>
      <c r="D143" s="73">
        <f t="shared" si="26"/>
        <v>6.8078971607063738E-3</v>
      </c>
      <c r="E143" s="73">
        <f t="shared" si="26"/>
        <v>-5.0396718889674291E-3</v>
      </c>
      <c r="F143" s="73">
        <f t="shared" si="27"/>
        <v>3.6758457055662687E-3</v>
      </c>
      <c r="G143" s="73">
        <f t="shared" si="28"/>
        <v>-7.4390756939394821E-3</v>
      </c>
      <c r="H143" s="74">
        <f t="shared" si="29"/>
        <v>-2.7344894442949856E-5</v>
      </c>
      <c r="I143" s="74">
        <f t="shared" si="30"/>
        <v>1.351184165112998E-5</v>
      </c>
      <c r="J143" s="45">
        <f t="shared" si="31"/>
        <v>5.0546964753863544E-3</v>
      </c>
      <c r="K143" s="45">
        <f t="shared" si="32"/>
        <v>-1.0094368364353783E-2</v>
      </c>
      <c r="L143" s="45">
        <f t="shared" si="33"/>
        <v>1.0189627267526646E-4</v>
      </c>
      <c r="M143" s="45">
        <f t="shared" si="34"/>
        <v>-3.7601716688030938E-2</v>
      </c>
      <c r="N143" s="45">
        <f t="shared" si="35"/>
        <v>4.7711109638803643E-2</v>
      </c>
      <c r="O143" s="2"/>
      <c r="P143" s="2"/>
      <c r="Q143" s="2"/>
      <c r="V143" s="45">
        <f t="shared" si="36"/>
        <v>1.018962726752665E-4</v>
      </c>
      <c r="W143" s="45">
        <f t="shared" si="37"/>
        <v>-1.028578511338777E-6</v>
      </c>
      <c r="X143" s="45">
        <f t="shared" si="38"/>
        <v>1.0382850385112261E-8</v>
      </c>
      <c r="Y143" s="2"/>
      <c r="Z143" s="129"/>
      <c r="AA143" s="5"/>
      <c r="AB143" s="2"/>
    </row>
    <row r="144" spans="1:28" x14ac:dyDescent="0.35">
      <c r="A144" s="70">
        <v>41358</v>
      </c>
      <c r="B144" s="85">
        <v>249.71</v>
      </c>
      <c r="C144" s="76">
        <v>45.082299999999996</v>
      </c>
      <c r="D144" s="73">
        <f t="shared" si="26"/>
        <v>-3.0892226491248526E-2</v>
      </c>
      <c r="E144" s="73">
        <f t="shared" si="26"/>
        <v>-3.6412679888598948E-2</v>
      </c>
      <c r="F144" s="73">
        <f t="shared" si="27"/>
        <v>-3.4024277946388633E-2</v>
      </c>
      <c r="G144" s="73">
        <f t="shared" si="28"/>
        <v>-3.8812083693571003E-2</v>
      </c>
      <c r="H144" s="74">
        <f t="shared" si="29"/>
        <v>1.3205531232685578E-3</v>
      </c>
      <c r="I144" s="74">
        <f t="shared" si="30"/>
        <v>1.1576514897731079E-3</v>
      </c>
      <c r="J144" s="45">
        <f t="shared" si="31"/>
        <v>-2.2178454757039327E-2</v>
      </c>
      <c r="K144" s="45">
        <f t="shared" si="32"/>
        <v>-1.423422513155962E-2</v>
      </c>
      <c r="L144" s="45">
        <f t="shared" si="33"/>
        <v>2.0261316509592348E-4</v>
      </c>
      <c r="M144" s="45">
        <f t="shared" si="34"/>
        <v>-6.4834867920456618E-2</v>
      </c>
      <c r="N144" s="45">
        <f t="shared" si="35"/>
        <v>2.047795840637797E-2</v>
      </c>
      <c r="O144" s="2"/>
      <c r="P144" s="2"/>
      <c r="Q144" s="2"/>
      <c r="V144" s="45">
        <f t="shared" si="36"/>
        <v>2.0261316509592354E-4</v>
      </c>
      <c r="W144" s="45">
        <f t="shared" si="37"/>
        <v>-2.8840414065932338E-6</v>
      </c>
      <c r="X144" s="45">
        <f t="shared" si="38"/>
        <v>4.1052094670187965E-8</v>
      </c>
      <c r="Y144" s="2"/>
      <c r="Z144" s="129"/>
      <c r="AA144" s="5"/>
      <c r="AB144" s="2"/>
    </row>
    <row r="145" spans="1:28" x14ac:dyDescent="0.35">
      <c r="A145" s="70">
        <v>41351</v>
      </c>
      <c r="B145" s="85">
        <v>257.67</v>
      </c>
      <c r="C145" s="76">
        <v>46.785899999999998</v>
      </c>
      <c r="D145" s="73">
        <f t="shared" si="26"/>
        <v>1.5547867998602018E-3</v>
      </c>
      <c r="E145" s="73">
        <f t="shared" si="26"/>
        <v>6.2003200165169723E-3</v>
      </c>
      <c r="F145" s="73">
        <f t="shared" si="27"/>
        <v>-1.5772646552799034E-3</v>
      </c>
      <c r="G145" s="73">
        <f t="shared" si="28"/>
        <v>3.8009162115449197E-3</v>
      </c>
      <c r="H145" s="74">
        <f t="shared" si="29"/>
        <v>-5.9950507981501942E-6</v>
      </c>
      <c r="I145" s="74">
        <f t="shared" si="30"/>
        <v>2.4877637927952323E-6</v>
      </c>
      <c r="J145" s="45">
        <f t="shared" si="31"/>
        <v>1.2600471469582796E-3</v>
      </c>
      <c r="K145" s="45">
        <f t="shared" si="32"/>
        <v>4.9402728695586932E-3</v>
      </c>
      <c r="L145" s="45">
        <f t="shared" si="33"/>
        <v>2.4406296025697685E-5</v>
      </c>
      <c r="M145" s="45">
        <f t="shared" si="34"/>
        <v>-4.1396366016459012E-2</v>
      </c>
      <c r="N145" s="45">
        <f t="shared" si="35"/>
        <v>4.391646031037557E-2</v>
      </c>
      <c r="O145" s="2"/>
      <c r="P145" s="2"/>
      <c r="Q145" s="2"/>
      <c r="V145" s="45">
        <f t="shared" si="36"/>
        <v>2.4406296025697675E-5</v>
      </c>
      <c r="W145" s="45">
        <f t="shared" si="37"/>
        <v>1.2057376210217236E-7</v>
      </c>
      <c r="X145" s="45">
        <f t="shared" si="38"/>
        <v>5.956672856939861E-10</v>
      </c>
      <c r="Y145" s="2"/>
      <c r="Z145" s="129"/>
      <c r="AA145" s="5"/>
      <c r="AB145" s="2"/>
    </row>
    <row r="146" spans="1:28" x14ac:dyDescent="0.35">
      <c r="A146" s="70">
        <v>41344</v>
      </c>
      <c r="B146" s="85">
        <v>257.27</v>
      </c>
      <c r="C146" s="76">
        <v>46.497599999999998</v>
      </c>
      <c r="D146" s="73">
        <f t="shared" si="26"/>
        <v>3.3212851405622419E-2</v>
      </c>
      <c r="E146" s="73">
        <f t="shared" si="26"/>
        <v>4.7637286997586931E-2</v>
      </c>
      <c r="F146" s="73">
        <f t="shared" si="27"/>
        <v>3.0080799950482313E-2</v>
      </c>
      <c r="G146" s="73">
        <f t="shared" si="28"/>
        <v>4.5237883192614875E-2</v>
      </c>
      <c r="H146" s="74">
        <f t="shared" si="29"/>
        <v>1.3607917145003342E-3</v>
      </c>
      <c r="I146" s="74">
        <f t="shared" si="30"/>
        <v>9.0485452566093673E-4</v>
      </c>
      <c r="J146" s="45">
        <f t="shared" si="31"/>
        <v>2.4128642197041604E-2</v>
      </c>
      <c r="K146" s="45">
        <f t="shared" si="32"/>
        <v>2.3508644800545327E-2</v>
      </c>
      <c r="L146" s="45">
        <f t="shared" si="33"/>
        <v>5.5265638035820685E-4</v>
      </c>
      <c r="M146" s="45">
        <f t="shared" si="34"/>
        <v>-1.8527770966375694E-2</v>
      </c>
      <c r="N146" s="45">
        <f t="shared" si="35"/>
        <v>6.6785055360458895E-2</v>
      </c>
      <c r="O146" s="2"/>
      <c r="P146" s="2"/>
      <c r="Q146" s="2"/>
      <c r="V146" s="45">
        <f t="shared" si="36"/>
        <v>5.5265638035820685E-4</v>
      </c>
      <c r="W146" s="45">
        <f t="shared" si="37"/>
        <v>1.299220254259616E-5</v>
      </c>
      <c r="X146" s="45">
        <f t="shared" si="38"/>
        <v>3.0542907475063502E-7</v>
      </c>
      <c r="Y146" s="2"/>
      <c r="Z146" s="129"/>
      <c r="AA146" s="5"/>
      <c r="AB146" s="2"/>
    </row>
    <row r="147" spans="1:28" x14ac:dyDescent="0.35">
      <c r="A147" s="70">
        <v>41337</v>
      </c>
      <c r="B147" s="85">
        <v>249</v>
      </c>
      <c r="C147" s="76">
        <v>44.383299999999998</v>
      </c>
      <c r="D147" s="73">
        <f t="shared" si="26"/>
        <v>2.9807459921050881E-3</v>
      </c>
      <c r="E147" s="73">
        <f t="shared" si="26"/>
        <v>-2.0060982206531408E-2</v>
      </c>
      <c r="F147" s="73">
        <f t="shared" si="27"/>
        <v>-1.5130546303501703E-4</v>
      </c>
      <c r="G147" s="73">
        <f t="shared" si="28"/>
        <v>-2.246038601150346E-2</v>
      </c>
      <c r="H147" s="74">
        <f t="shared" si="29"/>
        <v>3.3983791054157503E-6</v>
      </c>
      <c r="I147" s="74">
        <f t="shared" si="30"/>
        <v>2.2893343144240905E-8</v>
      </c>
      <c r="J147" s="45">
        <f t="shared" si="31"/>
        <v>2.2901064298449787E-3</v>
      </c>
      <c r="K147" s="45">
        <f t="shared" si="32"/>
        <v>-2.2351088636376387E-2</v>
      </c>
      <c r="L147" s="45">
        <f t="shared" si="33"/>
        <v>4.9957116323115361E-4</v>
      </c>
      <c r="M147" s="45">
        <f t="shared" si="34"/>
        <v>-4.0366306733572312E-2</v>
      </c>
      <c r="N147" s="45">
        <f t="shared" si="35"/>
        <v>4.494651959326227E-2</v>
      </c>
      <c r="O147" s="2"/>
      <c r="P147" s="2"/>
      <c r="Q147" s="2"/>
      <c r="V147" s="45">
        <f t="shared" si="36"/>
        <v>4.9957116323115361E-4</v>
      </c>
      <c r="W147" s="45">
        <f t="shared" si="37"/>
        <v>-1.1165959349557171E-5</v>
      </c>
      <c r="X147" s="45">
        <f t="shared" si="38"/>
        <v>2.4957134713212792E-7</v>
      </c>
      <c r="Y147" s="2"/>
      <c r="Z147" s="129"/>
      <c r="AA147" s="5"/>
      <c r="AB147" s="2"/>
    </row>
    <row r="148" spans="1:28" x14ac:dyDescent="0.35">
      <c r="A148" s="70">
        <v>41330</v>
      </c>
      <c r="B148" s="85">
        <v>248.26</v>
      </c>
      <c r="C148" s="76">
        <v>45.291899999999998</v>
      </c>
      <c r="D148" s="73">
        <f t="shared" si="26"/>
        <v>2.6504031424436622E-2</v>
      </c>
      <c r="E148" s="73">
        <f t="shared" si="26"/>
        <v>-4.0351486737885143E-3</v>
      </c>
      <c r="F148" s="73">
        <f t="shared" si="27"/>
        <v>2.3371979969296516E-2</v>
      </c>
      <c r="G148" s="73">
        <f t="shared" si="28"/>
        <v>-6.4345524787605673E-3</v>
      </c>
      <c r="H148" s="74">
        <f t="shared" si="29"/>
        <v>-1.5038823164497921E-4</v>
      </c>
      <c r="I148" s="74">
        <f t="shared" si="30"/>
        <v>5.4624944768519757E-4</v>
      </c>
      <c r="J148" s="45">
        <f t="shared" si="31"/>
        <v>1.9282442995536379E-2</v>
      </c>
      <c r="K148" s="45">
        <f t="shared" si="32"/>
        <v>-2.3317591669324893E-2</v>
      </c>
      <c r="L148" s="45">
        <f t="shared" si="33"/>
        <v>5.4371008125736963E-4</v>
      </c>
      <c r="M148" s="45">
        <f t="shared" si="34"/>
        <v>-2.3373970167880918E-2</v>
      </c>
      <c r="N148" s="45">
        <f t="shared" si="35"/>
        <v>6.1938856158953663E-2</v>
      </c>
      <c r="O148" s="2"/>
      <c r="P148" s="2"/>
      <c r="Q148" s="2"/>
      <c r="V148" s="45">
        <f t="shared" si="36"/>
        <v>5.4371008125736963E-4</v>
      </c>
      <c r="W148" s="45">
        <f t="shared" si="37"/>
        <v>-1.2678009661254803E-5</v>
      </c>
      <c r="X148" s="45">
        <f t="shared" si="38"/>
        <v>2.9562065246089549E-7</v>
      </c>
      <c r="Y148" s="2"/>
      <c r="Z148" s="129"/>
      <c r="AA148" s="5"/>
      <c r="AB148" s="2"/>
    </row>
    <row r="149" spans="1:28" x14ac:dyDescent="0.35">
      <c r="A149" s="70">
        <v>41323</v>
      </c>
      <c r="B149" s="85">
        <v>241.85</v>
      </c>
      <c r="C149" s="76">
        <v>45.4754</v>
      </c>
      <c r="D149" s="73">
        <f t="shared" si="26"/>
        <v>1.8358667733378183E-2</v>
      </c>
      <c r="E149" s="73">
        <f t="shared" si="26"/>
        <v>4.2564215430043933E-2</v>
      </c>
      <c r="F149" s="73">
        <f t="shared" si="27"/>
        <v>1.5226616278238079E-2</v>
      </c>
      <c r="G149" s="73">
        <f t="shared" si="28"/>
        <v>4.0164811625071878E-2</v>
      </c>
      <c r="H149" s="74">
        <f t="shared" si="29"/>
        <v>6.1157417450268545E-4</v>
      </c>
      <c r="I149" s="74">
        <f t="shared" si="30"/>
        <v>2.3184984328470482E-4</v>
      </c>
      <c r="J149" s="45">
        <f t="shared" si="31"/>
        <v>1.3398538653747807E-2</v>
      </c>
      <c r="K149" s="45">
        <f t="shared" si="32"/>
        <v>2.9165676776296126E-2</v>
      </c>
      <c r="L149" s="45">
        <f t="shared" si="33"/>
        <v>8.5063670181937919E-4</v>
      </c>
      <c r="M149" s="45">
        <f t="shared" si="34"/>
        <v>-2.9257874509669487E-2</v>
      </c>
      <c r="N149" s="45">
        <f t="shared" si="35"/>
        <v>5.6054951817165091E-2</v>
      </c>
      <c r="O149" s="2"/>
      <c r="P149" s="2"/>
      <c r="Q149" s="2"/>
      <c r="V149" s="45">
        <f t="shared" si="36"/>
        <v>8.5063670181937919E-4</v>
      </c>
      <c r="W149" s="45">
        <f t="shared" si="37"/>
        <v>2.4809395099318601E-5</v>
      </c>
      <c r="X149" s="45">
        <f t="shared" si="38"/>
        <v>7.2358279848215139E-7</v>
      </c>
      <c r="Y149" s="2"/>
      <c r="Z149" s="129"/>
      <c r="AA149" s="5"/>
      <c r="AB149" s="2"/>
    </row>
    <row r="150" spans="1:28" x14ac:dyDescent="0.35">
      <c r="A150" s="70">
        <v>41316</v>
      </c>
      <c r="B150" s="85">
        <v>237.49</v>
      </c>
      <c r="C150" s="76">
        <v>43.6188</v>
      </c>
      <c r="D150" s="73">
        <f t="shared" si="26"/>
        <v>6.4841498559077854E-3</v>
      </c>
      <c r="E150" s="73">
        <f t="shared" si="26"/>
        <v>3.5788153885974713E-2</v>
      </c>
      <c r="F150" s="73">
        <f t="shared" si="27"/>
        <v>3.3520984007676803E-3</v>
      </c>
      <c r="G150" s="73">
        <f t="shared" si="28"/>
        <v>3.3388750081002658E-2</v>
      </c>
      <c r="H150" s="74">
        <f t="shared" si="29"/>
        <v>1.1192237575016077E-4</v>
      </c>
      <c r="I150" s="74">
        <f t="shared" si="30"/>
        <v>1.123656368842924E-5</v>
      </c>
      <c r="J150" s="45">
        <f t="shared" si="31"/>
        <v>4.8208336001855992E-3</v>
      </c>
      <c r="K150" s="45">
        <f t="shared" si="32"/>
        <v>3.0967320285789114E-2</v>
      </c>
      <c r="L150" s="45">
        <f t="shared" si="33"/>
        <v>9.5897492568264601E-4</v>
      </c>
      <c r="M150" s="45">
        <f t="shared" si="34"/>
        <v>-3.7835579563231692E-2</v>
      </c>
      <c r="N150" s="45">
        <f t="shared" si="35"/>
        <v>4.747724676360289E-2</v>
      </c>
      <c r="O150" s="2"/>
      <c r="P150" s="2"/>
      <c r="Q150" s="2"/>
      <c r="V150" s="45">
        <f t="shared" si="36"/>
        <v>9.5897492568264601E-4</v>
      </c>
      <c r="W150" s="45">
        <f t="shared" si="37"/>
        <v>2.9696883669655311E-5</v>
      </c>
      <c r="X150" s="45">
        <f t="shared" si="38"/>
        <v>9.1963290808803647E-7</v>
      </c>
      <c r="Y150" s="2"/>
      <c r="Z150" s="129"/>
      <c r="AA150" s="5"/>
      <c r="AB150" s="2"/>
    </row>
    <row r="151" spans="1:28" x14ac:dyDescent="0.35">
      <c r="A151" s="70">
        <v>41309</v>
      </c>
      <c r="B151" s="85">
        <v>235.96</v>
      </c>
      <c r="C151" s="76">
        <v>42.111699999999999</v>
      </c>
      <c r="D151" s="73">
        <f t="shared" si="26"/>
        <v>-4.7434500020184893E-2</v>
      </c>
      <c r="E151" s="73">
        <f t="shared" si="26"/>
        <v>-1.6327693777490163E-2</v>
      </c>
      <c r="F151" s="73">
        <f t="shared" si="27"/>
        <v>-5.0566551475324996E-2</v>
      </c>
      <c r="G151" s="73">
        <f t="shared" si="28"/>
        <v>-1.8727097582462215E-2</v>
      </c>
      <c r="H151" s="74">
        <f t="shared" si="29"/>
        <v>9.4696474388700994E-4</v>
      </c>
      <c r="I151" s="74">
        <f t="shared" si="30"/>
        <v>2.5569761281066927E-3</v>
      </c>
      <c r="J151" s="45">
        <f t="shared" si="31"/>
        <v>-3.4127970915146563E-2</v>
      </c>
      <c r="K151" s="45">
        <f t="shared" si="32"/>
        <v>1.78002771376564E-2</v>
      </c>
      <c r="L151" s="45">
        <f t="shared" si="33"/>
        <v>3.1684986617737311E-4</v>
      </c>
      <c r="M151" s="45">
        <f t="shared" si="34"/>
        <v>-7.6784384078563847E-2</v>
      </c>
      <c r="N151" s="45">
        <f t="shared" si="35"/>
        <v>8.5284422482707345E-3</v>
      </c>
      <c r="O151" s="2"/>
      <c r="P151" s="2"/>
      <c r="Q151" s="2"/>
      <c r="V151" s="45">
        <f t="shared" si="36"/>
        <v>3.1684986617737311E-4</v>
      </c>
      <c r="W151" s="45">
        <f t="shared" si="37"/>
        <v>5.6400154289865849E-6</v>
      </c>
      <c r="X151" s="45">
        <f t="shared" si="38"/>
        <v>1.0039383769661926E-7</v>
      </c>
      <c r="Y151" s="2"/>
      <c r="Z151" s="129"/>
      <c r="AA151" s="5"/>
      <c r="AB151" s="2"/>
    </row>
    <row r="152" spans="1:28" x14ac:dyDescent="0.35">
      <c r="A152" s="70">
        <v>41302</v>
      </c>
      <c r="B152" s="85">
        <v>247.71</v>
      </c>
      <c r="C152" s="76">
        <v>42.810699999999997</v>
      </c>
      <c r="D152" s="73">
        <f t="shared" si="26"/>
        <v>-2.4966778077558272E-3</v>
      </c>
      <c r="E152" s="73">
        <f t="shared" si="26"/>
        <v>-1.7740495917070359E-2</v>
      </c>
      <c r="F152" s="73">
        <f t="shared" si="27"/>
        <v>-5.6287292628959323E-3</v>
      </c>
      <c r="G152" s="73">
        <f t="shared" si="28"/>
        <v>-2.0139899722042411E-2</v>
      </c>
      <c r="H152" s="74">
        <f t="shared" si="29"/>
        <v>1.1336204291724977E-4</v>
      </c>
      <c r="I152" s="74">
        <f t="shared" si="30"/>
        <v>3.1682593114980983E-5</v>
      </c>
      <c r="J152" s="45">
        <f t="shared" si="31"/>
        <v>-1.6665784893559455E-3</v>
      </c>
      <c r="K152" s="45">
        <f t="shared" si="32"/>
        <v>-1.6073917427714413E-2</v>
      </c>
      <c r="L152" s="45">
        <f t="shared" si="33"/>
        <v>2.5837082147298112E-4</v>
      </c>
      <c r="M152" s="45">
        <f t="shared" si="34"/>
        <v>-4.4322991652773237E-2</v>
      </c>
      <c r="N152" s="45">
        <f t="shared" si="35"/>
        <v>4.0989834674061344E-2</v>
      </c>
      <c r="O152" s="2"/>
      <c r="P152" s="2"/>
      <c r="Q152" s="2"/>
      <c r="V152" s="45">
        <f t="shared" si="36"/>
        <v>2.5837082147298112E-4</v>
      </c>
      <c r="W152" s="45">
        <f t="shared" si="37"/>
        <v>-4.1530312500874404E-6</v>
      </c>
      <c r="X152" s="45">
        <f t="shared" si="38"/>
        <v>6.6755481388623086E-8</v>
      </c>
      <c r="Y152" s="2"/>
      <c r="Z152" s="129"/>
      <c r="AA152" s="5"/>
      <c r="AB152" s="2"/>
    </row>
    <row r="153" spans="1:28" x14ac:dyDescent="0.35">
      <c r="A153" s="70">
        <v>41295</v>
      </c>
      <c r="B153" s="85">
        <v>248.33</v>
      </c>
      <c r="C153" s="76">
        <v>43.5839</v>
      </c>
      <c r="D153" s="73">
        <f t="shared" si="26"/>
        <v>6.607215241183721E-3</v>
      </c>
      <c r="E153" s="73">
        <f t="shared" si="26"/>
        <v>3.153497508964178E-2</v>
      </c>
      <c r="F153" s="73">
        <f t="shared" si="27"/>
        <v>3.4751637860436159E-3</v>
      </c>
      <c r="G153" s="73">
        <f t="shared" si="28"/>
        <v>2.9135571284669728E-2</v>
      </c>
      <c r="H153" s="74">
        <f t="shared" si="29"/>
        <v>1.012508822141765E-4</v>
      </c>
      <c r="I153" s="74">
        <f t="shared" si="30"/>
        <v>1.2076763339828998E-5</v>
      </c>
      <c r="J153" s="45">
        <f t="shared" si="31"/>
        <v>4.9097314053927312E-3</v>
      </c>
      <c r="K153" s="45">
        <f t="shared" si="32"/>
        <v>2.662524368424905E-2</v>
      </c>
      <c r="L153" s="45">
        <f t="shared" si="33"/>
        <v>7.0890360124564386E-4</v>
      </c>
      <c r="M153" s="45">
        <f t="shared" si="34"/>
        <v>-3.7746681758024564E-2</v>
      </c>
      <c r="N153" s="45">
        <f t="shared" si="35"/>
        <v>4.7566144568810018E-2</v>
      </c>
      <c r="O153" s="2"/>
      <c r="P153" s="2"/>
      <c r="Q153" s="2"/>
      <c r="V153" s="45">
        <f t="shared" si="36"/>
        <v>7.0890360124564386E-4</v>
      </c>
      <c r="W153" s="45">
        <f t="shared" si="37"/>
        <v>1.8874731131806985E-5</v>
      </c>
      <c r="X153" s="45">
        <f t="shared" si="38"/>
        <v>5.025443158590428E-7</v>
      </c>
      <c r="Y153" s="2"/>
      <c r="Z153" s="129"/>
      <c r="AA153" s="5"/>
      <c r="AB153" s="2"/>
    </row>
    <row r="154" spans="1:28" x14ac:dyDescent="0.35">
      <c r="A154" s="70">
        <v>41288</v>
      </c>
      <c r="B154" s="85">
        <v>246.7</v>
      </c>
      <c r="C154" s="76">
        <v>42.2515</v>
      </c>
      <c r="D154" s="73">
        <f t="shared" si="26"/>
        <v>-1.2884122919334183E-2</v>
      </c>
      <c r="E154" s="73">
        <f t="shared" si="26"/>
        <v>-9.0158762920449532E-3</v>
      </c>
      <c r="F154" s="73">
        <f t="shared" si="27"/>
        <v>-1.6016174374474289E-2</v>
      </c>
      <c r="G154" s="73">
        <f t="shared" si="28"/>
        <v>-1.1415280097017005E-2</v>
      </c>
      <c r="H154" s="74">
        <f t="shared" si="29"/>
        <v>1.8282911656729013E-4</v>
      </c>
      <c r="I154" s="74">
        <f t="shared" si="30"/>
        <v>2.5651784159356691E-4</v>
      </c>
      <c r="J154" s="45">
        <f t="shared" si="31"/>
        <v>-9.1700781132216507E-3</v>
      </c>
      <c r="K154" s="45">
        <f t="shared" si="32"/>
        <v>1.5420182117669747E-4</v>
      </c>
      <c r="L154" s="45">
        <f t="shared" si="33"/>
        <v>2.3778201654210182E-8</v>
      </c>
      <c r="M154" s="45">
        <f t="shared" si="34"/>
        <v>-5.1826491276638936E-2</v>
      </c>
      <c r="N154" s="45">
        <f t="shared" si="35"/>
        <v>3.3486335050195645E-2</v>
      </c>
      <c r="O154" s="2"/>
      <c r="P154" s="2"/>
      <c r="Q154" s="2"/>
      <c r="V154" s="45">
        <f t="shared" si="36"/>
        <v>2.3778201654209832E-8</v>
      </c>
      <c r="W154" s="45">
        <f t="shared" si="37"/>
        <v>3.6666419993858892E-12</v>
      </c>
      <c r="X154" s="45">
        <f t="shared" si="38"/>
        <v>5.6540287390826714E-16</v>
      </c>
      <c r="Y154" s="2"/>
      <c r="Z154" s="129"/>
      <c r="AA154" s="5"/>
      <c r="AB154" s="2"/>
    </row>
    <row r="155" spans="1:28" x14ac:dyDescent="0.35">
      <c r="A155" s="70">
        <v>41281</v>
      </c>
      <c r="B155" s="85">
        <v>249.92</v>
      </c>
      <c r="C155" s="76">
        <v>42.635899999999999</v>
      </c>
      <c r="D155" s="73">
        <f t="shared" si="26"/>
        <v>2.4724260937307809E-2</v>
      </c>
      <c r="E155" s="73">
        <f t="shared" si="26"/>
        <v>1.2657055316723224E-2</v>
      </c>
      <c r="F155" s="73">
        <f t="shared" si="27"/>
        <v>2.1592209482167703E-2</v>
      </c>
      <c r="G155" s="73">
        <f t="shared" si="28"/>
        <v>1.0257651511751172E-2</v>
      </c>
      <c r="H155" s="74">
        <f t="shared" si="29"/>
        <v>2.2148536023680553E-4</v>
      </c>
      <c r="I155" s="74">
        <f t="shared" si="30"/>
        <v>4.6622351032181284E-4</v>
      </c>
      <c r="J155" s="45">
        <f t="shared" si="31"/>
        <v>1.7996803741871133E-2</v>
      </c>
      <c r="K155" s="45">
        <f t="shared" si="32"/>
        <v>-5.3397484251479083E-3</v>
      </c>
      <c r="L155" s="45">
        <f t="shared" si="33"/>
        <v>2.8512913243869566E-5</v>
      </c>
      <c r="M155" s="45">
        <f t="shared" si="34"/>
        <v>-2.4659609421546165E-2</v>
      </c>
      <c r="N155" s="45">
        <f t="shared" si="35"/>
        <v>6.0653216905288417E-2</v>
      </c>
      <c r="O155" s="2"/>
      <c r="P155" s="2"/>
      <c r="Q155" s="2"/>
      <c r="V155" s="45">
        <f t="shared" si="36"/>
        <v>2.8512913243869576E-5</v>
      </c>
      <c r="W155" s="45">
        <f t="shared" si="37"/>
        <v>-1.5225178359033153E-7</v>
      </c>
      <c r="X155" s="45">
        <f t="shared" si="38"/>
        <v>8.1298622165243308E-10</v>
      </c>
      <c r="Y155" s="2"/>
      <c r="Z155" s="129"/>
      <c r="AA155" s="5"/>
      <c r="AB155" s="2"/>
    </row>
    <row r="156" spans="1:28" x14ac:dyDescent="0.35">
      <c r="A156" s="70">
        <v>41274</v>
      </c>
      <c r="B156" s="85">
        <v>243.89</v>
      </c>
      <c r="C156" s="76">
        <v>42.103000000000002</v>
      </c>
      <c r="D156" s="73">
        <f t="shared" si="26"/>
        <v>-6.1465333551879075E-4</v>
      </c>
      <c r="E156" s="73">
        <f t="shared" si="26"/>
        <v>-3.3094397151704202E-3</v>
      </c>
      <c r="F156" s="73">
        <f t="shared" si="27"/>
        <v>-3.746704790658896E-3</v>
      </c>
      <c r="G156" s="73">
        <f t="shared" si="28"/>
        <v>-5.7088435201424724E-3</v>
      </c>
      <c r="H156" s="74">
        <f t="shared" si="29"/>
        <v>2.1389351366039798E-5</v>
      </c>
      <c r="I156" s="74">
        <f t="shared" si="30"/>
        <v>1.4037796788346322E-5</v>
      </c>
      <c r="J156" s="45">
        <f t="shared" si="31"/>
        <v>-3.0707480314191794E-4</v>
      </c>
      <c r="K156" s="45">
        <f t="shared" si="32"/>
        <v>-3.0023649120285022E-3</v>
      </c>
      <c r="L156" s="45">
        <f t="shared" si="33"/>
        <v>9.0141950649799162E-6</v>
      </c>
      <c r="M156" s="45">
        <f t="shared" si="34"/>
        <v>-4.2963487966559209E-2</v>
      </c>
      <c r="N156" s="45">
        <f t="shared" si="35"/>
        <v>4.2349338360275372E-2</v>
      </c>
      <c r="O156" s="2"/>
      <c r="P156" s="2"/>
      <c r="Q156" s="2"/>
      <c r="V156" s="45">
        <f t="shared" si="36"/>
        <v>9.014195064979923E-6</v>
      </c>
      <c r="W156" s="45">
        <f t="shared" si="37"/>
        <v>-2.7063902973276215E-8</v>
      </c>
      <c r="X156" s="45">
        <f t="shared" si="38"/>
        <v>8.12557126695084E-11</v>
      </c>
      <c r="Y156" s="2"/>
      <c r="Z156" s="129"/>
      <c r="AA156" s="5"/>
      <c r="AB156" s="2"/>
    </row>
    <row r="157" spans="1:28" x14ac:dyDescent="0.35">
      <c r="A157" s="70">
        <v>41267</v>
      </c>
      <c r="B157" s="85">
        <v>244.04</v>
      </c>
      <c r="C157" s="76">
        <v>42.242800000000003</v>
      </c>
      <c r="D157" s="73">
        <f t="shared" si="26"/>
        <v>2.5550512691208539E-2</v>
      </c>
      <c r="E157" s="73">
        <f t="shared" si="26"/>
        <v>1.0767404911850914E-2</v>
      </c>
      <c r="F157" s="73">
        <f t="shared" si="27"/>
        <v>2.2418461236068433E-2</v>
      </c>
      <c r="G157" s="73">
        <f t="shared" si="28"/>
        <v>8.3680011068788616E-3</v>
      </c>
      <c r="H157" s="74">
        <f t="shared" si="29"/>
        <v>1.8759770843794149E-4</v>
      </c>
      <c r="I157" s="74">
        <f t="shared" si="30"/>
        <v>5.0258740419310301E-4</v>
      </c>
      <c r="J157" s="45">
        <f t="shared" si="31"/>
        <v>1.8593656929350499E-2</v>
      </c>
      <c r="K157" s="45">
        <f t="shared" si="32"/>
        <v>-7.8262520174995857E-3</v>
      </c>
      <c r="L157" s="45">
        <f t="shared" si="33"/>
        <v>6.1250220641416336E-5</v>
      </c>
      <c r="M157" s="45">
        <f t="shared" si="34"/>
        <v>-2.4062756234066798E-2</v>
      </c>
      <c r="N157" s="45">
        <f t="shared" si="35"/>
        <v>6.1250070092767783E-2</v>
      </c>
      <c r="O157" s="2"/>
      <c r="P157" s="2"/>
      <c r="Q157" s="2"/>
      <c r="V157" s="45">
        <f t="shared" si="36"/>
        <v>6.1250220641416363E-5</v>
      </c>
      <c r="W157" s="45">
        <f t="shared" si="37"/>
        <v>-4.7935966286717964E-7</v>
      </c>
      <c r="X157" s="45">
        <f t="shared" si="38"/>
        <v>3.7515895286221872E-9</v>
      </c>
      <c r="Y157" s="2"/>
      <c r="Z157" s="129"/>
      <c r="AA157" s="5"/>
      <c r="AB157" s="2"/>
    </row>
    <row r="158" spans="1:28" x14ac:dyDescent="0.35">
      <c r="A158" s="77">
        <v>41260</v>
      </c>
      <c r="B158" s="85">
        <v>237.96</v>
      </c>
      <c r="C158" s="84">
        <v>41.7928</v>
      </c>
      <c r="D158" s="73"/>
      <c r="E158" s="73"/>
      <c r="F158" s="73"/>
      <c r="G158" s="73"/>
      <c r="H158" s="74"/>
      <c r="I158" s="74"/>
      <c r="J158" s="45"/>
      <c r="K158" s="45"/>
      <c r="L158" s="45"/>
      <c r="M158" s="45"/>
      <c r="N158" s="45"/>
      <c r="O158" s="2"/>
      <c r="P158" s="2"/>
      <c r="Q158" s="2"/>
      <c r="V158" s="45"/>
      <c r="W158" s="45"/>
      <c r="X158" s="45"/>
      <c r="Y158" s="2"/>
      <c r="Z158" s="129"/>
      <c r="AA158" s="5"/>
      <c r="AB158" s="2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Feuil4">
    <tabColor rgb="FF0070C0"/>
  </sheetPr>
  <dimension ref="A1:O119"/>
  <sheetViews>
    <sheetView zoomScale="54" workbookViewId="0">
      <selection activeCell="Q28" sqref="Q28"/>
    </sheetView>
  </sheetViews>
  <sheetFormatPr baseColWidth="10" defaultColWidth="11.453125" defaultRowHeight="14.5" x14ac:dyDescent="0.35"/>
  <cols>
    <col min="1" max="1" width="18.453125" style="5" customWidth="1"/>
    <col min="2" max="2" width="14.453125" style="5" customWidth="1"/>
    <col min="3" max="3" width="12.453125" style="5" customWidth="1"/>
    <col min="4" max="4" width="14.453125" style="5" customWidth="1"/>
    <col min="5" max="6" width="12.453125" style="5" customWidth="1"/>
    <col min="7" max="9" width="10.81640625" style="5"/>
    <col min="11" max="11" width="15.453125" customWidth="1"/>
    <col min="12" max="12" width="13.1796875" style="5" customWidth="1"/>
    <col min="13" max="13" width="13.453125" style="5" customWidth="1"/>
    <col min="14" max="14" width="10.81640625" style="5"/>
    <col min="15" max="15" width="12.453125" customWidth="1"/>
  </cols>
  <sheetData>
    <row r="1" spans="1:15" x14ac:dyDescent="0.35">
      <c r="A1" s="46" t="s">
        <v>0</v>
      </c>
      <c r="B1" s="46" t="s">
        <v>137</v>
      </c>
      <c r="C1" s="46" t="s">
        <v>136</v>
      </c>
      <c r="D1" s="46" t="s">
        <v>133</v>
      </c>
      <c r="E1" s="46" t="s">
        <v>134</v>
      </c>
      <c r="F1" s="46" t="s">
        <v>93</v>
      </c>
      <c r="G1" s="46" t="s">
        <v>96</v>
      </c>
      <c r="H1" s="46" t="s">
        <v>97</v>
      </c>
      <c r="I1" s="46" t="s">
        <v>135</v>
      </c>
    </row>
    <row r="2" spans="1:15" x14ac:dyDescent="0.35">
      <c r="A2" s="6">
        <v>43178</v>
      </c>
      <c r="B2" s="43">
        <v>80.400000000000006</v>
      </c>
      <c r="C2" s="43">
        <v>504.34</v>
      </c>
      <c r="D2" s="45">
        <f>(C2-C3)/C3</f>
        <v>-2.094616892823175E-2</v>
      </c>
      <c r="E2" s="45">
        <f>(B2-B3)/B3</f>
        <v>-1.5911872705018325E-2</v>
      </c>
      <c r="F2" s="45">
        <f>$M$4+$L$4*E2</f>
        <v>-1.3201019609797431E-2</v>
      </c>
      <c r="G2" s="45">
        <f>$M$4+$L$4*E2-$L$11</f>
        <v>-5.503383756682069E-2</v>
      </c>
      <c r="H2" s="45">
        <f>$M$4+$L$4*E2+$L$11</f>
        <v>2.8631798347225831E-2</v>
      </c>
      <c r="I2" s="45">
        <f>IF(D2&lt;=H2,IF(D2&gt;=G2,1,0),0)</f>
        <v>1</v>
      </c>
    </row>
    <row r="3" spans="1:15" ht="15" thickBot="1" x14ac:dyDescent="0.4">
      <c r="A3" s="6">
        <v>43171</v>
      </c>
      <c r="B3" s="43">
        <v>81.7</v>
      </c>
      <c r="C3" s="43">
        <v>515.13</v>
      </c>
      <c r="D3" s="45">
        <f t="shared" ref="D3:D66" si="0">(C3-C4)/C4</f>
        <v>5.5940472285995455E-2</v>
      </c>
      <c r="E3" s="45">
        <f t="shared" ref="E3:E66" si="1">(B3-B4)/B4</f>
        <v>1.3019218846869152E-2</v>
      </c>
      <c r="F3" s="45">
        <f t="shared" ref="F3:F66" si="2">$M$4+$L$4*E3</f>
        <v>1.0619010659324198E-2</v>
      </c>
      <c r="G3" s="45">
        <f t="shared" ref="G3:G66" si="3">$M$4+$L$4*E3-$L$11</f>
        <v>-3.1213807297699063E-2</v>
      </c>
      <c r="H3" s="45">
        <f t="shared" ref="H3:H66" si="4">$M$4+$L$4*E3+$L$11</f>
        <v>5.2451828616347458E-2</v>
      </c>
      <c r="I3" s="45">
        <f t="shared" ref="I3:I66" si="5">IF(D3&lt;=H3,IF(D3&gt;=G3,1,0),0)</f>
        <v>0</v>
      </c>
    </row>
    <row r="4" spans="1:15" x14ac:dyDescent="0.35">
      <c r="A4" s="6">
        <v>43164</v>
      </c>
      <c r="B4" s="43">
        <v>80.650000000000006</v>
      </c>
      <c r="C4" s="43">
        <v>487.84</v>
      </c>
      <c r="D4" s="45">
        <f t="shared" si="0"/>
        <v>-1.2349678098554527E-2</v>
      </c>
      <c r="E4" s="45">
        <f t="shared" si="1"/>
        <v>-3.7589498806682477E-2</v>
      </c>
      <c r="F4" s="45">
        <f t="shared" si="2"/>
        <v>-3.1049005365131076E-2</v>
      </c>
      <c r="G4" s="45">
        <f t="shared" si="3"/>
        <v>-7.2881823322154343E-2</v>
      </c>
      <c r="H4" s="45">
        <f t="shared" si="4"/>
        <v>1.0783812591892185E-2</v>
      </c>
      <c r="I4" s="45">
        <f t="shared" si="5"/>
        <v>1</v>
      </c>
      <c r="K4" s="66" t="s">
        <v>98</v>
      </c>
      <c r="L4" s="114">
        <v>0.82333672846047867</v>
      </c>
      <c r="M4" s="115">
        <v>-1.0019039316805584E-4</v>
      </c>
    </row>
    <row r="5" spans="1:15" x14ac:dyDescent="0.35">
      <c r="A5" s="6">
        <v>43157</v>
      </c>
      <c r="B5" s="43">
        <v>83.8</v>
      </c>
      <c r="C5" s="43">
        <v>493.94</v>
      </c>
      <c r="D5" s="45">
        <f t="shared" si="0"/>
        <v>1.2857054975700744E-2</v>
      </c>
      <c r="E5" s="45">
        <f t="shared" si="1"/>
        <v>-8.2840236686390865E-3</v>
      </c>
      <c r="F5" s="45">
        <f t="shared" si="2"/>
        <v>-6.9207313389945332E-3</v>
      </c>
      <c r="G5" s="45">
        <f t="shared" si="3"/>
        <v>-4.8753549296017794E-2</v>
      </c>
      <c r="H5" s="45">
        <f t="shared" si="4"/>
        <v>3.4912086618028727E-2</v>
      </c>
      <c r="I5" s="45">
        <f t="shared" si="5"/>
        <v>1</v>
      </c>
      <c r="K5" s="67" t="s">
        <v>99</v>
      </c>
      <c r="L5" s="116"/>
      <c r="M5" s="117"/>
    </row>
    <row r="6" spans="1:15" x14ac:dyDescent="0.35">
      <c r="A6" s="6">
        <v>43150</v>
      </c>
      <c r="B6" s="43">
        <v>84.5</v>
      </c>
      <c r="C6" s="43">
        <v>487.67</v>
      </c>
      <c r="D6" s="45">
        <f t="shared" si="0"/>
        <v>2.1704971611740825E-2</v>
      </c>
      <c r="E6" s="45">
        <f t="shared" si="1"/>
        <v>5.8897243107769462E-2</v>
      </c>
      <c r="F6" s="45">
        <f t="shared" si="2"/>
        <v>4.8392073062524334E-2</v>
      </c>
      <c r="G6" s="45">
        <f t="shared" si="3"/>
        <v>6.5592551055010731E-3</v>
      </c>
      <c r="H6" s="45">
        <f t="shared" si="4"/>
        <v>9.0224891019547587E-2</v>
      </c>
      <c r="I6" s="45">
        <f t="shared" si="5"/>
        <v>1</v>
      </c>
      <c r="K6" s="67" t="s">
        <v>100</v>
      </c>
      <c r="L6" s="118"/>
      <c r="M6" s="119">
        <v>2.1121008158574511E-2</v>
      </c>
    </row>
    <row r="7" spans="1:15" x14ac:dyDescent="0.35">
      <c r="A7" s="6">
        <v>43143</v>
      </c>
      <c r="B7" s="43">
        <v>79.8</v>
      </c>
      <c r="C7" s="43">
        <v>477.31</v>
      </c>
      <c r="D7" s="45">
        <f t="shared" si="0"/>
        <v>-3.4859973713476919E-2</v>
      </c>
      <c r="E7" s="45">
        <f t="shared" si="1"/>
        <v>-2.9787234042553228E-2</v>
      </c>
      <c r="F7" s="45">
        <f t="shared" si="2"/>
        <v>-2.462511421965043E-2</v>
      </c>
      <c r="G7" s="45">
        <f t="shared" si="3"/>
        <v>-6.6457932176673687E-2</v>
      </c>
      <c r="H7" s="45">
        <f t="shared" si="4"/>
        <v>1.7207703737372831E-2</v>
      </c>
      <c r="I7" s="45">
        <f t="shared" si="5"/>
        <v>1</v>
      </c>
      <c r="K7" s="67" t="s">
        <v>101</v>
      </c>
      <c r="L7" s="118"/>
      <c r="M7" s="117"/>
    </row>
    <row r="8" spans="1:15" ht="15" thickBot="1" x14ac:dyDescent="0.4">
      <c r="A8" s="6">
        <v>43136</v>
      </c>
      <c r="B8" s="43">
        <v>82.25</v>
      </c>
      <c r="C8" s="43">
        <v>494.55</v>
      </c>
      <c r="D8" s="45">
        <f t="shared" si="0"/>
        <v>-2.7720436449424884E-2</v>
      </c>
      <c r="E8" s="45">
        <f t="shared" si="1"/>
        <v>-6.6425120772946522E-3</v>
      </c>
      <c r="F8" s="45">
        <f t="shared" si="2"/>
        <v>-5.5692145556470538E-3</v>
      </c>
      <c r="G8" s="45">
        <f t="shared" si="3"/>
        <v>-4.7402032512670313E-2</v>
      </c>
      <c r="H8" s="45">
        <f t="shared" si="4"/>
        <v>3.6263603401376208E-2</v>
      </c>
      <c r="I8" s="45">
        <f t="shared" si="5"/>
        <v>1</v>
      </c>
      <c r="K8" s="68" t="s">
        <v>102</v>
      </c>
      <c r="L8" s="108"/>
      <c r="M8" s="120"/>
    </row>
    <row r="9" spans="1:15" ht="15" thickBot="1" x14ac:dyDescent="0.4">
      <c r="A9" s="6">
        <v>43129</v>
      </c>
      <c r="B9" s="43">
        <v>82.8</v>
      </c>
      <c r="C9" s="43">
        <v>508.65</v>
      </c>
      <c r="D9" s="45">
        <f t="shared" si="0"/>
        <v>-9.9848184047646761E-3</v>
      </c>
      <c r="E9" s="45">
        <f t="shared" si="1"/>
        <v>-1.60427807486632E-2</v>
      </c>
      <c r="F9" s="45">
        <f t="shared" si="2"/>
        <v>-1.3308801010181164E-2</v>
      </c>
      <c r="G9" s="45">
        <f t="shared" si="3"/>
        <v>-5.5141618967204424E-2</v>
      </c>
      <c r="H9" s="45">
        <f t="shared" si="4"/>
        <v>2.8524016946842097E-2</v>
      </c>
      <c r="I9" s="45">
        <f t="shared" si="5"/>
        <v>1</v>
      </c>
      <c r="K9" s="94" t="s">
        <v>139</v>
      </c>
      <c r="L9" s="121">
        <v>116</v>
      </c>
      <c r="M9" s="98"/>
    </row>
    <row r="10" spans="1:15" ht="15" thickBot="1" x14ac:dyDescent="0.4">
      <c r="A10" s="6">
        <v>43122</v>
      </c>
      <c r="B10" s="43">
        <v>84.15</v>
      </c>
      <c r="C10" s="43">
        <v>513.78</v>
      </c>
      <c r="D10" s="45">
        <f t="shared" si="0"/>
        <v>3.2827419841190038E-2</v>
      </c>
      <c r="E10" s="45">
        <f t="shared" si="1"/>
        <v>4.1766109785203879E-3</v>
      </c>
      <c r="F10" s="45">
        <f t="shared" si="2"/>
        <v>3.3385668259390388E-3</v>
      </c>
      <c r="G10" s="45">
        <f t="shared" si="3"/>
        <v>-3.849425113108422E-2</v>
      </c>
      <c r="H10" s="45">
        <f t="shared" si="4"/>
        <v>4.5171384782962301E-2</v>
      </c>
      <c r="I10" s="45">
        <f t="shared" si="5"/>
        <v>1</v>
      </c>
    </row>
    <row r="11" spans="1:15" ht="15" thickBot="1" x14ac:dyDescent="0.4">
      <c r="A11" s="6">
        <v>43115</v>
      </c>
      <c r="B11" s="43">
        <v>83.8</v>
      </c>
      <c r="C11" s="43">
        <v>497.45</v>
      </c>
      <c r="D11" s="45">
        <f t="shared" si="0"/>
        <v>-2.2845132395694186E-2</v>
      </c>
      <c r="E11" s="45">
        <f t="shared" si="1"/>
        <v>1.1466505733252901E-2</v>
      </c>
      <c r="F11" s="45">
        <f t="shared" si="2"/>
        <v>9.3406049241217103E-3</v>
      </c>
      <c r="G11" s="45">
        <f t="shared" si="3"/>
        <v>-3.2492213032901548E-2</v>
      </c>
      <c r="H11" s="45">
        <f t="shared" si="4"/>
        <v>5.1173422881144973E-2</v>
      </c>
      <c r="I11" s="45">
        <f t="shared" si="5"/>
        <v>1</v>
      </c>
      <c r="K11" s="93" t="s">
        <v>138</v>
      </c>
      <c r="L11" s="97">
        <f>M6*_xlfn.T.INV.2T(0.05,L9)</f>
        <v>4.1832817957023261E-2</v>
      </c>
    </row>
    <row r="12" spans="1:15" ht="15" thickBot="1" x14ac:dyDescent="0.4">
      <c r="A12" s="6">
        <v>43108</v>
      </c>
      <c r="B12" s="43">
        <v>82.85</v>
      </c>
      <c r="C12" s="43">
        <v>509.08</v>
      </c>
      <c r="D12" s="45">
        <f t="shared" si="0"/>
        <v>4.5081294136968264E-2</v>
      </c>
      <c r="E12" s="45">
        <f t="shared" si="1"/>
        <v>5.4876496052966482E-2</v>
      </c>
      <c r="F12" s="45">
        <f t="shared" si="2"/>
        <v>4.5081644336455742E-2</v>
      </c>
      <c r="G12" s="45">
        <f t="shared" si="3"/>
        <v>3.2488263794324818E-3</v>
      </c>
      <c r="H12" s="45">
        <f t="shared" si="4"/>
        <v>8.6914462293479003E-2</v>
      </c>
      <c r="I12" s="45">
        <f t="shared" si="5"/>
        <v>1</v>
      </c>
    </row>
    <row r="13" spans="1:15" ht="15" thickBot="1" x14ac:dyDescent="0.4">
      <c r="A13" s="6">
        <v>43101</v>
      </c>
      <c r="B13" s="43">
        <v>78.540000000000006</v>
      </c>
      <c r="C13" s="43">
        <v>487.12</v>
      </c>
      <c r="D13" s="45">
        <f t="shared" si="0"/>
        <v>-1.2487836522867272E-2</v>
      </c>
      <c r="E13" s="45">
        <f t="shared" si="1"/>
        <v>-6.0744115413817997E-3</v>
      </c>
      <c r="F13" s="45">
        <f t="shared" si="2"/>
        <v>-5.1014765189719199E-3</v>
      </c>
      <c r="G13" s="45">
        <f t="shared" si="3"/>
        <v>-4.6934294475995182E-2</v>
      </c>
      <c r="H13" s="45">
        <f t="shared" si="4"/>
        <v>3.6731341438051339E-2</v>
      </c>
      <c r="I13" s="45">
        <f t="shared" si="5"/>
        <v>1</v>
      </c>
      <c r="K13" s="90"/>
      <c r="L13" s="95" t="s">
        <v>141</v>
      </c>
      <c r="M13" s="100" t="s">
        <v>142</v>
      </c>
      <c r="N13" s="96" t="s">
        <v>143</v>
      </c>
    </row>
    <row r="14" spans="1:15" ht="15" thickBot="1" x14ac:dyDescent="0.4">
      <c r="A14" s="6">
        <v>43092</v>
      </c>
      <c r="B14" s="43">
        <v>79.02</v>
      </c>
      <c r="C14" s="43">
        <v>493.28</v>
      </c>
      <c r="D14" s="45">
        <f t="shared" si="0"/>
        <v>-1.6076913870826191E-2</v>
      </c>
      <c r="E14" s="45">
        <f t="shared" si="1"/>
        <v>3.1737971308873937E-3</v>
      </c>
      <c r="F14" s="45">
        <f t="shared" si="2"/>
        <v>2.5129133533740244E-3</v>
      </c>
      <c r="G14" s="45">
        <f t="shared" si="3"/>
        <v>-3.9319904603649238E-2</v>
      </c>
      <c r="H14" s="45">
        <f t="shared" si="4"/>
        <v>4.4345731310397284E-2</v>
      </c>
      <c r="I14" s="45">
        <f t="shared" si="5"/>
        <v>1</v>
      </c>
      <c r="K14" s="111" t="s">
        <v>140</v>
      </c>
      <c r="L14" s="99">
        <f>COUNTIF(I2:I118,1)</f>
        <v>108</v>
      </c>
      <c r="M14" s="99">
        <f>COUNT(I2:I118)</f>
        <v>117</v>
      </c>
      <c r="N14" s="110">
        <f>(L14/M14)</f>
        <v>0.92307692307692313</v>
      </c>
    </row>
    <row r="15" spans="1:15" x14ac:dyDescent="0.35">
      <c r="A15" s="6">
        <v>43087</v>
      </c>
      <c r="B15" s="43">
        <v>78.77</v>
      </c>
      <c r="C15" s="43">
        <v>501.34</v>
      </c>
      <c r="D15" s="45">
        <f t="shared" si="0"/>
        <v>2.85796352147062E-2</v>
      </c>
      <c r="E15" s="45">
        <f t="shared" si="1"/>
        <v>2.6731160896129548E-3</v>
      </c>
      <c r="F15" s="45">
        <f t="shared" si="2"/>
        <v>2.1006842628489421E-3</v>
      </c>
      <c r="G15" s="45">
        <f t="shared" si="3"/>
        <v>-3.9732133694174318E-2</v>
      </c>
      <c r="H15" s="45">
        <f t="shared" si="4"/>
        <v>4.3933502219872203E-2</v>
      </c>
      <c r="I15" s="45">
        <f t="shared" si="5"/>
        <v>1</v>
      </c>
    </row>
    <row r="16" spans="1:15" x14ac:dyDescent="0.35">
      <c r="A16" s="6">
        <v>43080</v>
      </c>
      <c r="B16" s="43">
        <v>78.56</v>
      </c>
      <c r="C16" s="43">
        <v>487.41</v>
      </c>
      <c r="D16" s="45">
        <f t="shared" si="0"/>
        <v>6.089254014779436E-3</v>
      </c>
      <c r="E16" s="45">
        <f t="shared" si="1"/>
        <v>2.2251138581652674E-2</v>
      </c>
      <c r="F16" s="45">
        <f t="shared" si="2"/>
        <v>1.821998925117059E-2</v>
      </c>
      <c r="G16" s="45">
        <f t="shared" si="3"/>
        <v>-2.361282870585267E-2</v>
      </c>
      <c r="H16" s="45">
        <f t="shared" si="4"/>
        <v>6.0052807208193851E-2</v>
      </c>
      <c r="I16" s="45">
        <f t="shared" si="5"/>
        <v>1</v>
      </c>
      <c r="K16" s="219" t="s">
        <v>145</v>
      </c>
      <c r="L16" s="219"/>
      <c r="M16" s="219"/>
      <c r="N16" s="219"/>
      <c r="O16" s="219"/>
    </row>
    <row r="17" spans="1:9" x14ac:dyDescent="0.35">
      <c r="A17" s="6">
        <v>43073</v>
      </c>
      <c r="B17" s="43">
        <v>76.849999999999994</v>
      </c>
      <c r="C17" s="43">
        <v>484.46</v>
      </c>
      <c r="D17" s="45">
        <f t="shared" si="0"/>
        <v>-4.7220091647491587E-2</v>
      </c>
      <c r="E17" s="45">
        <f t="shared" si="1"/>
        <v>3.7878787878786839E-3</v>
      </c>
      <c r="F17" s="45">
        <f t="shared" si="2"/>
        <v>3.0185093358488231E-3</v>
      </c>
      <c r="G17" s="45">
        <f t="shared" si="3"/>
        <v>-3.8814308621174437E-2</v>
      </c>
      <c r="H17" s="45">
        <f t="shared" si="4"/>
        <v>4.4851327292872084E-2</v>
      </c>
      <c r="I17" s="45">
        <f t="shared" si="5"/>
        <v>0</v>
      </c>
    </row>
    <row r="18" spans="1:9" x14ac:dyDescent="0.35">
      <c r="A18" s="6">
        <v>43066</v>
      </c>
      <c r="B18" s="43">
        <v>76.56</v>
      </c>
      <c r="C18" s="43">
        <v>508.47</v>
      </c>
      <c r="D18" s="45">
        <f t="shared" si="0"/>
        <v>-6.0930068005807117E-4</v>
      </c>
      <c r="E18" s="45">
        <f t="shared" si="1"/>
        <v>-7.7760497667184337E-3</v>
      </c>
      <c r="F18" s="45">
        <f t="shared" si="2"/>
        <v>-6.5024977684438792E-3</v>
      </c>
      <c r="G18" s="45">
        <f t="shared" si="3"/>
        <v>-4.8335315725467141E-2</v>
      </c>
      <c r="H18" s="45">
        <f t="shared" si="4"/>
        <v>3.533032018857938E-2</v>
      </c>
      <c r="I18" s="45">
        <f t="shared" si="5"/>
        <v>1</v>
      </c>
    </row>
    <row r="19" spans="1:9" x14ac:dyDescent="0.35">
      <c r="A19" s="6">
        <v>43059</v>
      </c>
      <c r="B19" s="43">
        <v>77.16</v>
      </c>
      <c r="C19" s="43">
        <v>508.78</v>
      </c>
      <c r="D19" s="45">
        <f t="shared" si="0"/>
        <v>1.7031143805221249E-2</v>
      </c>
      <c r="E19" s="45">
        <f t="shared" si="1"/>
        <v>-5.181347150259877E-4</v>
      </c>
      <c r="F19" s="45">
        <f t="shared" si="2"/>
        <v>-5.267897343393549E-4</v>
      </c>
      <c r="G19" s="45">
        <f t="shared" si="3"/>
        <v>-4.2359607691362614E-2</v>
      </c>
      <c r="H19" s="45">
        <f t="shared" si="4"/>
        <v>4.1306028222683908E-2</v>
      </c>
      <c r="I19" s="45">
        <f t="shared" si="5"/>
        <v>1</v>
      </c>
    </row>
    <row r="20" spans="1:9" x14ac:dyDescent="0.35">
      <c r="A20" s="6">
        <v>43052</v>
      </c>
      <c r="B20" s="43">
        <v>77.2</v>
      </c>
      <c r="C20" s="43">
        <v>500.26</v>
      </c>
      <c r="D20" s="45">
        <f t="shared" si="0"/>
        <v>-4.1537341456872552E-2</v>
      </c>
      <c r="E20" s="45">
        <f t="shared" si="1"/>
        <v>-3.4999999999999962E-2</v>
      </c>
      <c r="F20" s="45">
        <f t="shared" si="2"/>
        <v>-2.8916975889284779E-2</v>
      </c>
      <c r="G20" s="45">
        <f t="shared" si="3"/>
        <v>-7.0749793846308043E-2</v>
      </c>
      <c r="H20" s="45">
        <f t="shared" si="4"/>
        <v>1.2915842067738482E-2</v>
      </c>
      <c r="I20" s="45">
        <f t="shared" si="5"/>
        <v>1</v>
      </c>
    </row>
    <row r="21" spans="1:9" x14ac:dyDescent="0.35">
      <c r="A21" s="6">
        <v>43045</v>
      </c>
      <c r="B21" s="43">
        <v>80</v>
      </c>
      <c r="C21" s="43">
        <v>521.94000000000005</v>
      </c>
      <c r="D21" s="45">
        <f t="shared" si="0"/>
        <v>2.6511426660897761E-2</v>
      </c>
      <c r="E21" s="45">
        <f t="shared" si="1"/>
        <v>1.5357278842492621E-2</v>
      </c>
      <c r="F21" s="45">
        <f t="shared" si="2"/>
        <v>1.2544021327065146E-2</v>
      </c>
      <c r="G21" s="45">
        <f t="shared" si="3"/>
        <v>-2.9288796629958112E-2</v>
      </c>
      <c r="H21" s="45">
        <f t="shared" si="4"/>
        <v>5.4376839284088409E-2</v>
      </c>
      <c r="I21" s="45">
        <f t="shared" si="5"/>
        <v>1</v>
      </c>
    </row>
    <row r="22" spans="1:9" x14ac:dyDescent="0.35">
      <c r="A22" s="6">
        <v>43038</v>
      </c>
      <c r="B22" s="43">
        <v>78.790000000000006</v>
      </c>
      <c r="C22" s="43">
        <v>508.46</v>
      </c>
      <c r="D22" s="45">
        <f t="shared" si="0"/>
        <v>9.2521506328858917E-4</v>
      </c>
      <c r="E22" s="45">
        <f t="shared" si="1"/>
        <v>1.0128205128205208E-2</v>
      </c>
      <c r="F22" s="45">
        <f t="shared" si="2"/>
        <v>8.2387328822650634E-3</v>
      </c>
      <c r="G22" s="45">
        <f t="shared" si="3"/>
        <v>-3.3594085074758195E-2</v>
      </c>
      <c r="H22" s="45">
        <f t="shared" si="4"/>
        <v>5.0071550839288326E-2</v>
      </c>
      <c r="I22" s="45">
        <f t="shared" si="5"/>
        <v>1</v>
      </c>
    </row>
    <row r="23" spans="1:9" x14ac:dyDescent="0.35">
      <c r="A23" s="6">
        <v>43031</v>
      </c>
      <c r="B23" s="43">
        <v>78</v>
      </c>
      <c r="C23" s="43">
        <v>507.99</v>
      </c>
      <c r="D23" s="45">
        <f t="shared" si="0"/>
        <v>1.734323994152169E-2</v>
      </c>
      <c r="E23" s="45">
        <f t="shared" si="1"/>
        <v>2.1744825779407867E-2</v>
      </c>
      <c r="F23" s="45">
        <f t="shared" si="2"/>
        <v>1.7803123324992693E-2</v>
      </c>
      <c r="G23" s="45">
        <f t="shared" si="3"/>
        <v>-2.4029694632030568E-2</v>
      </c>
      <c r="H23" s="45">
        <f t="shared" si="4"/>
        <v>5.963594128201595E-2</v>
      </c>
      <c r="I23" s="45">
        <f t="shared" si="5"/>
        <v>1</v>
      </c>
    </row>
    <row r="24" spans="1:9" x14ac:dyDescent="0.35">
      <c r="A24" s="6">
        <v>43024</v>
      </c>
      <c r="B24" s="43">
        <v>76.34</v>
      </c>
      <c r="C24" s="43">
        <v>499.33</v>
      </c>
      <c r="D24" s="45">
        <f t="shared" si="0"/>
        <v>1.8027401650503764E-4</v>
      </c>
      <c r="E24" s="45">
        <f t="shared" si="1"/>
        <v>4.7380889707817767E-3</v>
      </c>
      <c r="F24" s="45">
        <f t="shared" si="2"/>
        <v>3.8008522791900885E-3</v>
      </c>
      <c r="G24" s="45">
        <f t="shared" si="3"/>
        <v>-3.8031965677833172E-2</v>
      </c>
      <c r="H24" s="45">
        <f t="shared" si="4"/>
        <v>4.5633670236213349E-2</v>
      </c>
      <c r="I24" s="45">
        <f t="shared" si="5"/>
        <v>1</v>
      </c>
    </row>
    <row r="25" spans="1:9" x14ac:dyDescent="0.35">
      <c r="A25" s="6">
        <v>43017</v>
      </c>
      <c r="B25" s="43">
        <v>75.98</v>
      </c>
      <c r="C25" s="43">
        <v>499.24</v>
      </c>
      <c r="D25" s="45">
        <f t="shared" si="0"/>
        <v>2.6711654716715552E-3</v>
      </c>
      <c r="E25" s="45">
        <f t="shared" si="1"/>
        <v>-2.7562672266700848E-3</v>
      </c>
      <c r="F25" s="45">
        <f t="shared" si="2"/>
        <v>-2.36952643433744E-3</v>
      </c>
      <c r="G25" s="45">
        <f t="shared" si="3"/>
        <v>-4.4202344391360698E-2</v>
      </c>
      <c r="H25" s="45">
        <f t="shared" si="4"/>
        <v>3.9463291522685823E-2</v>
      </c>
      <c r="I25" s="45">
        <f t="shared" si="5"/>
        <v>1</v>
      </c>
    </row>
    <row r="26" spans="1:9" x14ac:dyDescent="0.35">
      <c r="A26" s="6">
        <v>43010</v>
      </c>
      <c r="B26" s="43">
        <v>76.19</v>
      </c>
      <c r="C26" s="43">
        <v>497.91</v>
      </c>
      <c r="D26" s="45">
        <f t="shared" si="0"/>
        <v>3.3823346206552925E-2</v>
      </c>
      <c r="E26" s="45">
        <f t="shared" si="1"/>
        <v>-5.3524804177545252E-3</v>
      </c>
      <c r="F26" s="45">
        <f t="shared" si="2"/>
        <v>-4.5070841094708436E-3</v>
      </c>
      <c r="G26" s="45">
        <f t="shared" si="3"/>
        <v>-4.6339902066494104E-2</v>
      </c>
      <c r="H26" s="45">
        <f t="shared" si="4"/>
        <v>3.7325733847552417E-2</v>
      </c>
      <c r="I26" s="45">
        <f t="shared" si="5"/>
        <v>1</v>
      </c>
    </row>
    <row r="27" spans="1:9" x14ac:dyDescent="0.35">
      <c r="A27" s="6">
        <v>43003</v>
      </c>
      <c r="B27" s="43">
        <v>76.599999999999994</v>
      </c>
      <c r="C27" s="43">
        <v>481.62</v>
      </c>
      <c r="D27" s="45">
        <f t="shared" si="0"/>
        <v>-1.2709606002213908E-2</v>
      </c>
      <c r="E27" s="45">
        <f t="shared" si="1"/>
        <v>-5.219206680585367E-4</v>
      </c>
      <c r="F27" s="45">
        <f t="shared" si="2"/>
        <v>-5.2990684852327889E-4</v>
      </c>
      <c r="G27" s="45">
        <f t="shared" si="3"/>
        <v>-4.2362724805546537E-2</v>
      </c>
      <c r="H27" s="45">
        <f t="shared" si="4"/>
        <v>4.1302911108499984E-2</v>
      </c>
      <c r="I27" s="45">
        <f t="shared" si="5"/>
        <v>1</v>
      </c>
    </row>
    <row r="28" spans="1:9" x14ac:dyDescent="0.35">
      <c r="A28" s="6">
        <v>42996</v>
      </c>
      <c r="B28" s="43">
        <v>76.64</v>
      </c>
      <c r="C28" s="43">
        <v>487.82</v>
      </c>
      <c r="D28" s="45">
        <f t="shared" si="0"/>
        <v>1.5530019152302397E-2</v>
      </c>
      <c r="E28" s="45">
        <f t="shared" si="1"/>
        <v>2.5421461065025498E-2</v>
      </c>
      <c r="F28" s="45">
        <f t="shared" si="2"/>
        <v>2.0830232192795471E-2</v>
      </c>
      <c r="G28" s="45">
        <f t="shared" si="3"/>
        <v>-2.1002585764227789E-2</v>
      </c>
      <c r="H28" s="45">
        <f t="shared" si="4"/>
        <v>6.2663050149818739E-2</v>
      </c>
      <c r="I28" s="45">
        <f t="shared" si="5"/>
        <v>1</v>
      </c>
    </row>
    <row r="29" spans="1:9" x14ac:dyDescent="0.35">
      <c r="A29" s="6">
        <v>42989</v>
      </c>
      <c r="B29" s="43">
        <v>74.739999999999995</v>
      </c>
      <c r="C29" s="43">
        <v>480.36</v>
      </c>
      <c r="D29" s="45">
        <f t="shared" si="0"/>
        <v>3.1169500257599261E-2</v>
      </c>
      <c r="E29" s="45">
        <f t="shared" si="1"/>
        <v>8.7731137805370698E-3</v>
      </c>
      <c r="F29" s="45">
        <f t="shared" si="2"/>
        <v>7.1230364053108779E-3</v>
      </c>
      <c r="G29" s="45">
        <f t="shared" si="3"/>
        <v>-3.4709781551712379E-2</v>
      </c>
      <c r="H29" s="45">
        <f t="shared" si="4"/>
        <v>4.8955854362334142E-2</v>
      </c>
      <c r="I29" s="45">
        <f t="shared" si="5"/>
        <v>1</v>
      </c>
    </row>
    <row r="30" spans="1:9" x14ac:dyDescent="0.35">
      <c r="A30" s="6">
        <v>42982</v>
      </c>
      <c r="B30" s="43">
        <v>74.09</v>
      </c>
      <c r="C30" s="43">
        <v>465.84</v>
      </c>
      <c r="D30" s="45">
        <f t="shared" si="0"/>
        <v>6.568712186689636E-3</v>
      </c>
      <c r="E30" s="45">
        <f t="shared" si="1"/>
        <v>1.1191483553978537E-2</v>
      </c>
      <c r="F30" s="45">
        <f t="shared" si="2"/>
        <v>9.1141690627838841E-3</v>
      </c>
      <c r="G30" s="45">
        <f t="shared" si="3"/>
        <v>-3.271864889423938E-2</v>
      </c>
      <c r="H30" s="45">
        <f t="shared" si="4"/>
        <v>5.0946987019807141E-2</v>
      </c>
      <c r="I30" s="45">
        <f t="shared" si="5"/>
        <v>1</v>
      </c>
    </row>
    <row r="31" spans="1:9" x14ac:dyDescent="0.35">
      <c r="A31" s="6">
        <v>42975</v>
      </c>
      <c r="B31" s="43">
        <v>73.27</v>
      </c>
      <c r="C31" s="43">
        <v>462.8</v>
      </c>
      <c r="D31" s="45">
        <f t="shared" si="0"/>
        <v>-6.4818615906429389E-5</v>
      </c>
      <c r="E31" s="45">
        <f t="shared" si="1"/>
        <v>1.0930454980188319E-3</v>
      </c>
      <c r="F31" s="45">
        <f t="shared" si="2"/>
        <v>7.9975411122922382E-4</v>
      </c>
      <c r="G31" s="45">
        <f t="shared" si="3"/>
        <v>-4.1033063845794034E-2</v>
      </c>
      <c r="H31" s="45">
        <f t="shared" si="4"/>
        <v>4.2632572068252488E-2</v>
      </c>
      <c r="I31" s="45">
        <f t="shared" si="5"/>
        <v>1</v>
      </c>
    </row>
    <row r="32" spans="1:9" x14ac:dyDescent="0.35">
      <c r="A32" s="6">
        <v>42968</v>
      </c>
      <c r="B32" s="43">
        <v>73.19</v>
      </c>
      <c r="C32" s="43">
        <v>462.83</v>
      </c>
      <c r="D32" s="45">
        <f t="shared" si="0"/>
        <v>-1.0010481059228695E-2</v>
      </c>
      <c r="E32" s="45">
        <f t="shared" si="1"/>
        <v>0</v>
      </c>
      <c r="F32" s="45">
        <f t="shared" si="2"/>
        <v>-1.0019039316805584E-4</v>
      </c>
      <c r="G32" s="45">
        <f t="shared" si="3"/>
        <v>-4.1933008350191314E-2</v>
      </c>
      <c r="H32" s="45">
        <f t="shared" si="4"/>
        <v>4.1732627563855207E-2</v>
      </c>
      <c r="I32" s="45">
        <f t="shared" si="5"/>
        <v>1</v>
      </c>
    </row>
    <row r="33" spans="1:9" x14ac:dyDescent="0.35">
      <c r="A33" s="6">
        <v>42961</v>
      </c>
      <c r="B33" s="43">
        <v>73.19</v>
      </c>
      <c r="C33" s="43">
        <v>467.51</v>
      </c>
      <c r="D33" s="45">
        <f t="shared" si="0"/>
        <v>-1.3025671339300828E-2</v>
      </c>
      <c r="E33" s="45">
        <f t="shared" si="1"/>
        <v>-9.4735417512518995E-3</v>
      </c>
      <c r="F33" s="45">
        <f t="shared" si="2"/>
        <v>-7.9001052655775488E-3</v>
      </c>
      <c r="G33" s="45">
        <f t="shared" si="3"/>
        <v>-4.9732923222600811E-2</v>
      </c>
      <c r="H33" s="45">
        <f t="shared" si="4"/>
        <v>3.393271269144571E-2</v>
      </c>
      <c r="I33" s="45">
        <f t="shared" si="5"/>
        <v>1</v>
      </c>
    </row>
    <row r="34" spans="1:9" x14ac:dyDescent="0.35">
      <c r="A34" s="6">
        <v>42954</v>
      </c>
      <c r="B34" s="43">
        <v>73.89</v>
      </c>
      <c r="C34" s="43">
        <v>473.68</v>
      </c>
      <c r="D34" s="45">
        <f t="shared" si="0"/>
        <v>1.4803864858495674E-2</v>
      </c>
      <c r="E34" s="45">
        <f t="shared" si="1"/>
        <v>9.288348586258802E-3</v>
      </c>
      <c r="F34" s="45">
        <f t="shared" si="2"/>
        <v>7.5472481446427781E-3</v>
      </c>
      <c r="G34" s="45">
        <f t="shared" si="3"/>
        <v>-3.4285569812380484E-2</v>
      </c>
      <c r="H34" s="45">
        <f t="shared" si="4"/>
        <v>4.9380066101666037E-2</v>
      </c>
      <c r="I34" s="45">
        <f t="shared" si="5"/>
        <v>1</v>
      </c>
    </row>
    <row r="35" spans="1:9" x14ac:dyDescent="0.35">
      <c r="A35" s="6">
        <v>42947</v>
      </c>
      <c r="B35" s="43">
        <v>73.209999999999994</v>
      </c>
      <c r="C35" s="43">
        <v>466.77</v>
      </c>
      <c r="D35" s="45">
        <f t="shared" si="0"/>
        <v>3.8064516129031867E-3</v>
      </c>
      <c r="E35" s="45">
        <f t="shared" si="1"/>
        <v>-7.5748011614695118E-2</v>
      </c>
      <c r="F35" s="45">
        <f t="shared" si="2"/>
        <v>-6.246631046339747E-2</v>
      </c>
      <c r="G35" s="45">
        <f t="shared" si="3"/>
        <v>-0.10429912842042073</v>
      </c>
      <c r="H35" s="45">
        <f t="shared" si="4"/>
        <v>-2.063349250637421E-2</v>
      </c>
      <c r="I35" s="45">
        <f t="shared" si="5"/>
        <v>0</v>
      </c>
    </row>
    <row r="36" spans="1:9" x14ac:dyDescent="0.35">
      <c r="A36" s="6">
        <v>42940</v>
      </c>
      <c r="B36" s="43">
        <v>79.209999999999994</v>
      </c>
      <c r="C36" s="43">
        <v>465</v>
      </c>
      <c r="D36" s="45">
        <f t="shared" si="0"/>
        <v>-5.1560728268544211E-3</v>
      </c>
      <c r="E36" s="45">
        <f t="shared" si="1"/>
        <v>-1.4433246236157904E-2</v>
      </c>
      <c r="F36" s="45">
        <f t="shared" si="2"/>
        <v>-1.1983612130310822E-2</v>
      </c>
      <c r="G36" s="45">
        <f t="shared" si="3"/>
        <v>-5.3816430087334083E-2</v>
      </c>
      <c r="H36" s="45">
        <f t="shared" si="4"/>
        <v>2.9849205826712438E-2</v>
      </c>
      <c r="I36" s="45">
        <f t="shared" si="5"/>
        <v>1</v>
      </c>
    </row>
    <row r="37" spans="1:9" x14ac:dyDescent="0.35">
      <c r="A37" s="6">
        <v>42933</v>
      </c>
      <c r="B37" s="43">
        <v>80.37</v>
      </c>
      <c r="C37" s="43">
        <v>467.41</v>
      </c>
      <c r="D37" s="45">
        <f t="shared" si="0"/>
        <v>1.1359702267612947E-2</v>
      </c>
      <c r="E37" s="45">
        <f t="shared" si="1"/>
        <v>2.8012279355333812E-2</v>
      </c>
      <c r="F37" s="45">
        <f t="shared" si="2"/>
        <v>2.2963348047973491E-2</v>
      </c>
      <c r="G37" s="45">
        <f t="shared" si="3"/>
        <v>-1.8869469909049769E-2</v>
      </c>
      <c r="H37" s="45">
        <f t="shared" si="4"/>
        <v>6.4796166004996755E-2</v>
      </c>
      <c r="I37" s="45">
        <f t="shared" si="5"/>
        <v>1</v>
      </c>
    </row>
    <row r="38" spans="1:9" x14ac:dyDescent="0.35">
      <c r="A38" s="6">
        <v>42926</v>
      </c>
      <c r="B38" s="43">
        <v>78.180000000000007</v>
      </c>
      <c r="C38" s="43">
        <v>462.16</v>
      </c>
      <c r="D38" s="45">
        <f t="shared" si="0"/>
        <v>1.1490227834803352E-2</v>
      </c>
      <c r="E38" s="45">
        <f t="shared" si="1"/>
        <v>2.4362097704835484E-3</v>
      </c>
      <c r="F38" s="45">
        <f t="shared" si="2"/>
        <v>1.9056305891053224E-3</v>
      </c>
      <c r="G38" s="45">
        <f t="shared" si="3"/>
        <v>-3.9927187367917935E-2</v>
      </c>
      <c r="H38" s="45">
        <f t="shared" si="4"/>
        <v>4.3738448546128586E-2</v>
      </c>
      <c r="I38" s="45">
        <f t="shared" si="5"/>
        <v>1</v>
      </c>
    </row>
    <row r="39" spans="1:9" x14ac:dyDescent="0.35">
      <c r="A39" s="6">
        <v>42919</v>
      </c>
      <c r="B39" s="43">
        <v>77.989999999999995</v>
      </c>
      <c r="C39" s="43">
        <v>456.91</v>
      </c>
      <c r="D39" s="45">
        <f t="shared" si="0"/>
        <v>-4.3000167560321656E-2</v>
      </c>
      <c r="E39" s="45">
        <f t="shared" si="1"/>
        <v>5.9331871533599093E-3</v>
      </c>
      <c r="F39" s="45">
        <f t="shared" si="2"/>
        <v>4.7848205070230316E-3</v>
      </c>
      <c r="G39" s="45">
        <f t="shared" si="3"/>
        <v>-3.7047997450000231E-2</v>
      </c>
      <c r="H39" s="45">
        <f t="shared" si="4"/>
        <v>4.661763846404629E-2</v>
      </c>
      <c r="I39" s="45">
        <f t="shared" si="5"/>
        <v>0</v>
      </c>
    </row>
    <row r="40" spans="1:9" x14ac:dyDescent="0.35">
      <c r="A40" s="6">
        <v>42912</v>
      </c>
      <c r="B40" s="43">
        <v>77.53</v>
      </c>
      <c r="C40" s="43">
        <v>477.44</v>
      </c>
      <c r="D40" s="45">
        <f t="shared" si="0"/>
        <v>-3.8598760666820144E-3</v>
      </c>
      <c r="E40" s="45">
        <f t="shared" si="1"/>
        <v>-1.0213200561725994E-2</v>
      </c>
      <c r="F40" s="45">
        <f t="shared" si="2"/>
        <v>-8.5090935307702582E-3</v>
      </c>
      <c r="G40" s="45">
        <f t="shared" si="3"/>
        <v>-5.0341911487793517E-2</v>
      </c>
      <c r="H40" s="45">
        <f t="shared" si="4"/>
        <v>3.3323724426253004E-2</v>
      </c>
      <c r="I40" s="45">
        <f t="shared" si="5"/>
        <v>1</v>
      </c>
    </row>
    <row r="41" spans="1:9" x14ac:dyDescent="0.35">
      <c r="A41" s="6">
        <v>42905</v>
      </c>
      <c r="B41" s="43">
        <v>78.33</v>
      </c>
      <c r="C41" s="43">
        <v>479.29</v>
      </c>
      <c r="D41" s="45">
        <f t="shared" si="0"/>
        <v>2.4999999999999994E-2</v>
      </c>
      <c r="E41" s="45">
        <f t="shared" si="1"/>
        <v>2.8165407758289447E-3</v>
      </c>
      <c r="F41" s="45">
        <f t="shared" si="2"/>
        <v>2.2187710747784859E-3</v>
      </c>
      <c r="G41" s="45">
        <f t="shared" si="3"/>
        <v>-3.9614046882244777E-2</v>
      </c>
      <c r="H41" s="45">
        <f t="shared" si="4"/>
        <v>4.4051589031801744E-2</v>
      </c>
      <c r="I41" s="45">
        <f t="shared" si="5"/>
        <v>1</v>
      </c>
    </row>
    <row r="42" spans="1:9" x14ac:dyDescent="0.35">
      <c r="A42" s="6">
        <v>42898</v>
      </c>
      <c r="B42" s="43">
        <v>78.11</v>
      </c>
      <c r="C42" s="43">
        <v>467.6</v>
      </c>
      <c r="D42" s="45">
        <f t="shared" si="0"/>
        <v>-3.3085194375516956E-2</v>
      </c>
      <c r="E42" s="45">
        <f t="shared" si="1"/>
        <v>-1.4062899514190672E-3</v>
      </c>
      <c r="F42" s="45">
        <f t="shared" si="2"/>
        <v>-1.2580405610362762E-3</v>
      </c>
      <c r="G42" s="45">
        <f t="shared" si="3"/>
        <v>-4.3090858518059535E-2</v>
      </c>
      <c r="H42" s="45">
        <f t="shared" si="4"/>
        <v>4.0574777395986986E-2</v>
      </c>
      <c r="I42" s="45">
        <f t="shared" si="5"/>
        <v>1</v>
      </c>
    </row>
    <row r="43" spans="1:9" x14ac:dyDescent="0.35">
      <c r="A43" s="6">
        <v>42891</v>
      </c>
      <c r="B43" s="43">
        <v>78.22</v>
      </c>
      <c r="C43" s="43">
        <v>483.6</v>
      </c>
      <c r="D43" s="45">
        <f t="shared" si="0"/>
        <v>1.0025062656641628E-2</v>
      </c>
      <c r="E43" s="45">
        <f t="shared" si="1"/>
        <v>1.782693558880943E-2</v>
      </c>
      <c r="F43" s="45">
        <f t="shared" si="2"/>
        <v>1.4577380432997979E-2</v>
      </c>
      <c r="G43" s="45">
        <f t="shared" si="3"/>
        <v>-2.7255437524025282E-2</v>
      </c>
      <c r="H43" s="45">
        <f t="shared" si="4"/>
        <v>5.6410198390021239E-2</v>
      </c>
      <c r="I43" s="45">
        <f t="shared" si="5"/>
        <v>1</v>
      </c>
    </row>
    <row r="44" spans="1:9" x14ac:dyDescent="0.35">
      <c r="A44" s="6">
        <v>42884</v>
      </c>
      <c r="B44" s="43">
        <v>76.849999999999994</v>
      </c>
      <c r="C44" s="43">
        <v>478.8</v>
      </c>
      <c r="D44" s="45">
        <f t="shared" si="0"/>
        <v>1.2690355329949238E-2</v>
      </c>
      <c r="E44" s="45">
        <f t="shared" si="1"/>
        <v>-1.0047661986345499E-2</v>
      </c>
      <c r="F44" s="45">
        <f t="shared" si="2"/>
        <v>-8.3727995416824734E-3</v>
      </c>
      <c r="G44" s="45">
        <f t="shared" si="3"/>
        <v>-5.0205617498705737E-2</v>
      </c>
      <c r="H44" s="45">
        <f t="shared" si="4"/>
        <v>3.3460018415340784E-2</v>
      </c>
      <c r="I44" s="45">
        <f t="shared" si="5"/>
        <v>1</v>
      </c>
    </row>
    <row r="45" spans="1:9" x14ac:dyDescent="0.35">
      <c r="A45" s="6">
        <v>42877</v>
      </c>
      <c r="B45" s="43">
        <v>77.63</v>
      </c>
      <c r="C45" s="43">
        <v>472.8</v>
      </c>
      <c r="D45" s="45">
        <f t="shared" si="0"/>
        <v>-1.9493985897967601E-2</v>
      </c>
      <c r="E45" s="45">
        <f t="shared" si="1"/>
        <v>-1.4149729868793341E-3</v>
      </c>
      <c r="F45" s="45">
        <f t="shared" si="2"/>
        <v>-1.2651896230452386E-3</v>
      </c>
      <c r="G45" s="45">
        <f t="shared" si="3"/>
        <v>-4.3098007580068501E-2</v>
      </c>
      <c r="H45" s="45">
        <f t="shared" si="4"/>
        <v>4.056762833397802E-2</v>
      </c>
      <c r="I45" s="45">
        <f t="shared" si="5"/>
        <v>1</v>
      </c>
    </row>
    <row r="46" spans="1:9" x14ac:dyDescent="0.35">
      <c r="A46" s="6">
        <v>42871</v>
      </c>
      <c r="B46" s="43">
        <v>77.739999999999995</v>
      </c>
      <c r="C46" s="43">
        <v>482.2</v>
      </c>
      <c r="D46" s="45">
        <f t="shared" si="0"/>
        <v>9.589213182027519E-3</v>
      </c>
      <c r="E46" s="45">
        <f t="shared" si="1"/>
        <v>2.2491121925555618E-2</v>
      </c>
      <c r="F46" s="45">
        <f t="shared" si="2"/>
        <v>1.8417576352424646E-2</v>
      </c>
      <c r="G46" s="45">
        <f t="shared" si="3"/>
        <v>-2.3415241604598614E-2</v>
      </c>
      <c r="H46" s="45">
        <f t="shared" si="4"/>
        <v>6.0250394309447911E-2</v>
      </c>
      <c r="I46" s="45">
        <f t="shared" si="5"/>
        <v>1</v>
      </c>
    </row>
    <row r="47" spans="1:9" x14ac:dyDescent="0.35">
      <c r="A47" s="6">
        <v>42863</v>
      </c>
      <c r="B47" s="43">
        <v>76.03</v>
      </c>
      <c r="C47" s="43">
        <v>477.62</v>
      </c>
      <c r="D47" s="45">
        <f t="shared" si="0"/>
        <v>1.2550349798600839E-2</v>
      </c>
      <c r="E47" s="45">
        <f t="shared" si="1"/>
        <v>-1.5917721764746963E-2</v>
      </c>
      <c r="F47" s="45">
        <f t="shared" si="2"/>
        <v>-1.3205835355498977E-2</v>
      </c>
      <c r="G47" s="45">
        <f t="shared" si="3"/>
        <v>-5.5038653312522237E-2</v>
      </c>
      <c r="H47" s="45">
        <f t="shared" si="4"/>
        <v>2.8626982601524284E-2</v>
      </c>
      <c r="I47" s="45">
        <f t="shared" si="5"/>
        <v>1</v>
      </c>
    </row>
    <row r="48" spans="1:9" x14ac:dyDescent="0.35">
      <c r="A48" s="6">
        <v>42857</v>
      </c>
      <c r="B48" s="43">
        <v>77.259799999999998</v>
      </c>
      <c r="C48" s="43">
        <v>471.7</v>
      </c>
      <c r="D48" s="45">
        <f t="shared" si="0"/>
        <v>1.5587994660465938E-2</v>
      </c>
      <c r="E48" s="45">
        <f t="shared" si="1"/>
        <v>-2.6321891808782531E-2</v>
      </c>
      <c r="F48" s="45">
        <f t="shared" si="2"/>
        <v>-2.1771970681901738E-2</v>
      </c>
      <c r="G48" s="45">
        <f t="shared" si="3"/>
        <v>-6.3604788638924992E-2</v>
      </c>
      <c r="H48" s="45">
        <f t="shared" si="4"/>
        <v>2.0060847275121522E-2</v>
      </c>
      <c r="I48" s="45">
        <f t="shared" si="5"/>
        <v>1</v>
      </c>
    </row>
    <row r="49" spans="1:9" x14ac:dyDescent="0.35">
      <c r="A49" s="6">
        <v>42849</v>
      </c>
      <c r="B49" s="43">
        <v>79.348399999999998</v>
      </c>
      <c r="C49" s="43">
        <v>464.46</v>
      </c>
      <c r="D49" s="45">
        <f t="shared" si="0"/>
        <v>2.9844789356984435E-2</v>
      </c>
      <c r="E49" s="45">
        <f t="shared" si="1"/>
        <v>5.3381708889074807E-2</v>
      </c>
      <c r="F49" s="45">
        <f t="shared" si="2"/>
        <v>4.3850931163192448E-2</v>
      </c>
      <c r="G49" s="45">
        <f t="shared" si="3"/>
        <v>2.0181132061691878E-3</v>
      </c>
      <c r="H49" s="45">
        <f t="shared" si="4"/>
        <v>8.5683749120215702E-2</v>
      </c>
      <c r="I49" s="45">
        <f t="shared" si="5"/>
        <v>1</v>
      </c>
    </row>
    <row r="50" spans="1:9" x14ac:dyDescent="0.35">
      <c r="A50" s="6">
        <v>42843</v>
      </c>
      <c r="B50" s="43">
        <v>75.327299999999994</v>
      </c>
      <c r="C50" s="43">
        <v>451</v>
      </c>
      <c r="D50" s="45">
        <f t="shared" si="0"/>
        <v>-2.1246120792551965E-2</v>
      </c>
      <c r="E50" s="45">
        <f t="shared" si="1"/>
        <v>-2.7959583967791132E-2</v>
      </c>
      <c r="F50" s="45">
        <f t="shared" si="2"/>
        <v>-2.3120342786325257E-2</v>
      </c>
      <c r="G50" s="45">
        <f t="shared" si="3"/>
        <v>-6.4953160743348518E-2</v>
      </c>
      <c r="H50" s="45">
        <f t="shared" si="4"/>
        <v>1.8712475170698004E-2</v>
      </c>
      <c r="I50" s="45">
        <f t="shared" si="5"/>
        <v>1</v>
      </c>
    </row>
    <row r="51" spans="1:9" x14ac:dyDescent="0.35">
      <c r="A51" s="6">
        <v>42835</v>
      </c>
      <c r="B51" s="43">
        <v>77.494</v>
      </c>
      <c r="C51" s="43">
        <v>460.79</v>
      </c>
      <c r="D51" s="45">
        <f t="shared" si="0"/>
        <v>1.4779074569124923E-3</v>
      </c>
      <c r="E51" s="45">
        <f t="shared" si="1"/>
        <v>8.8945825326646692E-3</v>
      </c>
      <c r="F51" s="45">
        <f t="shared" si="2"/>
        <v>7.2230460902977921E-3</v>
      </c>
      <c r="G51" s="45">
        <f t="shared" si="3"/>
        <v>-3.4609771866725467E-2</v>
      </c>
      <c r="H51" s="45">
        <f t="shared" si="4"/>
        <v>4.9055864047321054E-2</v>
      </c>
      <c r="I51" s="45">
        <f t="shared" si="5"/>
        <v>1</v>
      </c>
    </row>
    <row r="52" spans="1:9" x14ac:dyDescent="0.35">
      <c r="A52" s="6">
        <v>42828</v>
      </c>
      <c r="B52" s="43">
        <v>76.8108</v>
      </c>
      <c r="C52" s="43">
        <v>460.11</v>
      </c>
      <c r="D52" s="45">
        <f t="shared" si="0"/>
        <v>1.3860120752721389E-2</v>
      </c>
      <c r="E52" s="45">
        <f t="shared" si="1"/>
        <v>2.795153247629218E-2</v>
      </c>
      <c r="F52" s="45">
        <f t="shared" si="2"/>
        <v>2.2913332911319167E-2</v>
      </c>
      <c r="G52" s="45">
        <f t="shared" si="3"/>
        <v>-1.8919485045704093E-2</v>
      </c>
      <c r="H52" s="45">
        <f t="shared" si="4"/>
        <v>6.4746150868342428E-2</v>
      </c>
      <c r="I52" s="45">
        <f t="shared" si="5"/>
        <v>1</v>
      </c>
    </row>
    <row r="53" spans="1:9" x14ac:dyDescent="0.35">
      <c r="A53" s="6">
        <v>42821</v>
      </c>
      <c r="B53" s="43">
        <v>74.722200000000001</v>
      </c>
      <c r="C53" s="43">
        <v>453.82</v>
      </c>
      <c r="D53" s="45">
        <f t="shared" si="0"/>
        <v>-3.0973354128682753E-3</v>
      </c>
      <c r="E53" s="45">
        <f t="shared" si="1"/>
        <v>1.1094377306254394E-2</v>
      </c>
      <c r="F53" s="45">
        <f t="shared" si="2"/>
        <v>9.0342179224696152E-3</v>
      </c>
      <c r="G53" s="45">
        <f t="shared" si="3"/>
        <v>-3.2798600034553649E-2</v>
      </c>
      <c r="H53" s="45">
        <f t="shared" si="4"/>
        <v>5.0867035879492872E-2</v>
      </c>
      <c r="I53" s="45">
        <f t="shared" si="5"/>
        <v>1</v>
      </c>
    </row>
    <row r="54" spans="1:9" x14ac:dyDescent="0.35">
      <c r="A54" s="6">
        <v>42814</v>
      </c>
      <c r="B54" s="43">
        <v>73.902299999999997</v>
      </c>
      <c r="C54" s="43">
        <v>455.23</v>
      </c>
      <c r="D54" s="45">
        <f t="shared" si="0"/>
        <v>2.0512015781922601E-2</v>
      </c>
      <c r="E54" s="45">
        <f t="shared" si="1"/>
        <v>1.9111538907060917E-2</v>
      </c>
      <c r="F54" s="45">
        <f t="shared" si="2"/>
        <v>1.5635041526416631E-2</v>
      </c>
      <c r="G54" s="45">
        <f t="shared" si="3"/>
        <v>-2.6197776430606629E-2</v>
      </c>
      <c r="H54" s="45">
        <f t="shared" si="4"/>
        <v>5.7467859483439895E-2</v>
      </c>
      <c r="I54" s="45">
        <f t="shared" si="5"/>
        <v>1</v>
      </c>
    </row>
    <row r="55" spans="1:9" x14ac:dyDescent="0.35">
      <c r="A55" s="6">
        <v>42807</v>
      </c>
      <c r="B55" s="43">
        <v>72.516400000000004</v>
      </c>
      <c r="C55" s="43">
        <v>446.08</v>
      </c>
      <c r="D55" s="45">
        <f t="shared" si="0"/>
        <v>8.044834131790659E-3</v>
      </c>
      <c r="E55" s="45">
        <f t="shared" si="1"/>
        <v>-1.8753137588410542E-2</v>
      </c>
      <c r="F55" s="45">
        <f t="shared" si="2"/>
        <v>-1.5540337343579222E-2</v>
      </c>
      <c r="G55" s="45">
        <f t="shared" si="3"/>
        <v>-5.7373155300602482E-2</v>
      </c>
      <c r="H55" s="45">
        <f t="shared" si="4"/>
        <v>2.6292480613444039E-2</v>
      </c>
      <c r="I55" s="45">
        <f t="shared" si="5"/>
        <v>1</v>
      </c>
    </row>
    <row r="56" spans="1:9" x14ac:dyDescent="0.35">
      <c r="A56" s="6">
        <v>42800</v>
      </c>
      <c r="B56" s="43">
        <v>73.902299999999997</v>
      </c>
      <c r="C56" s="43">
        <v>442.52</v>
      </c>
      <c r="D56" s="45">
        <f t="shared" si="0"/>
        <v>8.3857442348008546E-3</v>
      </c>
      <c r="E56" s="45">
        <f t="shared" si="1"/>
        <v>1.5870391352194415E-3</v>
      </c>
      <c r="F56" s="45">
        <f t="shared" si="2"/>
        <v>1.2064772163622663E-3</v>
      </c>
      <c r="G56" s="45">
        <f t="shared" si="3"/>
        <v>-4.0626340740660995E-2</v>
      </c>
      <c r="H56" s="45">
        <f t="shared" si="4"/>
        <v>4.3039295173385526E-2</v>
      </c>
      <c r="I56" s="45">
        <f t="shared" si="5"/>
        <v>1</v>
      </c>
    </row>
    <row r="57" spans="1:9" x14ac:dyDescent="0.35">
      <c r="A57" s="6">
        <v>42793</v>
      </c>
      <c r="B57" s="43">
        <v>73.785200000000003</v>
      </c>
      <c r="C57" s="43">
        <v>438.84</v>
      </c>
      <c r="D57" s="45">
        <f t="shared" si="0"/>
        <v>8.6884567645841328E-3</v>
      </c>
      <c r="E57" s="45">
        <f t="shared" si="1"/>
        <v>-1.6649674483071003E-2</v>
      </c>
      <c r="F57" s="45">
        <f t="shared" si="2"/>
        <v>-1.3808478911991646E-2</v>
      </c>
      <c r="G57" s="45">
        <f t="shared" si="3"/>
        <v>-5.5641296869014908E-2</v>
      </c>
      <c r="H57" s="45">
        <f t="shared" si="4"/>
        <v>2.8024339045031613E-2</v>
      </c>
      <c r="I57" s="45">
        <f t="shared" si="5"/>
        <v>1</v>
      </c>
    </row>
    <row r="58" spans="1:9" x14ac:dyDescent="0.35">
      <c r="A58" s="6">
        <v>42786</v>
      </c>
      <c r="B58" s="43">
        <v>75.034499999999994</v>
      </c>
      <c r="C58" s="43">
        <v>435.06</v>
      </c>
      <c r="D58" s="45">
        <f t="shared" si="0"/>
        <v>6.0353798126951408E-3</v>
      </c>
      <c r="E58" s="45">
        <f t="shared" si="1"/>
        <v>2.7807912947712607E-2</v>
      </c>
      <c r="F58" s="45">
        <f t="shared" si="2"/>
        <v>2.2795085678515428E-2</v>
      </c>
      <c r="G58" s="45">
        <f t="shared" si="3"/>
        <v>-1.9037732278507833E-2</v>
      </c>
      <c r="H58" s="45">
        <f t="shared" si="4"/>
        <v>6.4627903635538692E-2</v>
      </c>
      <c r="I58" s="45">
        <f t="shared" si="5"/>
        <v>1</v>
      </c>
    </row>
    <row r="59" spans="1:9" x14ac:dyDescent="0.35">
      <c r="A59" s="6">
        <v>42779</v>
      </c>
      <c r="B59" s="43">
        <v>73.004400000000004</v>
      </c>
      <c r="C59" s="43">
        <v>432.45</v>
      </c>
      <c r="D59" s="45">
        <f t="shared" si="0"/>
        <v>2.5419107011595027E-2</v>
      </c>
      <c r="E59" s="45">
        <f t="shared" si="1"/>
        <v>1.2863984727486627E-2</v>
      </c>
      <c r="F59" s="45">
        <f t="shared" si="2"/>
        <v>1.0491200707326346E-2</v>
      </c>
      <c r="G59" s="45">
        <f t="shared" si="3"/>
        <v>-3.1341617249696918E-2</v>
      </c>
      <c r="H59" s="45">
        <f t="shared" si="4"/>
        <v>5.2324018664349603E-2</v>
      </c>
      <c r="I59" s="45">
        <f t="shared" si="5"/>
        <v>1</v>
      </c>
    </row>
    <row r="60" spans="1:9" x14ac:dyDescent="0.35">
      <c r="A60" s="6">
        <v>42772</v>
      </c>
      <c r="B60" s="43">
        <v>72.077200000000005</v>
      </c>
      <c r="C60" s="43">
        <v>421.73</v>
      </c>
      <c r="D60" s="45">
        <f t="shared" si="0"/>
        <v>1.3189506054199522E-2</v>
      </c>
      <c r="E60" s="45">
        <f t="shared" si="1"/>
        <v>-1.7298830202055991E-2</v>
      </c>
      <c r="F60" s="45">
        <f t="shared" si="2"/>
        <v>-1.4342952657922157E-2</v>
      </c>
      <c r="G60" s="45">
        <f t="shared" si="3"/>
        <v>-5.6175770614945414E-2</v>
      </c>
      <c r="H60" s="45">
        <f t="shared" si="4"/>
        <v>2.7489865299101104E-2</v>
      </c>
      <c r="I60" s="45">
        <f t="shared" si="5"/>
        <v>1</v>
      </c>
    </row>
    <row r="61" spans="1:9" x14ac:dyDescent="0.35">
      <c r="A61" s="6">
        <v>42765</v>
      </c>
      <c r="B61" s="43">
        <v>73.346000000000004</v>
      </c>
      <c r="C61" s="43">
        <v>416.24</v>
      </c>
      <c r="D61" s="45">
        <f t="shared" si="0"/>
        <v>1.6757047242171121E-2</v>
      </c>
      <c r="E61" s="45">
        <f t="shared" si="1"/>
        <v>-1.3359543485311968E-4</v>
      </c>
      <c r="F61" s="45">
        <f t="shared" si="2"/>
        <v>-2.1018442143727839E-4</v>
      </c>
      <c r="G61" s="45">
        <f t="shared" si="3"/>
        <v>-4.2043002378460537E-2</v>
      </c>
      <c r="H61" s="45">
        <f t="shared" si="4"/>
        <v>4.1622633535585984E-2</v>
      </c>
      <c r="I61" s="45">
        <f t="shared" si="5"/>
        <v>1</v>
      </c>
    </row>
    <row r="62" spans="1:9" x14ac:dyDescent="0.35">
      <c r="A62" s="6">
        <v>42758</v>
      </c>
      <c r="B62" s="43">
        <v>73.355800000000002</v>
      </c>
      <c r="C62" s="43">
        <v>409.38</v>
      </c>
      <c r="D62" s="45">
        <f t="shared" si="0"/>
        <v>-5.1518833535844581E-3</v>
      </c>
      <c r="E62" s="45">
        <f t="shared" si="1"/>
        <v>9.6719892200058527E-3</v>
      </c>
      <c r="F62" s="45">
        <f t="shared" si="2"/>
        <v>7.8631135689365798E-3</v>
      </c>
      <c r="G62" s="45">
        <f t="shared" si="3"/>
        <v>-3.3969704388086677E-2</v>
      </c>
      <c r="H62" s="45">
        <f t="shared" si="4"/>
        <v>4.9695931525959844E-2</v>
      </c>
      <c r="I62" s="45">
        <f t="shared" si="5"/>
        <v>1</v>
      </c>
    </row>
    <row r="63" spans="1:9" x14ac:dyDescent="0.35">
      <c r="A63" s="6">
        <v>42751</v>
      </c>
      <c r="B63" s="43">
        <v>72.653099999999995</v>
      </c>
      <c r="C63" s="43">
        <v>411.5</v>
      </c>
      <c r="D63" s="45">
        <f t="shared" si="0"/>
        <v>-2.5693232499515279E-3</v>
      </c>
      <c r="E63" s="45">
        <f t="shared" si="1"/>
        <v>3.4751349819335677E-2</v>
      </c>
      <c r="F63" s="45">
        <f t="shared" si="2"/>
        <v>2.8511872276669424E-2</v>
      </c>
      <c r="G63" s="45">
        <f t="shared" si="3"/>
        <v>-1.3320945680353836E-2</v>
      </c>
      <c r="H63" s="45">
        <f t="shared" si="4"/>
        <v>7.0344690233692692E-2</v>
      </c>
      <c r="I63" s="45">
        <f t="shared" si="5"/>
        <v>1</v>
      </c>
    </row>
    <row r="64" spans="1:9" x14ac:dyDescent="0.35">
      <c r="A64" s="6">
        <v>42744</v>
      </c>
      <c r="B64" s="43">
        <v>70.213099999999997</v>
      </c>
      <c r="C64" s="43">
        <v>412.56</v>
      </c>
      <c r="D64" s="45">
        <f t="shared" si="0"/>
        <v>8.7336244541488025E-4</v>
      </c>
      <c r="E64" s="45">
        <f t="shared" si="1"/>
        <v>-5.8040581680190231E-3</v>
      </c>
      <c r="F64" s="45">
        <f t="shared" si="2"/>
        <v>-4.8788846570191578E-3</v>
      </c>
      <c r="G64" s="45">
        <f t="shared" si="3"/>
        <v>-4.6711702614042422E-2</v>
      </c>
      <c r="H64" s="45">
        <f t="shared" si="4"/>
        <v>3.6953933300004099E-2</v>
      </c>
      <c r="I64" s="45">
        <f t="shared" si="5"/>
        <v>1</v>
      </c>
    </row>
    <row r="65" spans="1:9" x14ac:dyDescent="0.35">
      <c r="A65" s="6">
        <v>42737</v>
      </c>
      <c r="B65" s="43">
        <v>70.623000000000005</v>
      </c>
      <c r="C65" s="43">
        <v>412.2</v>
      </c>
      <c r="D65" s="45">
        <f t="shared" si="0"/>
        <v>5.0961937041280993E-3</v>
      </c>
      <c r="E65" s="45">
        <f t="shared" si="1"/>
        <v>7.2380572056108478E-3</v>
      </c>
      <c r="F65" s="45">
        <f t="shared" si="2"/>
        <v>5.859167946909374E-3</v>
      </c>
      <c r="G65" s="45">
        <f t="shared" si="3"/>
        <v>-3.5973650010113885E-2</v>
      </c>
      <c r="H65" s="45">
        <f t="shared" si="4"/>
        <v>4.7691985903932636E-2</v>
      </c>
      <c r="I65" s="45">
        <f t="shared" si="5"/>
        <v>1</v>
      </c>
    </row>
    <row r="66" spans="1:9" x14ac:dyDescent="0.35">
      <c r="A66" s="6">
        <v>42731</v>
      </c>
      <c r="B66" s="43">
        <v>70.115499999999997</v>
      </c>
      <c r="C66" s="43">
        <v>410.11</v>
      </c>
      <c r="D66" s="45">
        <f t="shared" si="0"/>
        <v>9.0544497207391359E-3</v>
      </c>
      <c r="E66" s="45">
        <f t="shared" si="1"/>
        <v>7.432663488423431E-3</v>
      </c>
      <c r="F66" s="45">
        <f t="shared" si="2"/>
        <v>6.0193944471381416E-3</v>
      </c>
      <c r="G66" s="45">
        <f t="shared" si="3"/>
        <v>-3.5813423509885117E-2</v>
      </c>
      <c r="H66" s="45">
        <f t="shared" si="4"/>
        <v>4.7852212404161404E-2</v>
      </c>
      <c r="I66" s="45">
        <f t="shared" si="5"/>
        <v>1</v>
      </c>
    </row>
    <row r="67" spans="1:9" x14ac:dyDescent="0.35">
      <c r="A67" s="6">
        <v>42723</v>
      </c>
      <c r="B67" s="43">
        <v>69.598200000000006</v>
      </c>
      <c r="C67" s="43">
        <v>406.43</v>
      </c>
      <c r="D67" s="45">
        <f t="shared" ref="D67:D118" si="6">(C67-C68)/C68</f>
        <v>4.7230095336253497E-2</v>
      </c>
      <c r="E67" s="45">
        <f t="shared" ref="E67:E118" si="7">(B67-B68)/B68</f>
        <v>1.5378420608046577E-2</v>
      </c>
      <c r="F67" s="45">
        <f t="shared" ref="F67:F118" si="8">$M$4+$L$4*E67</f>
        <v>1.2561428119150219E-2</v>
      </c>
      <c r="G67" s="45">
        <f t="shared" ref="G67:G118" si="9">$M$4+$L$4*E67-$L$11</f>
        <v>-2.9271389837873044E-2</v>
      </c>
      <c r="H67" s="45">
        <f t="shared" ref="H67:H118" si="10">$M$4+$L$4*E67+$L$11</f>
        <v>5.4394246076173478E-2</v>
      </c>
      <c r="I67" s="45">
        <f t="shared" ref="I67:I118" si="11">IF(D67&lt;=H67,IF(D67&gt;=G67,1,0),0)</f>
        <v>1</v>
      </c>
    </row>
    <row r="68" spans="1:9" x14ac:dyDescent="0.35">
      <c r="A68" s="6">
        <v>42716</v>
      </c>
      <c r="B68" s="43">
        <v>68.5441</v>
      </c>
      <c r="C68" s="43">
        <v>388.1</v>
      </c>
      <c r="D68" s="45">
        <f t="shared" si="6"/>
        <v>2.6230895340843028E-2</v>
      </c>
      <c r="E68" s="45">
        <f t="shared" si="7"/>
        <v>6.976297755255241E-2</v>
      </c>
      <c r="F68" s="45">
        <f t="shared" si="8"/>
        <v>5.7338231312612259E-2</v>
      </c>
      <c r="G68" s="45">
        <f t="shared" si="9"/>
        <v>1.5505413355588998E-2</v>
      </c>
      <c r="H68" s="45">
        <f t="shared" si="10"/>
        <v>9.9171049269635519E-2</v>
      </c>
      <c r="I68" s="45">
        <f t="shared" si="11"/>
        <v>1</v>
      </c>
    </row>
    <row r="69" spans="1:9" x14ac:dyDescent="0.35">
      <c r="A69" s="6">
        <v>42709</v>
      </c>
      <c r="B69" s="43">
        <v>64.074100000000001</v>
      </c>
      <c r="C69" s="43">
        <v>378.18</v>
      </c>
      <c r="D69" s="45">
        <f t="shared" si="6"/>
        <v>-1.957327664428489E-2</v>
      </c>
      <c r="E69" s="45">
        <f t="shared" si="7"/>
        <v>-4.5551477069047928E-4</v>
      </c>
      <c r="F69" s="45">
        <f t="shared" si="8"/>
        <v>-4.7523243423378019E-4</v>
      </c>
      <c r="G69" s="45">
        <f t="shared" si="9"/>
        <v>-4.230805039125704E-2</v>
      </c>
      <c r="H69" s="45">
        <f t="shared" si="10"/>
        <v>4.1357585522789481E-2</v>
      </c>
      <c r="I69" s="45">
        <f t="shared" si="11"/>
        <v>1</v>
      </c>
    </row>
    <row r="70" spans="1:9" x14ac:dyDescent="0.35">
      <c r="A70" s="6">
        <v>42702</v>
      </c>
      <c r="B70" s="43">
        <v>64.103300000000004</v>
      </c>
      <c r="C70" s="43">
        <v>385.73</v>
      </c>
      <c r="D70" s="45">
        <f t="shared" si="6"/>
        <v>6.2084257206208304E-3</v>
      </c>
      <c r="E70" s="45">
        <f t="shared" si="7"/>
        <v>1.7978059811469389E-2</v>
      </c>
      <c r="F70" s="45">
        <f t="shared" si="8"/>
        <v>1.4701806556073961E-2</v>
      </c>
      <c r="G70" s="45">
        <f t="shared" si="9"/>
        <v>-2.7131011400949298E-2</v>
      </c>
      <c r="H70" s="45">
        <f t="shared" si="10"/>
        <v>5.6534624513097223E-2</v>
      </c>
      <c r="I70" s="45">
        <f t="shared" si="11"/>
        <v>1</v>
      </c>
    </row>
    <row r="71" spans="1:9" x14ac:dyDescent="0.35">
      <c r="A71" s="6">
        <v>42695</v>
      </c>
      <c r="B71" s="43">
        <v>62.971200000000003</v>
      </c>
      <c r="C71" s="43">
        <v>383.35</v>
      </c>
      <c r="D71" s="45">
        <f t="shared" si="6"/>
        <v>4.0609137055837664E-2</v>
      </c>
      <c r="E71" s="45">
        <f t="shared" si="7"/>
        <v>-2.0048397513208156E-2</v>
      </c>
      <c r="F71" s="45">
        <f t="shared" si="8"/>
        <v>-1.6606772412568055E-2</v>
      </c>
      <c r="G71" s="45">
        <f t="shared" si="9"/>
        <v>-5.8439590369591315E-2</v>
      </c>
      <c r="H71" s="45">
        <f t="shared" si="10"/>
        <v>2.5226045544455206E-2</v>
      </c>
      <c r="I71" s="45">
        <f t="shared" si="11"/>
        <v>0</v>
      </c>
    </row>
    <row r="72" spans="1:9" x14ac:dyDescent="0.35">
      <c r="A72" s="6">
        <v>42688</v>
      </c>
      <c r="B72" s="43">
        <v>64.259500000000003</v>
      </c>
      <c r="C72" s="43">
        <v>368.39</v>
      </c>
      <c r="D72" s="45">
        <f t="shared" si="6"/>
        <v>-2.4468394989804861E-2</v>
      </c>
      <c r="E72" s="45">
        <f t="shared" si="7"/>
        <v>4.1607907593455361E-2</v>
      </c>
      <c r="F72" s="45">
        <f t="shared" si="8"/>
        <v>3.415712812291339E-2</v>
      </c>
      <c r="G72" s="45">
        <f t="shared" si="9"/>
        <v>-7.6756898341098709E-3</v>
      </c>
      <c r="H72" s="45">
        <f t="shared" si="10"/>
        <v>7.5989946079936643E-2</v>
      </c>
      <c r="I72" s="45">
        <f t="shared" si="11"/>
        <v>0</v>
      </c>
    </row>
    <row r="73" spans="1:9" x14ac:dyDescent="0.35">
      <c r="A73" s="6">
        <v>42681</v>
      </c>
      <c r="B73" s="43">
        <v>61.692599999999999</v>
      </c>
      <c r="C73" s="43">
        <v>377.63</v>
      </c>
      <c r="D73" s="45">
        <f t="shared" si="6"/>
        <v>-2.1481135986733055E-2</v>
      </c>
      <c r="E73" s="45">
        <f t="shared" si="7"/>
        <v>-2.3674380245476134E-3</v>
      </c>
      <c r="F73" s="45">
        <f t="shared" si="8"/>
        <v>-2.049389071132026E-3</v>
      </c>
      <c r="G73" s="45">
        <f t="shared" si="9"/>
        <v>-4.388220702815529E-2</v>
      </c>
      <c r="H73" s="45">
        <f t="shared" si="10"/>
        <v>3.9783428885891231E-2</v>
      </c>
      <c r="I73" s="45">
        <f t="shared" si="11"/>
        <v>1</v>
      </c>
    </row>
    <row r="74" spans="1:9" x14ac:dyDescent="0.35">
      <c r="A74" s="6">
        <v>42674</v>
      </c>
      <c r="B74" s="43">
        <v>61.838999999999999</v>
      </c>
      <c r="C74" s="43">
        <v>385.92</v>
      </c>
      <c r="D74" s="45">
        <f t="shared" si="6"/>
        <v>-2.5109887333905921E-2</v>
      </c>
      <c r="E74" s="45">
        <f t="shared" si="7"/>
        <v>-6.7138736694745405E-2</v>
      </c>
      <c r="F74" s="45">
        <f t="shared" si="8"/>
        <v>-5.5377978216389227E-2</v>
      </c>
      <c r="G74" s="45">
        <f t="shared" si="9"/>
        <v>-9.7210796173412495E-2</v>
      </c>
      <c r="H74" s="45">
        <f t="shared" si="10"/>
        <v>-1.3545160259365967E-2</v>
      </c>
      <c r="I74" s="45">
        <f t="shared" si="11"/>
        <v>1</v>
      </c>
    </row>
    <row r="75" spans="1:9" x14ac:dyDescent="0.35">
      <c r="A75" s="6">
        <v>42667</v>
      </c>
      <c r="B75" s="43">
        <v>66.289599999999993</v>
      </c>
      <c r="C75" s="43">
        <v>395.86</v>
      </c>
      <c r="D75" s="45">
        <f t="shared" si="6"/>
        <v>3.0053862767037056E-2</v>
      </c>
      <c r="E75" s="45">
        <f t="shared" si="7"/>
        <v>3.033995672825841E-2</v>
      </c>
      <c r="F75" s="45">
        <f t="shared" si="8"/>
        <v>2.4879810321108711E-2</v>
      </c>
      <c r="G75" s="45">
        <f t="shared" si="9"/>
        <v>-1.6953007635914549E-2</v>
      </c>
      <c r="H75" s="45">
        <f t="shared" si="10"/>
        <v>6.6712628278131972E-2</v>
      </c>
      <c r="I75" s="45">
        <f t="shared" si="11"/>
        <v>1</v>
      </c>
    </row>
    <row r="76" spans="1:9" x14ac:dyDescent="0.35">
      <c r="A76" s="6">
        <v>42660</v>
      </c>
      <c r="B76" s="43">
        <v>64.337599999999995</v>
      </c>
      <c r="C76" s="43">
        <v>384.31</v>
      </c>
      <c r="D76" s="45">
        <f t="shared" si="6"/>
        <v>-3.804660709368974E-2</v>
      </c>
      <c r="E76" s="45">
        <f t="shared" si="7"/>
        <v>3.5175394279131161E-2</v>
      </c>
      <c r="F76" s="45">
        <f t="shared" si="8"/>
        <v>2.886100365491923E-2</v>
      </c>
      <c r="G76" s="45">
        <f t="shared" si="9"/>
        <v>-1.2971814302104031E-2</v>
      </c>
      <c r="H76" s="45">
        <f t="shared" si="10"/>
        <v>7.0693821611942487E-2</v>
      </c>
      <c r="I76" s="45">
        <f t="shared" si="11"/>
        <v>0</v>
      </c>
    </row>
    <row r="77" spans="1:9" x14ac:dyDescent="0.35">
      <c r="A77" s="6">
        <v>42653</v>
      </c>
      <c r="B77" s="43">
        <v>62.151400000000002</v>
      </c>
      <c r="C77" s="43">
        <v>399.51</v>
      </c>
      <c r="D77" s="45">
        <f t="shared" si="6"/>
        <v>-9.176359713300733E-3</v>
      </c>
      <c r="E77" s="45">
        <f t="shared" si="7"/>
        <v>-1.3172226544513412E-2</v>
      </c>
      <c r="F77" s="45">
        <f t="shared" si="8"/>
        <v>-1.0945368302868004E-2</v>
      </c>
      <c r="G77" s="45">
        <f t="shared" si="9"/>
        <v>-5.2778186259891266E-2</v>
      </c>
      <c r="H77" s="45">
        <f t="shared" si="10"/>
        <v>3.0887449654155255E-2</v>
      </c>
      <c r="I77" s="45">
        <f t="shared" si="11"/>
        <v>1</v>
      </c>
    </row>
    <row r="78" spans="1:9" x14ac:dyDescent="0.35">
      <c r="A78" s="6">
        <v>42646</v>
      </c>
      <c r="B78" s="43">
        <v>62.981000000000002</v>
      </c>
      <c r="C78" s="43">
        <v>403.21</v>
      </c>
      <c r="D78" s="45">
        <f t="shared" si="6"/>
        <v>9.7162747602233639E-3</v>
      </c>
      <c r="E78" s="45">
        <f t="shared" si="7"/>
        <v>2.6730767036238307E-2</v>
      </c>
      <c r="F78" s="45">
        <f t="shared" si="8"/>
        <v>2.1908231887687597E-2</v>
      </c>
      <c r="G78" s="45">
        <f t="shared" si="9"/>
        <v>-1.9924586069335663E-2</v>
      </c>
      <c r="H78" s="45">
        <f t="shared" si="10"/>
        <v>6.3741049844710851E-2</v>
      </c>
      <c r="I78" s="45">
        <f t="shared" si="11"/>
        <v>1</v>
      </c>
    </row>
    <row r="79" spans="1:9" x14ac:dyDescent="0.35">
      <c r="A79" s="6">
        <v>42639</v>
      </c>
      <c r="B79" s="43">
        <v>61.341299999999997</v>
      </c>
      <c r="C79" s="43">
        <v>399.33</v>
      </c>
      <c r="D79" s="45">
        <f t="shared" si="6"/>
        <v>1.706441178717874E-2</v>
      </c>
      <c r="E79" s="45">
        <f t="shared" si="7"/>
        <v>-1.9053538653788684E-3</v>
      </c>
      <c r="F79" s="45">
        <f t="shared" si="8"/>
        <v>-1.6689382112486206E-3</v>
      </c>
      <c r="G79" s="45">
        <f t="shared" si="9"/>
        <v>-4.3501756168271878E-2</v>
      </c>
      <c r="H79" s="45">
        <f t="shared" si="10"/>
        <v>4.0163879745774643E-2</v>
      </c>
      <c r="I79" s="45">
        <f t="shared" si="11"/>
        <v>1</v>
      </c>
    </row>
    <row r="80" spans="1:9" x14ac:dyDescent="0.35">
      <c r="A80" s="6">
        <v>42632</v>
      </c>
      <c r="B80" s="43">
        <v>61.458399999999997</v>
      </c>
      <c r="C80" s="43">
        <v>392.63</v>
      </c>
      <c r="D80" s="45">
        <f t="shared" si="6"/>
        <v>1.4888722309819812E-2</v>
      </c>
      <c r="E80" s="45">
        <f t="shared" si="7"/>
        <v>-3.9544653044289975E-3</v>
      </c>
      <c r="F80" s="45">
        <f t="shared" si="8"/>
        <v>-3.3560469197270975E-3</v>
      </c>
      <c r="G80" s="45">
        <f t="shared" si="9"/>
        <v>-4.5188864876750355E-2</v>
      </c>
      <c r="H80" s="45">
        <f t="shared" si="10"/>
        <v>3.8476771037296166E-2</v>
      </c>
      <c r="I80" s="45">
        <f t="shared" si="11"/>
        <v>1</v>
      </c>
    </row>
    <row r="81" spans="1:9" x14ac:dyDescent="0.35">
      <c r="A81" s="6">
        <v>42625</v>
      </c>
      <c r="B81" s="43">
        <v>61.702399999999997</v>
      </c>
      <c r="C81" s="43">
        <v>386.87</v>
      </c>
      <c r="D81" s="45">
        <f t="shared" si="6"/>
        <v>-3.0619659725876297E-2</v>
      </c>
      <c r="E81" s="45">
        <f t="shared" si="7"/>
        <v>-2.1210510870168696E-2</v>
      </c>
      <c r="F81" s="45">
        <f t="shared" si="8"/>
        <v>-1.7563583021988172E-2</v>
      </c>
      <c r="G81" s="45">
        <f t="shared" si="9"/>
        <v>-5.9396400979011429E-2</v>
      </c>
      <c r="H81" s="45">
        <f t="shared" si="10"/>
        <v>2.4269234935035088E-2</v>
      </c>
      <c r="I81" s="45">
        <f t="shared" si="11"/>
        <v>1</v>
      </c>
    </row>
    <row r="82" spans="1:9" x14ac:dyDescent="0.35">
      <c r="A82" s="6">
        <v>42618</v>
      </c>
      <c r="B82" s="43">
        <v>63.039499999999997</v>
      </c>
      <c r="C82" s="43">
        <v>399.09</v>
      </c>
      <c r="D82" s="45">
        <f t="shared" si="6"/>
        <v>1.6220207781625452E-2</v>
      </c>
      <c r="E82" s="45">
        <f t="shared" si="7"/>
        <v>2.6215588377495332E-2</v>
      </c>
      <c r="F82" s="45">
        <f t="shared" si="8"/>
        <v>2.1484066376225498E-2</v>
      </c>
      <c r="G82" s="45">
        <f t="shared" si="9"/>
        <v>-2.0348751580797762E-2</v>
      </c>
      <c r="H82" s="45">
        <f t="shared" si="10"/>
        <v>6.3316884333248752E-2</v>
      </c>
      <c r="I82" s="45">
        <f t="shared" si="11"/>
        <v>1</v>
      </c>
    </row>
    <row r="83" spans="1:9" x14ac:dyDescent="0.35">
      <c r="A83" s="6">
        <v>42611</v>
      </c>
      <c r="B83" s="43">
        <v>61.429099999999998</v>
      </c>
      <c r="C83" s="43">
        <v>392.72</v>
      </c>
      <c r="D83" s="45">
        <f t="shared" si="6"/>
        <v>1.1539254069647687E-2</v>
      </c>
      <c r="E83" s="45">
        <f t="shared" si="7"/>
        <v>-4.5874235564443422E-3</v>
      </c>
      <c r="F83" s="45">
        <f t="shared" si="8"/>
        <v>-3.8771846961934745E-3</v>
      </c>
      <c r="G83" s="45">
        <f t="shared" si="9"/>
        <v>-4.5710002653216737E-2</v>
      </c>
      <c r="H83" s="45">
        <f t="shared" si="10"/>
        <v>3.7955633260829784E-2</v>
      </c>
      <c r="I83" s="45">
        <f t="shared" si="11"/>
        <v>1</v>
      </c>
    </row>
    <row r="84" spans="1:9" x14ac:dyDescent="0.35">
      <c r="A84" s="6">
        <v>42604</v>
      </c>
      <c r="B84" s="43">
        <v>61.712200000000003</v>
      </c>
      <c r="C84" s="43">
        <v>388.24</v>
      </c>
      <c r="D84" s="45">
        <f t="shared" si="6"/>
        <v>-2.3025239688970477E-2</v>
      </c>
      <c r="E84" s="45">
        <f t="shared" si="7"/>
        <v>-1.9689698610204323E-2</v>
      </c>
      <c r="F84" s="45">
        <f t="shared" si="8"/>
        <v>-1.6311442431266518E-2</v>
      </c>
      <c r="G84" s="45">
        <f t="shared" si="9"/>
        <v>-5.8144260388289778E-2</v>
      </c>
      <c r="H84" s="45">
        <f t="shared" si="10"/>
        <v>2.5521375525756743E-2</v>
      </c>
      <c r="I84" s="45">
        <f t="shared" si="11"/>
        <v>1</v>
      </c>
    </row>
    <row r="85" spans="1:9" x14ac:dyDescent="0.35">
      <c r="A85" s="6">
        <v>42597</v>
      </c>
      <c r="B85" s="43">
        <v>62.951700000000002</v>
      </c>
      <c r="C85" s="43">
        <v>397.39</v>
      </c>
      <c r="D85" s="45">
        <f t="shared" si="6"/>
        <v>1.9968686635353231E-2</v>
      </c>
      <c r="E85" s="45">
        <f t="shared" si="7"/>
        <v>1.3354345715936827E-2</v>
      </c>
      <c r="F85" s="45">
        <f t="shared" si="8"/>
        <v>1.089493291932158E-2</v>
      </c>
      <c r="G85" s="45">
        <f t="shared" si="9"/>
        <v>-3.093788503770168E-2</v>
      </c>
      <c r="H85" s="45">
        <f t="shared" si="10"/>
        <v>5.2727750876344841E-2</v>
      </c>
      <c r="I85" s="45">
        <f t="shared" si="11"/>
        <v>1</v>
      </c>
    </row>
    <row r="86" spans="1:9" x14ac:dyDescent="0.35">
      <c r="A86" s="6">
        <v>42590</v>
      </c>
      <c r="B86" s="43">
        <v>62.122100000000003</v>
      </c>
      <c r="C86" s="43">
        <v>389.61</v>
      </c>
      <c r="D86" s="45">
        <f t="shared" si="6"/>
        <v>-8.2726671078755792E-3</v>
      </c>
      <c r="E86" s="45">
        <f t="shared" si="7"/>
        <v>1.015815302760774E-2</v>
      </c>
      <c r="F86" s="45">
        <f t="shared" si="8"/>
        <v>8.2633900877834079E-3</v>
      </c>
      <c r="G86" s="45">
        <f t="shared" si="9"/>
        <v>-3.3569427869239853E-2</v>
      </c>
      <c r="H86" s="45">
        <f t="shared" si="10"/>
        <v>5.0096208044806669E-2</v>
      </c>
      <c r="I86" s="45">
        <f t="shared" si="11"/>
        <v>1</v>
      </c>
    </row>
    <row r="87" spans="1:9" x14ac:dyDescent="0.35">
      <c r="A87" s="6">
        <v>42583</v>
      </c>
      <c r="B87" s="43">
        <v>61.497399999999999</v>
      </c>
      <c r="C87" s="43">
        <v>392.86</v>
      </c>
      <c r="D87" s="45">
        <f t="shared" si="6"/>
        <v>7.7209183019109678E-3</v>
      </c>
      <c r="E87" s="45">
        <f t="shared" si="7"/>
        <v>6.5437982824067042E-2</v>
      </c>
      <c r="F87" s="45">
        <f t="shared" si="8"/>
        <v>5.3777304302252298E-2</v>
      </c>
      <c r="G87" s="45">
        <f t="shared" si="9"/>
        <v>1.1944486345229037E-2</v>
      </c>
      <c r="H87" s="45">
        <f t="shared" si="10"/>
        <v>9.5610122259275565E-2</v>
      </c>
      <c r="I87" s="45">
        <f t="shared" si="11"/>
        <v>0</v>
      </c>
    </row>
    <row r="88" spans="1:9" x14ac:dyDescent="0.35">
      <c r="A88" s="6">
        <v>42576</v>
      </c>
      <c r="B88" s="43">
        <v>57.720300000000002</v>
      </c>
      <c r="C88" s="43">
        <v>389.85</v>
      </c>
      <c r="D88" s="45">
        <f t="shared" si="6"/>
        <v>4.1739037490313456E-2</v>
      </c>
      <c r="E88" s="45">
        <f t="shared" si="7"/>
        <v>1.862426882821623E-3</v>
      </c>
      <c r="F88" s="45">
        <f t="shared" si="8"/>
        <v>1.4332140635311464E-3</v>
      </c>
      <c r="G88" s="45">
        <f t="shared" si="9"/>
        <v>-4.0399603893492113E-2</v>
      </c>
      <c r="H88" s="45">
        <f t="shared" si="10"/>
        <v>4.3266032020554408E-2</v>
      </c>
      <c r="I88" s="45">
        <f t="shared" si="11"/>
        <v>1</v>
      </c>
    </row>
    <row r="89" spans="1:9" x14ac:dyDescent="0.35">
      <c r="A89" s="6">
        <v>42569</v>
      </c>
      <c r="B89" s="43">
        <v>57.613</v>
      </c>
      <c r="C89" s="43">
        <v>374.23</v>
      </c>
      <c r="D89" s="45">
        <f t="shared" si="6"/>
        <v>2.7568027677860513E-2</v>
      </c>
      <c r="E89" s="45">
        <f t="shared" si="7"/>
        <v>2.1811461570113034E-2</v>
      </c>
      <c r="F89" s="45">
        <f t="shared" si="8"/>
        <v>1.7857987018910264E-2</v>
      </c>
      <c r="G89" s="45">
        <f t="shared" si="9"/>
        <v>-2.3974830938112996E-2</v>
      </c>
      <c r="H89" s="45">
        <f t="shared" si="10"/>
        <v>5.9690804975933529E-2</v>
      </c>
      <c r="I89" s="45">
        <f t="shared" si="11"/>
        <v>1</v>
      </c>
    </row>
    <row r="90" spans="1:9" x14ac:dyDescent="0.35">
      <c r="A90" s="6">
        <v>42562</v>
      </c>
      <c r="B90" s="43">
        <v>56.383200000000002</v>
      </c>
      <c r="C90" s="43">
        <v>364.19</v>
      </c>
      <c r="D90" s="45">
        <f t="shared" si="6"/>
        <v>3.0240452616690235E-2</v>
      </c>
      <c r="E90" s="45">
        <f t="shared" si="7"/>
        <v>-6.0220573717315821E-3</v>
      </c>
      <c r="F90" s="45">
        <f t="shared" si="8"/>
        <v>-5.0583714082108461E-3</v>
      </c>
      <c r="G90" s="45">
        <f t="shared" si="9"/>
        <v>-4.6891189365234107E-2</v>
      </c>
      <c r="H90" s="45">
        <f t="shared" si="10"/>
        <v>3.6774446548812414E-2</v>
      </c>
      <c r="I90" s="45">
        <f t="shared" si="11"/>
        <v>1</v>
      </c>
    </row>
    <row r="91" spans="1:9" x14ac:dyDescent="0.35">
      <c r="A91" s="6">
        <v>42555</v>
      </c>
      <c r="B91" s="43">
        <v>56.724800000000002</v>
      </c>
      <c r="C91" s="43">
        <v>353.5</v>
      </c>
      <c r="D91" s="45">
        <f t="shared" si="6"/>
        <v>4.8401447298178996E-2</v>
      </c>
      <c r="E91" s="45">
        <f t="shared" si="7"/>
        <v>5.7688757787022128E-2</v>
      </c>
      <c r="F91" s="45">
        <f t="shared" si="8"/>
        <v>4.7397082712147709E-2</v>
      </c>
      <c r="G91" s="45">
        <f t="shared" si="9"/>
        <v>5.5642647551244484E-3</v>
      </c>
      <c r="H91" s="45">
        <f t="shared" si="10"/>
        <v>8.922990066917097E-2</v>
      </c>
      <c r="I91" s="45">
        <f t="shared" si="11"/>
        <v>1</v>
      </c>
    </row>
    <row r="92" spans="1:9" x14ac:dyDescent="0.35">
      <c r="A92" s="6">
        <v>42548</v>
      </c>
      <c r="B92" s="43">
        <v>53.630899999999997</v>
      </c>
      <c r="C92" s="43">
        <v>337.18</v>
      </c>
      <c r="D92" s="45">
        <f t="shared" si="6"/>
        <v>-6.6758926100193752E-2</v>
      </c>
      <c r="E92" s="45">
        <f t="shared" si="7"/>
        <v>-9.8441841817274084E-2</v>
      </c>
      <c r="F92" s="45">
        <f t="shared" si="8"/>
        <v>-8.1150974378626436E-2</v>
      </c>
      <c r="G92" s="45">
        <f t="shared" si="9"/>
        <v>-0.1229837923356497</v>
      </c>
      <c r="H92" s="45">
        <f t="shared" si="10"/>
        <v>-3.9318156421603176E-2</v>
      </c>
      <c r="I92" s="45">
        <f t="shared" si="11"/>
        <v>1</v>
      </c>
    </row>
    <row r="93" spans="1:9" x14ac:dyDescent="0.35">
      <c r="A93" s="6">
        <v>42541</v>
      </c>
      <c r="B93" s="43">
        <v>59.486899999999999</v>
      </c>
      <c r="C93" s="43">
        <v>361.3</v>
      </c>
      <c r="D93" s="45">
        <f t="shared" si="6"/>
        <v>1.671544349392165E-2</v>
      </c>
      <c r="E93" s="45">
        <f t="shared" si="7"/>
        <v>3.9525624992616587E-3</v>
      </c>
      <c r="F93" s="45">
        <f t="shared" si="8"/>
        <v>3.1540994840096115E-3</v>
      </c>
      <c r="G93" s="45">
        <f t="shared" si="9"/>
        <v>-3.867871847301365E-2</v>
      </c>
      <c r="H93" s="45">
        <f t="shared" si="10"/>
        <v>4.4986917441032871E-2</v>
      </c>
      <c r="I93" s="45">
        <f t="shared" si="11"/>
        <v>1</v>
      </c>
    </row>
    <row r="94" spans="1:9" x14ac:dyDescent="0.35">
      <c r="A94" s="6">
        <v>42534</v>
      </c>
      <c r="B94" s="43">
        <v>59.252699999999997</v>
      </c>
      <c r="C94" s="43">
        <v>355.36</v>
      </c>
      <c r="D94" s="45">
        <f t="shared" si="6"/>
        <v>-3.7382164914942062E-2</v>
      </c>
      <c r="E94" s="45">
        <f t="shared" si="7"/>
        <v>-4.6938358621155647E-2</v>
      </c>
      <c r="F94" s="45">
        <f t="shared" si="8"/>
        <v>-3.8746265019615048E-2</v>
      </c>
      <c r="G94" s="45">
        <f t="shared" si="9"/>
        <v>-8.0579082976638308E-2</v>
      </c>
      <c r="H94" s="45">
        <f t="shared" si="10"/>
        <v>3.0865529374082129E-3</v>
      </c>
      <c r="I94" s="45">
        <f t="shared" si="11"/>
        <v>1</v>
      </c>
    </row>
    <row r="95" spans="1:9" x14ac:dyDescent="0.35">
      <c r="A95" s="6">
        <v>42527</v>
      </c>
      <c r="B95" s="43">
        <v>62.170900000000003</v>
      </c>
      <c r="C95" s="43">
        <v>369.16</v>
      </c>
      <c r="D95" s="45">
        <f t="shared" si="6"/>
        <v>-1.570457272363681E-2</v>
      </c>
      <c r="E95" s="45">
        <f t="shared" si="7"/>
        <v>4.731884139946115E-3</v>
      </c>
      <c r="F95" s="45">
        <f t="shared" si="8"/>
        <v>3.7957436140692042E-3</v>
      </c>
      <c r="G95" s="45">
        <f t="shared" si="9"/>
        <v>-3.8037074342954058E-2</v>
      </c>
      <c r="H95" s="45">
        <f t="shared" si="10"/>
        <v>4.5628561571092463E-2</v>
      </c>
      <c r="I95" s="45">
        <f t="shared" si="11"/>
        <v>1</v>
      </c>
    </row>
    <row r="96" spans="1:9" x14ac:dyDescent="0.35">
      <c r="A96" s="6">
        <v>42520</v>
      </c>
      <c r="B96" s="43">
        <v>61.878100000000003</v>
      </c>
      <c r="C96" s="43">
        <v>375.05</v>
      </c>
      <c r="D96" s="45">
        <f t="shared" si="6"/>
        <v>4.7128458553200976E-2</v>
      </c>
      <c r="E96" s="45">
        <f t="shared" si="7"/>
        <v>2.7220178490796648E-2</v>
      </c>
      <c r="F96" s="45">
        <f t="shared" si="8"/>
        <v>2.2311182313554744E-2</v>
      </c>
      <c r="G96" s="45">
        <f t="shared" si="9"/>
        <v>-1.9521635643468517E-2</v>
      </c>
      <c r="H96" s="45">
        <f t="shared" si="10"/>
        <v>6.4144000270578011E-2</v>
      </c>
      <c r="I96" s="45">
        <f t="shared" si="11"/>
        <v>1</v>
      </c>
    </row>
    <row r="97" spans="1:9" x14ac:dyDescent="0.35">
      <c r="A97" s="6">
        <v>42513</v>
      </c>
      <c r="B97" s="43">
        <v>60.238399999999999</v>
      </c>
      <c r="C97" s="43">
        <v>358.17</v>
      </c>
      <c r="D97" s="45">
        <f t="shared" si="6"/>
        <v>2.2524837273038837E-2</v>
      </c>
      <c r="E97" s="45">
        <f t="shared" si="7"/>
        <v>1.4464587947018727E-2</v>
      </c>
      <c r="F97" s="45">
        <f t="shared" si="8"/>
        <v>1.1809036125659214E-2</v>
      </c>
      <c r="G97" s="45">
        <f t="shared" si="9"/>
        <v>-3.0023781831364046E-2</v>
      </c>
      <c r="H97" s="45">
        <f t="shared" si="10"/>
        <v>5.3641854082682475E-2</v>
      </c>
      <c r="I97" s="45">
        <f t="shared" si="11"/>
        <v>1</v>
      </c>
    </row>
    <row r="98" spans="1:9" x14ac:dyDescent="0.35">
      <c r="A98" s="6">
        <v>42506</v>
      </c>
      <c r="B98" s="43">
        <v>59.3795</v>
      </c>
      <c r="C98" s="43">
        <v>350.28</v>
      </c>
      <c r="D98" s="45">
        <f t="shared" si="6"/>
        <v>-1.151371486623784E-2</v>
      </c>
      <c r="E98" s="45">
        <f t="shared" si="7"/>
        <v>5.7861136659671103E-3</v>
      </c>
      <c r="F98" s="45">
        <f t="shared" si="8"/>
        <v>4.6637295030697717E-3</v>
      </c>
      <c r="G98" s="45">
        <f t="shared" si="9"/>
        <v>-3.7169088453953489E-2</v>
      </c>
      <c r="H98" s="45">
        <f t="shared" si="10"/>
        <v>4.6496547460093032E-2</v>
      </c>
      <c r="I98" s="45">
        <f t="shared" si="11"/>
        <v>1</v>
      </c>
    </row>
    <row r="99" spans="1:9" x14ac:dyDescent="0.35">
      <c r="A99" s="6">
        <v>42499</v>
      </c>
      <c r="B99" s="43">
        <v>59.0379</v>
      </c>
      <c r="C99" s="43">
        <v>354.36</v>
      </c>
      <c r="D99" s="45">
        <f t="shared" si="6"/>
        <v>-1.9154118689105291E-2</v>
      </c>
      <c r="E99" s="45">
        <f t="shared" si="7"/>
        <v>-3.9062271109968169E-2</v>
      </c>
      <c r="F99" s="45">
        <f t="shared" si="8"/>
        <v>-3.2261592895085518E-2</v>
      </c>
      <c r="G99" s="45">
        <f t="shared" si="9"/>
        <v>-7.4094410852108772E-2</v>
      </c>
      <c r="H99" s="45">
        <f t="shared" si="10"/>
        <v>9.5712250619377423E-3</v>
      </c>
      <c r="I99" s="45">
        <f t="shared" si="11"/>
        <v>1</v>
      </c>
    </row>
    <row r="100" spans="1:9" x14ac:dyDescent="0.35">
      <c r="A100" s="6">
        <v>42492</v>
      </c>
      <c r="B100" s="43">
        <v>61.437800000000003</v>
      </c>
      <c r="C100" s="43">
        <v>361.28</v>
      </c>
      <c r="D100" s="45">
        <f t="shared" si="6"/>
        <v>-7.308897070945829E-3</v>
      </c>
      <c r="E100" s="45">
        <f t="shared" si="7"/>
        <v>1.8396101312823231E-2</v>
      </c>
      <c r="F100" s="45">
        <f t="shared" si="8"/>
        <v>1.504599547815934E-2</v>
      </c>
      <c r="G100" s="45">
        <f t="shared" si="9"/>
        <v>-2.6786822478863923E-2</v>
      </c>
      <c r="H100" s="45">
        <f t="shared" si="10"/>
        <v>5.6878813435182599E-2</v>
      </c>
      <c r="I100" s="45">
        <f t="shared" si="11"/>
        <v>1</v>
      </c>
    </row>
    <row r="101" spans="1:9" x14ac:dyDescent="0.35">
      <c r="A101" s="6">
        <v>42485</v>
      </c>
      <c r="B101" s="43">
        <v>60.328000000000003</v>
      </c>
      <c r="C101" s="43">
        <v>363.94</v>
      </c>
      <c r="D101" s="45">
        <f t="shared" si="6"/>
        <v>-7.607776838546125E-3</v>
      </c>
      <c r="E101" s="45">
        <f t="shared" si="7"/>
        <v>1.2416908745202579E-2</v>
      </c>
      <c r="F101" s="45">
        <f t="shared" si="8"/>
        <v>1.0123106630699343E-2</v>
      </c>
      <c r="G101" s="45">
        <f t="shared" si="9"/>
        <v>-3.1709711326323914E-2</v>
      </c>
      <c r="H101" s="45">
        <f t="shared" si="10"/>
        <v>5.1955924587722607E-2</v>
      </c>
      <c r="I101" s="45">
        <f t="shared" si="11"/>
        <v>1</v>
      </c>
    </row>
    <row r="102" spans="1:9" x14ac:dyDescent="0.35">
      <c r="A102" s="6">
        <v>42478</v>
      </c>
      <c r="B102" s="43">
        <v>59.588099999999997</v>
      </c>
      <c r="C102" s="43">
        <v>366.73</v>
      </c>
      <c r="D102" s="45">
        <f t="shared" si="6"/>
        <v>1.9770869250875962E-2</v>
      </c>
      <c r="E102" s="45">
        <f t="shared" si="7"/>
        <v>4.5779542151928046E-2</v>
      </c>
      <c r="F102" s="45">
        <f t="shared" si="8"/>
        <v>3.7591788072618967E-2</v>
      </c>
      <c r="G102" s="45">
        <f t="shared" si="9"/>
        <v>-4.2410298844042932E-3</v>
      </c>
      <c r="H102" s="45">
        <f t="shared" si="10"/>
        <v>7.9424606029642228E-2</v>
      </c>
      <c r="I102" s="45">
        <f t="shared" si="11"/>
        <v>1</v>
      </c>
    </row>
    <row r="103" spans="1:9" x14ac:dyDescent="0.35">
      <c r="A103" s="6">
        <v>42471</v>
      </c>
      <c r="B103" s="43">
        <v>56.979599999999998</v>
      </c>
      <c r="C103" s="43">
        <v>359.62</v>
      </c>
      <c r="D103" s="45">
        <f t="shared" si="6"/>
        <v>-1.8745395508745134E-2</v>
      </c>
      <c r="E103" s="45">
        <f t="shared" si="7"/>
        <v>-1.3628912058635687E-2</v>
      </c>
      <c r="F103" s="45">
        <f t="shared" si="8"/>
        <v>-1.132137426000073E-2</v>
      </c>
      <c r="G103" s="45">
        <f t="shared" si="9"/>
        <v>-5.3154192217023992E-2</v>
      </c>
      <c r="H103" s="45">
        <f t="shared" si="10"/>
        <v>3.0511443697022529E-2</v>
      </c>
      <c r="I103" s="45">
        <f t="shared" si="11"/>
        <v>1</v>
      </c>
    </row>
    <row r="104" spans="1:9" x14ac:dyDescent="0.35">
      <c r="A104" s="6">
        <v>42464</v>
      </c>
      <c r="B104" s="43">
        <v>57.7669</v>
      </c>
      <c r="C104" s="43">
        <v>366.49</v>
      </c>
      <c r="D104" s="45">
        <f t="shared" si="6"/>
        <v>-4.5631094331423164E-3</v>
      </c>
      <c r="E104" s="45">
        <f t="shared" si="7"/>
        <v>1.2805834860133477E-2</v>
      </c>
      <c r="F104" s="45">
        <f t="shared" si="8"/>
        <v>1.0443323785779394E-2</v>
      </c>
      <c r="G104" s="45">
        <f t="shared" si="9"/>
        <v>-3.138949417124387E-2</v>
      </c>
      <c r="H104" s="45">
        <f t="shared" si="10"/>
        <v>5.2276141742802651E-2</v>
      </c>
      <c r="I104" s="45">
        <f t="shared" si="11"/>
        <v>1</v>
      </c>
    </row>
    <row r="105" spans="1:9" x14ac:dyDescent="0.35">
      <c r="A105" s="6">
        <v>42458</v>
      </c>
      <c r="B105" s="43">
        <v>57.036499999999997</v>
      </c>
      <c r="C105" s="43">
        <v>368.17</v>
      </c>
      <c r="D105" s="45">
        <f t="shared" si="6"/>
        <v>5.81903617091027E-3</v>
      </c>
      <c r="E105" s="45">
        <f t="shared" si="7"/>
        <v>-1.1628130970581453E-3</v>
      </c>
      <c r="F105" s="45">
        <f t="shared" si="8"/>
        <v>-1.0575771243109063E-3</v>
      </c>
      <c r="G105" s="45">
        <f t="shared" si="9"/>
        <v>-4.2890395081334166E-2</v>
      </c>
      <c r="H105" s="45">
        <f t="shared" si="10"/>
        <v>4.0775240832712355E-2</v>
      </c>
      <c r="I105" s="45">
        <f t="shared" si="11"/>
        <v>1</v>
      </c>
    </row>
    <row r="106" spans="1:9" x14ac:dyDescent="0.35">
      <c r="A106" s="6">
        <v>42450</v>
      </c>
      <c r="B106" s="43">
        <v>57.102899999999998</v>
      </c>
      <c r="C106" s="43">
        <v>366.04</v>
      </c>
      <c r="D106" s="45">
        <f t="shared" si="6"/>
        <v>-7.8334643428292251E-3</v>
      </c>
      <c r="E106" s="45">
        <f t="shared" si="7"/>
        <v>1.586338665604008E-2</v>
      </c>
      <c r="F106" s="45">
        <f t="shared" si="8"/>
        <v>1.2960718478519597E-2</v>
      </c>
      <c r="G106" s="45">
        <f t="shared" si="9"/>
        <v>-2.8872099478503666E-2</v>
      </c>
      <c r="H106" s="45">
        <f t="shared" si="10"/>
        <v>5.4793536435542856E-2</v>
      </c>
      <c r="I106" s="45">
        <f t="shared" si="11"/>
        <v>1</v>
      </c>
    </row>
    <row r="107" spans="1:9" x14ac:dyDescent="0.35">
      <c r="A107" s="6">
        <v>42443</v>
      </c>
      <c r="B107" s="43">
        <v>56.211199999999998</v>
      </c>
      <c r="C107" s="43">
        <v>368.93</v>
      </c>
      <c r="D107" s="45">
        <f t="shared" si="6"/>
        <v>1.3794619548789485E-2</v>
      </c>
      <c r="E107" s="45">
        <f t="shared" si="7"/>
        <v>2.650109569028488E-2</v>
      </c>
      <c r="F107" s="45">
        <f t="shared" si="8"/>
        <v>2.1719135033089188E-2</v>
      </c>
      <c r="G107" s="45">
        <f t="shared" si="9"/>
        <v>-2.0113682923934072E-2</v>
      </c>
      <c r="H107" s="45">
        <f t="shared" si="10"/>
        <v>6.3551952990112445E-2</v>
      </c>
      <c r="I107" s="45">
        <f t="shared" si="11"/>
        <v>1</v>
      </c>
    </row>
    <row r="108" spans="1:9" x14ac:dyDescent="0.35">
      <c r="A108" s="6">
        <v>42436</v>
      </c>
      <c r="B108" s="43">
        <v>54.76</v>
      </c>
      <c r="C108" s="43">
        <v>363.91</v>
      </c>
      <c r="D108" s="45">
        <f t="shared" si="6"/>
        <v>4.2497999282501871E-3</v>
      </c>
      <c r="E108" s="45">
        <f t="shared" si="7"/>
        <v>3.4587648051268398E-2</v>
      </c>
      <c r="F108" s="45">
        <f t="shared" si="8"/>
        <v>2.8377090598505714E-2</v>
      </c>
      <c r="G108" s="45">
        <f t="shared" si="9"/>
        <v>-1.3455727358517546E-2</v>
      </c>
      <c r="H108" s="45">
        <f t="shared" si="10"/>
        <v>7.0209908555528971E-2</v>
      </c>
      <c r="I108" s="45">
        <f t="shared" si="11"/>
        <v>1</v>
      </c>
    </row>
    <row r="109" spans="1:9" x14ac:dyDescent="0.35">
      <c r="A109" s="6">
        <v>42429</v>
      </c>
      <c r="B109" s="43">
        <v>52.929299999999998</v>
      </c>
      <c r="C109" s="43">
        <v>362.37</v>
      </c>
      <c r="D109" s="45">
        <f t="shared" si="6"/>
        <v>7.3948458480443281E-3</v>
      </c>
      <c r="E109" s="45">
        <f t="shared" si="7"/>
        <v>6.1322987376132955E-3</v>
      </c>
      <c r="F109" s="45">
        <f t="shared" si="8"/>
        <v>4.9487563874007975E-3</v>
      </c>
      <c r="G109" s="45">
        <f t="shared" si="9"/>
        <v>-3.6884061569622463E-2</v>
      </c>
      <c r="H109" s="45">
        <f t="shared" si="10"/>
        <v>4.6781574344424058E-2</v>
      </c>
      <c r="I109" s="45">
        <f t="shared" si="11"/>
        <v>1</v>
      </c>
    </row>
    <row r="110" spans="1:9" x14ac:dyDescent="0.35">
      <c r="A110" s="6">
        <v>42422</v>
      </c>
      <c r="B110" s="43">
        <v>52.606699999999996</v>
      </c>
      <c r="C110" s="43">
        <v>359.71</v>
      </c>
      <c r="D110" s="45">
        <f t="shared" si="6"/>
        <v>5.2183578553251161E-2</v>
      </c>
      <c r="E110" s="45">
        <f t="shared" si="7"/>
        <v>2.8941655094177128E-2</v>
      </c>
      <c r="F110" s="45">
        <f t="shared" si="8"/>
        <v>2.3728537228303287E-2</v>
      </c>
      <c r="G110" s="45">
        <f t="shared" si="9"/>
        <v>-1.8104280728719974E-2</v>
      </c>
      <c r="H110" s="45">
        <f t="shared" si="10"/>
        <v>6.5561355185326547E-2</v>
      </c>
      <c r="I110" s="45">
        <f t="shared" si="11"/>
        <v>1</v>
      </c>
    </row>
    <row r="111" spans="1:9" x14ac:dyDescent="0.35">
      <c r="A111" s="6">
        <v>42415</v>
      </c>
      <c r="B111" s="43">
        <v>51.127000000000002</v>
      </c>
      <c r="C111" s="43">
        <v>341.87</v>
      </c>
      <c r="D111" s="45">
        <f t="shared" si="6"/>
        <v>9.0316106372303126E-3</v>
      </c>
      <c r="E111" s="45">
        <f t="shared" si="7"/>
        <v>3.1578692503717594E-2</v>
      </c>
      <c r="F111" s="45">
        <f t="shared" si="8"/>
        <v>2.5899706981902228E-2</v>
      </c>
      <c r="G111" s="45">
        <f t="shared" si="9"/>
        <v>-1.5933110975121033E-2</v>
      </c>
      <c r="H111" s="45">
        <f t="shared" si="10"/>
        <v>6.7732524938925481E-2</v>
      </c>
      <c r="I111" s="45">
        <f t="shared" si="11"/>
        <v>1</v>
      </c>
    </row>
    <row r="112" spans="1:9" x14ac:dyDescent="0.35">
      <c r="A112" s="6">
        <v>42408</v>
      </c>
      <c r="B112" s="43">
        <v>49.561900000000001</v>
      </c>
      <c r="C112" s="43">
        <v>338.81</v>
      </c>
      <c r="D112" s="45">
        <f t="shared" si="6"/>
        <v>-0.10464839724108776</v>
      </c>
      <c r="E112" s="45">
        <f t="shared" si="7"/>
        <v>-8.5739109902637528E-2</v>
      </c>
      <c r="F112" s="45">
        <f t="shared" si="8"/>
        <v>-7.0692348641519062E-2</v>
      </c>
      <c r="G112" s="45">
        <f t="shared" si="9"/>
        <v>-0.11252516659854232</v>
      </c>
      <c r="H112" s="45">
        <f t="shared" si="10"/>
        <v>-2.8859530684495802E-2</v>
      </c>
      <c r="I112" s="45">
        <f t="shared" si="11"/>
        <v>1</v>
      </c>
    </row>
    <row r="113" spans="1:9" x14ac:dyDescent="0.35">
      <c r="A113" s="6">
        <v>42401</v>
      </c>
      <c r="B113" s="43">
        <v>54.209800000000001</v>
      </c>
      <c r="C113" s="43">
        <v>378.41</v>
      </c>
      <c r="D113" s="45">
        <f t="shared" si="6"/>
        <v>-1.9688609103391017E-2</v>
      </c>
      <c r="E113" s="45">
        <f t="shared" si="7"/>
        <v>-8.501205312887462E-3</v>
      </c>
      <c r="F113" s="45">
        <f t="shared" si="8"/>
        <v>-7.099544963451658E-3</v>
      </c>
      <c r="G113" s="45">
        <f t="shared" si="9"/>
        <v>-4.8932362920474919E-2</v>
      </c>
      <c r="H113" s="45">
        <f t="shared" si="10"/>
        <v>3.4733272993571603E-2</v>
      </c>
      <c r="I113" s="45">
        <f t="shared" si="11"/>
        <v>1</v>
      </c>
    </row>
    <row r="114" spans="1:9" x14ac:dyDescent="0.35">
      <c r="A114" s="6">
        <v>42394</v>
      </c>
      <c r="B114" s="43">
        <v>54.674599999999998</v>
      </c>
      <c r="C114" s="43">
        <v>386.01</v>
      </c>
      <c r="D114" s="45">
        <f t="shared" si="6"/>
        <v>5.300343717605982E-2</v>
      </c>
      <c r="E114" s="45">
        <f t="shared" si="7"/>
        <v>7.8694580599729808E-3</v>
      </c>
      <c r="F114" s="45">
        <f t="shared" si="8"/>
        <v>6.3790234606870434E-3</v>
      </c>
      <c r="G114" s="45">
        <f t="shared" si="9"/>
        <v>-3.5453794496336219E-2</v>
      </c>
      <c r="H114" s="45">
        <f t="shared" si="10"/>
        <v>4.8211841417710302E-2</v>
      </c>
      <c r="I114" s="45">
        <f t="shared" si="11"/>
        <v>0</v>
      </c>
    </row>
    <row r="115" spans="1:9" x14ac:dyDescent="0.35">
      <c r="A115" s="6">
        <v>42387</v>
      </c>
      <c r="B115" s="43">
        <v>54.247700000000002</v>
      </c>
      <c r="C115" s="43">
        <v>366.58</v>
      </c>
      <c r="D115" s="45">
        <f t="shared" si="6"/>
        <v>-3.0442487238488167E-2</v>
      </c>
      <c r="E115" s="45">
        <f t="shared" si="7"/>
        <v>-2.3396276686715612E-2</v>
      </c>
      <c r="F115" s="45">
        <f t="shared" si="8"/>
        <v>-1.9363204298564658E-2</v>
      </c>
      <c r="G115" s="45">
        <f t="shared" si="9"/>
        <v>-6.1196022255587915E-2</v>
      </c>
      <c r="H115" s="45">
        <f t="shared" si="10"/>
        <v>2.2469613658458603E-2</v>
      </c>
      <c r="I115" s="45">
        <f t="shared" si="11"/>
        <v>1</v>
      </c>
    </row>
    <row r="116" spans="1:9" x14ac:dyDescent="0.35">
      <c r="A116" s="6">
        <v>42380</v>
      </c>
      <c r="B116" s="43">
        <v>55.5473</v>
      </c>
      <c r="C116" s="43">
        <v>378.09</v>
      </c>
      <c r="D116" s="45">
        <f t="shared" si="6"/>
        <v>-1.2200856933848928E-2</v>
      </c>
      <c r="E116" s="45">
        <f t="shared" si="7"/>
        <v>-3.5096069497304948E-2</v>
      </c>
      <c r="F116" s="45">
        <f t="shared" si="8"/>
        <v>-2.899607343490071E-2</v>
      </c>
      <c r="G116" s="45">
        <f t="shared" si="9"/>
        <v>-7.082889139192397E-2</v>
      </c>
      <c r="H116" s="45">
        <f t="shared" si="10"/>
        <v>1.2836744522122551E-2</v>
      </c>
      <c r="I116" s="45">
        <f t="shared" si="11"/>
        <v>1</v>
      </c>
    </row>
    <row r="117" spans="1:9" x14ac:dyDescent="0.35">
      <c r="A117" s="6">
        <v>42373</v>
      </c>
      <c r="B117" s="43">
        <v>57.567700000000002</v>
      </c>
      <c r="C117" s="43">
        <v>382.76</v>
      </c>
      <c r="D117" s="45">
        <f t="shared" si="6"/>
        <v>-1.7959770114942528E-2</v>
      </c>
      <c r="E117" s="45">
        <f t="shared" si="7"/>
        <v>-3.1748220932364297E-2</v>
      </c>
      <c r="F117" s="45">
        <f t="shared" si="8"/>
        <v>-2.6239666750061365E-2</v>
      </c>
      <c r="G117" s="45">
        <f t="shared" si="9"/>
        <v>-6.807248470708463E-2</v>
      </c>
      <c r="H117" s="45">
        <f t="shared" si="10"/>
        <v>1.5593151206961895E-2</v>
      </c>
      <c r="I117" s="45">
        <f t="shared" si="11"/>
        <v>1</v>
      </c>
    </row>
    <row r="118" spans="1:9" x14ac:dyDescent="0.35">
      <c r="A118" s="6">
        <v>42366</v>
      </c>
      <c r="B118" s="43">
        <v>59.455300000000001</v>
      </c>
      <c r="C118" s="43">
        <v>389.76</v>
      </c>
      <c r="D118" s="45">
        <f t="shared" si="6"/>
        <v>7.5483403991314655E-3</v>
      </c>
      <c r="E118" s="45">
        <f t="shared" si="7"/>
        <v>3.569114245101597E-2</v>
      </c>
      <c r="F118" s="45">
        <f t="shared" si="8"/>
        <v>2.9285638067468343E-2</v>
      </c>
      <c r="G118" s="45">
        <f t="shared" si="9"/>
        <v>-1.2547179889554918E-2</v>
      </c>
      <c r="H118" s="45">
        <f t="shared" si="10"/>
        <v>7.11184560244916E-2</v>
      </c>
      <c r="I118" s="45">
        <f t="shared" si="11"/>
        <v>1</v>
      </c>
    </row>
    <row r="119" spans="1:9" x14ac:dyDescent="0.35">
      <c r="A119" s="6">
        <v>42359</v>
      </c>
      <c r="B119" s="43">
        <v>57.406399999999998</v>
      </c>
      <c r="C119" s="43">
        <v>386.84</v>
      </c>
      <c r="D119" s="45"/>
      <c r="E119" s="45"/>
      <c r="F119" s="45"/>
      <c r="G119" s="45"/>
      <c r="H119" s="45"/>
      <c r="I119" s="45"/>
    </row>
  </sheetData>
  <mergeCells count="1">
    <mergeCell ref="K16:O16"/>
  </mergeCells>
  <pageMargins left="0.7" right="0.7" top="0.75" bottom="0.75" header="0.3" footer="0.3"/>
  <pageSetup paperSize="9" orientation="portrait" horizontalDpi="4294967293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Feuil20">
    <tabColor rgb="FF0070C0"/>
  </sheetPr>
  <dimension ref="A1:O119"/>
  <sheetViews>
    <sheetView zoomScale="63" workbookViewId="0">
      <selection activeCell="J25" sqref="J25"/>
    </sheetView>
  </sheetViews>
  <sheetFormatPr baseColWidth="10" defaultColWidth="11.453125" defaultRowHeight="14.5" x14ac:dyDescent="0.35"/>
  <cols>
    <col min="1" max="1" width="18.453125" style="5" customWidth="1"/>
    <col min="2" max="2" width="14.453125" style="5" customWidth="1"/>
    <col min="3" max="3" width="13.81640625" style="5" customWidth="1"/>
    <col min="4" max="4" width="15.1796875" style="5" customWidth="1"/>
    <col min="5" max="5" width="12.453125" style="5" customWidth="1"/>
    <col min="6" max="6" width="13.81640625" style="5" customWidth="1"/>
    <col min="7" max="7" width="14" style="5" customWidth="1"/>
    <col min="8" max="8" width="12.81640625" style="5" customWidth="1"/>
    <col min="9" max="9" width="9.1796875" style="5" customWidth="1"/>
    <col min="11" max="11" width="16.54296875" customWidth="1"/>
    <col min="12" max="13" width="13.453125" style="5" customWidth="1"/>
    <col min="14" max="14" width="10.81640625" style="5"/>
    <col min="15" max="15" width="12.1796875" customWidth="1"/>
  </cols>
  <sheetData>
    <row r="1" spans="1:15" x14ac:dyDescent="0.35">
      <c r="A1" s="46" t="s">
        <v>0</v>
      </c>
      <c r="B1" s="46" t="s">
        <v>137</v>
      </c>
      <c r="C1" s="46" t="s">
        <v>165</v>
      </c>
      <c r="D1" s="46" t="s">
        <v>133</v>
      </c>
      <c r="E1" s="46" t="s">
        <v>134</v>
      </c>
      <c r="F1" s="46" t="s">
        <v>93</v>
      </c>
      <c r="G1" s="46" t="s">
        <v>96</v>
      </c>
      <c r="H1" s="46" t="s">
        <v>97</v>
      </c>
      <c r="I1" s="46" t="s">
        <v>135</v>
      </c>
    </row>
    <row r="2" spans="1:15" x14ac:dyDescent="0.35">
      <c r="A2" s="6">
        <v>43178</v>
      </c>
      <c r="B2" s="43">
        <v>80.400000000000006</v>
      </c>
      <c r="C2" s="43">
        <v>1056.3599999999999</v>
      </c>
      <c r="D2" s="45">
        <f>(C2-C3)/C3</f>
        <v>-3.4935136122784587E-2</v>
      </c>
      <c r="E2" s="45">
        <f>(B2-B3)/B3</f>
        <v>-1.5911872705018325E-2</v>
      </c>
      <c r="F2" s="45">
        <f>$M$4+$L$4*E2</f>
        <v>-9.8935319054978994E-3</v>
      </c>
      <c r="G2" s="45">
        <f>$M$4+$L$4*E2-$L$11</f>
        <v>-5.4594778874470298E-2</v>
      </c>
      <c r="H2" s="45">
        <f>$M$4+$L$4*E2+$L$11</f>
        <v>3.4807715063474493E-2</v>
      </c>
      <c r="I2" s="45">
        <f>IF(D2&lt;=H2,IF(D2&gt;=G2,1,0),0)</f>
        <v>1</v>
      </c>
    </row>
    <row r="3" spans="1:15" ht="15" thickBot="1" x14ac:dyDescent="0.4">
      <c r="A3" s="6">
        <v>43171</v>
      </c>
      <c r="B3" s="43">
        <v>81.7</v>
      </c>
      <c r="C3" s="43">
        <v>1094.5999999999999</v>
      </c>
      <c r="D3" s="45">
        <f t="shared" ref="D3:D66" si="0">(C3-C4)/C4</f>
        <v>2.6511492689880227E-2</v>
      </c>
      <c r="E3" s="45">
        <f t="shared" ref="E3:E66" si="1">(B3-B4)/B4</f>
        <v>1.3019218846869152E-2</v>
      </c>
      <c r="F3" s="45">
        <f t="shared" ref="F3:F66" si="2">$M$4+$L$4*E3</f>
        <v>1.0721287354423986E-2</v>
      </c>
      <c r="G3" s="45">
        <f t="shared" ref="G3:G66" si="3">$M$4+$L$4*E3-$L$11</f>
        <v>-3.3979959614548409E-2</v>
      </c>
      <c r="H3" s="45">
        <f t="shared" ref="H3:H66" si="4">$M$4+$L$4*E3+$L$11</f>
        <v>5.5422534323396382E-2</v>
      </c>
      <c r="I3" s="45">
        <f t="shared" ref="I3:I66" si="5">IF(D3&lt;=H3,IF(D3&gt;=G3,1,0),0)</f>
        <v>1</v>
      </c>
    </row>
    <row r="4" spans="1:15" x14ac:dyDescent="0.35">
      <c r="A4" s="6">
        <v>43164</v>
      </c>
      <c r="B4" s="43">
        <v>80.650000000000006</v>
      </c>
      <c r="C4" s="43">
        <v>1066.33</v>
      </c>
      <c r="D4" s="45">
        <f t="shared" si="0"/>
        <v>-3.456736471376453E-2</v>
      </c>
      <c r="E4" s="45">
        <f t="shared" si="1"/>
        <v>-3.7589498806682477E-2</v>
      </c>
      <c r="F4" s="45">
        <f t="shared" si="2"/>
        <v>-2.5339901886682271E-2</v>
      </c>
      <c r="G4" s="45">
        <f t="shared" si="3"/>
        <v>-7.004114885565467E-2</v>
      </c>
      <c r="H4" s="45">
        <f t="shared" si="4"/>
        <v>1.9361345082290125E-2</v>
      </c>
      <c r="I4" s="45">
        <f t="shared" si="5"/>
        <v>1</v>
      </c>
      <c r="K4" s="66" t="s">
        <v>98</v>
      </c>
      <c r="L4" s="114">
        <v>0.71254896217619434</v>
      </c>
      <c r="M4" s="115">
        <v>1.4444564767426239E-3</v>
      </c>
    </row>
    <row r="5" spans="1:15" x14ac:dyDescent="0.35">
      <c r="A5" s="6">
        <v>43157</v>
      </c>
      <c r="B5" s="43">
        <v>83.8</v>
      </c>
      <c r="C5" s="43">
        <v>1104.51</v>
      </c>
      <c r="D5" s="45">
        <f t="shared" si="0"/>
        <v>2.3025980641874586E-2</v>
      </c>
      <c r="E5" s="45">
        <f t="shared" si="1"/>
        <v>-8.2840236686390865E-3</v>
      </c>
      <c r="F5" s="45">
        <f t="shared" si="2"/>
        <v>-4.4583159909891874E-3</v>
      </c>
      <c r="G5" s="45">
        <f t="shared" si="3"/>
        <v>-4.9159562959961586E-2</v>
      </c>
      <c r="H5" s="45">
        <f t="shared" si="4"/>
        <v>4.0242930977983205E-2</v>
      </c>
      <c r="I5" s="45">
        <f t="shared" si="5"/>
        <v>1</v>
      </c>
      <c r="K5" s="67" t="s">
        <v>99</v>
      </c>
      <c r="L5" s="116"/>
      <c r="M5" s="117"/>
    </row>
    <row r="6" spans="1:15" x14ac:dyDescent="0.35">
      <c r="A6" s="6">
        <v>43150</v>
      </c>
      <c r="B6" s="43">
        <v>84.5</v>
      </c>
      <c r="C6" s="43">
        <v>1079.6500000000001</v>
      </c>
      <c r="D6" s="45">
        <f t="shared" si="0"/>
        <v>1.2491442611574432E-2</v>
      </c>
      <c r="E6" s="45">
        <f t="shared" si="1"/>
        <v>5.8897243107769462E-2</v>
      </c>
      <c r="F6" s="45">
        <f t="shared" si="2"/>
        <v>4.3411625928222765E-2</v>
      </c>
      <c r="G6" s="45">
        <f t="shared" si="3"/>
        <v>-1.2896210407496306E-3</v>
      </c>
      <c r="H6" s="45">
        <f t="shared" si="4"/>
        <v>8.811287289719516E-2</v>
      </c>
      <c r="I6" s="45">
        <f t="shared" si="5"/>
        <v>1</v>
      </c>
      <c r="K6" s="67" t="s">
        <v>100</v>
      </c>
      <c r="L6" s="118"/>
      <c r="M6" s="119">
        <v>2.2569251798912351E-2</v>
      </c>
    </row>
    <row r="7" spans="1:15" x14ac:dyDescent="0.35">
      <c r="A7" s="6">
        <v>43143</v>
      </c>
      <c r="B7" s="43">
        <v>79.8</v>
      </c>
      <c r="C7" s="43">
        <v>1066.33</v>
      </c>
      <c r="D7" s="45">
        <f t="shared" si="0"/>
        <v>-2.0286472928400284E-2</v>
      </c>
      <c r="E7" s="45">
        <f t="shared" si="1"/>
        <v>-2.9787234042553228E-2</v>
      </c>
      <c r="F7" s="45">
        <f t="shared" si="2"/>
        <v>-1.9780406226378083E-2</v>
      </c>
      <c r="G7" s="45">
        <f t="shared" si="3"/>
        <v>-6.4481653195350486E-2</v>
      </c>
      <c r="H7" s="45">
        <f t="shared" si="4"/>
        <v>2.4920840742594312E-2</v>
      </c>
      <c r="I7" s="45">
        <f t="shared" si="5"/>
        <v>1</v>
      </c>
      <c r="K7" s="67" t="s">
        <v>101</v>
      </c>
      <c r="L7" s="118"/>
      <c r="M7" s="117"/>
    </row>
    <row r="8" spans="1:15" ht="15" thickBot="1" x14ac:dyDescent="0.4">
      <c r="A8" s="6">
        <v>43136</v>
      </c>
      <c r="B8" s="43">
        <v>82.25</v>
      </c>
      <c r="C8" s="43">
        <v>1088.4100000000001</v>
      </c>
      <c r="D8" s="45">
        <f t="shared" si="0"/>
        <v>-5.3087182342552379E-2</v>
      </c>
      <c r="E8" s="45">
        <f t="shared" si="1"/>
        <v>-6.6425120772946522E-3</v>
      </c>
      <c r="F8" s="45">
        <f t="shared" si="2"/>
        <v>-3.2886586101765177E-3</v>
      </c>
      <c r="G8" s="45">
        <f t="shared" si="3"/>
        <v>-4.7989905579148916E-2</v>
      </c>
      <c r="H8" s="45">
        <f t="shared" si="4"/>
        <v>4.1412588358795875E-2</v>
      </c>
      <c r="I8" s="45">
        <f t="shared" si="5"/>
        <v>0</v>
      </c>
      <c r="K8" s="68" t="s">
        <v>102</v>
      </c>
      <c r="L8" s="108"/>
      <c r="M8" s="120"/>
    </row>
    <row r="9" spans="1:15" ht="15" thickBot="1" x14ac:dyDescent="0.4">
      <c r="A9" s="6">
        <v>43129</v>
      </c>
      <c r="B9" s="43">
        <v>82.8</v>
      </c>
      <c r="C9" s="43">
        <v>1149.43</v>
      </c>
      <c r="D9" s="45">
        <f t="shared" si="0"/>
        <v>-6.9118650803936307E-3</v>
      </c>
      <c r="E9" s="45">
        <f t="shared" si="1"/>
        <v>-1.60427807486632E-2</v>
      </c>
      <c r="F9" s="45">
        <f t="shared" si="2"/>
        <v>-9.9868102961375681E-3</v>
      </c>
      <c r="G9" s="45">
        <f t="shared" si="3"/>
        <v>-5.468805726510996E-2</v>
      </c>
      <c r="H9" s="45">
        <f t="shared" si="4"/>
        <v>3.4714436672834831E-2</v>
      </c>
      <c r="I9" s="45">
        <f t="shared" si="5"/>
        <v>1</v>
      </c>
      <c r="K9" s="94" t="s">
        <v>139</v>
      </c>
      <c r="L9" s="121">
        <v>116</v>
      </c>
      <c r="M9" s="98"/>
    </row>
    <row r="10" spans="1:15" ht="15" thickBot="1" x14ac:dyDescent="0.4">
      <c r="A10" s="6">
        <v>43122</v>
      </c>
      <c r="B10" s="43">
        <v>84.15</v>
      </c>
      <c r="C10" s="43">
        <v>1157.43</v>
      </c>
      <c r="D10" s="45">
        <f t="shared" si="0"/>
        <v>1.2624671916010554E-2</v>
      </c>
      <c r="E10" s="45">
        <f t="shared" si="1"/>
        <v>4.1766109785203879E-3</v>
      </c>
      <c r="F10" s="45">
        <f t="shared" si="2"/>
        <v>4.4204962949010258E-3</v>
      </c>
      <c r="G10" s="45">
        <f t="shared" si="3"/>
        <v>-4.0280750674071372E-2</v>
      </c>
      <c r="H10" s="45">
        <f t="shared" si="4"/>
        <v>4.9121743263873419E-2</v>
      </c>
      <c r="I10" s="45">
        <f t="shared" si="5"/>
        <v>1</v>
      </c>
      <c r="K10" s="2"/>
    </row>
    <row r="11" spans="1:15" ht="15" thickBot="1" x14ac:dyDescent="0.4">
      <c r="A11" s="6">
        <v>43115</v>
      </c>
      <c r="B11" s="43">
        <v>83.8</v>
      </c>
      <c r="C11" s="43">
        <v>1143</v>
      </c>
      <c r="D11" s="45">
        <f t="shared" si="0"/>
        <v>-2.6003944222412418E-3</v>
      </c>
      <c r="E11" s="45">
        <f t="shared" si="1"/>
        <v>1.1466505733252901E-2</v>
      </c>
      <c r="F11" s="45">
        <f t="shared" si="2"/>
        <v>9.6149032367593597E-3</v>
      </c>
      <c r="G11" s="45">
        <f t="shared" si="3"/>
        <v>-3.5086343732213032E-2</v>
      </c>
      <c r="H11" s="45">
        <f t="shared" si="4"/>
        <v>5.4316150205731759E-2</v>
      </c>
      <c r="I11" s="45">
        <f t="shared" si="5"/>
        <v>1</v>
      </c>
      <c r="K11" s="93" t="s">
        <v>138</v>
      </c>
      <c r="L11" s="97">
        <f>M6*_xlfn.T.INV.2T(0.05,L9)</f>
        <v>4.4701246968972395E-2</v>
      </c>
    </row>
    <row r="12" spans="1:15" ht="15" thickBot="1" x14ac:dyDescent="0.4">
      <c r="A12" s="6">
        <v>43108</v>
      </c>
      <c r="B12" s="43">
        <v>82.85</v>
      </c>
      <c r="C12" s="43">
        <v>1145.98</v>
      </c>
      <c r="D12" s="45">
        <f t="shared" si="0"/>
        <v>3.7170448271804886E-2</v>
      </c>
      <c r="E12" s="45">
        <f t="shared" si="1"/>
        <v>5.4876496052966482E-2</v>
      </c>
      <c r="F12" s="45">
        <f t="shared" si="2"/>
        <v>4.0546646787149913E-2</v>
      </c>
      <c r="G12" s="45">
        <f t="shared" si="3"/>
        <v>-4.154600181822482E-3</v>
      </c>
      <c r="H12" s="45">
        <f t="shared" si="4"/>
        <v>8.5247893756122309E-2</v>
      </c>
      <c r="I12" s="45">
        <f t="shared" si="5"/>
        <v>1</v>
      </c>
      <c r="K12" s="2"/>
    </row>
    <row r="13" spans="1:15" ht="15" thickBot="1" x14ac:dyDescent="0.4">
      <c r="A13" s="6">
        <v>43101</v>
      </c>
      <c r="B13" s="43">
        <v>78.540000000000006</v>
      </c>
      <c r="C13" s="43">
        <v>1104.9100000000001</v>
      </c>
      <c r="D13" s="45">
        <f t="shared" si="0"/>
        <v>-8.8715464657336505E-3</v>
      </c>
      <c r="E13" s="45">
        <f t="shared" si="1"/>
        <v>-6.0744115413817997E-3</v>
      </c>
      <c r="F13" s="45">
        <f t="shared" si="2"/>
        <v>-2.8838591629000744E-3</v>
      </c>
      <c r="G13" s="45">
        <f t="shared" si="3"/>
        <v>-4.7585106131872473E-2</v>
      </c>
      <c r="H13" s="45">
        <f t="shared" si="4"/>
        <v>4.1817387806072318E-2</v>
      </c>
      <c r="I13" s="45">
        <f t="shared" si="5"/>
        <v>1</v>
      </c>
      <c r="K13" s="90"/>
      <c r="L13" s="95" t="s">
        <v>141</v>
      </c>
      <c r="M13" s="100" t="s">
        <v>142</v>
      </c>
      <c r="N13" s="96" t="s">
        <v>143</v>
      </c>
    </row>
    <row r="14" spans="1:15" ht="15" thickBot="1" x14ac:dyDescent="0.4">
      <c r="A14" s="6">
        <v>43092</v>
      </c>
      <c r="B14" s="43">
        <v>79.02</v>
      </c>
      <c r="C14" s="43">
        <v>1114.8</v>
      </c>
      <c r="D14" s="45">
        <f t="shared" si="0"/>
        <v>-1.4062085433802149E-2</v>
      </c>
      <c r="E14" s="45">
        <f t="shared" si="1"/>
        <v>3.1737971308873937E-3</v>
      </c>
      <c r="F14" s="45">
        <f t="shared" si="2"/>
        <v>3.7059423285142196E-3</v>
      </c>
      <c r="G14" s="45">
        <f t="shared" si="3"/>
        <v>-4.0995304640458176E-2</v>
      </c>
      <c r="H14" s="45">
        <f t="shared" si="4"/>
        <v>4.8407189297486615E-2</v>
      </c>
      <c r="I14" s="45">
        <f t="shared" si="5"/>
        <v>1</v>
      </c>
      <c r="K14" s="58" t="s">
        <v>140</v>
      </c>
      <c r="L14" s="99">
        <f>COUNTIF(I2:I118,1)</f>
        <v>114</v>
      </c>
      <c r="M14" s="99">
        <f>COUNT(I2:I118)</f>
        <v>117</v>
      </c>
      <c r="N14" s="110">
        <f>(L14/M14)</f>
        <v>0.97435897435897434</v>
      </c>
    </row>
    <row r="15" spans="1:15" x14ac:dyDescent="0.35">
      <c r="A15" s="6">
        <v>43087</v>
      </c>
      <c r="B15" s="43">
        <v>78.77</v>
      </c>
      <c r="C15" s="43">
        <v>1130.7</v>
      </c>
      <c r="D15" s="45">
        <f t="shared" si="0"/>
        <v>1.4198964901737563E-2</v>
      </c>
      <c r="E15" s="45">
        <f t="shared" si="1"/>
        <v>2.6731160896129548E-3</v>
      </c>
      <c r="F15" s="45">
        <f t="shared" si="2"/>
        <v>3.3491825721728217E-3</v>
      </c>
      <c r="G15" s="45">
        <f t="shared" si="3"/>
        <v>-4.1352064396799573E-2</v>
      </c>
      <c r="H15" s="45">
        <f t="shared" si="4"/>
        <v>4.8050429541145218E-2</v>
      </c>
      <c r="I15" s="45">
        <f t="shared" si="5"/>
        <v>1</v>
      </c>
    </row>
    <row r="16" spans="1:15" x14ac:dyDescent="0.35">
      <c r="A16" s="6">
        <v>43080</v>
      </c>
      <c r="B16" s="43">
        <v>78.56</v>
      </c>
      <c r="C16" s="43">
        <v>1114.8699999999999</v>
      </c>
      <c r="D16" s="45">
        <f t="shared" si="0"/>
        <v>-2.8977470910733377E-3</v>
      </c>
      <c r="E16" s="45">
        <f t="shared" si="1"/>
        <v>2.2251138581652674E-2</v>
      </c>
      <c r="F16" s="45">
        <f t="shared" si="2"/>
        <v>1.7299482180337916E-2</v>
      </c>
      <c r="G16" s="45">
        <f t="shared" si="3"/>
        <v>-2.7401764788634479E-2</v>
      </c>
      <c r="H16" s="45">
        <f t="shared" si="4"/>
        <v>6.2000729149310312E-2</v>
      </c>
      <c r="I16" s="45">
        <f t="shared" si="5"/>
        <v>1</v>
      </c>
      <c r="K16" s="220" t="s">
        <v>144</v>
      </c>
      <c r="L16" s="220"/>
      <c r="M16" s="220"/>
      <c r="N16" s="220"/>
      <c r="O16" s="220"/>
    </row>
    <row r="17" spans="1:9" x14ac:dyDescent="0.35">
      <c r="A17" s="6">
        <v>43073</v>
      </c>
      <c r="B17" s="43">
        <v>76.849999999999994</v>
      </c>
      <c r="C17" s="43">
        <v>1118.1099999999999</v>
      </c>
      <c r="D17" s="45">
        <f t="shared" si="0"/>
        <v>1.2626488761528203E-3</v>
      </c>
      <c r="E17" s="45">
        <f t="shared" si="1"/>
        <v>3.7878787878786839E-3</v>
      </c>
      <c r="F17" s="45">
        <f t="shared" si="2"/>
        <v>4.143505575894801E-3</v>
      </c>
      <c r="G17" s="45">
        <f t="shared" si="3"/>
        <v>-4.0557741393077593E-2</v>
      </c>
      <c r="H17" s="45">
        <f t="shared" si="4"/>
        <v>4.8844752544867198E-2</v>
      </c>
      <c r="I17" s="45">
        <f t="shared" si="5"/>
        <v>1</v>
      </c>
    </row>
    <row r="18" spans="1:9" x14ac:dyDescent="0.35">
      <c r="A18" s="6">
        <v>43066</v>
      </c>
      <c r="B18" s="43">
        <v>76.56</v>
      </c>
      <c r="C18" s="43">
        <v>1116.7</v>
      </c>
      <c r="D18" s="45">
        <f t="shared" si="0"/>
        <v>-4.6438662637823319E-3</v>
      </c>
      <c r="E18" s="45">
        <f t="shared" si="1"/>
        <v>-7.7760497667184337E-3</v>
      </c>
      <c r="F18" s="45">
        <f t="shared" si="2"/>
        <v>-4.0963597143630339E-3</v>
      </c>
      <c r="G18" s="45">
        <f t="shared" si="3"/>
        <v>-4.879760668333543E-2</v>
      </c>
      <c r="H18" s="45">
        <f t="shared" si="4"/>
        <v>4.0604887254609361E-2</v>
      </c>
      <c r="I18" s="45">
        <f t="shared" si="5"/>
        <v>1</v>
      </c>
    </row>
    <row r="19" spans="1:9" x14ac:dyDescent="0.35">
      <c r="A19" s="6">
        <v>43059</v>
      </c>
      <c r="B19" s="43">
        <v>77.16</v>
      </c>
      <c r="C19" s="43">
        <v>1121.9100000000001</v>
      </c>
      <c r="D19" s="45">
        <f t="shared" si="0"/>
        <v>1.3298584459399234E-3</v>
      </c>
      <c r="E19" s="45">
        <f t="shared" si="1"/>
        <v>-5.181347150259877E-4</v>
      </c>
      <c r="F19" s="45">
        <f t="shared" si="2"/>
        <v>1.0752601232833982E-3</v>
      </c>
      <c r="G19" s="45">
        <f t="shared" si="3"/>
        <v>-4.3625986845688997E-2</v>
      </c>
      <c r="H19" s="45">
        <f t="shared" si="4"/>
        <v>4.5776507092255794E-2</v>
      </c>
      <c r="I19" s="45">
        <f t="shared" si="5"/>
        <v>1</v>
      </c>
    </row>
    <row r="20" spans="1:9" x14ac:dyDescent="0.35">
      <c r="A20" s="6">
        <v>43052</v>
      </c>
      <c r="B20" s="43">
        <v>77.2</v>
      </c>
      <c r="C20" s="43">
        <v>1120.42</v>
      </c>
      <c r="D20" s="45">
        <f t="shared" si="0"/>
        <v>-3.9856718055067561E-2</v>
      </c>
      <c r="E20" s="45">
        <f t="shared" si="1"/>
        <v>-3.4999999999999962E-2</v>
      </c>
      <c r="F20" s="45">
        <f t="shared" si="2"/>
        <v>-2.3494757199424149E-2</v>
      </c>
      <c r="G20" s="45">
        <f t="shared" si="3"/>
        <v>-6.8196004168396551E-2</v>
      </c>
      <c r="H20" s="45">
        <f t="shared" si="4"/>
        <v>2.1206489769548247E-2</v>
      </c>
      <c r="I20" s="45">
        <f t="shared" si="5"/>
        <v>1</v>
      </c>
    </row>
    <row r="21" spans="1:9" x14ac:dyDescent="0.35">
      <c r="A21" s="6">
        <v>43045</v>
      </c>
      <c r="B21" s="43">
        <v>80</v>
      </c>
      <c r="C21" s="43">
        <v>1166.93</v>
      </c>
      <c r="D21" s="45">
        <f t="shared" si="0"/>
        <v>3.1804838367404706E-2</v>
      </c>
      <c r="E21" s="45">
        <f t="shared" si="1"/>
        <v>1.5357278842492621E-2</v>
      </c>
      <c r="F21" s="45">
        <f t="shared" si="2"/>
        <v>1.238726957781117E-2</v>
      </c>
      <c r="G21" s="45">
        <f t="shared" si="3"/>
        <v>-3.2313977391161222E-2</v>
      </c>
      <c r="H21" s="45">
        <f t="shared" si="4"/>
        <v>5.7088516546783569E-2</v>
      </c>
      <c r="I21" s="45">
        <f t="shared" si="5"/>
        <v>1</v>
      </c>
    </row>
    <row r="22" spans="1:9" x14ac:dyDescent="0.35">
      <c r="A22" s="6">
        <v>43038</v>
      </c>
      <c r="B22" s="43">
        <v>78.790000000000006</v>
      </c>
      <c r="C22" s="43">
        <v>1130.96</v>
      </c>
      <c r="D22" s="45">
        <f t="shared" si="0"/>
        <v>4.3871334434557596E-3</v>
      </c>
      <c r="E22" s="45">
        <f t="shared" si="1"/>
        <v>1.0128205128205208E-2</v>
      </c>
      <c r="F22" s="45">
        <f t="shared" si="2"/>
        <v>8.6612985295528543E-3</v>
      </c>
      <c r="G22" s="45">
        <f t="shared" si="3"/>
        <v>-3.6039948439419545E-2</v>
      </c>
      <c r="H22" s="45">
        <f t="shared" si="4"/>
        <v>5.3362545498525246E-2</v>
      </c>
      <c r="I22" s="45">
        <f t="shared" si="5"/>
        <v>1</v>
      </c>
    </row>
    <row r="23" spans="1:9" x14ac:dyDescent="0.35">
      <c r="A23" s="6">
        <v>43031</v>
      </c>
      <c r="B23" s="43">
        <v>78</v>
      </c>
      <c r="C23" s="43">
        <v>1126.02</v>
      </c>
      <c r="D23" s="45">
        <f t="shared" si="0"/>
        <v>5.4288622604781751E-3</v>
      </c>
      <c r="E23" s="45">
        <f t="shared" si="1"/>
        <v>2.1744825779407867E-2</v>
      </c>
      <c r="F23" s="45">
        <f t="shared" si="2"/>
        <v>1.6938709518561856E-2</v>
      </c>
      <c r="G23" s="45">
        <f t="shared" si="3"/>
        <v>-2.7762537450410539E-2</v>
      </c>
      <c r="H23" s="45">
        <f t="shared" si="4"/>
        <v>6.1639956487534252E-2</v>
      </c>
      <c r="I23" s="45">
        <f t="shared" si="5"/>
        <v>1</v>
      </c>
    </row>
    <row r="24" spans="1:9" x14ac:dyDescent="0.35">
      <c r="A24" s="6">
        <v>43024</v>
      </c>
      <c r="B24" s="43">
        <v>76.34</v>
      </c>
      <c r="C24" s="43">
        <v>1119.94</v>
      </c>
      <c r="D24" s="45">
        <f t="shared" si="0"/>
        <v>5.0885332998286525E-3</v>
      </c>
      <c r="E24" s="45">
        <f t="shared" si="1"/>
        <v>4.7380889707817767E-3</v>
      </c>
      <c r="F24" s="45">
        <f t="shared" si="2"/>
        <v>4.8205768555716517E-3</v>
      </c>
      <c r="G24" s="45">
        <f t="shared" si="3"/>
        <v>-3.988067011340074E-2</v>
      </c>
      <c r="H24" s="45">
        <f t="shared" si="4"/>
        <v>4.9521823824544051E-2</v>
      </c>
      <c r="I24" s="45">
        <f t="shared" si="5"/>
        <v>1</v>
      </c>
    </row>
    <row r="25" spans="1:9" x14ac:dyDescent="0.35">
      <c r="A25" s="6">
        <v>43017</v>
      </c>
      <c r="B25" s="43">
        <v>75.98</v>
      </c>
      <c r="C25" s="43">
        <v>1114.27</v>
      </c>
      <c r="D25" s="45">
        <f t="shared" si="0"/>
        <v>5.34127306356302E-3</v>
      </c>
      <c r="E25" s="45">
        <f t="shared" si="1"/>
        <v>-2.7562672266700848E-3</v>
      </c>
      <c r="F25" s="45">
        <f t="shared" si="2"/>
        <v>-5.1951887510140243E-4</v>
      </c>
      <c r="G25" s="45">
        <f t="shared" si="3"/>
        <v>-4.52207658440738E-2</v>
      </c>
      <c r="H25" s="45">
        <f t="shared" si="4"/>
        <v>4.4181728093870991E-2</v>
      </c>
      <c r="I25" s="45">
        <f t="shared" si="5"/>
        <v>1</v>
      </c>
    </row>
    <row r="26" spans="1:9" x14ac:dyDescent="0.35">
      <c r="A26" s="6">
        <v>43010</v>
      </c>
      <c r="B26" s="43">
        <v>76.19</v>
      </c>
      <c r="C26" s="43">
        <v>1108.3499999999999</v>
      </c>
      <c r="D26" s="45">
        <f t="shared" si="0"/>
        <v>2.7153514665678103E-2</v>
      </c>
      <c r="E26" s="45">
        <f t="shared" si="1"/>
        <v>-5.3524804177545252E-3</v>
      </c>
      <c r="F26" s="45">
        <f t="shared" si="2"/>
        <v>-2.3694478899967662E-3</v>
      </c>
      <c r="G26" s="45">
        <f t="shared" si="3"/>
        <v>-4.7070694858969163E-2</v>
      </c>
      <c r="H26" s="45">
        <f t="shared" si="4"/>
        <v>4.2331799078975628E-2</v>
      </c>
      <c r="I26" s="45">
        <f t="shared" si="5"/>
        <v>1</v>
      </c>
    </row>
    <row r="27" spans="1:9" x14ac:dyDescent="0.35">
      <c r="A27" s="6">
        <v>43003</v>
      </c>
      <c r="B27" s="43">
        <v>76.599999999999994</v>
      </c>
      <c r="C27" s="43">
        <v>1079.05</v>
      </c>
      <c r="D27" s="45">
        <f t="shared" si="0"/>
        <v>1.2251522059306321E-2</v>
      </c>
      <c r="E27" s="45">
        <f t="shared" si="1"/>
        <v>-5.219206680585367E-4</v>
      </c>
      <c r="F27" s="45">
        <f t="shared" si="2"/>
        <v>1.0725624463792075E-3</v>
      </c>
      <c r="G27" s="45">
        <f t="shared" si="3"/>
        <v>-4.3628684522593185E-2</v>
      </c>
      <c r="H27" s="45">
        <f t="shared" si="4"/>
        <v>4.5773809415351606E-2</v>
      </c>
      <c r="I27" s="45">
        <f t="shared" si="5"/>
        <v>1</v>
      </c>
    </row>
    <row r="28" spans="1:9" x14ac:dyDescent="0.35">
      <c r="A28" s="6">
        <v>42996</v>
      </c>
      <c r="B28" s="43">
        <v>76.64</v>
      </c>
      <c r="C28" s="43">
        <v>1065.99</v>
      </c>
      <c r="D28" s="45">
        <f t="shared" si="0"/>
        <v>1.1990202779676568E-2</v>
      </c>
      <c r="E28" s="45">
        <f t="shared" si="1"/>
        <v>2.5421461065025498E-2</v>
      </c>
      <c r="F28" s="45">
        <f t="shared" si="2"/>
        <v>1.9558492175629074E-2</v>
      </c>
      <c r="G28" s="45">
        <f t="shared" si="3"/>
        <v>-2.5142754793343321E-2</v>
      </c>
      <c r="H28" s="45">
        <f t="shared" si="4"/>
        <v>6.4259739144601466E-2</v>
      </c>
      <c r="I28" s="45">
        <f t="shared" si="5"/>
        <v>1</v>
      </c>
    </row>
    <row r="29" spans="1:9" x14ac:dyDescent="0.35">
      <c r="A29" s="6">
        <v>42989</v>
      </c>
      <c r="B29" s="43">
        <v>74.739999999999995</v>
      </c>
      <c r="C29" s="43">
        <v>1053.3599999999999</v>
      </c>
      <c r="D29" s="45">
        <f t="shared" si="0"/>
        <v>2.6196576616949227E-2</v>
      </c>
      <c r="E29" s="45">
        <f t="shared" si="1"/>
        <v>8.7731137805370698E-3</v>
      </c>
      <c r="F29" s="45">
        <f t="shared" si="2"/>
        <v>7.6957295961179815E-3</v>
      </c>
      <c r="G29" s="45">
        <f t="shared" si="3"/>
        <v>-3.7005517372854416E-2</v>
      </c>
      <c r="H29" s="45">
        <f t="shared" si="4"/>
        <v>5.2396976565090375E-2</v>
      </c>
      <c r="I29" s="45">
        <f t="shared" si="5"/>
        <v>1</v>
      </c>
    </row>
    <row r="30" spans="1:9" x14ac:dyDescent="0.35">
      <c r="A30" s="6">
        <v>42982</v>
      </c>
      <c r="B30" s="43">
        <v>74.09</v>
      </c>
      <c r="C30" s="43">
        <v>1026.47</v>
      </c>
      <c r="D30" s="45">
        <f t="shared" si="0"/>
        <v>-3.3497747397856583E-3</v>
      </c>
      <c r="E30" s="45">
        <f t="shared" si="1"/>
        <v>1.1191483553978537E-2</v>
      </c>
      <c r="F30" s="45">
        <f t="shared" si="2"/>
        <v>9.4189364683419791E-3</v>
      </c>
      <c r="G30" s="45">
        <f t="shared" si="3"/>
        <v>-3.5282310500630416E-2</v>
      </c>
      <c r="H30" s="45">
        <f t="shared" si="4"/>
        <v>5.4120183437314374E-2</v>
      </c>
      <c r="I30" s="45">
        <f t="shared" si="5"/>
        <v>1</v>
      </c>
    </row>
    <row r="31" spans="1:9" x14ac:dyDescent="0.35">
      <c r="A31" s="6">
        <v>42975</v>
      </c>
      <c r="B31" s="43">
        <v>73.27</v>
      </c>
      <c r="C31" s="43">
        <v>1029.92</v>
      </c>
      <c r="D31" s="45">
        <f t="shared" si="0"/>
        <v>1.1619797856771053E-2</v>
      </c>
      <c r="E31" s="45">
        <f t="shared" si="1"/>
        <v>1.0930454980188319E-3</v>
      </c>
      <c r="F31" s="45">
        <f t="shared" si="2"/>
        <v>2.2233049119673039E-3</v>
      </c>
      <c r="G31" s="45">
        <f t="shared" si="3"/>
        <v>-4.2477942057005093E-2</v>
      </c>
      <c r="H31" s="45">
        <f t="shared" si="4"/>
        <v>4.6924551880939698E-2</v>
      </c>
      <c r="I31" s="45">
        <f t="shared" si="5"/>
        <v>1</v>
      </c>
    </row>
    <row r="32" spans="1:9" x14ac:dyDescent="0.35">
      <c r="A32" s="6">
        <v>42968</v>
      </c>
      <c r="B32" s="43">
        <v>73.19</v>
      </c>
      <c r="C32" s="43">
        <v>1018.09</v>
      </c>
      <c r="D32" s="45">
        <f t="shared" si="0"/>
        <v>-5.0233085425564015E-3</v>
      </c>
      <c r="E32" s="45">
        <f t="shared" si="1"/>
        <v>0</v>
      </c>
      <c r="F32" s="45">
        <f t="shared" si="2"/>
        <v>1.4444564767426239E-3</v>
      </c>
      <c r="G32" s="45">
        <f t="shared" si="3"/>
        <v>-4.3256790492229774E-2</v>
      </c>
      <c r="H32" s="45">
        <f t="shared" si="4"/>
        <v>4.6145703445715017E-2</v>
      </c>
      <c r="I32" s="45">
        <f t="shared" si="5"/>
        <v>1</v>
      </c>
    </row>
    <row r="33" spans="1:9" x14ac:dyDescent="0.35">
      <c r="A33" s="6">
        <v>42961</v>
      </c>
      <c r="B33" s="43">
        <v>73.19</v>
      </c>
      <c r="C33" s="43">
        <v>1023.23</v>
      </c>
      <c r="D33" s="45">
        <f t="shared" si="0"/>
        <v>-8.7189870474603526E-3</v>
      </c>
      <c r="E33" s="45">
        <f t="shared" si="1"/>
        <v>-9.4735417512518995E-3</v>
      </c>
      <c r="F33" s="45">
        <f t="shared" si="2"/>
        <v>-5.3059058662447639E-3</v>
      </c>
      <c r="G33" s="45">
        <f t="shared" si="3"/>
        <v>-5.0007152835217158E-2</v>
      </c>
      <c r="H33" s="45">
        <f t="shared" si="4"/>
        <v>3.9395341102727632E-2</v>
      </c>
      <c r="I33" s="45">
        <f t="shared" si="5"/>
        <v>1</v>
      </c>
    </row>
    <row r="34" spans="1:9" x14ac:dyDescent="0.35">
      <c r="A34" s="6">
        <v>42954</v>
      </c>
      <c r="B34" s="43">
        <v>73.89</v>
      </c>
      <c r="C34" s="43">
        <v>1032.23</v>
      </c>
      <c r="D34" s="45">
        <f t="shared" si="0"/>
        <v>7.4861403919732113E-3</v>
      </c>
      <c r="E34" s="45">
        <f t="shared" si="1"/>
        <v>9.288348586258802E-3</v>
      </c>
      <c r="F34" s="45">
        <f t="shared" si="2"/>
        <v>8.0628596222120548E-3</v>
      </c>
      <c r="G34" s="45">
        <f t="shared" si="3"/>
        <v>-3.6638387346760337E-2</v>
      </c>
      <c r="H34" s="45">
        <f t="shared" si="4"/>
        <v>5.2764106591184454E-2</v>
      </c>
      <c r="I34" s="45">
        <f t="shared" si="5"/>
        <v>1</v>
      </c>
    </row>
    <row r="35" spans="1:9" x14ac:dyDescent="0.35">
      <c r="A35" s="6">
        <v>42947</v>
      </c>
      <c r="B35" s="43">
        <v>73.209999999999994</v>
      </c>
      <c r="C35" s="43">
        <v>1024.56</v>
      </c>
      <c r="D35" s="45">
        <f t="shared" si="0"/>
        <v>-1.8103406967272126E-2</v>
      </c>
      <c r="E35" s="45">
        <f t="shared" si="1"/>
        <v>-7.5748011614695118E-2</v>
      </c>
      <c r="F35" s="45">
        <f t="shared" si="2"/>
        <v>-5.2529710586218699E-2</v>
      </c>
      <c r="G35" s="45">
        <f t="shared" si="3"/>
        <v>-9.7230957555191094E-2</v>
      </c>
      <c r="H35" s="45">
        <f t="shared" si="4"/>
        <v>-7.8284636172463035E-3</v>
      </c>
      <c r="I35" s="45">
        <f t="shared" si="5"/>
        <v>1</v>
      </c>
    </row>
    <row r="36" spans="1:9" x14ac:dyDescent="0.35">
      <c r="A36" s="6">
        <v>42940</v>
      </c>
      <c r="B36" s="43">
        <v>79.209999999999994</v>
      </c>
      <c r="C36" s="43">
        <v>1043.45</v>
      </c>
      <c r="D36" s="45">
        <f t="shared" si="0"/>
        <v>-2.2776440619234419E-2</v>
      </c>
      <c r="E36" s="45">
        <f t="shared" si="1"/>
        <v>-1.4433246236157904E-2</v>
      </c>
      <c r="F36" s="45">
        <f t="shared" si="2"/>
        <v>-8.8399381496651538E-3</v>
      </c>
      <c r="G36" s="45">
        <f t="shared" si="3"/>
        <v>-5.3541185118637549E-2</v>
      </c>
      <c r="H36" s="45">
        <f t="shared" si="4"/>
        <v>3.5861308819307242E-2</v>
      </c>
      <c r="I36" s="45">
        <f t="shared" si="5"/>
        <v>1</v>
      </c>
    </row>
    <row r="37" spans="1:9" x14ac:dyDescent="0.35">
      <c r="A37" s="6">
        <v>42933</v>
      </c>
      <c r="B37" s="43">
        <v>80.37</v>
      </c>
      <c r="C37" s="43">
        <v>1067.77</v>
      </c>
      <c r="D37" s="45">
        <f t="shared" si="0"/>
        <v>2.106642186394321E-2</v>
      </c>
      <c r="E37" s="45">
        <f t="shared" si="1"/>
        <v>2.8012279355333812E-2</v>
      </c>
      <c r="F37" s="45">
        <f t="shared" si="2"/>
        <v>2.1404577059575366E-2</v>
      </c>
      <c r="G37" s="45">
        <f t="shared" si="3"/>
        <v>-2.3296669909397029E-2</v>
      </c>
      <c r="H37" s="45">
        <f t="shared" si="4"/>
        <v>6.6105824028547755E-2</v>
      </c>
      <c r="I37" s="45">
        <f t="shared" si="5"/>
        <v>1</v>
      </c>
    </row>
    <row r="38" spans="1:9" x14ac:dyDescent="0.35">
      <c r="A38" s="6">
        <v>42926</v>
      </c>
      <c r="B38" s="43">
        <v>78.180000000000007</v>
      </c>
      <c r="C38" s="43">
        <v>1045.74</v>
      </c>
      <c r="D38" s="45">
        <f t="shared" si="0"/>
        <v>-1.4456968371847475E-2</v>
      </c>
      <c r="E38" s="45">
        <f t="shared" si="1"/>
        <v>2.4362097704835484E-3</v>
      </c>
      <c r="F38" s="45">
        <f t="shared" si="2"/>
        <v>3.1803752203441809E-3</v>
      </c>
      <c r="G38" s="45">
        <f t="shared" si="3"/>
        <v>-4.1520871748628216E-2</v>
      </c>
      <c r="H38" s="45">
        <f t="shared" si="4"/>
        <v>4.7881622189316575E-2</v>
      </c>
      <c r="I38" s="45">
        <f t="shared" si="5"/>
        <v>1</v>
      </c>
    </row>
    <row r="39" spans="1:9" x14ac:dyDescent="0.35">
      <c r="A39" s="6">
        <v>42919</v>
      </c>
      <c r="B39" s="43">
        <v>77.989999999999995</v>
      </c>
      <c r="C39" s="43">
        <v>1061.08</v>
      </c>
      <c r="D39" s="45">
        <f t="shared" si="0"/>
        <v>-3.2955415405927675E-2</v>
      </c>
      <c r="E39" s="45">
        <f t="shared" si="1"/>
        <v>5.9331871533599093E-3</v>
      </c>
      <c r="F39" s="45">
        <f t="shared" si="2"/>
        <v>5.6721428252663559E-3</v>
      </c>
      <c r="G39" s="45">
        <f t="shared" si="3"/>
        <v>-3.9029104143706042E-2</v>
      </c>
      <c r="H39" s="45">
        <f t="shared" si="4"/>
        <v>5.0373389794238749E-2</v>
      </c>
      <c r="I39" s="45">
        <f t="shared" si="5"/>
        <v>1</v>
      </c>
    </row>
    <row r="40" spans="1:9" x14ac:dyDescent="0.35">
      <c r="A40" s="6">
        <v>42912</v>
      </c>
      <c r="B40" s="43">
        <v>77.53</v>
      </c>
      <c r="C40" s="43">
        <v>1097.24</v>
      </c>
      <c r="D40" s="45">
        <f t="shared" si="0"/>
        <v>-1.681884570926782E-2</v>
      </c>
      <c r="E40" s="45">
        <f t="shared" si="1"/>
        <v>-1.0213200561725994E-2</v>
      </c>
      <c r="F40" s="45">
        <f t="shared" si="2"/>
        <v>-5.8329489840125582E-3</v>
      </c>
      <c r="G40" s="45">
        <f t="shared" si="3"/>
        <v>-5.0534195952984952E-2</v>
      </c>
      <c r="H40" s="45">
        <f t="shared" si="4"/>
        <v>3.8868297984959839E-2</v>
      </c>
      <c r="I40" s="45">
        <f t="shared" si="5"/>
        <v>1</v>
      </c>
    </row>
    <row r="41" spans="1:9" x14ac:dyDescent="0.35">
      <c r="A41" s="6">
        <v>42905</v>
      </c>
      <c r="B41" s="43">
        <v>78.33</v>
      </c>
      <c r="C41" s="43">
        <v>1116.01</v>
      </c>
      <c r="D41" s="45">
        <f t="shared" si="0"/>
        <v>2.2886420296231145E-2</v>
      </c>
      <c r="E41" s="45">
        <f t="shared" si="1"/>
        <v>2.8165407758289447E-3</v>
      </c>
      <c r="F41" s="45">
        <f t="shared" si="2"/>
        <v>3.4513796834864715E-3</v>
      </c>
      <c r="G41" s="45">
        <f t="shared" si="3"/>
        <v>-4.1249867285485922E-2</v>
      </c>
      <c r="H41" s="45">
        <f t="shared" si="4"/>
        <v>4.8152626652458869E-2</v>
      </c>
      <c r="I41" s="45">
        <f t="shared" si="5"/>
        <v>1</v>
      </c>
    </row>
    <row r="42" spans="1:9" x14ac:dyDescent="0.35">
      <c r="A42" s="6">
        <v>42898</v>
      </c>
      <c r="B42" s="43">
        <v>78.11</v>
      </c>
      <c r="C42" s="43">
        <v>1091.04</v>
      </c>
      <c r="D42" s="45">
        <f t="shared" si="0"/>
        <v>-6.9266827470078063E-3</v>
      </c>
      <c r="E42" s="45">
        <f t="shared" si="1"/>
        <v>-1.4062899514190672E-3</v>
      </c>
      <c r="F42" s="45">
        <f t="shared" si="2"/>
        <v>4.4240603134015682E-4</v>
      </c>
      <c r="G42" s="45">
        <f t="shared" si="3"/>
        <v>-4.4258840937632236E-2</v>
      </c>
      <c r="H42" s="45">
        <f t="shared" si="4"/>
        <v>4.5143653000312554E-2</v>
      </c>
      <c r="I42" s="45">
        <f t="shared" si="5"/>
        <v>1</v>
      </c>
    </row>
    <row r="43" spans="1:9" x14ac:dyDescent="0.35">
      <c r="A43" s="6">
        <v>42891</v>
      </c>
      <c r="B43" s="43">
        <v>78.22</v>
      </c>
      <c r="C43" s="43">
        <v>1098.6500000000001</v>
      </c>
      <c r="D43" s="45">
        <f t="shared" si="0"/>
        <v>1.65813848047154E-2</v>
      </c>
      <c r="E43" s="45">
        <f t="shared" si="1"/>
        <v>1.782693558880943E-2</v>
      </c>
      <c r="F43" s="45">
        <f t="shared" si="2"/>
        <v>1.4147020929330647E-2</v>
      </c>
      <c r="G43" s="45">
        <f t="shared" si="3"/>
        <v>-3.0554226039641749E-2</v>
      </c>
      <c r="H43" s="45">
        <f t="shared" si="4"/>
        <v>5.8848267898303039E-2</v>
      </c>
      <c r="I43" s="45">
        <f t="shared" si="5"/>
        <v>1</v>
      </c>
    </row>
    <row r="44" spans="1:9" x14ac:dyDescent="0.35">
      <c r="A44" s="6">
        <v>42884</v>
      </c>
      <c r="B44" s="43">
        <v>76.849999999999994</v>
      </c>
      <c r="C44" s="43">
        <v>1080.73</v>
      </c>
      <c r="D44" s="45">
        <f t="shared" si="0"/>
        <v>4.3492402769388632E-3</v>
      </c>
      <c r="E44" s="45">
        <f t="shared" si="1"/>
        <v>-1.0047661986345499E-2</v>
      </c>
      <c r="F44" s="45">
        <f t="shared" si="2"/>
        <v>-5.714994643925061E-3</v>
      </c>
      <c r="G44" s="45">
        <f t="shared" si="3"/>
        <v>-5.0416241612897456E-2</v>
      </c>
      <c r="H44" s="45">
        <f t="shared" si="4"/>
        <v>3.8986252325047335E-2</v>
      </c>
      <c r="I44" s="45">
        <f t="shared" si="5"/>
        <v>1</v>
      </c>
    </row>
    <row r="45" spans="1:9" x14ac:dyDescent="0.35">
      <c r="A45" s="6">
        <v>42877</v>
      </c>
      <c r="B45" s="43">
        <v>77.63</v>
      </c>
      <c r="C45" s="43">
        <v>1076.05</v>
      </c>
      <c r="D45" s="45">
        <f t="shared" si="0"/>
        <v>-1.2743820760775914E-2</v>
      </c>
      <c r="E45" s="45">
        <f t="shared" si="1"/>
        <v>-1.4149729868793341E-3</v>
      </c>
      <c r="F45" s="45">
        <f t="shared" si="2"/>
        <v>4.3621894343440454E-4</v>
      </c>
      <c r="G45" s="45">
        <f t="shared" si="3"/>
        <v>-4.4265028025537993E-2</v>
      </c>
      <c r="H45" s="45">
        <f t="shared" si="4"/>
        <v>4.5137465912406798E-2</v>
      </c>
      <c r="I45" s="45">
        <f t="shared" si="5"/>
        <v>1</v>
      </c>
    </row>
    <row r="46" spans="1:9" x14ac:dyDescent="0.35">
      <c r="A46" s="6">
        <v>42871</v>
      </c>
      <c r="B46" s="43">
        <v>77.739999999999995</v>
      </c>
      <c r="C46" s="43">
        <v>1089.94</v>
      </c>
      <c r="D46" s="45">
        <f t="shared" si="0"/>
        <v>-5.5110494717056551E-3</v>
      </c>
      <c r="E46" s="45">
        <f t="shared" si="1"/>
        <v>2.2491121925555618E-2</v>
      </c>
      <c r="F46" s="45">
        <f t="shared" si="2"/>
        <v>1.747048206297553E-2</v>
      </c>
      <c r="G46" s="45">
        <f t="shared" si="3"/>
        <v>-2.7230764905996865E-2</v>
      </c>
      <c r="H46" s="45">
        <f t="shared" si="4"/>
        <v>6.2171729031947925E-2</v>
      </c>
      <c r="I46" s="45">
        <f t="shared" si="5"/>
        <v>1</v>
      </c>
    </row>
    <row r="47" spans="1:9" x14ac:dyDescent="0.35">
      <c r="A47" s="6">
        <v>42863</v>
      </c>
      <c r="B47" s="43">
        <v>76.03</v>
      </c>
      <c r="C47" s="43">
        <v>1095.98</v>
      </c>
      <c r="D47" s="45">
        <f t="shared" si="0"/>
        <v>1.3951336848922125E-2</v>
      </c>
      <c r="E47" s="45">
        <f t="shared" si="1"/>
        <v>-1.5917721764746963E-2</v>
      </c>
      <c r="F47" s="45">
        <f t="shared" si="2"/>
        <v>-9.8976996469372462E-3</v>
      </c>
      <c r="G47" s="45">
        <f t="shared" si="3"/>
        <v>-5.4598946615909638E-2</v>
      </c>
      <c r="H47" s="45">
        <f t="shared" si="4"/>
        <v>3.4803547322035153E-2</v>
      </c>
      <c r="I47" s="45">
        <f t="shared" si="5"/>
        <v>1</v>
      </c>
    </row>
    <row r="48" spans="1:9" x14ac:dyDescent="0.35">
      <c r="A48" s="6">
        <v>42857</v>
      </c>
      <c r="B48" s="43">
        <v>77.259799999999998</v>
      </c>
      <c r="C48" s="43">
        <v>1080.9000000000001</v>
      </c>
      <c r="D48" s="45">
        <f t="shared" si="0"/>
        <v>1.3247241701946915E-3</v>
      </c>
      <c r="E48" s="45">
        <f t="shared" si="1"/>
        <v>-2.6321891808782531E-2</v>
      </c>
      <c r="F48" s="45">
        <f t="shared" si="2"/>
        <v>-1.731118021411944E-2</v>
      </c>
      <c r="G48" s="45">
        <f t="shared" si="3"/>
        <v>-6.2012427183091835E-2</v>
      </c>
      <c r="H48" s="45">
        <f t="shared" si="4"/>
        <v>2.7390066754852956E-2</v>
      </c>
      <c r="I48" s="45">
        <f t="shared" si="5"/>
        <v>1</v>
      </c>
    </row>
    <row r="49" spans="1:9" x14ac:dyDescent="0.35">
      <c r="A49" s="6">
        <v>42849</v>
      </c>
      <c r="B49" s="43">
        <v>79.348399999999998</v>
      </c>
      <c r="C49" s="43">
        <v>1079.47</v>
      </c>
      <c r="D49" s="45">
        <f t="shared" si="0"/>
        <v>3.6606328323810555E-2</v>
      </c>
      <c r="E49" s="45">
        <f t="shared" si="1"/>
        <v>5.3381708889074807E-2</v>
      </c>
      <c r="F49" s="45">
        <f t="shared" si="2"/>
        <v>3.94815377448446E-2</v>
      </c>
      <c r="G49" s="45">
        <f t="shared" si="3"/>
        <v>-5.2197092241277956E-3</v>
      </c>
      <c r="H49" s="45">
        <f t="shared" si="4"/>
        <v>8.4182784713816988E-2</v>
      </c>
      <c r="I49" s="45">
        <f t="shared" si="5"/>
        <v>1</v>
      </c>
    </row>
    <row r="50" spans="1:9" x14ac:dyDescent="0.35">
      <c r="A50" s="6">
        <v>42843</v>
      </c>
      <c r="B50" s="43">
        <v>75.327299999999994</v>
      </c>
      <c r="C50" s="43">
        <v>1041.3499999999999</v>
      </c>
      <c r="D50" s="45">
        <f t="shared" si="0"/>
        <v>-2.3023013631800832E-2</v>
      </c>
      <c r="E50" s="45">
        <f t="shared" si="1"/>
        <v>-2.7959583967791132E-2</v>
      </c>
      <c r="F50" s="45">
        <f t="shared" si="2"/>
        <v>-1.8478116062385107E-2</v>
      </c>
      <c r="G50" s="45">
        <f t="shared" si="3"/>
        <v>-6.3179363031357502E-2</v>
      </c>
      <c r="H50" s="45">
        <f t="shared" si="4"/>
        <v>2.6223130906587289E-2</v>
      </c>
      <c r="I50" s="45">
        <f t="shared" si="5"/>
        <v>1</v>
      </c>
    </row>
    <row r="51" spans="1:9" x14ac:dyDescent="0.35">
      <c r="A51" s="6">
        <v>42835</v>
      </c>
      <c r="B51" s="43">
        <v>77.494</v>
      </c>
      <c r="C51" s="43">
        <v>1065.8900000000001</v>
      </c>
      <c r="D51" s="45">
        <f t="shared" si="0"/>
        <v>2.5866772014974506E-3</v>
      </c>
      <c r="E51" s="45">
        <f t="shared" si="1"/>
        <v>8.8945825326646692E-3</v>
      </c>
      <c r="F51" s="45">
        <f t="shared" si="2"/>
        <v>7.7822820293833401E-3</v>
      </c>
      <c r="G51" s="45">
        <f t="shared" si="3"/>
        <v>-3.6918964939589058E-2</v>
      </c>
      <c r="H51" s="45">
        <f t="shared" si="4"/>
        <v>5.2483528998355733E-2</v>
      </c>
      <c r="I51" s="45">
        <f t="shared" si="5"/>
        <v>1</v>
      </c>
    </row>
    <row r="52" spans="1:9" x14ac:dyDescent="0.35">
      <c r="A52" s="6">
        <v>42828</v>
      </c>
      <c r="B52" s="43">
        <v>76.8108</v>
      </c>
      <c r="C52" s="43">
        <v>1063.1400000000001</v>
      </c>
      <c r="D52" s="45">
        <f t="shared" si="0"/>
        <v>2.065032689150657E-2</v>
      </c>
      <c r="E52" s="45">
        <f t="shared" si="1"/>
        <v>2.795153247629218E-2</v>
      </c>
      <c r="F52" s="45">
        <f t="shared" si="2"/>
        <v>2.1361291933958811E-2</v>
      </c>
      <c r="G52" s="45">
        <f t="shared" si="3"/>
        <v>-2.3339955035013585E-2</v>
      </c>
      <c r="H52" s="45">
        <f t="shared" si="4"/>
        <v>6.6062538902931206E-2</v>
      </c>
      <c r="I52" s="45">
        <f t="shared" si="5"/>
        <v>1</v>
      </c>
    </row>
    <row r="53" spans="1:9" x14ac:dyDescent="0.35">
      <c r="A53" s="6">
        <v>42821</v>
      </c>
      <c r="B53" s="43">
        <v>74.722200000000001</v>
      </c>
      <c r="C53" s="43">
        <v>1041.6300000000001</v>
      </c>
      <c r="D53" s="45">
        <f t="shared" si="0"/>
        <v>4.5616742212363946E-3</v>
      </c>
      <c r="E53" s="45">
        <f t="shared" si="1"/>
        <v>1.1094377306254394E-2</v>
      </c>
      <c r="F53" s="45">
        <f t="shared" si="2"/>
        <v>9.3497435123053134E-3</v>
      </c>
      <c r="G53" s="45">
        <f t="shared" si="3"/>
        <v>-3.5351503456667085E-2</v>
      </c>
      <c r="H53" s="45">
        <f t="shared" si="4"/>
        <v>5.4050990481277705E-2</v>
      </c>
      <c r="I53" s="45">
        <f t="shared" si="5"/>
        <v>1</v>
      </c>
    </row>
    <row r="54" spans="1:9" x14ac:dyDescent="0.35">
      <c r="A54" s="6">
        <v>42814</v>
      </c>
      <c r="B54" s="43">
        <v>73.902299999999997</v>
      </c>
      <c r="C54" s="43">
        <v>1036.9000000000001</v>
      </c>
      <c r="D54" s="45">
        <f t="shared" si="0"/>
        <v>1.2746480233300796E-3</v>
      </c>
      <c r="E54" s="45">
        <f t="shared" si="1"/>
        <v>1.9111538907060917E-2</v>
      </c>
      <c r="F54" s="45">
        <f t="shared" si="2"/>
        <v>1.5062363690558838E-2</v>
      </c>
      <c r="G54" s="45">
        <f t="shared" si="3"/>
        <v>-2.9638883278413557E-2</v>
      </c>
      <c r="H54" s="45">
        <f t="shared" si="4"/>
        <v>5.976361065953123E-2</v>
      </c>
      <c r="I54" s="45">
        <f t="shared" si="5"/>
        <v>1</v>
      </c>
    </row>
    <row r="55" spans="1:9" x14ac:dyDescent="0.35">
      <c r="A55" s="6">
        <v>42807</v>
      </c>
      <c r="B55" s="43">
        <v>72.516400000000004</v>
      </c>
      <c r="C55" s="43">
        <v>1035.58</v>
      </c>
      <c r="D55" s="45">
        <f t="shared" si="0"/>
        <v>9.4848174684408239E-3</v>
      </c>
      <c r="E55" s="45">
        <f t="shared" si="1"/>
        <v>-1.8753137588410542E-2</v>
      </c>
      <c r="F55" s="45">
        <f t="shared" si="2"/>
        <v>-1.1918072249426689E-2</v>
      </c>
      <c r="G55" s="45">
        <f t="shared" si="3"/>
        <v>-5.6619319218399085E-2</v>
      </c>
      <c r="H55" s="45">
        <f t="shared" si="4"/>
        <v>3.2783174719545706E-2</v>
      </c>
      <c r="I55" s="45">
        <f t="shared" si="5"/>
        <v>1</v>
      </c>
    </row>
    <row r="56" spans="1:9" x14ac:dyDescent="0.35">
      <c r="A56" s="6">
        <v>42800</v>
      </c>
      <c r="B56" s="43">
        <v>73.902299999999997</v>
      </c>
      <c r="C56" s="43">
        <v>1025.8499999999999</v>
      </c>
      <c r="D56" s="45">
        <f t="shared" si="0"/>
        <v>1.2065665634063954E-2</v>
      </c>
      <c r="E56" s="45">
        <f t="shared" si="1"/>
        <v>1.5870391352194415E-3</v>
      </c>
      <c r="F56" s="45">
        <f t="shared" si="2"/>
        <v>2.5752995654762419E-3</v>
      </c>
      <c r="G56" s="45">
        <f t="shared" si="3"/>
        <v>-4.212594740349615E-2</v>
      </c>
      <c r="H56" s="45">
        <f t="shared" si="4"/>
        <v>4.7276546534448641E-2</v>
      </c>
      <c r="I56" s="45">
        <f t="shared" si="5"/>
        <v>1</v>
      </c>
    </row>
    <row r="57" spans="1:9" x14ac:dyDescent="0.35">
      <c r="A57" s="6">
        <v>42793</v>
      </c>
      <c r="B57" s="43">
        <v>73.785200000000003</v>
      </c>
      <c r="C57" s="43">
        <v>1013.62</v>
      </c>
      <c r="D57" s="45">
        <f t="shared" si="0"/>
        <v>-1.8969822496660946E-2</v>
      </c>
      <c r="E57" s="45">
        <f t="shared" si="1"/>
        <v>-1.6649674483071003E-2</v>
      </c>
      <c r="F57" s="45">
        <f t="shared" si="2"/>
        <v>-1.0419251796741084E-2</v>
      </c>
      <c r="G57" s="45">
        <f t="shared" si="3"/>
        <v>-5.5120498765713483E-2</v>
      </c>
      <c r="H57" s="45">
        <f t="shared" si="4"/>
        <v>3.4281995172231308E-2</v>
      </c>
      <c r="I57" s="45">
        <f t="shared" si="5"/>
        <v>1</v>
      </c>
    </row>
    <row r="58" spans="1:9" x14ac:dyDescent="0.35">
      <c r="A58" s="6">
        <v>42786</v>
      </c>
      <c r="B58" s="43">
        <v>75.034499999999994</v>
      </c>
      <c r="C58" s="43">
        <v>1033.22</v>
      </c>
      <c r="D58" s="45">
        <f t="shared" si="0"/>
        <v>3.3502626800159703E-3</v>
      </c>
      <c r="E58" s="45">
        <f t="shared" si="1"/>
        <v>2.7807912947712607E-2</v>
      </c>
      <c r="F58" s="45">
        <f t="shared" si="2"/>
        <v>2.1258955987921199E-2</v>
      </c>
      <c r="G58" s="45">
        <f t="shared" si="3"/>
        <v>-2.3442290981051196E-2</v>
      </c>
      <c r="H58" s="45">
        <f t="shared" si="4"/>
        <v>6.5960202956893588E-2</v>
      </c>
      <c r="I58" s="45">
        <f t="shared" si="5"/>
        <v>1</v>
      </c>
    </row>
    <row r="59" spans="1:9" x14ac:dyDescent="0.35">
      <c r="A59" s="6">
        <v>42779</v>
      </c>
      <c r="B59" s="43">
        <v>73.004400000000004</v>
      </c>
      <c r="C59" s="43">
        <v>1029.77</v>
      </c>
      <c r="D59" s="45">
        <f t="shared" si="0"/>
        <v>3.2723589465872394E-2</v>
      </c>
      <c r="E59" s="45">
        <f t="shared" si="1"/>
        <v>1.2863984727486627E-2</v>
      </c>
      <c r="F59" s="45">
        <f t="shared" si="2"/>
        <v>1.0610675443763633E-2</v>
      </c>
      <c r="G59" s="45">
        <f t="shared" si="3"/>
        <v>-3.4090571525208765E-2</v>
      </c>
      <c r="H59" s="45">
        <f t="shared" si="4"/>
        <v>5.5311922412736025E-2</v>
      </c>
      <c r="I59" s="45">
        <f t="shared" si="5"/>
        <v>1</v>
      </c>
    </row>
    <row r="60" spans="1:9" x14ac:dyDescent="0.35">
      <c r="A60" s="6">
        <v>42772</v>
      </c>
      <c r="B60" s="43">
        <v>72.077200000000005</v>
      </c>
      <c r="C60" s="43">
        <v>997.14</v>
      </c>
      <c r="D60" s="45">
        <f t="shared" si="0"/>
        <v>-2.2737518866260312E-2</v>
      </c>
      <c r="E60" s="45">
        <f t="shared" si="1"/>
        <v>-1.7298830202055991E-2</v>
      </c>
      <c r="F60" s="45">
        <f t="shared" si="2"/>
        <v>-1.0881807030594579E-2</v>
      </c>
      <c r="G60" s="45">
        <f t="shared" si="3"/>
        <v>-5.5583053999566978E-2</v>
      </c>
      <c r="H60" s="45">
        <f t="shared" si="4"/>
        <v>3.3819439938377813E-2</v>
      </c>
      <c r="I60" s="45">
        <f t="shared" si="5"/>
        <v>1</v>
      </c>
    </row>
    <row r="61" spans="1:9" x14ac:dyDescent="0.35">
      <c r="A61" s="6">
        <v>42765</v>
      </c>
      <c r="B61" s="43">
        <v>73.346000000000004</v>
      </c>
      <c r="C61" s="43">
        <v>1020.34</v>
      </c>
      <c r="D61" s="45">
        <f t="shared" si="0"/>
        <v>1.7359137726461551E-2</v>
      </c>
      <c r="E61" s="45">
        <f t="shared" si="1"/>
        <v>-1.3359543485311968E-4</v>
      </c>
      <c r="F61" s="45">
        <f t="shared" si="2"/>
        <v>1.3492631882865561E-3</v>
      </c>
      <c r="G61" s="45">
        <f t="shared" si="3"/>
        <v>-4.3351983780685839E-2</v>
      </c>
      <c r="H61" s="45">
        <f t="shared" si="4"/>
        <v>4.6050510157258952E-2</v>
      </c>
      <c r="I61" s="45">
        <f t="shared" si="5"/>
        <v>1</v>
      </c>
    </row>
    <row r="62" spans="1:9" x14ac:dyDescent="0.35">
      <c r="A62" s="6">
        <v>42758</v>
      </c>
      <c r="B62" s="43">
        <v>73.355800000000002</v>
      </c>
      <c r="C62" s="43">
        <v>1002.93</v>
      </c>
      <c r="D62" s="45">
        <f t="shared" si="0"/>
        <v>3.562244213854674E-3</v>
      </c>
      <c r="E62" s="45">
        <f t="shared" si="1"/>
        <v>9.6719892200058527E-3</v>
      </c>
      <c r="F62" s="45">
        <f t="shared" si="2"/>
        <v>8.3362223576371325E-3</v>
      </c>
      <c r="G62" s="45">
        <f t="shared" si="3"/>
        <v>-3.6365024611335263E-2</v>
      </c>
      <c r="H62" s="45">
        <f t="shared" si="4"/>
        <v>5.3037469326609528E-2</v>
      </c>
      <c r="I62" s="45">
        <f t="shared" si="5"/>
        <v>1</v>
      </c>
    </row>
    <row r="63" spans="1:9" x14ac:dyDescent="0.35">
      <c r="A63" s="6">
        <v>42751</v>
      </c>
      <c r="B63" s="43">
        <v>72.653099999999995</v>
      </c>
      <c r="C63" s="43">
        <v>999.37</v>
      </c>
      <c r="D63" s="45">
        <f t="shared" si="0"/>
        <v>-2.7939371563706302E-3</v>
      </c>
      <c r="E63" s="45">
        <f t="shared" si="1"/>
        <v>3.4751349819335677E-2</v>
      </c>
      <c r="F63" s="45">
        <f t="shared" si="2"/>
        <v>2.6206494724732139E-2</v>
      </c>
      <c r="G63" s="45">
        <f t="shared" si="3"/>
        <v>-1.8494752244240256E-2</v>
      </c>
      <c r="H63" s="45">
        <f t="shared" si="4"/>
        <v>7.0907741693704535E-2</v>
      </c>
      <c r="I63" s="45">
        <f t="shared" si="5"/>
        <v>1</v>
      </c>
    </row>
    <row r="64" spans="1:9" x14ac:dyDescent="0.35">
      <c r="A64" s="6">
        <v>42744</v>
      </c>
      <c r="B64" s="43">
        <v>70.213099999999997</v>
      </c>
      <c r="C64" s="43">
        <v>1002.17</v>
      </c>
      <c r="D64" s="45">
        <f t="shared" si="0"/>
        <v>-3.5595326870495061E-3</v>
      </c>
      <c r="E64" s="45">
        <f t="shared" si="1"/>
        <v>-5.8040581680190231E-3</v>
      </c>
      <c r="F64" s="45">
        <f t="shared" si="2"/>
        <v>-2.6912191472895945E-3</v>
      </c>
      <c r="G64" s="45">
        <f t="shared" si="3"/>
        <v>-4.7392466116261987E-2</v>
      </c>
      <c r="H64" s="45">
        <f t="shared" si="4"/>
        <v>4.2010027821682804E-2</v>
      </c>
      <c r="I64" s="45">
        <f t="shared" si="5"/>
        <v>1</v>
      </c>
    </row>
    <row r="65" spans="1:9" x14ac:dyDescent="0.35">
      <c r="A65" s="6">
        <v>42737</v>
      </c>
      <c r="B65" s="43">
        <v>70.623000000000005</v>
      </c>
      <c r="C65" s="43">
        <v>1005.75</v>
      </c>
      <c r="D65" s="45">
        <f t="shared" si="0"/>
        <v>8.5436659546944856E-3</v>
      </c>
      <c r="E65" s="45">
        <f t="shared" si="1"/>
        <v>7.2380572056108478E-3</v>
      </c>
      <c r="F65" s="45">
        <f t="shared" si="2"/>
        <v>6.6019266267725585E-3</v>
      </c>
      <c r="G65" s="45">
        <f t="shared" si="3"/>
        <v>-3.8099320342199837E-2</v>
      </c>
      <c r="H65" s="45">
        <f t="shared" si="4"/>
        <v>5.1303173595744954E-2</v>
      </c>
      <c r="I65" s="45">
        <f t="shared" si="5"/>
        <v>1</v>
      </c>
    </row>
    <row r="66" spans="1:9" x14ac:dyDescent="0.35">
      <c r="A66" s="6">
        <v>42731</v>
      </c>
      <c r="B66" s="43">
        <v>70.115499999999997</v>
      </c>
      <c r="C66" s="43">
        <v>997.23</v>
      </c>
      <c r="D66" s="45">
        <f t="shared" si="0"/>
        <v>-1.3319179618650129E-3</v>
      </c>
      <c r="E66" s="45">
        <f t="shared" si="1"/>
        <v>7.432663488423431E-3</v>
      </c>
      <c r="F66" s="45">
        <f t="shared" si="2"/>
        <v>6.7405931316236317E-3</v>
      </c>
      <c r="G66" s="45">
        <f t="shared" si="3"/>
        <v>-3.7960653837348764E-2</v>
      </c>
      <c r="H66" s="45">
        <f t="shared" si="4"/>
        <v>5.1441840100596027E-2</v>
      </c>
      <c r="I66" s="45">
        <f t="shared" si="5"/>
        <v>1</v>
      </c>
    </row>
    <row r="67" spans="1:9" x14ac:dyDescent="0.35">
      <c r="A67" s="6">
        <v>42723</v>
      </c>
      <c r="B67" s="43">
        <v>69.598200000000006</v>
      </c>
      <c r="C67" s="43">
        <v>998.56</v>
      </c>
      <c r="D67" s="45">
        <f t="shared" ref="D67:D118" si="6">(C67-C68)/C68</f>
        <v>2.222449710805131E-2</v>
      </c>
      <c r="E67" s="45">
        <f t="shared" ref="E67:E118" si="7">(B67-B68)/B68</f>
        <v>1.5378420608046577E-2</v>
      </c>
      <c r="F67" s="45">
        <f t="shared" ref="F67:F118" si="8">$M$4+$L$4*E67</f>
        <v>1.2402334120915213E-2</v>
      </c>
      <c r="G67" s="45">
        <f t="shared" ref="G67:G118" si="9">$M$4+$L$4*E67-$L$11</f>
        <v>-3.2298912848057179E-2</v>
      </c>
      <c r="H67" s="45">
        <f t="shared" ref="H67:H118" si="10">$M$4+$L$4*E67+$L$11</f>
        <v>5.7103581089887612E-2</v>
      </c>
      <c r="I67" s="45">
        <f t="shared" ref="I67:I118" si="11">IF(D67&lt;=H67,IF(D67&gt;=G67,1,0),0)</f>
        <v>1</v>
      </c>
    </row>
    <row r="68" spans="1:9" x14ac:dyDescent="0.35">
      <c r="A68" s="6">
        <v>42716</v>
      </c>
      <c r="B68" s="43">
        <v>68.5441</v>
      </c>
      <c r="C68" s="43">
        <v>976.85</v>
      </c>
      <c r="D68" s="45">
        <f t="shared" si="6"/>
        <v>4.7863724617315473E-2</v>
      </c>
      <c r="E68" s="45">
        <f t="shared" si="7"/>
        <v>6.976297755255241E-2</v>
      </c>
      <c r="F68" s="45">
        <f t="shared" si="8"/>
        <v>5.1153993730134982E-2</v>
      </c>
      <c r="G68" s="45">
        <f t="shared" si="9"/>
        <v>6.4527467611625866E-3</v>
      </c>
      <c r="H68" s="45">
        <f t="shared" si="10"/>
        <v>9.5855240699107377E-2</v>
      </c>
      <c r="I68" s="45">
        <f t="shared" si="11"/>
        <v>1</v>
      </c>
    </row>
    <row r="69" spans="1:9" x14ac:dyDescent="0.35">
      <c r="A69" s="6">
        <v>42709</v>
      </c>
      <c r="B69" s="43">
        <v>64.074100000000001</v>
      </c>
      <c r="C69" s="43">
        <v>932.23</v>
      </c>
      <c r="D69" s="45">
        <f t="shared" si="6"/>
        <v>2.2058742914780022E-2</v>
      </c>
      <c r="E69" s="45">
        <f t="shared" si="7"/>
        <v>-4.5551477069047928E-4</v>
      </c>
      <c r="F69" s="45">
        <f t="shared" si="8"/>
        <v>1.1198798996311958E-3</v>
      </c>
      <c r="G69" s="45">
        <f t="shared" si="9"/>
        <v>-4.3581367069341202E-2</v>
      </c>
      <c r="H69" s="45">
        <f t="shared" si="10"/>
        <v>4.5821126868603589E-2</v>
      </c>
      <c r="I69" s="45">
        <f t="shared" si="11"/>
        <v>1</v>
      </c>
    </row>
    <row r="70" spans="1:9" x14ac:dyDescent="0.35">
      <c r="A70" s="6">
        <v>42702</v>
      </c>
      <c r="B70" s="43">
        <v>64.103300000000004</v>
      </c>
      <c r="C70" s="43">
        <v>912.11</v>
      </c>
      <c r="D70" s="45">
        <f t="shared" si="6"/>
        <v>-1.043689583717575E-2</v>
      </c>
      <c r="E70" s="45">
        <f t="shared" si="7"/>
        <v>1.7978059811469389E-2</v>
      </c>
      <c r="F70" s="45">
        <f t="shared" si="8"/>
        <v>1.4254704337346685E-2</v>
      </c>
      <c r="G70" s="45">
        <f t="shared" si="9"/>
        <v>-3.044654263162571E-2</v>
      </c>
      <c r="H70" s="45">
        <f t="shared" si="10"/>
        <v>5.8955951306319081E-2</v>
      </c>
      <c r="I70" s="45">
        <f t="shared" si="11"/>
        <v>1</v>
      </c>
    </row>
    <row r="71" spans="1:9" x14ac:dyDescent="0.35">
      <c r="A71" s="6">
        <v>42695</v>
      </c>
      <c r="B71" s="43">
        <v>62.971200000000003</v>
      </c>
      <c r="C71" s="43">
        <v>921.73</v>
      </c>
      <c r="D71" s="45">
        <f t="shared" si="6"/>
        <v>-1.3242693501766411E-2</v>
      </c>
      <c r="E71" s="45">
        <f t="shared" si="7"/>
        <v>-2.0048397513208156E-2</v>
      </c>
      <c r="F71" s="45">
        <f t="shared" si="8"/>
        <v>-1.2841008364589644E-2</v>
      </c>
      <c r="G71" s="45">
        <f t="shared" si="9"/>
        <v>-5.754225533356204E-2</v>
      </c>
      <c r="H71" s="45">
        <f t="shared" si="10"/>
        <v>3.1860238604382751E-2</v>
      </c>
      <c r="I71" s="45">
        <f t="shared" si="11"/>
        <v>1</v>
      </c>
    </row>
    <row r="72" spans="1:9" x14ac:dyDescent="0.35">
      <c r="A72" s="6">
        <v>42688</v>
      </c>
      <c r="B72" s="43">
        <v>64.259500000000003</v>
      </c>
      <c r="C72" s="43">
        <v>934.1</v>
      </c>
      <c r="D72" s="45">
        <f t="shared" si="6"/>
        <v>2.8110416483226291E-2</v>
      </c>
      <c r="E72" s="45">
        <f t="shared" si="7"/>
        <v>4.1607907593455361E-2</v>
      </c>
      <c r="F72" s="45">
        <f t="shared" si="8"/>
        <v>3.1092127850782237E-2</v>
      </c>
      <c r="G72" s="45">
        <f t="shared" si="9"/>
        <v>-1.3609119118190158E-2</v>
      </c>
      <c r="H72" s="45">
        <f t="shared" si="10"/>
        <v>7.5793374819754636E-2</v>
      </c>
      <c r="I72" s="45">
        <f t="shared" si="11"/>
        <v>1</v>
      </c>
    </row>
    <row r="73" spans="1:9" x14ac:dyDescent="0.35">
      <c r="A73" s="6">
        <v>42681</v>
      </c>
      <c r="B73" s="43">
        <v>61.692599999999999</v>
      </c>
      <c r="C73" s="43">
        <v>908.56</v>
      </c>
      <c r="D73" s="45">
        <f t="shared" si="6"/>
        <v>-1.7995914441045913E-2</v>
      </c>
      <c r="E73" s="45">
        <f t="shared" si="7"/>
        <v>-2.3674380245476134E-3</v>
      </c>
      <c r="F73" s="45">
        <f t="shared" si="8"/>
        <v>-2.424590306652377E-4</v>
      </c>
      <c r="G73" s="45">
        <f t="shared" si="9"/>
        <v>-4.494370599963763E-2</v>
      </c>
      <c r="H73" s="45">
        <f t="shared" si="10"/>
        <v>4.4458787938307161E-2</v>
      </c>
      <c r="I73" s="45">
        <f t="shared" si="11"/>
        <v>1</v>
      </c>
    </row>
    <row r="74" spans="1:9" x14ac:dyDescent="0.35">
      <c r="A74" s="6">
        <v>42674</v>
      </c>
      <c r="B74" s="43">
        <v>61.838999999999999</v>
      </c>
      <c r="C74" s="43">
        <v>925.21</v>
      </c>
      <c r="D74" s="45">
        <f t="shared" si="6"/>
        <v>-4.8616264937132092E-3</v>
      </c>
      <c r="E74" s="45">
        <f t="shared" si="7"/>
        <v>-6.7138736694745405E-2</v>
      </c>
      <c r="F74" s="45">
        <f t="shared" si="8"/>
        <v>-4.6395180676918994E-2</v>
      </c>
      <c r="G74" s="45">
        <f t="shared" si="9"/>
        <v>-9.109642764589139E-2</v>
      </c>
      <c r="H74" s="45">
        <f t="shared" si="10"/>
        <v>-1.6939337079465988E-3</v>
      </c>
      <c r="I74" s="45">
        <f t="shared" si="11"/>
        <v>1</v>
      </c>
    </row>
    <row r="75" spans="1:9" x14ac:dyDescent="0.35">
      <c r="A75" s="6">
        <v>42667</v>
      </c>
      <c r="B75" s="43">
        <v>66.289599999999993</v>
      </c>
      <c r="C75" s="43">
        <v>929.73</v>
      </c>
      <c r="D75" s="45">
        <f t="shared" si="6"/>
        <v>1.2579232830164095E-2</v>
      </c>
      <c r="E75" s="45">
        <f t="shared" si="7"/>
        <v>3.033995672825841E-2</v>
      </c>
      <c r="F75" s="45">
        <f t="shared" si="8"/>
        <v>2.3063161155933799E-2</v>
      </c>
      <c r="G75" s="45">
        <f t="shared" si="9"/>
        <v>-2.1638085813038596E-2</v>
      </c>
      <c r="H75" s="45">
        <f t="shared" si="10"/>
        <v>6.7764408124906195E-2</v>
      </c>
      <c r="I75" s="45">
        <f t="shared" si="11"/>
        <v>1</v>
      </c>
    </row>
    <row r="76" spans="1:9" x14ac:dyDescent="0.35">
      <c r="A76" s="6">
        <v>42660</v>
      </c>
      <c r="B76" s="43">
        <v>64.337599999999995</v>
      </c>
      <c r="C76" s="43">
        <v>918.18</v>
      </c>
      <c r="D76" s="45">
        <f t="shared" si="6"/>
        <v>-6.8790966318385506E-3</v>
      </c>
      <c r="E76" s="45">
        <f t="shared" si="7"/>
        <v>3.5175394279131161E-2</v>
      </c>
      <c r="F76" s="45">
        <f t="shared" si="8"/>
        <v>2.6508647164475978E-2</v>
      </c>
      <c r="G76" s="45">
        <f t="shared" si="9"/>
        <v>-1.8192599804496418E-2</v>
      </c>
      <c r="H76" s="45">
        <f t="shared" si="10"/>
        <v>7.1209894133448373E-2</v>
      </c>
      <c r="I76" s="45">
        <f t="shared" si="11"/>
        <v>1</v>
      </c>
    </row>
    <row r="77" spans="1:9" x14ac:dyDescent="0.35">
      <c r="A77" s="6">
        <v>42653</v>
      </c>
      <c r="B77" s="43">
        <v>62.151400000000002</v>
      </c>
      <c r="C77" s="43">
        <v>924.54</v>
      </c>
      <c r="D77" s="45">
        <f t="shared" si="6"/>
        <v>7.6510593774522431E-3</v>
      </c>
      <c r="E77" s="45">
        <f t="shared" si="7"/>
        <v>-1.3172226544513412E-2</v>
      </c>
      <c r="F77" s="45">
        <f t="shared" si="8"/>
        <v>-7.9413998771001269E-3</v>
      </c>
      <c r="G77" s="45">
        <f t="shared" si="9"/>
        <v>-5.2642646846072519E-2</v>
      </c>
      <c r="H77" s="45">
        <f t="shared" si="10"/>
        <v>3.6759847091872272E-2</v>
      </c>
      <c r="I77" s="45">
        <f t="shared" si="11"/>
        <v>1</v>
      </c>
    </row>
    <row r="78" spans="1:9" x14ac:dyDescent="0.35">
      <c r="A78" s="6">
        <v>42646</v>
      </c>
      <c r="B78" s="43">
        <v>62.981000000000002</v>
      </c>
      <c r="C78" s="43">
        <v>917.52</v>
      </c>
      <c r="D78" s="45">
        <f t="shared" si="6"/>
        <v>2.4852837691422699E-2</v>
      </c>
      <c r="E78" s="45">
        <f t="shared" si="7"/>
        <v>2.6730767036238307E-2</v>
      </c>
      <c r="F78" s="45">
        <f t="shared" si="8"/>
        <v>2.0491436786587856E-2</v>
      </c>
      <c r="G78" s="45">
        <f t="shared" si="9"/>
        <v>-2.420981018238454E-2</v>
      </c>
      <c r="H78" s="45">
        <f t="shared" si="10"/>
        <v>6.5192683755560255E-2</v>
      </c>
      <c r="I78" s="45">
        <f t="shared" si="11"/>
        <v>1</v>
      </c>
    </row>
    <row r="79" spans="1:9" x14ac:dyDescent="0.35">
      <c r="A79" s="6">
        <v>42639</v>
      </c>
      <c r="B79" s="43">
        <v>61.341299999999997</v>
      </c>
      <c r="C79" s="43">
        <v>895.27</v>
      </c>
      <c r="D79" s="45">
        <f t="shared" si="6"/>
        <v>-1.4276950532596876E-3</v>
      </c>
      <c r="E79" s="45">
        <f t="shared" si="7"/>
        <v>-1.9053538653788684E-3</v>
      </c>
      <c r="F79" s="45">
        <f t="shared" si="8"/>
        <v>8.6798557388510908E-5</v>
      </c>
      <c r="G79" s="45">
        <f t="shared" si="9"/>
        <v>-4.4614448411583886E-2</v>
      </c>
      <c r="H79" s="45">
        <f t="shared" si="10"/>
        <v>4.4788045526360905E-2</v>
      </c>
      <c r="I79" s="45">
        <f t="shared" si="11"/>
        <v>1</v>
      </c>
    </row>
    <row r="80" spans="1:9" x14ac:dyDescent="0.35">
      <c r="A80" s="6">
        <v>42632</v>
      </c>
      <c r="B80" s="43">
        <v>61.458399999999997</v>
      </c>
      <c r="C80" s="43">
        <v>896.55</v>
      </c>
      <c r="D80" s="45">
        <f t="shared" si="6"/>
        <v>2.8299143195901354E-3</v>
      </c>
      <c r="E80" s="45">
        <f t="shared" si="7"/>
        <v>-3.9544653044289975E-3</v>
      </c>
      <c r="F80" s="45">
        <f t="shared" si="8"/>
        <v>-1.3732936718900265E-3</v>
      </c>
      <c r="G80" s="45">
        <f t="shared" si="9"/>
        <v>-4.6074540640862423E-2</v>
      </c>
      <c r="H80" s="45">
        <f t="shared" si="10"/>
        <v>4.3327953297082368E-2</v>
      </c>
      <c r="I80" s="45">
        <f t="shared" si="11"/>
        <v>1</v>
      </c>
    </row>
    <row r="81" spans="1:9" x14ac:dyDescent="0.35">
      <c r="A81" s="6">
        <v>42625</v>
      </c>
      <c r="B81" s="43">
        <v>61.702399999999997</v>
      </c>
      <c r="C81" s="43">
        <v>894.02</v>
      </c>
      <c r="D81" s="45">
        <f t="shared" si="6"/>
        <v>-3.4170582833684432E-2</v>
      </c>
      <c r="E81" s="45">
        <f t="shared" si="7"/>
        <v>-2.1210510870168696E-2</v>
      </c>
      <c r="F81" s="45">
        <f t="shared" si="8"/>
        <v>-1.366907103102297E-2</v>
      </c>
      <c r="G81" s="45">
        <f t="shared" si="9"/>
        <v>-5.8370317999995369E-2</v>
      </c>
      <c r="H81" s="45">
        <f t="shared" si="10"/>
        <v>3.1032175937949425E-2</v>
      </c>
      <c r="I81" s="45">
        <f t="shared" si="11"/>
        <v>1</v>
      </c>
    </row>
    <row r="82" spans="1:9" x14ac:dyDescent="0.35">
      <c r="A82" s="6">
        <v>42618</v>
      </c>
      <c r="B82" s="43">
        <v>63.039499999999997</v>
      </c>
      <c r="C82" s="43">
        <v>925.65</v>
      </c>
      <c r="D82" s="45">
        <f t="shared" si="6"/>
        <v>2.5669352742396724E-3</v>
      </c>
      <c r="E82" s="45">
        <f t="shared" si="7"/>
        <v>2.6215588377495332E-2</v>
      </c>
      <c r="F82" s="45">
        <f t="shared" si="8"/>
        <v>2.0124346767965227E-2</v>
      </c>
      <c r="G82" s="45">
        <f t="shared" si="9"/>
        <v>-2.4576900201007168E-2</v>
      </c>
      <c r="H82" s="45">
        <f t="shared" si="10"/>
        <v>6.4825593736937623E-2</v>
      </c>
      <c r="I82" s="45">
        <f t="shared" si="11"/>
        <v>1</v>
      </c>
    </row>
    <row r="83" spans="1:9" x14ac:dyDescent="0.35">
      <c r="A83" s="6">
        <v>42611</v>
      </c>
      <c r="B83" s="43">
        <v>61.429099999999998</v>
      </c>
      <c r="C83" s="43">
        <v>923.28</v>
      </c>
      <c r="D83" s="45">
        <f t="shared" si="6"/>
        <v>1.2712654520725156E-2</v>
      </c>
      <c r="E83" s="45">
        <f t="shared" si="7"/>
        <v>-4.5874235564443422E-3</v>
      </c>
      <c r="F83" s="45">
        <f t="shared" si="8"/>
        <v>-1.8243074174644188E-3</v>
      </c>
      <c r="G83" s="45">
        <f t="shared" si="9"/>
        <v>-4.6525554386436817E-2</v>
      </c>
      <c r="H83" s="45">
        <f t="shared" si="10"/>
        <v>4.2876939551507974E-2</v>
      </c>
      <c r="I83" s="45">
        <f t="shared" si="11"/>
        <v>1</v>
      </c>
    </row>
    <row r="84" spans="1:9" x14ac:dyDescent="0.35">
      <c r="A84" s="6">
        <v>42604</v>
      </c>
      <c r="B84" s="43">
        <v>61.712200000000003</v>
      </c>
      <c r="C84" s="43">
        <v>911.69</v>
      </c>
      <c r="D84" s="45">
        <f t="shared" si="6"/>
        <v>-7.4899027836746197E-3</v>
      </c>
      <c r="E84" s="45">
        <f t="shared" si="7"/>
        <v>-1.9689698610204323E-2</v>
      </c>
      <c r="F84" s="45">
        <f t="shared" si="8"/>
        <v>-1.2585417833520521E-2</v>
      </c>
      <c r="G84" s="45">
        <f t="shared" si="9"/>
        <v>-5.728666480249292E-2</v>
      </c>
      <c r="H84" s="45">
        <f t="shared" si="10"/>
        <v>3.211582913545187E-2</v>
      </c>
      <c r="I84" s="45">
        <f t="shared" si="11"/>
        <v>1</v>
      </c>
    </row>
    <row r="85" spans="1:9" x14ac:dyDescent="0.35">
      <c r="A85" s="6">
        <v>42597</v>
      </c>
      <c r="B85" s="43">
        <v>62.951700000000002</v>
      </c>
      <c r="C85" s="43">
        <v>918.57</v>
      </c>
      <c r="D85" s="45">
        <f t="shared" si="6"/>
        <v>3.0757664168050723E-2</v>
      </c>
      <c r="E85" s="45">
        <f t="shared" si="7"/>
        <v>1.3354345715936827E-2</v>
      </c>
      <c r="F85" s="45">
        <f t="shared" si="8"/>
        <v>1.0960081657175519E-2</v>
      </c>
      <c r="G85" s="45">
        <f t="shared" si="9"/>
        <v>-3.3741165311796877E-2</v>
      </c>
      <c r="H85" s="45">
        <f t="shared" si="10"/>
        <v>5.5661328626147914E-2</v>
      </c>
      <c r="I85" s="45">
        <f t="shared" si="11"/>
        <v>1</v>
      </c>
    </row>
    <row r="86" spans="1:9" x14ac:dyDescent="0.35">
      <c r="A86" s="6">
        <v>42590</v>
      </c>
      <c r="B86" s="43">
        <v>62.122100000000003</v>
      </c>
      <c r="C86" s="43">
        <v>891.16</v>
      </c>
      <c r="D86" s="45">
        <f t="shared" si="6"/>
        <v>1.1762034514078127E-2</v>
      </c>
      <c r="E86" s="45">
        <f t="shared" si="7"/>
        <v>1.015815302760774E-2</v>
      </c>
      <c r="F86" s="45">
        <f t="shared" si="8"/>
        <v>8.6826378741914866E-3</v>
      </c>
      <c r="G86" s="45">
        <f t="shared" si="9"/>
        <v>-3.6018609094780912E-2</v>
      </c>
      <c r="H86" s="45">
        <f t="shared" si="10"/>
        <v>5.3383884843163878E-2</v>
      </c>
      <c r="I86" s="45">
        <f t="shared" si="11"/>
        <v>1</v>
      </c>
    </row>
    <row r="87" spans="1:9" x14ac:dyDescent="0.35">
      <c r="A87" s="6">
        <v>42583</v>
      </c>
      <c r="B87" s="43">
        <v>61.497399999999999</v>
      </c>
      <c r="C87" s="43">
        <v>880.8</v>
      </c>
      <c r="D87" s="45">
        <f t="shared" si="6"/>
        <v>4.1268610775439529E-3</v>
      </c>
      <c r="E87" s="45">
        <f t="shared" si="7"/>
        <v>6.5437982824067042E-2</v>
      </c>
      <c r="F87" s="45">
        <f t="shared" si="8"/>
        <v>4.807222322493522E-2</v>
      </c>
      <c r="G87" s="45">
        <f t="shared" si="9"/>
        <v>3.3709762559628251E-3</v>
      </c>
      <c r="H87" s="45">
        <f t="shared" si="10"/>
        <v>9.2773470193907609E-2</v>
      </c>
      <c r="I87" s="45">
        <f t="shared" si="11"/>
        <v>1</v>
      </c>
    </row>
    <row r="88" spans="1:9" x14ac:dyDescent="0.35">
      <c r="A88" s="6">
        <v>42576</v>
      </c>
      <c r="B88" s="43">
        <v>57.720300000000002</v>
      </c>
      <c r="C88" s="43">
        <v>877.18</v>
      </c>
      <c r="D88" s="45">
        <f t="shared" si="6"/>
        <v>-5.8107076530449766E-4</v>
      </c>
      <c r="E88" s="45">
        <f t="shared" si="7"/>
        <v>1.862426882821623E-3</v>
      </c>
      <c r="F88" s="45">
        <f t="shared" si="8"/>
        <v>2.7715268192262162E-3</v>
      </c>
      <c r="G88" s="45">
        <f t="shared" si="9"/>
        <v>-4.1929720149746177E-2</v>
      </c>
      <c r="H88" s="45">
        <f t="shared" si="10"/>
        <v>4.7472773788198613E-2</v>
      </c>
      <c r="I88" s="45">
        <f t="shared" si="11"/>
        <v>1</v>
      </c>
    </row>
    <row r="89" spans="1:9" x14ac:dyDescent="0.35">
      <c r="A89" s="6">
        <v>42569</v>
      </c>
      <c r="B89" s="43">
        <v>57.613</v>
      </c>
      <c r="C89" s="43">
        <v>877.69</v>
      </c>
      <c r="D89" s="45">
        <f t="shared" si="6"/>
        <v>2.7595654006462852E-2</v>
      </c>
      <c r="E89" s="45">
        <f t="shared" si="7"/>
        <v>2.1811461570113034E-2</v>
      </c>
      <c r="F89" s="45">
        <f t="shared" si="8"/>
        <v>1.6986190782072613E-2</v>
      </c>
      <c r="G89" s="45">
        <f t="shared" si="9"/>
        <v>-2.7715056186899782E-2</v>
      </c>
      <c r="H89" s="45">
        <f t="shared" si="10"/>
        <v>6.1687437751045009E-2</v>
      </c>
      <c r="I89" s="45">
        <f t="shared" si="11"/>
        <v>1</v>
      </c>
    </row>
    <row r="90" spans="1:9" x14ac:dyDescent="0.35">
      <c r="A90" s="6">
        <v>42562</v>
      </c>
      <c r="B90" s="43">
        <v>56.383200000000002</v>
      </c>
      <c r="C90" s="43">
        <v>854.12</v>
      </c>
      <c r="D90" s="45">
        <f t="shared" si="6"/>
        <v>6.694639573805985E-3</v>
      </c>
      <c r="E90" s="45">
        <f t="shared" si="7"/>
        <v>-6.0220573717315821E-3</v>
      </c>
      <c r="F90" s="45">
        <f t="shared" si="8"/>
        <v>-2.8465542536502157E-3</v>
      </c>
      <c r="G90" s="45">
        <f t="shared" si="9"/>
        <v>-4.7547801222622608E-2</v>
      </c>
      <c r="H90" s="45">
        <f t="shared" si="10"/>
        <v>4.1854692715322182E-2</v>
      </c>
      <c r="I90" s="45">
        <f t="shared" si="11"/>
        <v>1</v>
      </c>
    </row>
    <row r="91" spans="1:9" x14ac:dyDescent="0.35">
      <c r="A91" s="6">
        <v>42555</v>
      </c>
      <c r="B91" s="43">
        <v>56.724800000000002</v>
      </c>
      <c r="C91" s="43">
        <v>848.44</v>
      </c>
      <c r="D91" s="45">
        <f t="shared" si="6"/>
        <v>5.4617775015537669E-2</v>
      </c>
      <c r="E91" s="45">
        <f t="shared" si="7"/>
        <v>5.7688757787022128E-2</v>
      </c>
      <c r="F91" s="45">
        <f t="shared" si="8"/>
        <v>4.2550520967119088E-2</v>
      </c>
      <c r="G91" s="45">
        <f t="shared" si="9"/>
        <v>-2.1507260018533078E-3</v>
      </c>
      <c r="H91" s="45">
        <f t="shared" si="10"/>
        <v>8.725176793609149E-2</v>
      </c>
      <c r="I91" s="45">
        <f t="shared" si="11"/>
        <v>1</v>
      </c>
    </row>
    <row r="92" spans="1:9" x14ac:dyDescent="0.35">
      <c r="A92" s="6">
        <v>42548</v>
      </c>
      <c r="B92" s="43">
        <v>53.630899999999997</v>
      </c>
      <c r="C92" s="43">
        <v>804.5</v>
      </c>
      <c r="D92" s="45">
        <f t="shared" si="6"/>
        <v>-5.9427355523599124E-2</v>
      </c>
      <c r="E92" s="45">
        <f t="shared" si="7"/>
        <v>-9.8441841817274084E-2</v>
      </c>
      <c r="F92" s="45">
        <f t="shared" si="8"/>
        <v>-6.8700175744869113E-2</v>
      </c>
      <c r="G92" s="45">
        <f t="shared" si="9"/>
        <v>-0.11340142271384152</v>
      </c>
      <c r="H92" s="45">
        <f t="shared" si="10"/>
        <v>-2.3998928775896718E-2</v>
      </c>
      <c r="I92" s="45">
        <f t="shared" si="11"/>
        <v>1</v>
      </c>
    </row>
    <row r="93" spans="1:9" x14ac:dyDescent="0.35">
      <c r="A93" s="6">
        <v>42541</v>
      </c>
      <c r="B93" s="43">
        <v>59.486899999999999</v>
      </c>
      <c r="C93" s="43">
        <v>855.33</v>
      </c>
      <c r="D93" s="45">
        <f t="shared" si="6"/>
        <v>2.6166138784912252E-2</v>
      </c>
      <c r="E93" s="45">
        <f t="shared" si="7"/>
        <v>3.9525624992616587E-3</v>
      </c>
      <c r="F93" s="45">
        <f t="shared" si="8"/>
        <v>4.2608507835280637E-3</v>
      </c>
      <c r="G93" s="45">
        <f t="shared" si="9"/>
        <v>-4.044039618544433E-2</v>
      </c>
      <c r="H93" s="45">
        <f t="shared" si="10"/>
        <v>4.8962097752500461E-2</v>
      </c>
      <c r="I93" s="45">
        <f t="shared" si="11"/>
        <v>1</v>
      </c>
    </row>
    <row r="94" spans="1:9" x14ac:dyDescent="0.35">
      <c r="A94" s="6">
        <v>42534</v>
      </c>
      <c r="B94" s="43">
        <v>59.252699999999997</v>
      </c>
      <c r="C94" s="43">
        <v>833.52</v>
      </c>
      <c r="D94" s="45">
        <f t="shared" si="6"/>
        <v>-2.9764052660373241E-2</v>
      </c>
      <c r="E94" s="45">
        <f t="shared" si="7"/>
        <v>-4.6938358621155647E-2</v>
      </c>
      <c r="F94" s="45">
        <f t="shared" si="8"/>
        <v>-3.2001422245015856E-2</v>
      </c>
      <c r="G94" s="45">
        <f t="shared" si="9"/>
        <v>-7.6702669213988245E-2</v>
      </c>
      <c r="H94" s="45">
        <f t="shared" si="10"/>
        <v>1.2699824723956539E-2</v>
      </c>
      <c r="I94" s="45">
        <f t="shared" si="11"/>
        <v>1</v>
      </c>
    </row>
    <row r="95" spans="1:9" x14ac:dyDescent="0.35">
      <c r="A95" s="6">
        <v>42527</v>
      </c>
      <c r="B95" s="43">
        <v>62.170900000000003</v>
      </c>
      <c r="C95" s="43">
        <v>859.09</v>
      </c>
      <c r="D95" s="45">
        <f t="shared" si="6"/>
        <v>-2.4848182250966481E-3</v>
      </c>
      <c r="E95" s="45">
        <f t="shared" si="7"/>
        <v>4.731884139946115E-3</v>
      </c>
      <c r="F95" s="45">
        <f t="shared" si="8"/>
        <v>4.8161556097992223E-3</v>
      </c>
      <c r="G95" s="45">
        <f t="shared" si="9"/>
        <v>-3.9885091359173175E-2</v>
      </c>
      <c r="H95" s="45">
        <f t="shared" si="10"/>
        <v>4.9517402578771616E-2</v>
      </c>
      <c r="I95" s="45">
        <f t="shared" si="11"/>
        <v>1</v>
      </c>
    </row>
    <row r="96" spans="1:9" x14ac:dyDescent="0.35">
      <c r="A96" s="6">
        <v>42520</v>
      </c>
      <c r="B96" s="43">
        <v>61.878100000000003</v>
      </c>
      <c r="C96" s="43">
        <v>861.23</v>
      </c>
      <c r="D96" s="45">
        <f t="shared" si="6"/>
        <v>3.362897708860909E-2</v>
      </c>
      <c r="E96" s="45">
        <f t="shared" si="7"/>
        <v>2.7220178490796648E-2</v>
      </c>
      <c r="F96" s="45">
        <f t="shared" si="8"/>
        <v>2.0840166410610542E-2</v>
      </c>
      <c r="G96" s="45">
        <f t="shared" si="9"/>
        <v>-2.3861080558361853E-2</v>
      </c>
      <c r="H96" s="45">
        <f t="shared" si="10"/>
        <v>6.5541413379582941E-2</v>
      </c>
      <c r="I96" s="45">
        <f t="shared" si="11"/>
        <v>1</v>
      </c>
    </row>
    <row r="97" spans="1:9" x14ac:dyDescent="0.35">
      <c r="A97" s="6">
        <v>42513</v>
      </c>
      <c r="B97" s="43">
        <v>60.238399999999999</v>
      </c>
      <c r="C97" s="43">
        <v>833.21</v>
      </c>
      <c r="D97" s="45">
        <f t="shared" si="6"/>
        <v>-4.1240434957712353E-2</v>
      </c>
      <c r="E97" s="45">
        <f t="shared" si="7"/>
        <v>1.4464587947018727E-2</v>
      </c>
      <c r="F97" s="45">
        <f t="shared" si="8"/>
        <v>1.1751183606697108E-2</v>
      </c>
      <c r="G97" s="45">
        <f t="shared" si="9"/>
        <v>-3.2950063362275288E-2</v>
      </c>
      <c r="H97" s="45">
        <f t="shared" si="10"/>
        <v>5.6452430575669503E-2</v>
      </c>
      <c r="I97" s="45">
        <f t="shared" si="11"/>
        <v>0</v>
      </c>
    </row>
    <row r="98" spans="1:9" x14ac:dyDescent="0.35">
      <c r="A98" s="6">
        <v>42506</v>
      </c>
      <c r="B98" s="43">
        <v>59.3795</v>
      </c>
      <c r="C98" s="43">
        <v>869.05</v>
      </c>
      <c r="D98" s="45">
        <f t="shared" si="6"/>
        <v>-1.5184996317071891E-2</v>
      </c>
      <c r="E98" s="45">
        <f t="shared" si="7"/>
        <v>5.7861136659671103E-3</v>
      </c>
      <c r="F98" s="45">
        <f t="shared" si="8"/>
        <v>5.5673457644609837E-3</v>
      </c>
      <c r="G98" s="45">
        <f t="shared" si="9"/>
        <v>-3.9133901204511413E-2</v>
      </c>
      <c r="H98" s="45">
        <f t="shared" si="10"/>
        <v>5.0268592733433377E-2</v>
      </c>
      <c r="I98" s="45">
        <f t="shared" si="11"/>
        <v>1</v>
      </c>
    </row>
    <row r="99" spans="1:9" x14ac:dyDescent="0.35">
      <c r="A99" s="6">
        <v>42499</v>
      </c>
      <c r="B99" s="43">
        <v>59.0379</v>
      </c>
      <c r="C99" s="43">
        <v>882.45</v>
      </c>
      <c r="D99" s="45">
        <f t="shared" si="6"/>
        <v>-1.7283428176887848E-2</v>
      </c>
      <c r="E99" s="45">
        <f t="shared" si="7"/>
        <v>-3.9062271109968169E-2</v>
      </c>
      <c r="F99" s="45">
        <f t="shared" si="8"/>
        <v>-2.6389324262910335E-2</v>
      </c>
      <c r="G99" s="45">
        <f t="shared" si="9"/>
        <v>-7.1090571231882727E-2</v>
      </c>
      <c r="H99" s="45">
        <f t="shared" si="10"/>
        <v>1.8311922706062061E-2</v>
      </c>
      <c r="I99" s="45">
        <f t="shared" si="11"/>
        <v>1</v>
      </c>
    </row>
    <row r="100" spans="1:9" x14ac:dyDescent="0.35">
      <c r="A100" s="6">
        <v>42492</v>
      </c>
      <c r="B100" s="43">
        <v>61.437800000000003</v>
      </c>
      <c r="C100" s="43">
        <v>897.97</v>
      </c>
      <c r="D100" s="45">
        <f t="shared" si="6"/>
        <v>-3.8874439413886415E-2</v>
      </c>
      <c r="E100" s="45">
        <f t="shared" si="7"/>
        <v>1.8396101312823231E-2</v>
      </c>
      <c r="F100" s="45">
        <f t="shared" si="8"/>
        <v>1.4552579375282943E-2</v>
      </c>
      <c r="G100" s="45">
        <f t="shared" si="9"/>
        <v>-3.0148667593689452E-2</v>
      </c>
      <c r="H100" s="45">
        <f t="shared" si="10"/>
        <v>5.9253826344255342E-2</v>
      </c>
      <c r="I100" s="45">
        <f t="shared" si="11"/>
        <v>0</v>
      </c>
    </row>
    <row r="101" spans="1:9" x14ac:dyDescent="0.35">
      <c r="A101" s="6">
        <v>42485</v>
      </c>
      <c r="B101" s="43">
        <v>60.328000000000003</v>
      </c>
      <c r="C101" s="43">
        <v>934.29</v>
      </c>
      <c r="D101" s="45">
        <f t="shared" si="6"/>
        <v>2.3733605075441273E-2</v>
      </c>
      <c r="E101" s="45">
        <f t="shared" si="7"/>
        <v>1.2416908745202579E-2</v>
      </c>
      <c r="F101" s="45">
        <f t="shared" si="8"/>
        <v>1.0292111916573234E-2</v>
      </c>
      <c r="G101" s="45">
        <f t="shared" si="9"/>
        <v>-3.4409135052399162E-2</v>
      </c>
      <c r="H101" s="45">
        <f t="shared" si="10"/>
        <v>5.4993358885545629E-2</v>
      </c>
      <c r="I101" s="45">
        <f t="shared" si="11"/>
        <v>1</v>
      </c>
    </row>
    <row r="102" spans="1:9" x14ac:dyDescent="0.35">
      <c r="A102" s="6">
        <v>42478</v>
      </c>
      <c r="B102" s="43">
        <v>59.588099999999997</v>
      </c>
      <c r="C102" s="43">
        <v>912.63</v>
      </c>
      <c r="D102" s="45">
        <f t="shared" si="6"/>
        <v>5.3030565267056712E-2</v>
      </c>
      <c r="E102" s="45">
        <f t="shared" si="7"/>
        <v>4.5779542151928046E-2</v>
      </c>
      <c r="F102" s="45">
        <f t="shared" si="8"/>
        <v>3.4064621726000291E-2</v>
      </c>
      <c r="G102" s="45">
        <f t="shared" si="9"/>
        <v>-1.0636625242972104E-2</v>
      </c>
      <c r="H102" s="45">
        <f t="shared" si="10"/>
        <v>7.8765868694972679E-2</v>
      </c>
      <c r="I102" s="45">
        <f t="shared" si="11"/>
        <v>1</v>
      </c>
    </row>
    <row r="103" spans="1:9" x14ac:dyDescent="0.35">
      <c r="A103" s="6">
        <v>42471</v>
      </c>
      <c r="B103" s="43">
        <v>56.979599999999998</v>
      </c>
      <c r="C103" s="43">
        <v>866.67</v>
      </c>
      <c r="D103" s="45">
        <f t="shared" si="6"/>
        <v>-8.3413428532199147E-3</v>
      </c>
      <c r="E103" s="45">
        <f t="shared" si="7"/>
        <v>-1.3628912058635687E-2</v>
      </c>
      <c r="F103" s="45">
        <f t="shared" si="8"/>
        <v>-8.2668106662288562E-3</v>
      </c>
      <c r="G103" s="45">
        <f t="shared" si="9"/>
        <v>-5.2968057635201252E-2</v>
      </c>
      <c r="H103" s="45">
        <f t="shared" si="10"/>
        <v>3.6434436302743539E-2</v>
      </c>
      <c r="I103" s="45">
        <f t="shared" si="11"/>
        <v>1</v>
      </c>
    </row>
    <row r="104" spans="1:9" x14ac:dyDescent="0.35">
      <c r="A104" s="6">
        <v>42464</v>
      </c>
      <c r="B104" s="43">
        <v>57.7669</v>
      </c>
      <c r="C104" s="43">
        <v>873.96</v>
      </c>
      <c r="D104" s="45">
        <f t="shared" si="6"/>
        <v>-6.6039987724063626E-3</v>
      </c>
      <c r="E104" s="45">
        <f t="shared" si="7"/>
        <v>1.2805834860133477E-2</v>
      </c>
      <c r="F104" s="45">
        <f t="shared" si="8"/>
        <v>1.0569240816130462E-2</v>
      </c>
      <c r="G104" s="45">
        <f t="shared" si="9"/>
        <v>-3.4132006152841933E-2</v>
      </c>
      <c r="H104" s="45">
        <f t="shared" si="10"/>
        <v>5.5270487785102858E-2</v>
      </c>
      <c r="I104" s="45">
        <f t="shared" si="11"/>
        <v>1</v>
      </c>
    </row>
    <row r="105" spans="1:9" x14ac:dyDescent="0.35">
      <c r="A105" s="6">
        <v>42458</v>
      </c>
      <c r="B105" s="43">
        <v>57.036499999999997</v>
      </c>
      <c r="C105" s="43">
        <v>879.77</v>
      </c>
      <c r="D105" s="45">
        <f t="shared" si="6"/>
        <v>-2.3926157753889573E-3</v>
      </c>
      <c r="E105" s="45">
        <f t="shared" si="7"/>
        <v>-1.1628130970581453E-3</v>
      </c>
      <c r="F105" s="45">
        <f t="shared" si="8"/>
        <v>6.1589521122895608E-4</v>
      </c>
      <c r="G105" s="45">
        <f t="shared" si="9"/>
        <v>-4.4085351757743439E-2</v>
      </c>
      <c r="H105" s="45">
        <f t="shared" si="10"/>
        <v>4.5317142180201352E-2</v>
      </c>
      <c r="I105" s="45">
        <f t="shared" si="11"/>
        <v>1</v>
      </c>
    </row>
    <row r="106" spans="1:9" x14ac:dyDescent="0.35">
      <c r="A106" s="6">
        <v>42450</v>
      </c>
      <c r="B106" s="43">
        <v>57.102899999999998</v>
      </c>
      <c r="C106" s="43">
        <v>881.88</v>
      </c>
      <c r="D106" s="45">
        <f t="shared" si="6"/>
        <v>1.1492670841648867E-2</v>
      </c>
      <c r="E106" s="45">
        <f t="shared" si="7"/>
        <v>1.586338665604008E-2</v>
      </c>
      <c r="F106" s="45">
        <f t="shared" si="8"/>
        <v>1.2747896175103673E-2</v>
      </c>
      <c r="G106" s="45">
        <f t="shared" si="9"/>
        <v>-3.1953350793868726E-2</v>
      </c>
      <c r="H106" s="45">
        <f t="shared" si="10"/>
        <v>5.7449143144076065E-2</v>
      </c>
      <c r="I106" s="45">
        <f t="shared" si="11"/>
        <v>1</v>
      </c>
    </row>
    <row r="107" spans="1:9" x14ac:dyDescent="0.35">
      <c r="A107" s="6">
        <v>42443</v>
      </c>
      <c r="B107" s="43">
        <v>56.211199999999998</v>
      </c>
      <c r="C107" s="43">
        <v>871.86</v>
      </c>
      <c r="D107" s="45">
        <f t="shared" si="6"/>
        <v>1.8052312003736616E-2</v>
      </c>
      <c r="E107" s="45">
        <f t="shared" si="7"/>
        <v>2.650109569028488E-2</v>
      </c>
      <c r="F107" s="45">
        <f t="shared" si="8"/>
        <v>2.0327784707387133E-2</v>
      </c>
      <c r="G107" s="45">
        <f t="shared" si="9"/>
        <v>-2.4373462261585262E-2</v>
      </c>
      <c r="H107" s="45">
        <f t="shared" si="10"/>
        <v>6.5029031676359525E-2</v>
      </c>
      <c r="I107" s="45">
        <f t="shared" si="11"/>
        <v>1</v>
      </c>
    </row>
    <row r="108" spans="1:9" x14ac:dyDescent="0.35">
      <c r="A108" s="6">
        <v>42436</v>
      </c>
      <c r="B108" s="43">
        <v>54.76</v>
      </c>
      <c r="C108" s="43">
        <v>856.4</v>
      </c>
      <c r="D108" s="45">
        <f t="shared" si="6"/>
        <v>3.0119322555812119E-2</v>
      </c>
      <c r="E108" s="45">
        <f t="shared" si="7"/>
        <v>3.4587648051268398E-2</v>
      </c>
      <c r="F108" s="45">
        <f t="shared" si="8"/>
        <v>2.6089849199789392E-2</v>
      </c>
      <c r="G108" s="45">
        <f t="shared" si="9"/>
        <v>-1.8611397769183004E-2</v>
      </c>
      <c r="H108" s="45">
        <f t="shared" si="10"/>
        <v>7.079109616876178E-2</v>
      </c>
      <c r="I108" s="45">
        <f t="shared" si="11"/>
        <v>1</v>
      </c>
    </row>
    <row r="109" spans="1:9" x14ac:dyDescent="0.35">
      <c r="A109" s="6">
        <v>42429</v>
      </c>
      <c r="B109" s="43">
        <v>52.929299999999998</v>
      </c>
      <c r="C109" s="43">
        <v>831.36</v>
      </c>
      <c r="D109" s="45">
        <f t="shared" si="6"/>
        <v>-1.0038223841674646E-2</v>
      </c>
      <c r="E109" s="45">
        <f t="shared" si="7"/>
        <v>6.1322987376132955E-3</v>
      </c>
      <c r="F109" s="45">
        <f t="shared" si="8"/>
        <v>5.8140195779833644E-3</v>
      </c>
      <c r="G109" s="45">
        <f t="shared" si="9"/>
        <v>-3.8887227390989029E-2</v>
      </c>
      <c r="H109" s="45">
        <f t="shared" si="10"/>
        <v>5.0515266546955762E-2</v>
      </c>
      <c r="I109" s="45">
        <f t="shared" si="11"/>
        <v>1</v>
      </c>
    </row>
    <row r="110" spans="1:9" x14ac:dyDescent="0.35">
      <c r="A110" s="6">
        <v>42422</v>
      </c>
      <c r="B110" s="43">
        <v>52.606699999999996</v>
      </c>
      <c r="C110" s="43">
        <v>839.79</v>
      </c>
      <c r="D110" s="45">
        <f t="shared" si="6"/>
        <v>3.4886873367180889E-2</v>
      </c>
      <c r="E110" s="45">
        <f t="shared" si="7"/>
        <v>2.8941655094177128E-2</v>
      </c>
      <c r="F110" s="45">
        <f t="shared" si="8"/>
        <v>2.2066802777759905E-2</v>
      </c>
      <c r="G110" s="45">
        <f t="shared" si="9"/>
        <v>-2.263444419121249E-2</v>
      </c>
      <c r="H110" s="45">
        <f t="shared" si="10"/>
        <v>6.6768049746732297E-2</v>
      </c>
      <c r="I110" s="45">
        <f t="shared" si="11"/>
        <v>1</v>
      </c>
    </row>
    <row r="111" spans="1:9" x14ac:dyDescent="0.35">
      <c r="A111" s="6">
        <v>42415</v>
      </c>
      <c r="B111" s="43">
        <v>51.127000000000002</v>
      </c>
      <c r="C111" s="43">
        <v>811.48</v>
      </c>
      <c r="D111" s="45">
        <f t="shared" si="6"/>
        <v>2.2362768195734066E-2</v>
      </c>
      <c r="E111" s="45">
        <f t="shared" si="7"/>
        <v>3.1578692503717594E-2</v>
      </c>
      <c r="F111" s="45">
        <f t="shared" si="8"/>
        <v>2.3945821047147764E-2</v>
      </c>
      <c r="G111" s="45">
        <f t="shared" si="9"/>
        <v>-2.0755425921824631E-2</v>
      </c>
      <c r="H111" s="45">
        <f t="shared" si="10"/>
        <v>6.8647068016120166E-2</v>
      </c>
      <c r="I111" s="45">
        <f t="shared" si="11"/>
        <v>1</v>
      </c>
    </row>
    <row r="112" spans="1:9" x14ac:dyDescent="0.35">
      <c r="A112" s="6">
        <v>42408</v>
      </c>
      <c r="B112" s="43">
        <v>49.561900000000001</v>
      </c>
      <c r="C112" s="43">
        <v>793.73</v>
      </c>
      <c r="D112" s="45">
        <f t="shared" si="6"/>
        <v>-5.5892568274812073E-2</v>
      </c>
      <c r="E112" s="45">
        <f t="shared" si="7"/>
        <v>-8.5739109902637528E-2</v>
      </c>
      <c r="F112" s="45">
        <f t="shared" si="8"/>
        <v>-5.964885730229242E-2</v>
      </c>
      <c r="G112" s="45">
        <f t="shared" si="9"/>
        <v>-0.10435010427126482</v>
      </c>
      <c r="H112" s="45">
        <f t="shared" si="10"/>
        <v>-1.4947610333320024E-2</v>
      </c>
      <c r="I112" s="45">
        <f t="shared" si="11"/>
        <v>1</v>
      </c>
    </row>
    <row r="113" spans="1:9" x14ac:dyDescent="0.35">
      <c r="A113" s="6">
        <v>42401</v>
      </c>
      <c r="B113" s="43">
        <v>54.209800000000001</v>
      </c>
      <c r="C113" s="43">
        <v>840.72</v>
      </c>
      <c r="D113" s="45">
        <f t="shared" si="6"/>
        <v>-1.6310579645706997E-2</v>
      </c>
      <c r="E113" s="45">
        <f t="shared" si="7"/>
        <v>-8.501205312887462E-3</v>
      </c>
      <c r="F113" s="45">
        <f t="shared" si="8"/>
        <v>-4.6130685462020867E-3</v>
      </c>
      <c r="G113" s="45">
        <f t="shared" si="9"/>
        <v>-4.9314315515174484E-2</v>
      </c>
      <c r="H113" s="45">
        <f t="shared" si="10"/>
        <v>4.0088178422770307E-2</v>
      </c>
      <c r="I113" s="45">
        <f t="shared" si="11"/>
        <v>1</v>
      </c>
    </row>
    <row r="114" spans="1:9" x14ac:dyDescent="0.35">
      <c r="A114" s="6">
        <v>42394</v>
      </c>
      <c r="B114" s="43">
        <v>54.674599999999998</v>
      </c>
      <c r="C114" s="43">
        <v>854.66</v>
      </c>
      <c r="D114" s="45">
        <f t="shared" si="6"/>
        <v>2.7878000673497799E-2</v>
      </c>
      <c r="E114" s="45">
        <f t="shared" si="7"/>
        <v>7.8694580599729808E-3</v>
      </c>
      <c r="F114" s="45">
        <f t="shared" si="8"/>
        <v>7.0518306502654589E-3</v>
      </c>
      <c r="G114" s="45">
        <f t="shared" si="9"/>
        <v>-3.7649416318706934E-2</v>
      </c>
      <c r="H114" s="45">
        <f t="shared" si="10"/>
        <v>5.1753077619237857E-2</v>
      </c>
      <c r="I114" s="45">
        <f t="shared" si="11"/>
        <v>1</v>
      </c>
    </row>
    <row r="115" spans="1:9" x14ac:dyDescent="0.35">
      <c r="A115" s="6">
        <v>42387</v>
      </c>
      <c r="B115" s="43">
        <v>54.247700000000002</v>
      </c>
      <c r="C115" s="43">
        <v>831.48</v>
      </c>
      <c r="D115" s="45">
        <f t="shared" si="6"/>
        <v>-2.5708326498089969E-2</v>
      </c>
      <c r="E115" s="45">
        <f t="shared" si="7"/>
        <v>-2.3396276686715612E-2</v>
      </c>
      <c r="F115" s="45">
        <f t="shared" si="8"/>
        <v>-1.5226536195163676E-2</v>
      </c>
      <c r="G115" s="45">
        <f t="shared" si="9"/>
        <v>-5.9927783164136071E-2</v>
      </c>
      <c r="H115" s="45">
        <f t="shared" si="10"/>
        <v>2.947471077380872E-2</v>
      </c>
      <c r="I115" s="45">
        <f t="shared" si="11"/>
        <v>1</v>
      </c>
    </row>
    <row r="116" spans="1:9" x14ac:dyDescent="0.35">
      <c r="A116" s="6">
        <v>42380</v>
      </c>
      <c r="B116" s="43">
        <v>55.5473</v>
      </c>
      <c r="C116" s="43">
        <v>853.42</v>
      </c>
      <c r="D116" s="45">
        <f t="shared" si="6"/>
        <v>-6.5523509186869056E-2</v>
      </c>
      <c r="E116" s="45">
        <f t="shared" si="7"/>
        <v>-3.5096069497304948E-2</v>
      </c>
      <c r="F116" s="45">
        <f t="shared" si="8"/>
        <v>-2.3563211420025605E-2</v>
      </c>
      <c r="G116" s="45">
        <f t="shared" si="9"/>
        <v>-6.8264458388998001E-2</v>
      </c>
      <c r="H116" s="45">
        <f t="shared" si="10"/>
        <v>2.113803554894679E-2</v>
      </c>
      <c r="I116" s="45">
        <f t="shared" si="11"/>
        <v>1</v>
      </c>
    </row>
    <row r="117" spans="1:9" x14ac:dyDescent="0.35">
      <c r="A117" s="6">
        <v>42373</v>
      </c>
      <c r="B117" s="43">
        <v>57.567700000000002</v>
      </c>
      <c r="C117" s="43">
        <v>913.26</v>
      </c>
      <c r="D117" s="45">
        <f t="shared" si="6"/>
        <v>-3.1979055149825596E-2</v>
      </c>
      <c r="E117" s="45">
        <f t="shared" si="7"/>
        <v>-3.1748220932364297E-2</v>
      </c>
      <c r="F117" s="45">
        <f t="shared" si="8"/>
        <v>-2.1177705399554086E-2</v>
      </c>
      <c r="G117" s="45">
        <f t="shared" si="9"/>
        <v>-6.5878952368526478E-2</v>
      </c>
      <c r="H117" s="45">
        <f t="shared" si="10"/>
        <v>2.352354156941831E-2</v>
      </c>
      <c r="I117" s="45">
        <f t="shared" si="11"/>
        <v>1</v>
      </c>
    </row>
    <row r="118" spans="1:9" x14ac:dyDescent="0.35">
      <c r="A118" s="6">
        <v>42366</v>
      </c>
      <c r="B118" s="43">
        <v>59.455300000000001</v>
      </c>
      <c r="C118" s="43">
        <v>943.43</v>
      </c>
      <c r="D118" s="45">
        <f t="shared" si="6"/>
        <v>1.7120370869494902E-2</v>
      </c>
      <c r="E118" s="45">
        <f t="shared" si="7"/>
        <v>3.569114245101597E-2</v>
      </c>
      <c r="F118" s="45">
        <f t="shared" si="8"/>
        <v>2.6876142989096768E-2</v>
      </c>
      <c r="G118" s="45">
        <f t="shared" si="9"/>
        <v>-1.7825103979875627E-2</v>
      </c>
      <c r="H118" s="45">
        <f t="shared" si="10"/>
        <v>7.1577389958069171E-2</v>
      </c>
      <c r="I118" s="45">
        <f t="shared" si="11"/>
        <v>1</v>
      </c>
    </row>
    <row r="119" spans="1:9" x14ac:dyDescent="0.35">
      <c r="A119" s="6">
        <v>42359</v>
      </c>
      <c r="B119" s="43">
        <v>57.406399999999998</v>
      </c>
      <c r="C119" s="43">
        <v>927.55</v>
      </c>
      <c r="D119" s="45"/>
      <c r="E119" s="45"/>
      <c r="F119" s="45"/>
      <c r="G119" s="45"/>
      <c r="H119" s="45"/>
      <c r="I119" s="45"/>
    </row>
  </sheetData>
  <mergeCells count="1">
    <mergeCell ref="K16:O16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Feuil14">
    <tabColor theme="0" tint="-0.34998626667073579"/>
  </sheetPr>
  <dimension ref="A1:AD158"/>
  <sheetViews>
    <sheetView zoomScale="32" zoomScaleNormal="101" zoomScalePageLayoutView="101" workbookViewId="0">
      <selection activeCell="AC39" sqref="AC39"/>
    </sheetView>
  </sheetViews>
  <sheetFormatPr baseColWidth="10" defaultColWidth="11.453125" defaultRowHeight="14.5" x14ac:dyDescent="0.35"/>
  <cols>
    <col min="2" max="2" width="14.1796875" style="5" bestFit="1" customWidth="1"/>
    <col min="4" max="4" width="14.54296875" bestFit="1" customWidth="1"/>
    <col min="5" max="5" width="15.453125" bestFit="1" customWidth="1"/>
    <col min="8" max="8" width="17.453125" bestFit="1" customWidth="1"/>
    <col min="9" max="9" width="12.1796875" bestFit="1" customWidth="1"/>
    <col min="10" max="10" width="11" bestFit="1" customWidth="1"/>
    <col min="11" max="11" width="12.1796875" customWidth="1"/>
    <col min="12" max="14" width="11.1796875" bestFit="1" customWidth="1"/>
    <col min="17" max="17" width="18.1796875" customWidth="1"/>
    <col min="18" max="18" width="13.453125" style="5" customWidth="1"/>
    <col min="19" max="19" width="14.54296875" style="5" customWidth="1"/>
    <col min="22" max="22" width="11.81640625" style="2" bestFit="1" customWidth="1"/>
    <col min="23" max="23" width="14.54296875" style="2" bestFit="1" customWidth="1"/>
    <col min="24" max="24" width="15.7265625" style="2" bestFit="1" customWidth="1"/>
    <col min="25" max="25" width="10.81640625" style="2"/>
    <col min="26" max="26" width="16.26953125" style="2" customWidth="1"/>
    <col min="27" max="27" width="17.54296875" style="2" customWidth="1"/>
    <col min="29" max="29" width="25.453125" style="2" customWidth="1"/>
    <col min="30" max="30" width="33.6328125" style="5" customWidth="1"/>
  </cols>
  <sheetData>
    <row r="1" spans="1:30" ht="15" thickBot="1" x14ac:dyDescent="0.4">
      <c r="A1" s="184" t="s">
        <v>0</v>
      </c>
      <c r="B1" s="60" t="s">
        <v>122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O1" s="2"/>
      <c r="P1" s="2"/>
      <c r="Q1" s="2"/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85">
        <v>4815.3599999999997</v>
      </c>
      <c r="C2" s="43">
        <v>99.134799999999998</v>
      </c>
      <c r="D2" s="45">
        <f>(B2-B3)/B3</f>
        <v>-8.7078963945603823E-3</v>
      </c>
      <c r="E2" s="45">
        <f>(C2-C3)/C3</f>
        <v>-3.8125212281262771E-3</v>
      </c>
      <c r="F2" s="45">
        <f>D2-AVERAGE($D$2:$D$141)</f>
        <v>-1.1425509914414236E-2</v>
      </c>
      <c r="G2" s="45">
        <f>E2-AVERAGE($E$2:$E$141)</f>
        <v>-5.6825611206404274E-3</v>
      </c>
      <c r="H2" s="45">
        <f>F2*G2</f>
        <v>6.4926158423142072E-5</v>
      </c>
      <c r="I2" s="45">
        <f>F2^2</f>
        <v>1.3054227680437799E-4</v>
      </c>
      <c r="J2" s="45">
        <f>$S$4+$R$11*D2</f>
        <v>-5.7848529018729687E-3</v>
      </c>
      <c r="K2" s="45">
        <f>E2-J2</f>
        <v>1.9723316737466916E-3</v>
      </c>
      <c r="L2" s="45">
        <f>K2^2</f>
        <v>3.8900922312644256E-6</v>
      </c>
      <c r="M2" s="45">
        <f>$S$4+($R$4*D2)-$R$21</f>
        <v>-4.5178785044379777E-2</v>
      </c>
      <c r="N2" s="45">
        <f>$S$4+($R$4*D2)+$R$21</f>
        <v>3.3609079240633846E-2</v>
      </c>
      <c r="O2" s="2"/>
      <c r="P2" s="2"/>
      <c r="Q2" s="2"/>
      <c r="V2" s="45">
        <f>(K2-AVERAGE($K$2:$K$141))^2</f>
        <v>3.890092231264429E-6</v>
      </c>
      <c r="W2" s="45">
        <f>(K2-AVERAGE($K$2:$K$141))^3</f>
        <v>7.6725521215187759E-9</v>
      </c>
      <c r="X2" s="45">
        <f>(K2-AVERAGE($K$2:$K$141))^4</f>
        <v>1.5132817567743864E-11</v>
      </c>
      <c r="Z2" s="130" t="s">
        <v>149</v>
      </c>
      <c r="AA2" s="131">
        <f>AVERAGE(V2:V141)</f>
        <v>3.9197728297975953E-4</v>
      </c>
      <c r="AC2" s="182" t="s">
        <v>171</v>
      </c>
      <c r="AD2" s="181">
        <f>RHO(K2:K141,1)</f>
        <v>-0.11286009785136082</v>
      </c>
    </row>
    <row r="3" spans="1:30" ht="15" thickBot="1" x14ac:dyDescent="0.4">
      <c r="A3" s="6">
        <v>42163</v>
      </c>
      <c r="B3" s="85">
        <v>4857.66</v>
      </c>
      <c r="C3" s="43">
        <v>99.514200000000002</v>
      </c>
      <c r="D3" s="45">
        <f t="shared" ref="D3:E66" si="0">(B3-B4)/B4</f>
        <v>-3.3359202435675549E-2</v>
      </c>
      <c r="E3" s="45">
        <f t="shared" si="0"/>
        <v>-8.3042390568202201E-2</v>
      </c>
      <c r="F3" s="45">
        <f t="shared" ref="F3:F66" si="1">D3-AVERAGE($D$2:$D$141)</f>
        <v>-3.6076815955529404E-2</v>
      </c>
      <c r="G3" s="45">
        <f t="shared" ref="G3:G66" si="2">E3-AVERAGE($E$2:$E$141)</f>
        <v>-8.4912430460716351E-2</v>
      </c>
      <c r="H3" s="45">
        <f t="shared" ref="H3:H66" si="3">F3*G3</f>
        <v>3.0633701260679527E-3</v>
      </c>
      <c r="I3" s="45">
        <f t="shared" ref="I3:I66" si="4">F3^2</f>
        <v>1.3015366494891409E-3</v>
      </c>
      <c r="J3" s="45">
        <f t="shared" ref="J3:J66" si="5">$S$4+$R$11*D3</f>
        <v>-2.2300798920903545E-2</v>
      </c>
      <c r="K3" s="45">
        <f t="shared" ref="K3:K66" si="6">E3-J3</f>
        <v>-6.0741591647298657E-2</v>
      </c>
      <c r="L3" s="45">
        <f t="shared" ref="L3:L66" si="7">K3^2</f>
        <v>3.6895409558471821E-3</v>
      </c>
      <c r="M3" s="45">
        <f t="shared" ref="M3:M66" si="8">$S$4+($R$4*D3)-$R$21</f>
        <v>-6.1694731063410356E-2</v>
      </c>
      <c r="N3" s="45">
        <f t="shared" ref="N3:N66" si="9">$S$4+($R$4*D3)+$R$21</f>
        <v>1.7093133221603267E-2</v>
      </c>
      <c r="O3" s="2"/>
      <c r="P3" s="2"/>
      <c r="Q3" s="2"/>
      <c r="V3" s="45">
        <f t="shared" ref="V3:V66" si="10">(K3-AVERAGE($K$2:$K$141))^2</f>
        <v>3.6895409558471821E-3</v>
      </c>
      <c r="W3" s="45">
        <f t="shared" ref="W3:W66" si="11">(K3-AVERAGE($K$2:$K$141))^3</f>
        <v>-2.241085901060535E-4</v>
      </c>
      <c r="X3" s="45">
        <f t="shared" ref="X3:X66" si="12">(K3-AVERAGE($K$2:$K$141))^4</f>
        <v>1.3612712464873737E-5</v>
      </c>
      <c r="Z3" s="132" t="s">
        <v>150</v>
      </c>
      <c r="AA3" s="133">
        <f>AVERAGE(W2:W141)</f>
        <v>-5.1143873618890476E-7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85">
        <v>5025.3</v>
      </c>
      <c r="C4" s="43">
        <v>108.5265</v>
      </c>
      <c r="D4" s="45">
        <f t="shared" si="0"/>
        <v>-1.7953282771531898E-2</v>
      </c>
      <c r="E4" s="45">
        <f t="shared" si="0"/>
        <v>2.0517261807369618E-2</v>
      </c>
      <c r="F4" s="45">
        <f t="shared" si="1"/>
        <v>-2.067089629138575E-2</v>
      </c>
      <c r="G4" s="45">
        <f t="shared" si="2"/>
        <v>1.8647221914855468E-2</v>
      </c>
      <c r="H4" s="45">
        <f t="shared" si="3"/>
        <v>-3.8545479032443299E-4</v>
      </c>
      <c r="I4" s="45">
        <f t="shared" si="4"/>
        <v>4.2728595348922514E-4</v>
      </c>
      <c r="J4" s="45">
        <f t="shared" si="5"/>
        <v>-1.1979100868794668E-2</v>
      </c>
      <c r="K4" s="45">
        <f t="shared" si="6"/>
        <v>3.2496362676164285E-2</v>
      </c>
      <c r="L4" s="45">
        <f t="shared" si="7"/>
        <v>1.0560135871808033E-3</v>
      </c>
      <c r="M4" s="45">
        <f t="shared" si="8"/>
        <v>-5.1373033011301479E-2</v>
      </c>
      <c r="N4" s="45">
        <f t="shared" si="9"/>
        <v>2.7414831273712144E-2</v>
      </c>
      <c r="O4" s="2"/>
      <c r="P4" s="2"/>
      <c r="Q4" s="47" t="s">
        <v>98</v>
      </c>
      <c r="R4" s="123">
        <f t="array" ref="R4:S8">LINEST(E2:E141,D2:D141,,TRUE)</f>
        <v>0.66998259611414213</v>
      </c>
      <c r="S4" s="124">
        <v>4.9286131247574388E-5</v>
      </c>
      <c r="V4" s="45">
        <f t="shared" si="10"/>
        <v>1.0560135871808033E-3</v>
      </c>
      <c r="W4" s="45">
        <f t="shared" si="11"/>
        <v>3.4316600519984618E-5</v>
      </c>
      <c r="X4" s="45">
        <f t="shared" si="12"/>
        <v>1.115164696310468E-6</v>
      </c>
      <c r="Z4" s="132" t="s">
        <v>151</v>
      </c>
      <c r="AA4" s="133">
        <f>AVERAGE(X2:X141)</f>
        <v>7.267238833745497E-7</v>
      </c>
      <c r="AC4" s="180" t="s">
        <v>169</v>
      </c>
      <c r="AD4" s="179">
        <f>StatistiqueLB(K2:K141,1)</f>
        <v>1.8217233491937592</v>
      </c>
    </row>
    <row r="5" spans="1:30" ht="15" thickBot="1" x14ac:dyDescent="0.4">
      <c r="A5" s="6">
        <v>42149</v>
      </c>
      <c r="B5" s="85">
        <v>5117.17</v>
      </c>
      <c r="C5" s="43">
        <v>106.3446</v>
      </c>
      <c r="D5" s="45">
        <f t="shared" si="0"/>
        <v>2.0920493744401216E-2</v>
      </c>
      <c r="E5" s="45">
        <f t="shared" si="0"/>
        <v>2.421251538563772E-2</v>
      </c>
      <c r="F5" s="45">
        <f t="shared" si="1"/>
        <v>1.8202880224547364E-2</v>
      </c>
      <c r="G5" s="45">
        <f t="shared" si="2"/>
        <v>2.234247549312357E-2</v>
      </c>
      <c r="H5" s="45">
        <f t="shared" si="3"/>
        <v>4.0669740532121314E-4</v>
      </c>
      <c r="I5" s="45">
        <f t="shared" si="4"/>
        <v>3.3134484846921754E-4</v>
      </c>
      <c r="J5" s="45">
        <f t="shared" si="5"/>
        <v>1.406565284211117E-2</v>
      </c>
      <c r="K5" s="45">
        <f t="shared" si="6"/>
        <v>1.014686254352655E-2</v>
      </c>
      <c r="L5" s="45">
        <f t="shared" si="7"/>
        <v>1.0295881947722208E-4</v>
      </c>
      <c r="M5" s="45">
        <f t="shared" si="8"/>
        <v>-2.5328279300395641E-2</v>
      </c>
      <c r="N5" s="45">
        <f t="shared" si="9"/>
        <v>5.3459584984617982E-2</v>
      </c>
      <c r="O5" s="2"/>
      <c r="P5" s="2"/>
      <c r="Q5" s="52" t="s">
        <v>99</v>
      </c>
      <c r="R5" s="125">
        <v>7.68103886161004E-2</v>
      </c>
      <c r="S5" s="105">
        <v>1.6982308083709945E-3</v>
      </c>
      <c r="V5" s="45">
        <f t="shared" si="10"/>
        <v>1.0295881947722208E-4</v>
      </c>
      <c r="W5" s="45">
        <f t="shared" si="11"/>
        <v>1.0447089888791365E-6</v>
      </c>
      <c r="X5" s="45">
        <f t="shared" si="12"/>
        <v>1.0600518508143205E-8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85">
        <v>5012.3100000000004</v>
      </c>
      <c r="C6" s="43">
        <v>103.8306</v>
      </c>
      <c r="D6" s="45">
        <f t="shared" si="0"/>
        <v>-3.0947498642565322E-3</v>
      </c>
      <c r="E6" s="45">
        <f t="shared" si="0"/>
        <v>-9.0542693070100894E-3</v>
      </c>
      <c r="F6" s="45">
        <f t="shared" si="1"/>
        <v>-5.8123633841103851E-3</v>
      </c>
      <c r="G6" s="45">
        <f t="shared" si="2"/>
        <v>-1.0924309199524241E-2</v>
      </c>
      <c r="H6" s="45">
        <f t="shared" si="3"/>
        <v>6.3496054788014935E-5</v>
      </c>
      <c r="I6" s="45">
        <f t="shared" si="4"/>
        <v>3.3783568108947125E-5</v>
      </c>
      <c r="J6" s="45">
        <f t="shared" si="5"/>
        <v>-2.0241424171309058E-3</v>
      </c>
      <c r="K6" s="45">
        <f t="shared" si="6"/>
        <v>-7.0301268898791836E-3</v>
      </c>
      <c r="L6" s="45">
        <f t="shared" si="7"/>
        <v>4.9422684087802365E-5</v>
      </c>
      <c r="M6" s="45">
        <f t="shared" si="8"/>
        <v>-4.1418074559637717E-2</v>
      </c>
      <c r="N6" s="45">
        <f t="shared" si="9"/>
        <v>3.7369789725375906E-2</v>
      </c>
      <c r="O6" s="2"/>
      <c r="P6" s="2"/>
      <c r="Q6" s="52" t="s">
        <v>100</v>
      </c>
      <c r="R6" s="106">
        <v>0.35538992964575195</v>
      </c>
      <c r="S6" s="107">
        <v>1.9941366883136965E-2</v>
      </c>
      <c r="V6" s="45">
        <f t="shared" si="10"/>
        <v>4.9422684087802351E-5</v>
      </c>
      <c r="W6" s="45">
        <f t="shared" si="11"/>
        <v>-3.4744774037566331E-7</v>
      </c>
      <c r="X6" s="45">
        <f t="shared" si="12"/>
        <v>2.4426017024427119E-9</v>
      </c>
      <c r="Z6" s="132" t="s">
        <v>152</v>
      </c>
      <c r="AA6" s="122">
        <f>AA3/(AA2^1.5)</f>
        <v>-6.5902557829756042E-2</v>
      </c>
    </row>
    <row r="7" spans="1:30" ht="15" thickBot="1" x14ac:dyDescent="0.4">
      <c r="A7" s="6">
        <v>42135</v>
      </c>
      <c r="B7" s="85">
        <v>5027.87</v>
      </c>
      <c r="C7" s="43">
        <v>104.77930000000001</v>
      </c>
      <c r="D7" s="45">
        <f t="shared" si="0"/>
        <v>-1.064547803312502E-2</v>
      </c>
      <c r="E7" s="45">
        <f t="shared" si="0"/>
        <v>-3.1140022376949884E-2</v>
      </c>
      <c r="F7" s="45">
        <f t="shared" si="1"/>
        <v>-1.3363091552978873E-2</v>
      </c>
      <c r="G7" s="45">
        <f t="shared" si="2"/>
        <v>-3.3010062269464034E-2</v>
      </c>
      <c r="H7" s="45">
        <f t="shared" si="3"/>
        <v>4.4111648427638144E-4</v>
      </c>
      <c r="I7" s="45">
        <f t="shared" si="4"/>
        <v>1.785722158532953E-4</v>
      </c>
      <c r="J7" s="45">
        <f t="shared" si="5"/>
        <v>-7.0829988782615981E-3</v>
      </c>
      <c r="K7" s="45">
        <f t="shared" si="6"/>
        <v>-2.4057023498688285E-2</v>
      </c>
      <c r="L7" s="45">
        <f t="shared" si="7"/>
        <v>5.7874037961644039E-4</v>
      </c>
      <c r="M7" s="45">
        <f t="shared" si="8"/>
        <v>-4.6476931020768407E-2</v>
      </c>
      <c r="N7" s="45">
        <f t="shared" si="9"/>
        <v>3.2310933264245216E-2</v>
      </c>
      <c r="O7" s="2"/>
      <c r="P7" s="2"/>
      <c r="Q7" s="52" t="s">
        <v>101</v>
      </c>
      <c r="R7" s="106">
        <v>76.082910501478125</v>
      </c>
      <c r="S7" s="105">
        <v>138</v>
      </c>
      <c r="V7" s="45">
        <f t="shared" si="10"/>
        <v>5.7874037961644039E-4</v>
      </c>
      <c r="W7" s="45">
        <f t="shared" si="11"/>
        <v>-1.3922770912072485E-5</v>
      </c>
      <c r="X7" s="45">
        <f t="shared" si="12"/>
        <v>3.3494042699858156E-7</v>
      </c>
      <c r="Z7" s="132" t="s">
        <v>153</v>
      </c>
      <c r="AA7" s="122">
        <f>(AA4/AA2^2)-3</f>
        <v>1.7298529277824883</v>
      </c>
      <c r="AC7" s="211" t="s">
        <v>167</v>
      </c>
      <c r="AD7" s="212"/>
    </row>
    <row r="8" spans="1:30" ht="15" thickBot="1" x14ac:dyDescent="0.4">
      <c r="A8" s="6">
        <v>42128</v>
      </c>
      <c r="B8" s="85">
        <v>5081.97</v>
      </c>
      <c r="C8" s="43">
        <v>108.14700000000001</v>
      </c>
      <c r="D8" s="45">
        <f t="shared" si="0"/>
        <v>-3.5479824100240774E-2</v>
      </c>
      <c r="E8" s="45">
        <f t="shared" si="0"/>
        <v>-2.4807458378457284E-2</v>
      </c>
      <c r="F8" s="45">
        <f t="shared" si="1"/>
        <v>-3.8197437620094629E-2</v>
      </c>
      <c r="G8" s="45">
        <f t="shared" si="2"/>
        <v>-2.6677498270971434E-2</v>
      </c>
      <c r="H8" s="45">
        <f t="shared" si="3"/>
        <v>1.0190120760656136E-3</v>
      </c>
      <c r="I8" s="45">
        <f t="shared" si="4"/>
        <v>1.4590442407410205E-3</v>
      </c>
      <c r="J8" s="45">
        <f t="shared" si="5"/>
        <v>-2.3721578529104847E-2</v>
      </c>
      <c r="K8" s="45">
        <f t="shared" si="6"/>
        <v>-1.085879849352437E-3</v>
      </c>
      <c r="L8" s="45">
        <f t="shared" si="7"/>
        <v>1.1791350472296713E-6</v>
      </c>
      <c r="M8" s="45">
        <f t="shared" si="8"/>
        <v>-6.3115510671611655E-2</v>
      </c>
      <c r="N8" s="45">
        <f t="shared" si="9"/>
        <v>1.5672353613401965E-2</v>
      </c>
      <c r="O8" s="2"/>
      <c r="P8" s="2"/>
      <c r="Q8" s="53" t="s">
        <v>102</v>
      </c>
      <c r="R8" s="108">
        <v>3.0254986634337844E-2</v>
      </c>
      <c r="S8" s="109">
        <v>5.4876819617166298E-2</v>
      </c>
      <c r="V8" s="45">
        <f t="shared" si="10"/>
        <v>1.1791350472296694E-6</v>
      </c>
      <c r="W8" s="45">
        <f t="shared" si="11"/>
        <v>-1.280398987451931E-9</v>
      </c>
      <c r="X8" s="45">
        <f t="shared" si="12"/>
        <v>1.3903594596053148E-12</v>
      </c>
      <c r="Z8" s="132" t="s">
        <v>154</v>
      </c>
      <c r="AA8" s="122">
        <v>140</v>
      </c>
    </row>
    <row r="9" spans="1:30" x14ac:dyDescent="0.35">
      <c r="A9" s="6">
        <v>42121</v>
      </c>
      <c r="B9" s="85">
        <v>5268.91</v>
      </c>
      <c r="C9" s="43">
        <v>110.8981</v>
      </c>
      <c r="D9" s="45">
        <f t="shared" si="0"/>
        <v>1.5675872611366687E-2</v>
      </c>
      <c r="E9" s="45">
        <f t="shared" si="0"/>
        <v>3.6347545898180129E-2</v>
      </c>
      <c r="F9" s="45">
        <f t="shared" si="1"/>
        <v>1.2958259091512834E-2</v>
      </c>
      <c r="G9" s="45">
        <f t="shared" si="2"/>
        <v>3.447750600566598E-2</v>
      </c>
      <c r="H9" s="45">
        <f t="shared" si="3"/>
        <v>4.4676845565060948E-4</v>
      </c>
      <c r="I9" s="45">
        <f t="shared" si="4"/>
        <v>1.67916478682775E-4</v>
      </c>
      <c r="J9" s="45">
        <f t="shared" si="5"/>
        <v>1.0551847959765603E-2</v>
      </c>
      <c r="K9" s="45">
        <f t="shared" si="6"/>
        <v>2.5795697938414526E-2</v>
      </c>
      <c r="L9" s="45">
        <f t="shared" si="7"/>
        <v>6.6541803212992337E-4</v>
      </c>
      <c r="M9" s="45">
        <f t="shared" si="8"/>
        <v>-2.8842084182741208E-2</v>
      </c>
      <c r="N9" s="45">
        <f t="shared" si="9"/>
        <v>4.9945780102272415E-2</v>
      </c>
      <c r="O9" s="2"/>
      <c r="P9" s="2"/>
      <c r="Q9" s="54"/>
      <c r="R9" s="78"/>
      <c r="S9" s="78"/>
      <c r="V9" s="45">
        <f t="shared" si="10"/>
        <v>6.6541803212992337E-4</v>
      </c>
      <c r="W9" s="45">
        <f t="shared" si="11"/>
        <v>1.7164922559597716E-5</v>
      </c>
      <c r="X9" s="45">
        <f t="shared" si="12"/>
        <v>4.4278115748365974E-7</v>
      </c>
      <c r="Z9" s="141" t="s">
        <v>155</v>
      </c>
      <c r="AA9" s="140">
        <f>(AA8/6)*AA6^2+(AA8/24)*AA7^2</f>
        <v>17.556955151584706</v>
      </c>
    </row>
    <row r="10" spans="1:30" ht="15" thickBot="1" x14ac:dyDescent="0.4">
      <c r="A10" s="6">
        <v>42114</v>
      </c>
      <c r="B10" s="85">
        <v>5187.59</v>
      </c>
      <c r="C10" s="43">
        <v>107.0086</v>
      </c>
      <c r="D10" s="45">
        <f t="shared" si="0"/>
        <v>-1.2662443948748743E-2</v>
      </c>
      <c r="E10" s="45">
        <f t="shared" si="0"/>
        <v>-5.2910544740643059E-3</v>
      </c>
      <c r="F10" s="45">
        <f t="shared" si="1"/>
        <v>-1.5380057468602597E-2</v>
      </c>
      <c r="G10" s="45">
        <f t="shared" si="2"/>
        <v>-7.1610943665784566E-3</v>
      </c>
      <c r="H10" s="45">
        <f t="shared" si="3"/>
        <v>1.1013804289606297E-4</v>
      </c>
      <c r="I10" s="45">
        <f t="shared" si="4"/>
        <v>2.365461677375185E-4</v>
      </c>
      <c r="J10" s="45">
        <f t="shared" si="5"/>
        <v>-8.4343309386849183E-3</v>
      </c>
      <c r="K10" s="45">
        <f t="shared" si="6"/>
        <v>3.1432764646206124E-3</v>
      </c>
      <c r="L10" s="45">
        <f t="shared" si="7"/>
        <v>9.8801869330378562E-6</v>
      </c>
      <c r="M10" s="45">
        <f t="shared" si="8"/>
        <v>-4.782826308119173E-2</v>
      </c>
      <c r="N10" s="45">
        <f t="shared" si="9"/>
        <v>3.0959601203821893E-2</v>
      </c>
      <c r="O10" s="2"/>
      <c r="P10" s="2"/>
      <c r="Q10" s="44"/>
      <c r="R10" s="78"/>
      <c r="S10" s="78"/>
      <c r="V10" s="45">
        <f t="shared" si="10"/>
        <v>9.8801869330378613E-6</v>
      </c>
      <c r="W10" s="45">
        <f t="shared" si="11"/>
        <v>3.1056159052670029E-8</v>
      </c>
      <c r="X10" s="45">
        <f t="shared" si="12"/>
        <v>9.7618093831772097E-11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85">
        <v>5254.12</v>
      </c>
      <c r="C11" s="43">
        <v>107.5778</v>
      </c>
      <c r="D11" s="45">
        <f t="shared" si="0"/>
        <v>1.9981790615372429E-2</v>
      </c>
      <c r="E11" s="45">
        <f t="shared" si="0"/>
        <v>5.7647072022377378E-3</v>
      </c>
      <c r="F11" s="45">
        <f t="shared" si="1"/>
        <v>1.7264177095518578E-2</v>
      </c>
      <c r="G11" s="45">
        <f t="shared" si="2"/>
        <v>3.8946673097235871E-3</v>
      </c>
      <c r="H11" s="45">
        <f t="shared" si="3"/>
        <v>6.7238226163194911E-5</v>
      </c>
      <c r="I11" s="45">
        <f t="shared" si="4"/>
        <v>2.9805181078542829E-4</v>
      </c>
      <c r="J11" s="45">
        <f t="shared" si="5"/>
        <v>1.3436738082743996E-2</v>
      </c>
      <c r="K11" s="45">
        <f t="shared" si="6"/>
        <v>-7.672030880506258E-3</v>
      </c>
      <c r="L11" s="45">
        <f t="shared" si="7"/>
        <v>5.886005783144163E-5</v>
      </c>
      <c r="M11" s="45">
        <f t="shared" si="8"/>
        <v>-2.5957194059762816E-2</v>
      </c>
      <c r="N11" s="45">
        <f t="shared" si="9"/>
        <v>5.2830670225250807E-2</v>
      </c>
      <c r="O11" s="2"/>
      <c r="P11" s="2"/>
      <c r="Q11" s="47" t="s">
        <v>103</v>
      </c>
      <c r="R11" s="123">
        <f>SUM(H2:H141) / SUM(I2:I141)</f>
        <v>0.66998259611414213</v>
      </c>
      <c r="S11" s="78"/>
      <c r="V11" s="45">
        <f t="shared" si="10"/>
        <v>5.8860057831441617E-5</v>
      </c>
      <c r="W11" s="45">
        <f t="shared" si="11"/>
        <v>-4.5157618131120423E-7</v>
      </c>
      <c r="X11" s="45">
        <f t="shared" si="12"/>
        <v>3.4645064079206516E-9</v>
      </c>
    </row>
    <row r="12" spans="1:30" ht="15" thickBot="1" x14ac:dyDescent="0.4">
      <c r="A12" s="6">
        <v>42101</v>
      </c>
      <c r="B12" s="85">
        <v>5151.1899999999996</v>
      </c>
      <c r="C12" s="43">
        <v>106.96120000000001</v>
      </c>
      <c r="D12" s="45">
        <f t="shared" si="0"/>
        <v>1.3311642326576695E-2</v>
      </c>
      <c r="E12" s="45">
        <f t="shared" si="0"/>
        <v>1.4395414407553743E-2</v>
      </c>
      <c r="F12" s="45">
        <f t="shared" si="1"/>
        <v>1.0594028806722841E-2</v>
      </c>
      <c r="G12" s="45">
        <f t="shared" si="2"/>
        <v>1.2525374515039593E-2</v>
      </c>
      <c r="H12" s="45">
        <f t="shared" si="3"/>
        <v>1.326941784273216E-4</v>
      </c>
      <c r="I12" s="45">
        <f t="shared" si="4"/>
        <v>1.1223344635767339E-4</v>
      </c>
      <c r="J12" s="45">
        <f t="shared" si="5"/>
        <v>8.9678548157503275E-3</v>
      </c>
      <c r="K12" s="45">
        <f t="shared" si="6"/>
        <v>5.4275595918034155E-3</v>
      </c>
      <c r="L12" s="45">
        <f t="shared" si="7"/>
        <v>2.9458403122577259E-5</v>
      </c>
      <c r="M12" s="45">
        <f t="shared" si="8"/>
        <v>-3.0426077326756486E-2</v>
      </c>
      <c r="N12" s="45">
        <f t="shared" si="9"/>
        <v>4.8361786958257137E-2</v>
      </c>
      <c r="O12" s="2"/>
      <c r="P12" s="2"/>
      <c r="Q12" s="65" t="s">
        <v>115</v>
      </c>
      <c r="R12" s="124">
        <f>AVERAGE(E2:E141)-R11*AVERAGE(D2:D141)</f>
        <v>4.9286131247574388E-5</v>
      </c>
      <c r="S12" s="78"/>
      <c r="V12" s="45">
        <f t="shared" si="10"/>
        <v>2.9458403122577269E-5</v>
      </c>
      <c r="W12" s="45">
        <f t="shared" si="11"/>
        <v>1.5988723842715596E-7</v>
      </c>
      <c r="X12" s="45">
        <f t="shared" si="12"/>
        <v>8.6779751453227024E-10</v>
      </c>
      <c r="Z12" s="157" t="s">
        <v>164</v>
      </c>
      <c r="AA12" s="96">
        <f>JBStatVBA(K2:K141)</f>
        <v>17.556955151584706</v>
      </c>
    </row>
    <row r="13" spans="1:30" ht="15" thickBot="1" x14ac:dyDescent="0.4">
      <c r="A13" s="6">
        <v>42093</v>
      </c>
      <c r="B13" s="85">
        <v>5083.5200000000004</v>
      </c>
      <c r="C13" s="43">
        <v>105.44329999999999</v>
      </c>
      <c r="D13" s="45">
        <f t="shared" si="0"/>
        <v>5.7374389655199696E-3</v>
      </c>
      <c r="E13" s="45">
        <f t="shared" si="0"/>
        <v>2.3951996954653828E-2</v>
      </c>
      <c r="F13" s="45">
        <f t="shared" si="1"/>
        <v>3.0198254456661163E-3</v>
      </c>
      <c r="G13" s="45">
        <f t="shared" si="2"/>
        <v>2.2081957062139678E-2</v>
      </c>
      <c r="H13" s="45">
        <f t="shared" si="3"/>
        <v>6.6683655826356002E-5</v>
      </c>
      <c r="I13" s="45">
        <f t="shared" si="4"/>
        <v>9.1193457222925573E-6</v>
      </c>
      <c r="J13" s="45">
        <f t="shared" si="5"/>
        <v>3.8932703844130816E-3</v>
      </c>
      <c r="K13" s="45">
        <f t="shared" si="6"/>
        <v>2.0058726570240746E-2</v>
      </c>
      <c r="L13" s="45">
        <f t="shared" si="7"/>
        <v>4.0235251161968208E-4</v>
      </c>
      <c r="M13" s="45">
        <f t="shared" si="8"/>
        <v>-3.5500661758093729E-2</v>
      </c>
      <c r="N13" s="45">
        <f t="shared" si="9"/>
        <v>4.3287202526919893E-2</v>
      </c>
      <c r="O13" s="2"/>
      <c r="P13" s="2"/>
      <c r="Q13" s="52" t="s">
        <v>104</v>
      </c>
      <c r="R13" s="107">
        <f>SQRT((1/138)*SUM(L2:L141))</f>
        <v>1.9941366883136972E-2</v>
      </c>
      <c r="S13" s="78"/>
      <c r="V13" s="45">
        <f t="shared" si="10"/>
        <v>4.0235251161968208E-4</v>
      </c>
      <c r="W13" s="45">
        <f t="shared" si="11"/>
        <v>8.070679015428815E-6</v>
      </c>
      <c r="X13" s="45">
        <f t="shared" si="12"/>
        <v>1.6188754360666639E-7</v>
      </c>
    </row>
    <row r="14" spans="1:30" ht="15" thickBot="1" x14ac:dyDescent="0.4">
      <c r="A14" s="6">
        <v>42086</v>
      </c>
      <c r="B14" s="85">
        <v>5054.5200000000004</v>
      </c>
      <c r="C14" s="43">
        <v>102.9768</v>
      </c>
      <c r="D14" s="45">
        <f t="shared" si="0"/>
        <v>-1.3119522006811517E-3</v>
      </c>
      <c r="E14" s="45">
        <f t="shared" si="0"/>
        <v>-1.3799577381882295E-3</v>
      </c>
      <c r="F14" s="45">
        <f t="shared" si="1"/>
        <v>-4.0295657205350055E-3</v>
      </c>
      <c r="G14" s="45">
        <f t="shared" si="2"/>
        <v>-3.2499976307023802E-3</v>
      </c>
      <c r="H14" s="45">
        <f t="shared" si="3"/>
        <v>1.3096079044498297E-5</v>
      </c>
      <c r="I14" s="45">
        <f t="shared" si="4"/>
        <v>1.6237399896110797E-5</v>
      </c>
      <c r="J14" s="45">
        <f t="shared" si="5"/>
        <v>-8.2969901014244563E-4</v>
      </c>
      <c r="K14" s="45">
        <f t="shared" si="6"/>
        <v>-5.502587280457839E-4</v>
      </c>
      <c r="L14" s="45">
        <f t="shared" si="7"/>
        <v>3.0278466779056396E-7</v>
      </c>
      <c r="M14" s="45">
        <f t="shared" si="8"/>
        <v>-4.0223631152649257E-2</v>
      </c>
      <c r="N14" s="45">
        <f t="shared" si="9"/>
        <v>3.8564233132364366E-2</v>
      </c>
      <c r="O14" s="2"/>
      <c r="P14" s="2"/>
      <c r="Q14" s="53" t="s">
        <v>105</v>
      </c>
      <c r="R14" s="125">
        <f>SQRT(R13^2/SUM(I2:I141))</f>
        <v>7.6810388616100442E-2</v>
      </c>
      <c r="S14" s="78"/>
      <c r="V14" s="45">
        <f t="shared" si="10"/>
        <v>3.0278466779056312E-7</v>
      </c>
      <c r="W14" s="45">
        <f t="shared" si="11"/>
        <v>-1.6660990617020026E-10</v>
      </c>
      <c r="X14" s="45">
        <f t="shared" si="12"/>
        <v>9.1678555049041673E-14</v>
      </c>
      <c r="Z14" s="215" t="s">
        <v>159</v>
      </c>
      <c r="AA14" s="216"/>
    </row>
    <row r="15" spans="1:30" x14ac:dyDescent="0.35">
      <c r="A15" s="6">
        <v>42079</v>
      </c>
      <c r="B15" s="85">
        <v>5061.16</v>
      </c>
      <c r="C15" s="43">
        <v>103.1191</v>
      </c>
      <c r="D15" s="45">
        <f t="shared" si="0"/>
        <v>2.5107348294579931E-2</v>
      </c>
      <c r="E15" s="45">
        <f t="shared" si="0"/>
        <v>2.7410130718954331E-2</v>
      </c>
      <c r="F15" s="45">
        <f t="shared" si="1"/>
        <v>2.2389734774726076E-2</v>
      </c>
      <c r="G15" s="45">
        <f t="shared" si="2"/>
        <v>2.5540090826440182E-2</v>
      </c>
      <c r="H15" s="45">
        <f t="shared" si="3"/>
        <v>5.7183585972641021E-4</v>
      </c>
      <c r="I15" s="45">
        <f t="shared" si="4"/>
        <v>5.0130022328257818E-4</v>
      </c>
      <c r="J15" s="45">
        <f t="shared" si="5"/>
        <v>1.6870772523192214E-2</v>
      </c>
      <c r="K15" s="45">
        <f t="shared" si="6"/>
        <v>1.0539358195762117E-2</v>
      </c>
      <c r="L15" s="45">
        <f t="shared" si="7"/>
        <v>1.1107807117857811E-4</v>
      </c>
      <c r="M15" s="45">
        <f t="shared" si="8"/>
        <v>-2.2523159619314597E-2</v>
      </c>
      <c r="N15" s="45">
        <f t="shared" si="9"/>
        <v>5.6264704665699022E-2</v>
      </c>
      <c r="O15" s="2"/>
      <c r="P15" s="2"/>
      <c r="Q15" s="54"/>
      <c r="R15" s="78"/>
      <c r="S15" s="78"/>
      <c r="V15" s="45">
        <f t="shared" si="10"/>
        <v>1.1107807117857811E-4</v>
      </c>
      <c r="W15" s="45">
        <f t="shared" si="11"/>
        <v>1.1706915798453949E-6</v>
      </c>
      <c r="X15" s="45">
        <f t="shared" si="12"/>
        <v>1.2338337896753264E-8</v>
      </c>
    </row>
    <row r="16" spans="1:30" ht="15" thickBot="1" x14ac:dyDescent="0.4">
      <c r="A16" s="6">
        <v>42072</v>
      </c>
      <c r="B16" s="85">
        <v>4937.2</v>
      </c>
      <c r="C16" s="43">
        <v>100.36799999999999</v>
      </c>
      <c r="D16" s="45">
        <f t="shared" si="0"/>
        <v>4.0428526107717435E-3</v>
      </c>
      <c r="E16" s="45">
        <f t="shared" si="0"/>
        <v>5.225030872450913E-3</v>
      </c>
      <c r="F16" s="45">
        <f t="shared" si="1"/>
        <v>1.3252390909178902E-3</v>
      </c>
      <c r="G16" s="45">
        <f t="shared" si="2"/>
        <v>3.3549909799367623E-3</v>
      </c>
      <c r="H16" s="45">
        <f t="shared" si="3"/>
        <v>4.4461651962891163E-6</v>
      </c>
      <c r="I16" s="45">
        <f t="shared" si="4"/>
        <v>1.7562586480968759E-6</v>
      </c>
      <c r="J16" s="45">
        <f t="shared" si="5"/>
        <v>2.7579270191192646E-3</v>
      </c>
      <c r="K16" s="45">
        <f t="shared" si="6"/>
        <v>2.4671038533316484E-3</v>
      </c>
      <c r="L16" s="45">
        <f t="shared" si="7"/>
        <v>6.0866014231238676E-6</v>
      </c>
      <c r="M16" s="45">
        <f t="shared" si="8"/>
        <v>-3.6636005123387549E-2</v>
      </c>
      <c r="N16" s="45">
        <f t="shared" si="9"/>
        <v>4.2151859161626073E-2</v>
      </c>
      <c r="O16" s="2"/>
      <c r="P16" s="2"/>
      <c r="Q16" s="44"/>
      <c r="R16" s="78"/>
      <c r="S16" s="78"/>
      <c r="V16" s="45">
        <f t="shared" si="10"/>
        <v>6.0866014231238719E-6</v>
      </c>
      <c r="W16" s="45">
        <f t="shared" si="11"/>
        <v>1.5016277824682804E-8</v>
      </c>
      <c r="X16" s="45">
        <f t="shared" si="12"/>
        <v>3.7046716883973543E-11</v>
      </c>
      <c r="Z16" s="129"/>
      <c r="AA16" s="5"/>
    </row>
    <row r="17" spans="1:27" x14ac:dyDescent="0.35">
      <c r="A17" s="6">
        <v>42065</v>
      </c>
      <c r="B17" s="85">
        <v>4917.32</v>
      </c>
      <c r="C17" s="43">
        <v>99.846299999999999</v>
      </c>
      <c r="D17" s="45">
        <f t="shared" si="0"/>
        <v>1.1315632519589397E-2</v>
      </c>
      <c r="E17" s="45">
        <f t="shared" si="0"/>
        <v>5.7334470890063769E-3</v>
      </c>
      <c r="F17" s="45">
        <f t="shared" si="1"/>
        <v>8.5980189997355433E-3</v>
      </c>
      <c r="G17" s="45">
        <f t="shared" si="2"/>
        <v>3.8634071964922263E-3</v>
      </c>
      <c r="H17" s="45">
        <f t="shared" si="3"/>
        <v>3.3217648479155191E-5</v>
      </c>
      <c r="I17" s="45">
        <f t="shared" si="4"/>
        <v>7.3925930719813388E-5</v>
      </c>
      <c r="J17" s="45">
        <f t="shared" si="5"/>
        <v>7.6305629833956891E-3</v>
      </c>
      <c r="K17" s="45">
        <f t="shared" si="6"/>
        <v>-1.8971158943893122E-3</v>
      </c>
      <c r="L17" s="45">
        <f t="shared" si="7"/>
        <v>3.59904871674456E-6</v>
      </c>
      <c r="M17" s="45">
        <f t="shared" si="8"/>
        <v>-3.176336915911112E-2</v>
      </c>
      <c r="N17" s="45">
        <f t="shared" si="9"/>
        <v>4.7024495125902503E-2</v>
      </c>
      <c r="O17" s="2"/>
      <c r="P17" s="2"/>
      <c r="Q17" s="47" t="s">
        <v>106</v>
      </c>
      <c r="R17" s="126">
        <f>R4/R5</f>
        <v>8.7225518342671879</v>
      </c>
      <c r="S17" s="78"/>
      <c r="V17" s="45">
        <f t="shared" si="10"/>
        <v>3.5990487167445567E-6</v>
      </c>
      <c r="W17" s="45">
        <f t="shared" si="11"/>
        <v>-6.8278125252175528E-9</v>
      </c>
      <c r="X17" s="45">
        <f t="shared" si="12"/>
        <v>1.2953151665500641E-11</v>
      </c>
      <c r="Z17" s="129"/>
      <c r="AA17" s="5"/>
    </row>
    <row r="18" spans="1:27" ht="15" thickBot="1" x14ac:dyDescent="0.4">
      <c r="A18" s="6">
        <v>42058</v>
      </c>
      <c r="B18" s="85">
        <v>4862.3</v>
      </c>
      <c r="C18" s="43">
        <v>99.277100000000004</v>
      </c>
      <c r="D18" s="45">
        <f t="shared" si="0"/>
        <v>2.3222045686507722E-2</v>
      </c>
      <c r="E18" s="45">
        <f t="shared" si="0"/>
        <v>1.3068847427048445E-2</v>
      </c>
      <c r="F18" s="45">
        <f t="shared" si="1"/>
        <v>2.0504432166653867E-2</v>
      </c>
      <c r="G18" s="45">
        <f t="shared" si="2"/>
        <v>1.1198807534534293E-2</v>
      </c>
      <c r="H18" s="45">
        <f t="shared" si="3"/>
        <v>2.2962518943927065E-4</v>
      </c>
      <c r="I18" s="45">
        <f t="shared" si="4"/>
        <v>4.204317384769098E-4</v>
      </c>
      <c r="J18" s="45">
        <f t="shared" si="5"/>
        <v>1.5607652587375235E-2</v>
      </c>
      <c r="K18" s="45">
        <f t="shared" si="6"/>
        <v>-2.5388051603267899E-3</v>
      </c>
      <c r="L18" s="45">
        <f t="shared" si="7"/>
        <v>6.4455316421019376E-6</v>
      </c>
      <c r="M18" s="45">
        <f t="shared" si="8"/>
        <v>-2.3786279555131577E-2</v>
      </c>
      <c r="N18" s="45">
        <f t="shared" si="9"/>
        <v>5.500158472988205E-2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6.4455316421019334E-6</v>
      </c>
      <c r="W18" s="45">
        <f t="shared" si="11"/>
        <v>-1.6363948994017992E-8</v>
      </c>
      <c r="X18" s="45">
        <f t="shared" si="12"/>
        <v>4.1544878149337247E-11</v>
      </c>
      <c r="Z18" s="129"/>
      <c r="AA18" s="5"/>
    </row>
    <row r="19" spans="1:27" ht="15" thickBot="1" x14ac:dyDescent="0.4">
      <c r="A19" s="6">
        <v>42051</v>
      </c>
      <c r="B19" s="85">
        <v>4751.95</v>
      </c>
      <c r="C19" s="43">
        <v>97.996399999999994</v>
      </c>
      <c r="D19" s="45">
        <f t="shared" si="0"/>
        <v>2.1687436036361425E-2</v>
      </c>
      <c r="E19" s="45">
        <f t="shared" si="0"/>
        <v>-2.3629045113980562E-2</v>
      </c>
      <c r="F19" s="45">
        <f t="shared" si="1"/>
        <v>1.896982251650757E-2</v>
      </c>
      <c r="G19" s="45">
        <f t="shared" si="2"/>
        <v>-2.5499085006494712E-2</v>
      </c>
      <c r="H19" s="45">
        <f t="shared" si="3"/>
        <v>-4.83713116906544E-4</v>
      </c>
      <c r="I19" s="45">
        <f t="shared" si="4"/>
        <v>3.5985416630779761E-4</v>
      </c>
      <c r="J19" s="45">
        <f t="shared" si="5"/>
        <v>1.4579490829948402E-2</v>
      </c>
      <c r="K19" s="45">
        <f t="shared" si="6"/>
        <v>-3.8208535943928965E-2</v>
      </c>
      <c r="L19" s="45">
        <f t="shared" si="7"/>
        <v>1.4598922189785117E-3</v>
      </c>
      <c r="M19" s="45">
        <f t="shared" si="8"/>
        <v>-2.4814441312558409E-2</v>
      </c>
      <c r="N19" s="45">
        <f t="shared" si="9"/>
        <v>5.3973422972455214E-2</v>
      </c>
      <c r="O19" s="2"/>
      <c r="P19" s="2"/>
      <c r="Q19" s="173" t="s">
        <v>170</v>
      </c>
      <c r="R19" s="174">
        <f>TestSignificativité(D2:D141,E2:E141,S4,R4)</f>
        <v>8.7225518342671844</v>
      </c>
      <c r="S19" s="78"/>
      <c r="V19" s="45">
        <f t="shared" si="10"/>
        <v>1.4598922189785117E-3</v>
      </c>
      <c r="W19" s="45">
        <f t="shared" si="11"/>
        <v>-5.5780344323102682E-5</v>
      </c>
      <c r="X19" s="45">
        <f t="shared" si="12"/>
        <v>2.1312852910340028E-6</v>
      </c>
      <c r="Z19" s="129"/>
      <c r="AA19" s="5"/>
    </row>
    <row r="20" spans="1:27" ht="15" thickBot="1" x14ac:dyDescent="0.4">
      <c r="A20" s="6">
        <v>42044</v>
      </c>
      <c r="B20" s="85">
        <v>4651.08</v>
      </c>
      <c r="C20" s="43">
        <v>100.36799999999999</v>
      </c>
      <c r="D20" s="45">
        <f t="shared" si="0"/>
        <v>5.0587012470638256E-3</v>
      </c>
      <c r="E20" s="45">
        <f t="shared" si="0"/>
        <v>-1.7642078682202876E-2</v>
      </c>
      <c r="F20" s="45">
        <f t="shared" si="1"/>
        <v>2.3410877272099723E-3</v>
      </c>
      <c r="G20" s="45">
        <f t="shared" si="2"/>
        <v>-1.9512118574717026E-2</v>
      </c>
      <c r="H20" s="45">
        <f t="shared" si="3"/>
        <v>-4.5679581327135769E-5</v>
      </c>
      <c r="I20" s="45">
        <f t="shared" si="4"/>
        <v>5.4806917464931538E-6</v>
      </c>
      <c r="J20" s="45">
        <f t="shared" si="5"/>
        <v>3.4385279257212447E-3</v>
      </c>
      <c r="K20" s="45">
        <f t="shared" si="6"/>
        <v>-2.1080606607924122E-2</v>
      </c>
      <c r="L20" s="45">
        <f t="shared" si="7"/>
        <v>4.4439197495805416E-4</v>
      </c>
      <c r="M20" s="45">
        <f t="shared" si="8"/>
        <v>-3.5955404216785565E-2</v>
      </c>
      <c r="N20" s="45">
        <f t="shared" si="9"/>
        <v>4.2832460068228058E-2</v>
      </c>
      <c r="O20" s="2"/>
      <c r="P20" s="2"/>
      <c r="Q20" s="57"/>
      <c r="R20" s="78"/>
      <c r="S20" s="78"/>
      <c r="V20" s="45">
        <f t="shared" si="10"/>
        <v>4.4439197495805416E-4</v>
      </c>
      <c r="W20" s="45">
        <f t="shared" si="11"/>
        <v>-9.3680524038092082E-6</v>
      </c>
      <c r="X20" s="45">
        <f t="shared" si="12"/>
        <v>1.9748422740711982E-7</v>
      </c>
      <c r="Z20" s="129"/>
      <c r="AA20" s="5"/>
    </row>
    <row r="21" spans="1:27" ht="15" thickBot="1" x14ac:dyDescent="0.4">
      <c r="A21" s="6">
        <v>42037</v>
      </c>
      <c r="B21" s="85">
        <v>4627.67</v>
      </c>
      <c r="C21" s="43">
        <v>102.1705</v>
      </c>
      <c r="D21" s="45">
        <f t="shared" si="0"/>
        <v>-1.0151589367568397E-2</v>
      </c>
      <c r="E21" s="45">
        <f t="shared" si="0"/>
        <v>4.6512538801248915E-4</v>
      </c>
      <c r="F21" s="45">
        <f t="shared" si="1"/>
        <v>-1.286920288742225E-2</v>
      </c>
      <c r="G21" s="45">
        <f t="shared" si="2"/>
        <v>-1.4049145045016615E-3</v>
      </c>
      <c r="H21" s="45">
        <f t="shared" si="3"/>
        <v>1.8080129797914183E-5</v>
      </c>
      <c r="I21" s="45">
        <f t="shared" si="4"/>
        <v>1.6561638295763717E-4</v>
      </c>
      <c r="J21" s="45">
        <f t="shared" si="5"/>
        <v>-6.7521020679206225E-3</v>
      </c>
      <c r="K21" s="45">
        <f t="shared" si="6"/>
        <v>7.2172274559331121E-3</v>
      </c>
      <c r="L21" s="45">
        <f t="shared" si="7"/>
        <v>5.2088372150674745E-5</v>
      </c>
      <c r="M21" s="45">
        <f t="shared" si="8"/>
        <v>-4.6146034210427435E-2</v>
      </c>
      <c r="N21" s="45">
        <f t="shared" si="9"/>
        <v>3.2641830074586188E-2</v>
      </c>
      <c r="O21" s="2"/>
      <c r="P21" s="2"/>
      <c r="Q21" s="58" t="s">
        <v>108</v>
      </c>
      <c r="R21" s="127">
        <f>R18*S6</f>
        <v>3.9393932142506811E-2</v>
      </c>
      <c r="S21" s="78"/>
      <c r="V21" s="45">
        <f t="shared" si="10"/>
        <v>5.2088372150674752E-5</v>
      </c>
      <c r="W21" s="45">
        <f t="shared" si="11"/>
        <v>3.7593362962071155E-7</v>
      </c>
      <c r="X21" s="45">
        <f t="shared" si="12"/>
        <v>2.7131985133071891E-9</v>
      </c>
      <c r="Z21" s="129"/>
      <c r="AA21" s="5"/>
    </row>
    <row r="22" spans="1:27" x14ac:dyDescent="0.35">
      <c r="A22" s="6">
        <v>42030</v>
      </c>
      <c r="B22" s="85">
        <v>4675.13</v>
      </c>
      <c r="C22" s="43">
        <v>102.123</v>
      </c>
      <c r="D22" s="45">
        <f t="shared" si="0"/>
        <v>6.3755281654087739E-2</v>
      </c>
      <c r="E22" s="45">
        <f t="shared" si="0"/>
        <v>4.768832085486896E-2</v>
      </c>
      <c r="F22" s="45">
        <f t="shared" si="1"/>
        <v>6.1037668134233884E-2</v>
      </c>
      <c r="G22" s="45">
        <f t="shared" si="2"/>
        <v>4.581828096235481E-2</v>
      </c>
      <c r="H22" s="45">
        <f t="shared" si="3"/>
        <v>2.7966410278612991E-3</v>
      </c>
      <c r="I22" s="45">
        <f t="shared" si="4"/>
        <v>3.7255969312648706E-3</v>
      </c>
      <c r="J22" s="45">
        <f t="shared" si="5"/>
        <v>4.2764215249841614E-2</v>
      </c>
      <c r="K22" s="45">
        <f t="shared" si="6"/>
        <v>4.9241056050273457E-3</v>
      </c>
      <c r="L22" s="45">
        <f t="shared" si="7"/>
        <v>2.4246816009461724E-5</v>
      </c>
      <c r="M22" s="45">
        <f t="shared" si="8"/>
        <v>3.3702831073348025E-3</v>
      </c>
      <c r="N22" s="45">
        <f t="shared" si="9"/>
        <v>8.2158147392348418E-2</v>
      </c>
      <c r="O22" s="2"/>
      <c r="P22" s="2"/>
      <c r="Q22" s="2"/>
      <c r="V22" s="45">
        <f t="shared" si="10"/>
        <v>2.4246816009461731E-5</v>
      </c>
      <c r="W22" s="45">
        <f t="shared" si="11"/>
        <v>1.193938826162573E-7</v>
      </c>
      <c r="X22" s="45">
        <f t="shared" si="12"/>
        <v>5.8790808659668972E-10</v>
      </c>
      <c r="Z22" s="129"/>
      <c r="AA22" s="5"/>
    </row>
    <row r="23" spans="1:27" x14ac:dyDescent="0.35">
      <c r="A23" s="6">
        <v>42023</v>
      </c>
      <c r="B23" s="85">
        <v>4394.93</v>
      </c>
      <c r="C23" s="43">
        <v>97.474599999999995</v>
      </c>
      <c r="D23" s="45">
        <f t="shared" si="0"/>
        <v>3.9423022344994729E-2</v>
      </c>
      <c r="E23" s="45">
        <f t="shared" si="0"/>
        <v>6.201495488801255E-2</v>
      </c>
      <c r="F23" s="45">
        <f t="shared" si="1"/>
        <v>3.6705408825140874E-2</v>
      </c>
      <c r="G23" s="45">
        <f t="shared" si="2"/>
        <v>6.01449149954984E-2</v>
      </c>
      <c r="H23" s="45">
        <f t="shared" si="3"/>
        <v>2.2076436936631148E-3</v>
      </c>
      <c r="I23" s="45">
        <f t="shared" si="4"/>
        <v>1.3472870370207295E-3</v>
      </c>
      <c r="J23" s="45">
        <f t="shared" si="5"/>
        <v>2.6462024988612977E-2</v>
      </c>
      <c r="K23" s="45">
        <f t="shared" si="6"/>
        <v>3.5552929899399573E-2</v>
      </c>
      <c r="L23" s="45">
        <f t="shared" si="7"/>
        <v>1.2640108244316201E-3</v>
      </c>
      <c r="M23" s="45">
        <f t="shared" si="8"/>
        <v>-1.2931907153893835E-2</v>
      </c>
      <c r="N23" s="45">
        <f t="shared" si="9"/>
        <v>6.5855957131119788E-2</v>
      </c>
      <c r="O23" s="2"/>
      <c r="P23" s="2"/>
      <c r="Q23" s="2"/>
      <c r="V23" s="45">
        <f t="shared" si="10"/>
        <v>1.2640108244316201E-3</v>
      </c>
      <c r="W23" s="45">
        <f t="shared" si="11"/>
        <v>4.4939288233099651E-5</v>
      </c>
      <c r="X23" s="45">
        <f t="shared" si="12"/>
        <v>1.5977233642803038E-6</v>
      </c>
      <c r="Z23" s="129"/>
      <c r="AA23" s="5"/>
    </row>
    <row r="24" spans="1:27" ht="15" thickBot="1" x14ac:dyDescent="0.4">
      <c r="A24" s="6">
        <v>42016</v>
      </c>
      <c r="B24" s="85">
        <v>4228.24</v>
      </c>
      <c r="C24" s="43">
        <v>91.782700000000006</v>
      </c>
      <c r="D24" s="45">
        <f t="shared" si="0"/>
        <v>2.8428549190535522E-2</v>
      </c>
      <c r="E24" s="45">
        <f t="shared" si="0"/>
        <v>8.5737370009309921E-2</v>
      </c>
      <c r="F24" s="45">
        <f t="shared" si="1"/>
        <v>2.5710935670681667E-2</v>
      </c>
      <c r="G24" s="45">
        <f t="shared" si="2"/>
        <v>8.3867330116795771E-2</v>
      </c>
      <c r="H24" s="45">
        <f t="shared" si="3"/>
        <v>2.1563075295047592E-3</v>
      </c>
      <c r="I24" s="45">
        <f t="shared" si="4"/>
        <v>6.6105221306193092E-4</v>
      </c>
      <c r="J24" s="45">
        <f t="shared" si="5"/>
        <v>1.9095919321681157E-2</v>
      </c>
      <c r="K24" s="45">
        <f t="shared" si="6"/>
        <v>6.6641450687628764E-2</v>
      </c>
      <c r="L24" s="45">
        <f t="shared" si="7"/>
        <v>4.4410829497516565E-3</v>
      </c>
      <c r="M24" s="45">
        <f t="shared" si="8"/>
        <v>-2.0298012820825655E-2</v>
      </c>
      <c r="N24" s="45">
        <f t="shared" si="9"/>
        <v>5.8489851464187968E-2</v>
      </c>
      <c r="O24" s="2"/>
      <c r="P24" s="2"/>
      <c r="Q24" s="2"/>
      <c r="V24" s="45">
        <f t="shared" si="10"/>
        <v>4.4410829497516565E-3</v>
      </c>
      <c r="W24" s="45">
        <f t="shared" si="11"/>
        <v>2.9596021039554393E-4</v>
      </c>
      <c r="X24" s="45">
        <f t="shared" si="12"/>
        <v>1.9723217766574874E-5</v>
      </c>
      <c r="Z24" s="129"/>
      <c r="AA24" s="5"/>
    </row>
    <row r="25" spans="1:27" ht="15" thickBot="1" x14ac:dyDescent="0.4">
      <c r="A25" s="6">
        <v>42009</v>
      </c>
      <c r="B25" s="85">
        <v>4111.3599999999997</v>
      </c>
      <c r="C25" s="43">
        <v>84.534899999999993</v>
      </c>
      <c r="D25" s="45">
        <f t="shared" si="0"/>
        <v>-4.7840052988353358E-2</v>
      </c>
      <c r="E25" s="45">
        <f t="shared" si="0"/>
        <v>-4.5829796648125538E-2</v>
      </c>
      <c r="F25" s="45">
        <f t="shared" si="1"/>
        <v>-5.0557666508207214E-2</v>
      </c>
      <c r="G25" s="45">
        <f t="shared" si="2"/>
        <v>-4.7699836540639688E-2</v>
      </c>
      <c r="H25" s="45">
        <f t="shared" si="3"/>
        <v>2.411592428317658E-3</v>
      </c>
      <c r="I25" s="45">
        <f t="shared" si="4"/>
        <v>2.5560776427550973E-3</v>
      </c>
      <c r="J25" s="45">
        <f t="shared" si="5"/>
        <v>-3.2002716768127534E-2</v>
      </c>
      <c r="K25" s="45">
        <f t="shared" si="6"/>
        <v>-1.3827079879998004E-2</v>
      </c>
      <c r="L25" s="45">
        <f t="shared" si="7"/>
        <v>1.9118813800784562E-4</v>
      </c>
      <c r="M25" s="45">
        <f t="shared" si="8"/>
        <v>-7.1396648910634353E-2</v>
      </c>
      <c r="N25" s="45">
        <f t="shared" si="9"/>
        <v>7.3912153743792772E-3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1.9118813800784562E-4</v>
      </c>
      <c r="W25" s="45">
        <f t="shared" si="11"/>
        <v>-2.643573656342564E-6</v>
      </c>
      <c r="X25" s="45">
        <f t="shared" si="12"/>
        <v>3.655290411490702E-8</v>
      </c>
      <c r="Z25" s="129"/>
      <c r="AA25" s="5"/>
    </row>
    <row r="26" spans="1:27" x14ac:dyDescent="0.35">
      <c r="A26" s="6">
        <v>42002</v>
      </c>
      <c r="B26" s="85">
        <v>4317.93</v>
      </c>
      <c r="C26" s="43">
        <v>88.595200000000006</v>
      </c>
      <c r="D26" s="45">
        <f t="shared" si="0"/>
        <v>1.4925618708029042E-2</v>
      </c>
      <c r="E26" s="45">
        <f t="shared" si="0"/>
        <v>1.2138320878940099E-2</v>
      </c>
      <c r="F26" s="45">
        <f t="shared" si="1"/>
        <v>1.2208005188175188E-2</v>
      </c>
      <c r="G26" s="45">
        <f t="shared" si="2"/>
        <v>1.0268280986425949E-2</v>
      </c>
      <c r="H26" s="45">
        <f t="shared" si="3"/>
        <v>1.2535522755592862E-4</v>
      </c>
      <c r="I26" s="45">
        <f t="shared" si="4"/>
        <v>1.4903539067451232E-4</v>
      </c>
      <c r="J26" s="45">
        <f t="shared" si="5"/>
        <v>1.004919090186268E-2</v>
      </c>
      <c r="K26" s="45">
        <f t="shared" si="6"/>
        <v>2.0891299770774193E-3</v>
      </c>
      <c r="L26" s="45">
        <f t="shared" si="7"/>
        <v>4.3644640611234985E-6</v>
      </c>
      <c r="M26" s="45">
        <f t="shared" si="8"/>
        <v>-2.934474124064413E-2</v>
      </c>
      <c r="N26" s="45">
        <f t="shared" si="9"/>
        <v>4.9443123044369493E-2</v>
      </c>
      <c r="O26" s="2"/>
      <c r="P26" s="2"/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0"/>
        <v>4.3644640611235019E-6</v>
      </c>
      <c r="W26" s="45">
        <f t="shared" si="11"/>
        <v>9.1179327039701652E-9</v>
      </c>
      <c r="X26" s="45">
        <f t="shared" si="12"/>
        <v>1.9048546540838652E-11</v>
      </c>
      <c r="Z26" s="129"/>
      <c r="AA26" s="5"/>
    </row>
    <row r="27" spans="1:27" x14ac:dyDescent="0.35">
      <c r="A27" s="6">
        <v>41995</v>
      </c>
      <c r="B27" s="85">
        <v>4254.43</v>
      </c>
      <c r="C27" s="43">
        <v>87.532700000000006</v>
      </c>
      <c r="D27" s="45">
        <f t="shared" si="0"/>
        <v>6.21788694206293E-2</v>
      </c>
      <c r="E27" s="45">
        <f t="shared" si="0"/>
        <v>2.9685022326995176E-2</v>
      </c>
      <c r="F27" s="45">
        <f t="shared" si="1"/>
        <v>5.9461255900775445E-2</v>
      </c>
      <c r="G27" s="45">
        <f t="shared" si="2"/>
        <v>2.7814982434481026E-2</v>
      </c>
      <c r="H27" s="45">
        <f t="shared" si="3"/>
        <v>1.6539137884122503E-3</v>
      </c>
      <c r="I27" s="45">
        <f t="shared" si="4"/>
        <v>3.5356409532975026E-3</v>
      </c>
      <c r="J27" s="45">
        <f t="shared" si="5"/>
        <v>4.1708046489123032E-2</v>
      </c>
      <c r="K27" s="45">
        <f t="shared" si="6"/>
        <v>-1.2023024162127856E-2</v>
      </c>
      <c r="L27" s="45">
        <f t="shared" si="7"/>
        <v>1.4455311000311025E-4</v>
      </c>
      <c r="M27" s="45">
        <f t="shared" si="8"/>
        <v>2.3141143466162209E-3</v>
      </c>
      <c r="N27" s="45">
        <f t="shared" si="9"/>
        <v>8.1101978631629851E-2</v>
      </c>
      <c r="O27" s="2"/>
      <c r="P27" s="2"/>
      <c r="Q27" s="149" t="s">
        <v>130</v>
      </c>
      <c r="R27" s="89">
        <f>R8</f>
        <v>3.0254986634337844E-2</v>
      </c>
      <c r="S27" s="122">
        <v>1</v>
      </c>
      <c r="V27" s="45">
        <f t="shared" si="10"/>
        <v>1.4455311000311025E-4</v>
      </c>
      <c r="W27" s="45">
        <f t="shared" si="11"/>
        <v>-1.7379655342781206E-6</v>
      </c>
      <c r="X27" s="45">
        <f t="shared" si="12"/>
        <v>2.0895601611571293E-8</v>
      </c>
      <c r="Z27" s="129"/>
      <c r="AA27" s="5"/>
    </row>
    <row r="28" spans="1:27" x14ac:dyDescent="0.35">
      <c r="A28" s="6">
        <v>41988</v>
      </c>
      <c r="B28" s="85">
        <v>4005.38</v>
      </c>
      <c r="C28" s="43">
        <v>85.009200000000007</v>
      </c>
      <c r="D28" s="45">
        <f t="shared" si="0"/>
        <v>-8.4585005530821641E-2</v>
      </c>
      <c r="E28" s="45">
        <f t="shared" si="0"/>
        <v>-5.0440715376392435E-2</v>
      </c>
      <c r="F28" s="45">
        <f t="shared" si="1"/>
        <v>-8.730261905067549E-2</v>
      </c>
      <c r="G28" s="45">
        <f t="shared" si="2"/>
        <v>-5.2310755268906585E-2</v>
      </c>
      <c r="H28" s="45">
        <f t="shared" si="3"/>
        <v>4.5668659394944673E-3</v>
      </c>
      <c r="I28" s="45">
        <f t="shared" si="4"/>
        <v>7.6217472931073673E-3</v>
      </c>
      <c r="J28" s="45">
        <f t="shared" si="5"/>
        <v>-5.662119546662138E-2</v>
      </c>
      <c r="K28" s="45">
        <f t="shared" si="6"/>
        <v>6.1804800902289445E-3</v>
      </c>
      <c r="L28" s="45">
        <f t="shared" si="7"/>
        <v>3.8198334145716382E-5</v>
      </c>
      <c r="M28" s="45">
        <f t="shared" si="8"/>
        <v>-9.6015127609128198E-2</v>
      </c>
      <c r="N28" s="45">
        <f t="shared" si="9"/>
        <v>-1.7227263324114568E-2</v>
      </c>
      <c r="O28" s="2"/>
      <c r="P28" s="2"/>
      <c r="Q28" s="149" t="s">
        <v>131</v>
      </c>
      <c r="R28" s="89">
        <f>S8</f>
        <v>5.4876819617166298E-2</v>
      </c>
      <c r="S28" s="122">
        <f>S7</f>
        <v>138</v>
      </c>
      <c r="V28" s="45">
        <f t="shared" si="10"/>
        <v>3.8198334145716395E-5</v>
      </c>
      <c r="W28" s="45">
        <f t="shared" si="11"/>
        <v>2.3608404366751266E-7</v>
      </c>
      <c r="X28" s="45">
        <f t="shared" si="12"/>
        <v>1.4591127315078031E-9</v>
      </c>
      <c r="Z28" s="129"/>
      <c r="AA28" s="5"/>
    </row>
    <row r="29" spans="1:27" ht="15" thickBot="1" x14ac:dyDescent="0.4">
      <c r="A29" s="6">
        <v>41981</v>
      </c>
      <c r="B29" s="85">
        <v>4375.4799999999996</v>
      </c>
      <c r="C29" s="43">
        <v>89.524900000000002</v>
      </c>
      <c r="D29" s="45">
        <f t="shared" si="0"/>
        <v>-4.2263206109668765E-4</v>
      </c>
      <c r="E29" s="45">
        <f t="shared" si="0"/>
        <v>-9.0302598939348035E-3</v>
      </c>
      <c r="F29" s="45">
        <f t="shared" si="1"/>
        <v>-3.140245580950541E-3</v>
      </c>
      <c r="G29" s="45">
        <f t="shared" si="2"/>
        <v>-1.0900299786448953E-2</v>
      </c>
      <c r="H29" s="45">
        <f t="shared" si="3"/>
        <v>3.4229618235432453E-5</v>
      </c>
      <c r="I29" s="45">
        <f t="shared" si="4"/>
        <v>9.8611423086794001E-6</v>
      </c>
      <c r="J29" s="45">
        <f t="shared" si="5"/>
        <v>-2.3386999424705512E-4</v>
      </c>
      <c r="K29" s="45">
        <f t="shared" si="6"/>
        <v>-8.7963898996877479E-3</v>
      </c>
      <c r="L29" s="45">
        <f t="shared" si="7"/>
        <v>7.7376475267328625E-5</v>
      </c>
      <c r="M29" s="45">
        <f t="shared" si="8"/>
        <v>-3.9627802136753869E-2</v>
      </c>
      <c r="N29" s="45">
        <f t="shared" si="9"/>
        <v>3.9160062148259754E-2</v>
      </c>
      <c r="O29" s="2"/>
      <c r="P29" s="2"/>
      <c r="Q29" s="150" t="s">
        <v>132</v>
      </c>
      <c r="R29" s="91">
        <f>R27/R26</f>
        <v>0.35538992964575195</v>
      </c>
      <c r="S29" s="113"/>
      <c r="V29" s="45">
        <f t="shared" si="10"/>
        <v>7.7376475267328625E-5</v>
      </c>
      <c r="W29" s="45">
        <f t="shared" si="11"/>
        <v>-6.8063364551496836E-7</v>
      </c>
      <c r="X29" s="45">
        <f t="shared" si="12"/>
        <v>5.987118924795518E-9</v>
      </c>
      <c r="Z29" s="129"/>
      <c r="AA29" s="5"/>
    </row>
    <row r="30" spans="1:27" x14ac:dyDescent="0.35">
      <c r="A30" s="6">
        <v>41974</v>
      </c>
      <c r="B30" s="85">
        <v>4377.33</v>
      </c>
      <c r="C30" s="43">
        <v>90.340699999999998</v>
      </c>
      <c r="D30" s="45">
        <f t="shared" si="0"/>
        <v>2.035051414234905E-3</v>
      </c>
      <c r="E30" s="45">
        <f t="shared" si="0"/>
        <v>1.9592640119542239E-2</v>
      </c>
      <c r="F30" s="45">
        <f t="shared" si="1"/>
        <v>-6.8256210561894832E-4</v>
      </c>
      <c r="G30" s="45">
        <f t="shared" si="2"/>
        <v>1.7722600227028089E-2</v>
      </c>
      <c r="H30" s="45">
        <f t="shared" si="3"/>
        <v>-1.2096775328003144E-5</v>
      </c>
      <c r="I30" s="45">
        <f t="shared" si="4"/>
        <v>4.6589102802697236E-7</v>
      </c>
      <c r="J30" s="45">
        <f t="shared" si="5"/>
        <v>1.4127351609824325E-3</v>
      </c>
      <c r="K30" s="45">
        <f t="shared" si="6"/>
        <v>1.8179904958559805E-2</v>
      </c>
      <c r="L30" s="45">
        <f t="shared" si="7"/>
        <v>3.3050894430226738E-4</v>
      </c>
      <c r="M30" s="45">
        <f t="shared" si="8"/>
        <v>-3.7981196981524377E-2</v>
      </c>
      <c r="N30" s="45">
        <f t="shared" si="9"/>
        <v>4.0806667303489245E-2</v>
      </c>
      <c r="O30" s="2"/>
      <c r="P30" s="2"/>
      <c r="Q30" s="2"/>
      <c r="V30" s="45">
        <f t="shared" si="10"/>
        <v>3.3050894430226738E-4</v>
      </c>
      <c r="W30" s="45">
        <f t="shared" si="11"/>
        <v>6.0086211953691567E-6</v>
      </c>
      <c r="X30" s="45">
        <f t="shared" si="12"/>
        <v>1.0923616226379928E-7</v>
      </c>
      <c r="Z30" s="129"/>
      <c r="AA30" s="5"/>
    </row>
    <row r="31" spans="1:27" x14ac:dyDescent="0.35">
      <c r="A31" s="6">
        <v>41967</v>
      </c>
      <c r="B31" s="85">
        <v>4368.4399999999996</v>
      </c>
      <c r="C31" s="43">
        <v>88.604699999999994</v>
      </c>
      <c r="D31" s="45">
        <f t="shared" si="0"/>
        <v>3.3681171765930579E-2</v>
      </c>
      <c r="E31" s="45">
        <f t="shared" si="0"/>
        <v>2.9768732719456271E-2</v>
      </c>
      <c r="F31" s="45">
        <f t="shared" si="1"/>
        <v>3.0963558246076724E-2</v>
      </c>
      <c r="G31" s="45">
        <f t="shared" si="2"/>
        <v>2.7898692826942122E-2</v>
      </c>
      <c r="H31" s="45">
        <f t="shared" si="3"/>
        <v>8.6384280033642525E-4</v>
      </c>
      <c r="I31" s="45">
        <f t="shared" si="4"/>
        <v>9.5874193925818592E-4</v>
      </c>
      <c r="J31" s="45">
        <f t="shared" si="5"/>
        <v>2.2615085031152088E-2</v>
      </c>
      <c r="K31" s="45">
        <f t="shared" si="6"/>
        <v>7.1536476883041836E-3</v>
      </c>
      <c r="L31" s="45">
        <f t="shared" si="7"/>
        <v>5.1174675248379789E-5</v>
      </c>
      <c r="M31" s="45">
        <f t="shared" si="8"/>
        <v>-1.6778847111354724E-2</v>
      </c>
      <c r="N31" s="45">
        <f t="shared" si="9"/>
        <v>6.2009017173658899E-2</v>
      </c>
      <c r="O31" s="2"/>
      <c r="P31" s="2"/>
      <c r="Q31" s="2"/>
      <c r="V31" s="45">
        <f t="shared" si="10"/>
        <v>5.1174675248379803E-5</v>
      </c>
      <c r="W31" s="45">
        <f t="shared" si="11"/>
        <v>3.6608559729028955E-7</v>
      </c>
      <c r="X31" s="45">
        <f t="shared" si="12"/>
        <v>2.6188473867771365E-9</v>
      </c>
      <c r="Z31" s="129"/>
      <c r="AA31" s="5"/>
    </row>
    <row r="32" spans="1:27" x14ac:dyDescent="0.35">
      <c r="A32" s="6">
        <v>41960</v>
      </c>
      <c r="B32" s="85">
        <v>4226.1000000000004</v>
      </c>
      <c r="C32" s="43">
        <v>86.043300000000002</v>
      </c>
      <c r="D32" s="45">
        <f t="shared" si="0"/>
        <v>7.7673213634506212E-4</v>
      </c>
      <c r="E32" s="45">
        <f t="shared" si="0"/>
        <v>3.5034970825572288E-3</v>
      </c>
      <c r="F32" s="45">
        <f t="shared" si="1"/>
        <v>-1.9408813835087913E-3</v>
      </c>
      <c r="G32" s="45">
        <f t="shared" si="2"/>
        <v>1.6334571900430781E-3</v>
      </c>
      <c r="H32" s="45">
        <f t="shared" si="3"/>
        <v>-3.1703466509131921E-6</v>
      </c>
      <c r="I32" s="45">
        <f t="shared" si="4"/>
        <v>3.7670205448510001E-6</v>
      </c>
      <c r="J32" s="45">
        <f t="shared" si="5"/>
        <v>5.6968314444132292E-4</v>
      </c>
      <c r="K32" s="45">
        <f t="shared" si="6"/>
        <v>2.9338139381159057E-3</v>
      </c>
      <c r="L32" s="45">
        <f t="shared" si="7"/>
        <v>8.6072642234831595E-6</v>
      </c>
      <c r="M32" s="45">
        <f t="shared" si="8"/>
        <v>-3.882424899806549E-2</v>
      </c>
      <c r="N32" s="45">
        <f t="shared" si="9"/>
        <v>3.9963615286948133E-2</v>
      </c>
      <c r="O32" s="2"/>
      <c r="P32" s="2"/>
      <c r="Q32" s="2"/>
      <c r="V32" s="45">
        <f t="shared" si="10"/>
        <v>8.6072642234831646E-6</v>
      </c>
      <c r="W32" s="45">
        <f t="shared" si="11"/>
        <v>2.5252111747901292E-8</v>
      </c>
      <c r="X32" s="45">
        <f t="shared" si="12"/>
        <v>7.408499741285325E-11</v>
      </c>
      <c r="Z32" s="129"/>
      <c r="AA32" s="5"/>
    </row>
    <row r="33" spans="1:27" x14ac:dyDescent="0.35">
      <c r="A33" s="6">
        <v>41953</v>
      </c>
      <c r="B33" s="85">
        <v>4222.82</v>
      </c>
      <c r="C33" s="43">
        <v>85.742900000000006</v>
      </c>
      <c r="D33" s="45">
        <f t="shared" si="0"/>
        <v>6.8645193286647841E-3</v>
      </c>
      <c r="E33" s="45">
        <f t="shared" si="0"/>
        <v>9.5191112199533925E-3</v>
      </c>
      <c r="F33" s="45">
        <f t="shared" si="1"/>
        <v>4.1469058088109308E-3</v>
      </c>
      <c r="G33" s="45">
        <f t="shared" si="2"/>
        <v>7.6490713274392419E-3</v>
      </c>
      <c r="H33" s="45">
        <f t="shared" si="3"/>
        <v>3.1719978319766926E-5</v>
      </c>
      <c r="I33" s="45">
        <f t="shared" si="4"/>
        <v>1.719682778714984E-5</v>
      </c>
      <c r="J33" s="45">
        <f t="shared" si="5"/>
        <v>4.6483946121421149E-3</v>
      </c>
      <c r="K33" s="45">
        <f t="shared" si="6"/>
        <v>4.8707166078112776E-3</v>
      </c>
      <c r="L33" s="45">
        <f t="shared" si="7"/>
        <v>2.37238802736086E-5</v>
      </c>
      <c r="M33" s="45">
        <f t="shared" si="8"/>
        <v>-3.4745537530364697E-2</v>
      </c>
      <c r="N33" s="45">
        <f t="shared" si="9"/>
        <v>4.4042326754648926E-2</v>
      </c>
      <c r="O33" s="2"/>
      <c r="P33" s="2"/>
      <c r="Q33" s="2"/>
      <c r="V33" s="45">
        <f t="shared" si="10"/>
        <v>2.3723880273608607E-5</v>
      </c>
      <c r="W33" s="45">
        <f t="shared" si="11"/>
        <v>1.1555229765039182E-7</v>
      </c>
      <c r="X33" s="45">
        <f t="shared" si="12"/>
        <v>5.6282249523651562E-10</v>
      </c>
      <c r="Z33" s="129"/>
      <c r="AA33" s="5"/>
    </row>
    <row r="34" spans="1:27" x14ac:dyDescent="0.35">
      <c r="A34" s="6">
        <v>41946</v>
      </c>
      <c r="B34" s="85">
        <v>4194.03</v>
      </c>
      <c r="C34" s="43">
        <v>84.934399999999997</v>
      </c>
      <c r="D34" s="45">
        <f t="shared" si="0"/>
        <v>2.3748150968819104E-2</v>
      </c>
      <c r="E34" s="45">
        <f t="shared" si="0"/>
        <v>2.6474491140121719E-2</v>
      </c>
      <c r="F34" s="45">
        <f t="shared" si="1"/>
        <v>2.1030537448965249E-2</v>
      </c>
      <c r="G34" s="45">
        <f t="shared" si="2"/>
        <v>2.4604451247607569E-2</v>
      </c>
      <c r="H34" s="45">
        <f t="shared" si="3"/>
        <v>5.1744483337405069E-4</v>
      </c>
      <c r="I34" s="45">
        <f t="shared" si="4"/>
        <v>4.4228350539232973E-4</v>
      </c>
      <c r="J34" s="45">
        <f t="shared" si="5"/>
        <v>1.5960133970247578E-2</v>
      </c>
      <c r="K34" s="45">
        <f t="shared" si="6"/>
        <v>1.0514357169874141E-2</v>
      </c>
      <c r="L34" s="45">
        <f t="shared" si="7"/>
        <v>1.1055170669568376E-4</v>
      </c>
      <c r="M34" s="45">
        <f t="shared" si="8"/>
        <v>-2.3433798172259233E-2</v>
      </c>
      <c r="N34" s="45">
        <f t="shared" si="9"/>
        <v>5.535406611275439E-2</v>
      </c>
      <c r="O34" s="2"/>
      <c r="P34" s="2"/>
      <c r="Q34" s="2"/>
      <c r="V34" s="45">
        <f t="shared" si="10"/>
        <v>1.1055170669568376E-4</v>
      </c>
      <c r="W34" s="45">
        <f t="shared" si="11"/>
        <v>1.1623801299375857E-6</v>
      </c>
      <c r="X34" s="45">
        <f t="shared" si="12"/>
        <v>1.222167985332849E-8</v>
      </c>
      <c r="Z34" s="129"/>
      <c r="AA34" s="5"/>
    </row>
    <row r="35" spans="1:27" x14ac:dyDescent="0.35">
      <c r="A35" s="6">
        <v>41939</v>
      </c>
      <c r="B35" s="85">
        <v>4096.74</v>
      </c>
      <c r="C35" s="43">
        <v>82.743799999999993</v>
      </c>
      <c r="D35" s="45">
        <f t="shared" si="0"/>
        <v>2.6432888024774257E-2</v>
      </c>
      <c r="E35" s="45">
        <f t="shared" si="0"/>
        <v>3.7119762152758022E-2</v>
      </c>
      <c r="F35" s="45">
        <f t="shared" si="1"/>
        <v>2.3715274504920406E-2</v>
      </c>
      <c r="G35" s="45">
        <f t="shared" si="2"/>
        <v>3.5249722260243872E-2</v>
      </c>
      <c r="H35" s="45">
        <f t="shared" si="3"/>
        <v>8.3595683962388681E-4</v>
      </c>
      <c r="I35" s="45">
        <f t="shared" si="4"/>
        <v>5.6241424484372777E-4</v>
      </c>
      <c r="J35" s="45">
        <f t="shared" si="5"/>
        <v>1.7758861072880251E-2</v>
      </c>
      <c r="K35" s="45">
        <f t="shared" si="6"/>
        <v>1.9360901079877771E-2</v>
      </c>
      <c r="L35" s="45">
        <f t="shared" si="7"/>
        <v>3.7484449062481225E-4</v>
      </c>
      <c r="M35" s="45">
        <f t="shared" si="8"/>
        <v>-2.163507106962656E-2</v>
      </c>
      <c r="N35" s="45">
        <f t="shared" si="9"/>
        <v>5.7152793215387063E-2</v>
      </c>
      <c r="O35" s="2"/>
      <c r="P35" s="2"/>
      <c r="Q35" s="2"/>
      <c r="V35" s="45">
        <f t="shared" si="10"/>
        <v>3.7484449062481225E-4</v>
      </c>
      <c r="W35" s="45">
        <f t="shared" si="11"/>
        <v>7.2573271033241609E-6</v>
      </c>
      <c r="X35" s="45">
        <f t="shared" si="12"/>
        <v>1.4050839215177496E-7</v>
      </c>
      <c r="Z35" s="129"/>
      <c r="AA35" s="5"/>
    </row>
    <row r="36" spans="1:27" x14ac:dyDescent="0.35">
      <c r="A36" s="6">
        <v>41932</v>
      </c>
      <c r="B36" s="85">
        <v>3991.24</v>
      </c>
      <c r="C36" s="43">
        <v>79.782300000000006</v>
      </c>
      <c r="D36" s="45">
        <f t="shared" si="0"/>
        <v>-2.1443106872287749E-2</v>
      </c>
      <c r="E36" s="45">
        <f t="shared" si="0"/>
        <v>3.1913087760992911E-3</v>
      </c>
      <c r="F36" s="45">
        <f t="shared" si="1"/>
        <v>-2.4160720392141601E-2</v>
      </c>
      <c r="G36" s="45">
        <f t="shared" si="2"/>
        <v>1.3212688835851404E-3</v>
      </c>
      <c r="H36" s="45">
        <f t="shared" si="3"/>
        <v>-3.1922808059137666E-5</v>
      </c>
      <c r="I36" s="45">
        <f t="shared" si="4"/>
        <v>5.8374040986724693E-4</v>
      </c>
      <c r="J36" s="45">
        <f t="shared" si="5"/>
        <v>-1.4317222279800774E-2</v>
      </c>
      <c r="K36" s="45">
        <f t="shared" si="6"/>
        <v>1.7508531055900063E-2</v>
      </c>
      <c r="L36" s="45">
        <f t="shared" si="7"/>
        <v>3.0654865973541698E-4</v>
      </c>
      <c r="M36" s="45">
        <f t="shared" si="8"/>
        <v>-5.3711154422307589E-2</v>
      </c>
      <c r="N36" s="45">
        <f t="shared" si="9"/>
        <v>2.5076709862706038E-2</v>
      </c>
      <c r="O36" s="2"/>
      <c r="P36" s="2"/>
      <c r="Q36" s="2"/>
      <c r="V36" s="45">
        <f t="shared" si="10"/>
        <v>3.0654865973541698E-4</v>
      </c>
      <c r="W36" s="45">
        <f t="shared" si="11"/>
        <v>5.3672167291220897E-6</v>
      </c>
      <c r="X36" s="45">
        <f t="shared" si="12"/>
        <v>9.3972080785580457E-8</v>
      </c>
      <c r="Z36" s="129"/>
      <c r="AA36" s="5"/>
    </row>
    <row r="37" spans="1:27" x14ac:dyDescent="0.35">
      <c r="A37" s="6">
        <v>41925</v>
      </c>
      <c r="B37" s="85">
        <v>4078.7</v>
      </c>
      <c r="C37" s="43">
        <v>79.528499999999994</v>
      </c>
      <c r="D37" s="45">
        <f t="shared" si="0"/>
        <v>-4.8482218676222343E-2</v>
      </c>
      <c r="E37" s="45">
        <f t="shared" si="0"/>
        <v>-3.3145745724570963E-2</v>
      </c>
      <c r="F37" s="45">
        <f t="shared" si="1"/>
        <v>-5.1199832196076198E-2</v>
      </c>
      <c r="G37" s="45">
        <f t="shared" si="2"/>
        <v>-3.5015785617085113E-2</v>
      </c>
      <c r="H37" s="45">
        <f t="shared" si="3"/>
        <v>1.7928023478085361E-3</v>
      </c>
      <c r="I37" s="45">
        <f t="shared" si="4"/>
        <v>2.6214228169063607E-3</v>
      </c>
      <c r="J37" s="45">
        <f t="shared" si="5"/>
        <v>-3.2432956602821417E-2</v>
      </c>
      <c r="K37" s="45">
        <f t="shared" si="6"/>
        <v>-7.1278912174954634E-4</v>
      </c>
      <c r="L37" s="45">
        <f t="shared" si="7"/>
        <v>5.0806833208448958E-7</v>
      </c>
      <c r="M37" s="45">
        <f t="shared" si="8"/>
        <v>-7.1826888745328221E-2</v>
      </c>
      <c r="N37" s="45">
        <f t="shared" si="9"/>
        <v>6.9609755396853948E-3</v>
      </c>
      <c r="O37" s="2"/>
      <c r="P37" s="2"/>
      <c r="Q37" s="2"/>
      <c r="V37" s="45">
        <f t="shared" si="10"/>
        <v>5.0806833208448853E-7</v>
      </c>
      <c r="W37" s="45">
        <f t="shared" si="11"/>
        <v>-3.6214558021525906E-10</v>
      </c>
      <c r="X37" s="45">
        <f t="shared" si="12"/>
        <v>2.581334300671141E-13</v>
      </c>
      <c r="Z37" s="129"/>
      <c r="AA37" s="5"/>
    </row>
    <row r="38" spans="1:27" x14ac:dyDescent="0.35">
      <c r="A38" s="6">
        <v>41918</v>
      </c>
      <c r="B38" s="85">
        <v>4286.5200000000004</v>
      </c>
      <c r="C38" s="43">
        <v>82.254900000000006</v>
      </c>
      <c r="D38" s="45">
        <f t="shared" si="0"/>
        <v>-1.6417817979059373E-2</v>
      </c>
      <c r="E38" s="45">
        <f t="shared" si="0"/>
        <v>-8.3881148682288555E-3</v>
      </c>
      <c r="F38" s="45">
        <f t="shared" si="1"/>
        <v>-1.9135431498913225E-2</v>
      </c>
      <c r="G38" s="45">
        <f t="shared" si="2"/>
        <v>-1.0258154760743005E-2</v>
      </c>
      <c r="H38" s="45">
        <f t="shared" si="3"/>
        <v>1.9629421772944836E-4</v>
      </c>
      <c r="I38" s="45">
        <f t="shared" si="4"/>
        <v>3.661647386496004E-4</v>
      </c>
      <c r="J38" s="45">
        <f t="shared" si="5"/>
        <v>-1.0950366180892063E-2</v>
      </c>
      <c r="K38" s="45">
        <f t="shared" si="6"/>
        <v>2.5622513126632076E-3</v>
      </c>
      <c r="L38" s="45">
        <f t="shared" si="7"/>
        <v>6.5651317892443301E-6</v>
      </c>
      <c r="M38" s="45">
        <f t="shared" si="8"/>
        <v>-5.0344298323398873E-2</v>
      </c>
      <c r="N38" s="45">
        <f t="shared" si="9"/>
        <v>2.844356596161475E-2</v>
      </c>
      <c r="O38" s="2"/>
      <c r="P38" s="2"/>
      <c r="Q38" s="2"/>
      <c r="V38" s="45">
        <f t="shared" si="10"/>
        <v>6.5651317892443352E-6</v>
      </c>
      <c r="W38" s="45">
        <f t="shared" si="11"/>
        <v>1.6821517544798256E-8</v>
      </c>
      <c r="X38" s="45">
        <f t="shared" si="12"/>
        <v>4.3100955410146528E-11</v>
      </c>
      <c r="Z38" s="129"/>
      <c r="AA38" s="5"/>
    </row>
    <row r="39" spans="1:27" x14ac:dyDescent="0.35">
      <c r="A39" s="6">
        <v>41911</v>
      </c>
      <c r="B39" s="85">
        <v>4358.07</v>
      </c>
      <c r="C39" s="43">
        <v>82.950699999999998</v>
      </c>
      <c r="D39" s="45">
        <f t="shared" si="0"/>
        <v>-1.9016105615018507E-2</v>
      </c>
      <c r="E39" s="45">
        <f t="shared" si="0"/>
        <v>-2.905210768242136E-2</v>
      </c>
      <c r="F39" s="45">
        <f t="shared" si="1"/>
        <v>-2.1733719134872362E-2</v>
      </c>
      <c r="G39" s="45">
        <f t="shared" si="2"/>
        <v>-3.0922147574935509E-2</v>
      </c>
      <c r="H39" s="45">
        <f t="shared" si="3"/>
        <v>6.7205327044072291E-4</v>
      </c>
      <c r="I39" s="45">
        <f t="shared" si="4"/>
        <v>4.7235454743351705E-4</v>
      </c>
      <c r="J39" s="45">
        <f t="shared" si="5"/>
        <v>-1.2691173676683241E-2</v>
      </c>
      <c r="K39" s="45">
        <f t="shared" si="6"/>
        <v>-1.6360934005738119E-2</v>
      </c>
      <c r="L39" s="45">
        <f t="shared" si="7"/>
        <v>2.6768016154011799E-4</v>
      </c>
      <c r="M39" s="45">
        <f t="shared" si="8"/>
        <v>-5.2085105819190056E-2</v>
      </c>
      <c r="N39" s="45">
        <f t="shared" si="9"/>
        <v>2.6702758465823571E-2</v>
      </c>
      <c r="O39" s="2"/>
      <c r="P39" s="2"/>
      <c r="Q39" s="2"/>
      <c r="V39" s="45">
        <f t="shared" si="10"/>
        <v>2.6768016154011799E-4</v>
      </c>
      <c r="W39" s="45">
        <f t="shared" si="11"/>
        <v>-4.3794974576031897E-6</v>
      </c>
      <c r="X39" s="45">
        <f t="shared" si="12"/>
        <v>7.1652668882143667E-8</v>
      </c>
      <c r="Z39" s="129"/>
      <c r="AA39" s="5"/>
    </row>
    <row r="40" spans="1:27" x14ac:dyDescent="0.35">
      <c r="A40" s="6">
        <v>41904</v>
      </c>
      <c r="B40" s="85">
        <v>4442.55</v>
      </c>
      <c r="C40" s="43">
        <v>85.432699999999997</v>
      </c>
      <c r="D40" s="45">
        <f t="shared" si="0"/>
        <v>3.1431842353052911E-3</v>
      </c>
      <c r="E40" s="45">
        <f t="shared" si="0"/>
        <v>-7.6960414510207859E-4</v>
      </c>
      <c r="F40" s="45">
        <f t="shared" si="1"/>
        <v>4.2557071545143779E-4</v>
      </c>
      <c r="G40" s="45">
        <f t="shared" si="2"/>
        <v>-2.6396440376162292E-3</v>
      </c>
      <c r="H40" s="45">
        <f t="shared" si="3"/>
        <v>-1.1233552016254607E-6</v>
      </c>
      <c r="I40" s="45">
        <f t="shared" si="4"/>
        <v>1.8111043384984864E-7</v>
      </c>
      <c r="J40" s="45">
        <f t="shared" si="5"/>
        <v>2.1551648652824579E-3</v>
      </c>
      <c r="K40" s="45">
        <f t="shared" si="6"/>
        <v>-2.9247690103845364E-3</v>
      </c>
      <c r="L40" s="45">
        <f t="shared" si="7"/>
        <v>8.5542737641057399E-6</v>
      </c>
      <c r="M40" s="45">
        <f t="shared" si="8"/>
        <v>-3.7238767277224354E-2</v>
      </c>
      <c r="N40" s="45">
        <f t="shared" si="9"/>
        <v>4.1549097007789269E-2</v>
      </c>
      <c r="O40" s="2"/>
      <c r="P40" s="2"/>
      <c r="Q40" s="2"/>
      <c r="V40" s="45">
        <f t="shared" si="10"/>
        <v>8.5542737641057348E-6</v>
      </c>
      <c r="W40" s="45">
        <f t="shared" si="11"/>
        <v>-2.5019274811601925E-8</v>
      </c>
      <c r="X40" s="45">
        <f t="shared" si="12"/>
        <v>7.3175599631267691E-11</v>
      </c>
      <c r="Z40" s="129"/>
      <c r="AA40" s="5"/>
    </row>
    <row r="41" spans="1:27" x14ac:dyDescent="0.35">
      <c r="A41" s="6">
        <v>41897</v>
      </c>
      <c r="B41" s="85">
        <v>4428.63</v>
      </c>
      <c r="C41" s="43">
        <v>85.498500000000007</v>
      </c>
      <c r="D41" s="45">
        <f t="shared" si="0"/>
        <v>-1.0346530560254613E-2</v>
      </c>
      <c r="E41" s="45">
        <f t="shared" si="0"/>
        <v>5.751115168169253E-3</v>
      </c>
      <c r="F41" s="45">
        <f t="shared" si="1"/>
        <v>-1.3064144080108466E-2</v>
      </c>
      <c r="G41" s="45">
        <f t="shared" si="2"/>
        <v>3.8810752756551024E-3</v>
      </c>
      <c r="H41" s="45">
        <f t="shared" si="3"/>
        <v>-5.0702926586904938E-5</v>
      </c>
      <c r="I41" s="45">
        <f t="shared" si="4"/>
        <v>1.7067186054583308E-4</v>
      </c>
      <c r="J41" s="45">
        <f t="shared" si="5"/>
        <v>-6.8827092742861206E-3</v>
      </c>
      <c r="K41" s="45">
        <f t="shared" si="6"/>
        <v>1.2633824442455373E-2</v>
      </c>
      <c r="L41" s="45">
        <f t="shared" si="7"/>
        <v>1.5961352004278281E-4</v>
      </c>
      <c r="M41" s="45">
        <f t="shared" si="8"/>
        <v>-4.6276641416792934E-2</v>
      </c>
      <c r="N41" s="45">
        <f t="shared" si="9"/>
        <v>3.2511222868220689E-2</v>
      </c>
      <c r="O41" s="2"/>
      <c r="P41" s="2"/>
      <c r="Q41" s="2"/>
      <c r="V41" s="45">
        <f t="shared" si="10"/>
        <v>1.5961352004278281E-4</v>
      </c>
      <c r="W41" s="45">
        <f t="shared" si="11"/>
        <v>2.0165291908628499E-6</v>
      </c>
      <c r="X41" s="45">
        <f t="shared" si="12"/>
        <v>2.5476475780447828E-8</v>
      </c>
      <c r="Z41" s="129"/>
      <c r="AA41" s="5"/>
    </row>
    <row r="42" spans="1:27" x14ac:dyDescent="0.35">
      <c r="A42" s="6">
        <v>41890</v>
      </c>
      <c r="B42" s="85">
        <v>4474.93</v>
      </c>
      <c r="C42" s="43">
        <v>85.009600000000006</v>
      </c>
      <c r="D42" s="45">
        <f t="shared" si="0"/>
        <v>2.1736499738568529E-2</v>
      </c>
      <c r="E42" s="45">
        <f t="shared" si="0"/>
        <v>9.714734350298293E-3</v>
      </c>
      <c r="F42" s="45">
        <f t="shared" si="1"/>
        <v>1.9018886218714677E-2</v>
      </c>
      <c r="G42" s="45">
        <f t="shared" si="2"/>
        <v>7.8446944577841432E-3</v>
      </c>
      <c r="H42" s="45">
        <f t="shared" si="3"/>
        <v>1.4919735131317826E-4</v>
      </c>
      <c r="I42" s="45">
        <f t="shared" si="4"/>
        <v>3.6171803300041509E-4</v>
      </c>
      <c r="J42" s="45">
        <f t="shared" si="5"/>
        <v>1.4612362656528089E-2</v>
      </c>
      <c r="K42" s="45">
        <f t="shared" si="6"/>
        <v>-4.8976283062297961E-3</v>
      </c>
      <c r="L42" s="45">
        <f t="shared" si="7"/>
        <v>2.398676302598334E-5</v>
      </c>
      <c r="M42" s="45">
        <f t="shared" si="8"/>
        <v>-2.4781569485978722E-2</v>
      </c>
      <c r="N42" s="45">
        <f t="shared" si="9"/>
        <v>5.4006294799034904E-2</v>
      </c>
      <c r="O42" s="2"/>
      <c r="P42" s="2"/>
      <c r="Q42" s="2"/>
      <c r="V42" s="45">
        <f t="shared" si="10"/>
        <v>2.3986763025983333E-5</v>
      </c>
      <c r="W42" s="45">
        <f t="shared" si="11"/>
        <v>-1.1747824957088223E-7</v>
      </c>
      <c r="X42" s="45">
        <f t="shared" si="12"/>
        <v>5.7536480046468106E-10</v>
      </c>
      <c r="Z42" s="129"/>
      <c r="AA42" s="5"/>
    </row>
    <row r="43" spans="1:27" x14ac:dyDescent="0.35">
      <c r="A43" s="6">
        <v>41883</v>
      </c>
      <c r="B43" s="85">
        <v>4379.7299999999996</v>
      </c>
      <c r="C43" s="43">
        <v>84.191699999999997</v>
      </c>
      <c r="D43" s="45">
        <f t="shared" si="0"/>
        <v>8.6639905483739225E-3</v>
      </c>
      <c r="E43" s="45">
        <f t="shared" si="0"/>
        <v>2.4131500743845815E-2</v>
      </c>
      <c r="F43" s="45">
        <f t="shared" si="1"/>
        <v>5.9463770285200692E-3</v>
      </c>
      <c r="G43" s="45">
        <f t="shared" si="2"/>
        <v>2.2261460851331665E-2</v>
      </c>
      <c r="H43" s="45">
        <f t="shared" si="3"/>
        <v>1.3237503942765743E-4</v>
      </c>
      <c r="I43" s="45">
        <f t="shared" si="4"/>
        <v>3.5359399765311171E-5</v>
      </c>
      <c r="J43" s="45">
        <f t="shared" si="5"/>
        <v>5.8540090115555251E-3</v>
      </c>
      <c r="K43" s="45">
        <f t="shared" si="6"/>
        <v>1.8277491732290291E-2</v>
      </c>
      <c r="L43" s="45">
        <f t="shared" si="7"/>
        <v>3.3406670402393994E-4</v>
      </c>
      <c r="M43" s="45">
        <f t="shared" si="8"/>
        <v>-3.3539923130951284E-2</v>
      </c>
      <c r="N43" s="45">
        <f t="shared" si="9"/>
        <v>4.5247941154062339E-2</v>
      </c>
      <c r="O43" s="2"/>
      <c r="P43" s="2"/>
      <c r="Q43" s="2"/>
      <c r="V43" s="45">
        <f t="shared" si="10"/>
        <v>3.3406670402393994E-4</v>
      </c>
      <c r="W43" s="45">
        <f t="shared" si="11"/>
        <v>6.1059014208310299E-6</v>
      </c>
      <c r="X43" s="45">
        <f t="shared" si="12"/>
        <v>1.116005627374187E-7</v>
      </c>
      <c r="Z43" s="129"/>
      <c r="AA43" s="5"/>
    </row>
    <row r="44" spans="1:27" x14ac:dyDescent="0.35">
      <c r="A44" s="6">
        <v>41876</v>
      </c>
      <c r="B44" s="85">
        <v>4342.1099999999997</v>
      </c>
      <c r="C44" s="43">
        <v>82.207899999999995</v>
      </c>
      <c r="D44" s="45">
        <f t="shared" si="0"/>
        <v>2.6345833382577157E-2</v>
      </c>
      <c r="E44" s="45">
        <f t="shared" si="0"/>
        <v>6.4457759049183615E-3</v>
      </c>
      <c r="F44" s="45">
        <f t="shared" si="1"/>
        <v>2.3628219862723301E-2</v>
      </c>
      <c r="G44" s="45">
        <f t="shared" si="2"/>
        <v>4.5757360124042109E-3</v>
      </c>
      <c r="H44" s="45">
        <f t="shared" si="3"/>
        <v>1.081164965348675E-4</v>
      </c>
      <c r="I44" s="45">
        <f t="shared" si="4"/>
        <v>5.5829277388119193E-4</v>
      </c>
      <c r="J44" s="45">
        <f t="shared" si="5"/>
        <v>1.7700535977697249E-2</v>
      </c>
      <c r="K44" s="45">
        <f t="shared" si="6"/>
        <v>-1.1254760072778888E-2</v>
      </c>
      <c r="L44" s="45">
        <f t="shared" si="7"/>
        <v>1.2666962429581783E-4</v>
      </c>
      <c r="M44" s="45">
        <f t="shared" si="8"/>
        <v>-2.1693396164809562E-2</v>
      </c>
      <c r="N44" s="45">
        <f t="shared" si="9"/>
        <v>5.7094468120204064E-2</v>
      </c>
      <c r="O44" s="2"/>
      <c r="P44" s="2"/>
      <c r="Q44" s="2"/>
      <c r="V44" s="45">
        <f t="shared" si="10"/>
        <v>1.2666962429581783E-4</v>
      </c>
      <c r="W44" s="45">
        <f t="shared" si="11"/>
        <v>-1.425636229958473E-6</v>
      </c>
      <c r="X44" s="45">
        <f t="shared" si="12"/>
        <v>1.6045193719243642E-8</v>
      </c>
      <c r="Z44" s="129"/>
      <c r="AA44" s="5"/>
    </row>
    <row r="45" spans="1:27" x14ac:dyDescent="0.35">
      <c r="A45" s="6">
        <v>41869</v>
      </c>
      <c r="B45" s="85">
        <v>4230.6499999999996</v>
      </c>
      <c r="C45" s="43">
        <v>81.681399999999996</v>
      </c>
      <c r="D45" s="45">
        <f t="shared" si="0"/>
        <v>1.9971985216294678E-2</v>
      </c>
      <c r="E45" s="45">
        <f t="shared" si="0"/>
        <v>3.1828482929897969E-2</v>
      </c>
      <c r="F45" s="45">
        <f t="shared" si="1"/>
        <v>1.7254371696440826E-2</v>
      </c>
      <c r="G45" s="45">
        <f t="shared" si="2"/>
        <v>2.995844303738382E-2</v>
      </c>
      <c r="H45" s="45">
        <f t="shared" si="3"/>
        <v>5.1691411161367007E-4</v>
      </c>
      <c r="I45" s="45">
        <f t="shared" si="4"/>
        <v>2.9771334263893829E-4</v>
      </c>
      <c r="J45" s="45">
        <f t="shared" si="5"/>
        <v>1.3430168636013949E-2</v>
      </c>
      <c r="K45" s="45">
        <f t="shared" si="6"/>
        <v>1.839831429388402E-2</v>
      </c>
      <c r="L45" s="45">
        <f t="shared" si="7"/>
        <v>3.3849796885653704E-4</v>
      </c>
      <c r="M45" s="45">
        <f t="shared" si="8"/>
        <v>-2.5963763506492862E-2</v>
      </c>
      <c r="N45" s="45">
        <f t="shared" si="9"/>
        <v>5.2824100778520761E-2</v>
      </c>
      <c r="O45" s="2"/>
      <c r="P45" s="2"/>
      <c r="Q45" s="2"/>
      <c r="V45" s="45">
        <f t="shared" si="10"/>
        <v>3.3849796885653704E-4</v>
      </c>
      <c r="W45" s="45">
        <f t="shared" si="11"/>
        <v>6.2277920188639333E-6</v>
      </c>
      <c r="X45" s="45">
        <f t="shared" si="12"/>
        <v>1.1458087492000112E-7</v>
      </c>
      <c r="Z45" s="129"/>
      <c r="AA45" s="5"/>
    </row>
    <row r="46" spans="1:27" x14ac:dyDescent="0.35">
      <c r="A46" s="6">
        <v>41862</v>
      </c>
      <c r="B46" s="85">
        <v>4147.8100000000004</v>
      </c>
      <c r="C46" s="43">
        <v>79.161799999999999</v>
      </c>
      <c r="D46" s="45">
        <f t="shared" si="0"/>
        <v>-1.6458709766149229E-2</v>
      </c>
      <c r="E46" s="45">
        <f t="shared" si="0"/>
        <v>6.8158202322644067E-3</v>
      </c>
      <c r="F46" s="45">
        <f t="shared" si="1"/>
        <v>-1.9176323286003084E-2</v>
      </c>
      <c r="G46" s="45">
        <f t="shared" si="2"/>
        <v>4.945780339750256E-3</v>
      </c>
      <c r="H46" s="45">
        <f t="shared" si="3"/>
        <v>-9.4841882696609079E-5</v>
      </c>
      <c r="I46" s="45">
        <f t="shared" si="4"/>
        <v>3.6773137476930412E-4</v>
      </c>
      <c r="J46" s="45">
        <f t="shared" si="5"/>
        <v>-1.0977762966566272E-2</v>
      </c>
      <c r="K46" s="45">
        <f t="shared" si="6"/>
        <v>1.7793583198830679E-2</v>
      </c>
      <c r="L46" s="45">
        <f t="shared" si="7"/>
        <v>3.1661160305370941E-4</v>
      </c>
      <c r="M46" s="45">
        <f t="shared" si="8"/>
        <v>-5.0371695109073085E-2</v>
      </c>
      <c r="N46" s="45">
        <f t="shared" si="9"/>
        <v>2.8416169175940538E-2</v>
      </c>
      <c r="O46" s="2"/>
      <c r="P46" s="2"/>
      <c r="Q46" s="2"/>
      <c r="V46" s="45">
        <f t="shared" si="10"/>
        <v>3.1661160305370941E-4</v>
      </c>
      <c r="W46" s="45">
        <f t="shared" si="11"/>
        <v>5.6336549006513322E-6</v>
      </c>
      <c r="X46" s="45">
        <f t="shared" si="12"/>
        <v>1.0024290718823965E-7</v>
      </c>
      <c r="Z46" s="129"/>
      <c r="AA46" s="5"/>
    </row>
    <row r="47" spans="1:27" x14ac:dyDescent="0.35">
      <c r="A47" s="6">
        <v>41855</v>
      </c>
      <c r="B47" s="85">
        <v>4217.22</v>
      </c>
      <c r="C47" s="43">
        <v>78.625900000000001</v>
      </c>
      <c r="D47" s="45">
        <f t="shared" si="0"/>
        <v>-2.9357135130283114E-2</v>
      </c>
      <c r="E47" s="45">
        <f t="shared" si="0"/>
        <v>-1.6117346293948821E-2</v>
      </c>
      <c r="F47" s="45">
        <f t="shared" si="1"/>
        <v>-3.2074748650136965E-2</v>
      </c>
      <c r="G47" s="45">
        <f t="shared" si="2"/>
        <v>-1.7987386186462971E-2</v>
      </c>
      <c r="H47" s="45">
        <f t="shared" si="3"/>
        <v>5.7694089080374551E-4</v>
      </c>
      <c r="I47" s="45">
        <f t="shared" si="4"/>
        <v>1.028789500969463E-3</v>
      </c>
      <c r="J47" s="45">
        <f t="shared" si="5"/>
        <v>-1.9619483477813192E-2</v>
      </c>
      <c r="K47" s="45">
        <f t="shared" si="6"/>
        <v>3.5021371838643706E-3</v>
      </c>
      <c r="L47" s="45">
        <f t="shared" si="7"/>
        <v>1.2264964854605464E-5</v>
      </c>
      <c r="M47" s="45">
        <f t="shared" si="8"/>
        <v>-5.9013415620320003E-2</v>
      </c>
      <c r="N47" s="45">
        <f t="shared" si="9"/>
        <v>1.977444866469362E-2</v>
      </c>
      <c r="O47" s="2"/>
      <c r="P47" s="2"/>
      <c r="Q47" s="2"/>
      <c r="V47" s="45">
        <f t="shared" si="10"/>
        <v>1.2264964854605469E-5</v>
      </c>
      <c r="W47" s="45">
        <f t="shared" si="11"/>
        <v>4.2953589476103488E-8</v>
      </c>
      <c r="X47" s="45">
        <f t="shared" si="12"/>
        <v>1.5042936288470735E-10</v>
      </c>
      <c r="Z47" s="129"/>
      <c r="AA47" s="5"/>
    </row>
    <row r="48" spans="1:27" x14ac:dyDescent="0.35">
      <c r="A48" s="6">
        <v>41848</v>
      </c>
      <c r="B48" s="85">
        <v>4344.7700000000004</v>
      </c>
      <c r="C48" s="43">
        <v>79.913899999999998</v>
      </c>
      <c r="D48" s="45">
        <f t="shared" si="0"/>
        <v>9.2990517429625622E-3</v>
      </c>
      <c r="E48" s="45">
        <f t="shared" si="0"/>
        <v>-5.1501600944134484E-3</v>
      </c>
      <c r="F48" s="45">
        <f t="shared" si="1"/>
        <v>6.5814382231087088E-3</v>
      </c>
      <c r="G48" s="45">
        <f t="shared" si="2"/>
        <v>-7.0201999869275991E-3</v>
      </c>
      <c r="H48" s="45">
        <f t="shared" si="3"/>
        <v>-4.6203012527832556E-5</v>
      </c>
      <c r="I48" s="45">
        <f t="shared" si="4"/>
        <v>4.3315329084596319E-5</v>
      </c>
      <c r="J48" s="45">
        <f t="shared" si="5"/>
        <v>6.2794889593973703E-3</v>
      </c>
      <c r="K48" s="45">
        <f t="shared" si="6"/>
        <v>-1.1429649053810819E-2</v>
      </c>
      <c r="L48" s="45">
        <f t="shared" si="7"/>
        <v>1.3063687749327853E-4</v>
      </c>
      <c r="M48" s="45">
        <f t="shared" si="8"/>
        <v>-3.3114443183109438E-2</v>
      </c>
      <c r="N48" s="45">
        <f t="shared" si="9"/>
        <v>4.5673421101904185E-2</v>
      </c>
      <c r="O48" s="2"/>
      <c r="P48" s="2"/>
      <c r="Q48" s="2"/>
      <c r="V48" s="45">
        <f t="shared" si="10"/>
        <v>1.3063687749327853E-4</v>
      </c>
      <c r="W48" s="45">
        <f t="shared" si="11"/>
        <v>-1.4931336632338507E-6</v>
      </c>
      <c r="X48" s="45">
        <f t="shared" si="12"/>
        <v>1.7065993761193864E-8</v>
      </c>
      <c r="Z48" s="129"/>
      <c r="AA48" s="5"/>
    </row>
    <row r="49" spans="1:27" x14ac:dyDescent="0.35">
      <c r="A49" s="6">
        <v>41841</v>
      </c>
      <c r="B49" s="85">
        <v>4304.74</v>
      </c>
      <c r="C49" s="43">
        <v>80.327600000000004</v>
      </c>
      <c r="D49" s="45">
        <f t="shared" si="0"/>
        <v>-1.041369734531181E-2</v>
      </c>
      <c r="E49" s="45">
        <f t="shared" si="0"/>
        <v>-7.6654053646718423E-3</v>
      </c>
      <c r="F49" s="45">
        <f t="shared" si="1"/>
        <v>-1.3131310865165663E-2</v>
      </c>
      <c r="G49" s="45">
        <f t="shared" si="2"/>
        <v>-9.535445257185993E-3</v>
      </c>
      <c r="H49" s="45">
        <f t="shared" si="3"/>
        <v>1.2521289590987882E-4</v>
      </c>
      <c r="I49" s="45">
        <f t="shared" si="4"/>
        <v>1.724313250376178E-4</v>
      </c>
      <c r="J49" s="45">
        <f t="shared" si="5"/>
        <v>-6.9277098513113823E-3</v>
      </c>
      <c r="K49" s="45">
        <f t="shared" si="6"/>
        <v>-7.3769551336046006E-4</v>
      </c>
      <c r="L49" s="45">
        <f t="shared" si="7"/>
        <v>5.4419467043215267E-7</v>
      </c>
      <c r="M49" s="45">
        <f t="shared" si="8"/>
        <v>-4.6321641993818191E-2</v>
      </c>
      <c r="N49" s="45">
        <f t="shared" si="9"/>
        <v>3.2466222291195432E-2</v>
      </c>
      <c r="O49" s="2"/>
      <c r="P49" s="2"/>
      <c r="Q49" s="2"/>
      <c r="V49" s="45">
        <f t="shared" si="10"/>
        <v>5.4419467043215161E-7</v>
      </c>
      <c r="W49" s="45">
        <f t="shared" si="11"/>
        <v>-4.0144996677247206E-10</v>
      </c>
      <c r="X49" s="45">
        <f t="shared" si="12"/>
        <v>2.9614783932675812E-13</v>
      </c>
      <c r="Z49" s="129"/>
      <c r="AA49" s="5"/>
    </row>
    <row r="50" spans="1:27" x14ac:dyDescent="0.35">
      <c r="A50" s="6">
        <v>41834</v>
      </c>
      <c r="B50" s="85">
        <v>4350.04</v>
      </c>
      <c r="C50" s="43">
        <v>80.948099999999997</v>
      </c>
      <c r="D50" s="45">
        <f t="shared" si="0"/>
        <v>-1.2647080185938466E-2</v>
      </c>
      <c r="E50" s="45">
        <f t="shared" si="0"/>
        <v>-1.8803773118349926E-2</v>
      </c>
      <c r="F50" s="45">
        <f t="shared" si="1"/>
        <v>-1.5364693705792319E-2</v>
      </c>
      <c r="G50" s="45">
        <f t="shared" si="2"/>
        <v>-2.0673813010864076E-2</v>
      </c>
      <c r="H50" s="45">
        <f t="shared" si="3"/>
        <v>3.1764680464275064E-4</v>
      </c>
      <c r="I50" s="45">
        <f t="shared" si="4"/>
        <v>2.3607381267281411E-4</v>
      </c>
      <c r="J50" s="45">
        <f t="shared" si="5"/>
        <v>-8.4240374849912057E-3</v>
      </c>
      <c r="K50" s="45">
        <f t="shared" si="6"/>
        <v>-1.0379735633358721E-2</v>
      </c>
      <c r="L50" s="45">
        <f t="shared" si="7"/>
        <v>1.0773891181841677E-4</v>
      </c>
      <c r="M50" s="45">
        <f t="shared" si="8"/>
        <v>-4.7817969627498014E-2</v>
      </c>
      <c r="N50" s="45">
        <f t="shared" si="9"/>
        <v>3.0969894657515606E-2</v>
      </c>
      <c r="O50" s="2"/>
      <c r="P50" s="2"/>
      <c r="Q50" s="2"/>
      <c r="V50" s="45">
        <f t="shared" si="10"/>
        <v>1.0773891181841677E-4</v>
      </c>
      <c r="W50" s="45">
        <f t="shared" si="11"/>
        <v>-1.1183014221009136E-6</v>
      </c>
      <c r="X50" s="45">
        <f t="shared" si="12"/>
        <v>1.1607673119816584E-8</v>
      </c>
      <c r="Z50" s="129"/>
      <c r="AA50" s="5"/>
    </row>
    <row r="51" spans="1:27" x14ac:dyDescent="0.35">
      <c r="A51" s="6">
        <v>41827</v>
      </c>
      <c r="B51" s="85">
        <v>4405.76</v>
      </c>
      <c r="C51" s="43">
        <v>82.499399999999994</v>
      </c>
      <c r="D51" s="45">
        <f t="shared" si="0"/>
        <v>-3.8617720740519502E-3</v>
      </c>
      <c r="E51" s="45">
        <f t="shared" si="0"/>
        <v>9.9403335153279166E-3</v>
      </c>
      <c r="F51" s="45">
        <f t="shared" si="1"/>
        <v>-6.5793855939058031E-3</v>
      </c>
      <c r="G51" s="45">
        <f t="shared" si="2"/>
        <v>8.0702936228137651E-3</v>
      </c>
      <c r="H51" s="45">
        <f t="shared" si="3"/>
        <v>-5.3097573600530758E-5</v>
      </c>
      <c r="I51" s="45">
        <f t="shared" si="4"/>
        <v>4.3288314793295221E-5</v>
      </c>
      <c r="J51" s="45">
        <f t="shared" si="5"/>
        <v>-2.5380339485268463E-3</v>
      </c>
      <c r="K51" s="45">
        <f t="shared" si="6"/>
        <v>1.2478367463854763E-2</v>
      </c>
      <c r="L51" s="45">
        <f t="shared" si="7"/>
        <v>1.5570965456298915E-4</v>
      </c>
      <c r="M51" s="45">
        <f t="shared" si="8"/>
        <v>-4.1931966091033661E-2</v>
      </c>
      <c r="N51" s="45">
        <f t="shared" si="9"/>
        <v>3.6855898193979962E-2</v>
      </c>
      <c r="O51" s="2"/>
      <c r="P51" s="2"/>
      <c r="Q51" s="2"/>
      <c r="V51" s="45">
        <f t="shared" si="10"/>
        <v>1.5570965456298915E-4</v>
      </c>
      <c r="W51" s="45">
        <f t="shared" si="11"/>
        <v>1.943002287306868E-6</v>
      </c>
      <c r="X51" s="45">
        <f t="shared" si="12"/>
        <v>2.4245496524125408E-8</v>
      </c>
      <c r="Z51" s="129"/>
      <c r="AA51" s="5"/>
    </row>
    <row r="52" spans="1:27" x14ac:dyDescent="0.35">
      <c r="A52" s="6">
        <v>41820</v>
      </c>
      <c r="B52" s="85">
        <v>4422.84</v>
      </c>
      <c r="C52" s="43">
        <v>81.687399999999997</v>
      </c>
      <c r="D52" s="45">
        <f t="shared" si="0"/>
        <v>-2.0535613444149812E-2</v>
      </c>
      <c r="E52" s="45">
        <f t="shared" si="0"/>
        <v>-5.3296738755874463E-3</v>
      </c>
      <c r="F52" s="45">
        <f t="shared" si="1"/>
        <v>-2.3253226964003663E-2</v>
      </c>
      <c r="G52" s="45">
        <f t="shared" si="2"/>
        <v>-7.199713768101597E-3</v>
      </c>
      <c r="H52" s="45">
        <f t="shared" si="3"/>
        <v>1.6741657832552848E-4</v>
      </c>
      <c r="I52" s="45">
        <f t="shared" si="4"/>
        <v>5.4071256423946705E-4</v>
      </c>
      <c r="J52" s="45">
        <f t="shared" si="5"/>
        <v>-1.3709217476860396E-2</v>
      </c>
      <c r="K52" s="45">
        <f t="shared" si="6"/>
        <v>8.3795436012729495E-3</v>
      </c>
      <c r="L52" s="45">
        <f t="shared" si="7"/>
        <v>7.0216750965634438E-5</v>
      </c>
      <c r="M52" s="45">
        <f t="shared" si="8"/>
        <v>-5.3103149619367206E-2</v>
      </c>
      <c r="N52" s="45">
        <f t="shared" si="9"/>
        <v>2.5684714665646417E-2</v>
      </c>
      <c r="O52" s="2"/>
      <c r="P52" s="2"/>
      <c r="Q52" s="2"/>
      <c r="V52" s="45">
        <f t="shared" si="10"/>
        <v>7.0216750965634438E-5</v>
      </c>
      <c r="W52" s="45">
        <f t="shared" si="11"/>
        <v>5.8838432625625823E-7</v>
      </c>
      <c r="X52" s="45">
        <f t="shared" si="12"/>
        <v>4.9303921161699245E-9</v>
      </c>
      <c r="Z52" s="129"/>
      <c r="AA52" s="5"/>
    </row>
    <row r="53" spans="1:27" x14ac:dyDescent="0.35">
      <c r="A53" s="6">
        <v>41813</v>
      </c>
      <c r="B53" s="85">
        <v>4515.57</v>
      </c>
      <c r="C53" s="43">
        <v>82.125100000000003</v>
      </c>
      <c r="D53" s="45">
        <f t="shared" si="0"/>
        <v>1.2239332158179015E-3</v>
      </c>
      <c r="E53" s="45">
        <f t="shared" si="0"/>
        <v>-2.3760730897574838E-3</v>
      </c>
      <c r="F53" s="45">
        <f t="shared" si="1"/>
        <v>-1.4936803040359518E-3</v>
      </c>
      <c r="G53" s="45">
        <f t="shared" si="2"/>
        <v>-4.2461129822716345E-3</v>
      </c>
      <c r="H53" s="45">
        <f t="shared" si="3"/>
        <v>6.3423353303304973E-6</v>
      </c>
      <c r="I53" s="45">
        <f t="shared" si="4"/>
        <v>2.2310808506649335E-6</v>
      </c>
      <c r="J53" s="45">
        <f t="shared" si="5"/>
        <v>8.6930008465158266E-4</v>
      </c>
      <c r="K53" s="45">
        <f t="shared" si="6"/>
        <v>-3.2453731744090664E-3</v>
      </c>
      <c r="L53" s="45">
        <f t="shared" si="7"/>
        <v>1.053244704117398E-5</v>
      </c>
      <c r="M53" s="45">
        <f t="shared" si="8"/>
        <v>-3.8524632057855231E-2</v>
      </c>
      <c r="N53" s="45">
        <f t="shared" si="9"/>
        <v>4.0263232227158392E-2</v>
      </c>
      <c r="O53" s="2"/>
      <c r="P53" s="2"/>
      <c r="Q53" s="2"/>
      <c r="V53" s="45">
        <f t="shared" si="10"/>
        <v>1.0532447041173975E-5</v>
      </c>
      <c r="W53" s="45">
        <f t="shared" si="11"/>
        <v>-3.4181721088310155E-8</v>
      </c>
      <c r="X53" s="45">
        <f t="shared" si="12"/>
        <v>1.1093244067513441E-10</v>
      </c>
      <c r="Z53" s="129"/>
      <c r="AA53" s="5"/>
    </row>
    <row r="54" spans="1:27" x14ac:dyDescent="0.35">
      <c r="A54" s="6">
        <v>41806</v>
      </c>
      <c r="B54" s="85">
        <v>4510.05</v>
      </c>
      <c r="C54" s="43">
        <v>82.320700000000002</v>
      </c>
      <c r="D54" s="45">
        <f t="shared" si="0"/>
        <v>-1.7229882853357442E-2</v>
      </c>
      <c r="E54" s="45">
        <f t="shared" si="0"/>
        <v>4.7748369024587936E-3</v>
      </c>
      <c r="F54" s="45">
        <f t="shared" si="1"/>
        <v>-1.9947496373211297E-2</v>
      </c>
      <c r="G54" s="45">
        <f t="shared" si="2"/>
        <v>2.904797009944643E-3</v>
      </c>
      <c r="H54" s="45">
        <f t="shared" si="3"/>
        <v>-5.7943427820785787E-5</v>
      </c>
      <c r="I54" s="45">
        <f t="shared" si="4"/>
        <v>3.9790261155927788E-4</v>
      </c>
      <c r="J54" s="45">
        <f t="shared" si="5"/>
        <v>-1.1494435513587387E-2</v>
      </c>
      <c r="K54" s="45">
        <f t="shared" si="6"/>
        <v>1.6269272416046181E-2</v>
      </c>
      <c r="L54" s="45">
        <f t="shared" si="7"/>
        <v>2.6468922494752114E-4</v>
      </c>
      <c r="M54" s="45">
        <f t="shared" si="8"/>
        <v>-5.0888367656094197E-2</v>
      </c>
      <c r="N54" s="45">
        <f t="shared" si="9"/>
        <v>2.7899496628919426E-2</v>
      </c>
      <c r="O54" s="2"/>
      <c r="P54" s="2"/>
      <c r="Q54" s="2"/>
      <c r="V54" s="45">
        <f t="shared" si="10"/>
        <v>2.6468922494752114E-4</v>
      </c>
      <c r="W54" s="45">
        <f t="shared" si="11"/>
        <v>4.3063011062633486E-6</v>
      </c>
      <c r="X54" s="45">
        <f t="shared" si="12"/>
        <v>7.0060385803319443E-8</v>
      </c>
      <c r="Z54" s="129"/>
      <c r="AA54" s="5"/>
    </row>
    <row r="55" spans="1:27" x14ac:dyDescent="0.35">
      <c r="A55" s="6">
        <v>41799</v>
      </c>
      <c r="B55" s="85">
        <v>4589.12</v>
      </c>
      <c r="C55" s="43">
        <v>81.929500000000004</v>
      </c>
      <c r="D55" s="45">
        <f t="shared" si="0"/>
        <v>1.6216072579269991E-2</v>
      </c>
      <c r="E55" s="45">
        <f t="shared" si="0"/>
        <v>-1.7755558352965089E-2</v>
      </c>
      <c r="F55" s="45">
        <f t="shared" si="1"/>
        <v>1.3498459059416138E-2</v>
      </c>
      <c r="G55" s="45">
        <f t="shared" si="2"/>
        <v>-1.9625598245479239E-2</v>
      </c>
      <c r="H55" s="45">
        <f t="shared" si="3"/>
        <v>-2.6491533443315067E-4</v>
      </c>
      <c r="I55" s="45">
        <f t="shared" si="4"/>
        <v>1.8220839697873361E-4</v>
      </c>
      <c r="J55" s="45">
        <f t="shared" si="5"/>
        <v>1.0913772536682236E-2</v>
      </c>
      <c r="K55" s="45">
        <f t="shared" si="6"/>
        <v>-2.8669330889647324E-2</v>
      </c>
      <c r="L55" s="45">
        <f t="shared" si="7"/>
        <v>8.219305336600863E-4</v>
      </c>
      <c r="M55" s="45">
        <f t="shared" si="8"/>
        <v>-2.8480159605824576E-2</v>
      </c>
      <c r="N55" s="45">
        <f t="shared" si="9"/>
        <v>5.0307704679189047E-2</v>
      </c>
      <c r="O55" s="2"/>
      <c r="P55" s="2"/>
      <c r="Q55" s="2"/>
      <c r="V55" s="45">
        <f t="shared" si="10"/>
        <v>8.219305336600863E-4</v>
      </c>
      <c r="W55" s="45">
        <f t="shared" si="11"/>
        <v>-2.3564198437805423E-5</v>
      </c>
      <c r="X55" s="45">
        <f t="shared" si="12"/>
        <v>6.7556980216275429E-7</v>
      </c>
      <c r="Z55" s="129"/>
      <c r="AA55" s="5"/>
    </row>
    <row r="56" spans="1:27" x14ac:dyDescent="0.35">
      <c r="A56" s="6">
        <v>41792</v>
      </c>
      <c r="B56" s="85">
        <v>4515.8900000000003</v>
      </c>
      <c r="C56" s="43">
        <v>83.410499999999999</v>
      </c>
      <c r="D56" s="45">
        <f t="shared" si="0"/>
        <v>-2.4387388362532582E-3</v>
      </c>
      <c r="E56" s="45">
        <f t="shared" si="0"/>
        <v>3.4732164125416648E-3</v>
      </c>
      <c r="F56" s="45">
        <f t="shared" si="1"/>
        <v>-5.156352356107112E-3</v>
      </c>
      <c r="G56" s="45">
        <f t="shared" si="2"/>
        <v>1.6031765200275141E-3</v>
      </c>
      <c r="H56" s="45">
        <f t="shared" si="3"/>
        <v>-8.2665430262994723E-6</v>
      </c>
      <c r="I56" s="45">
        <f t="shared" si="4"/>
        <v>2.6587969620331364E-5</v>
      </c>
      <c r="J56" s="45">
        <f t="shared" si="5"/>
        <v>-1.5846264455097654E-3</v>
      </c>
      <c r="K56" s="45">
        <f t="shared" si="6"/>
        <v>5.0578428580514301E-3</v>
      </c>
      <c r="L56" s="45">
        <f t="shared" si="7"/>
        <v>2.5581774376741859E-5</v>
      </c>
      <c r="M56" s="45">
        <f t="shared" si="8"/>
        <v>-4.0978558588016578E-2</v>
      </c>
      <c r="N56" s="45">
        <f t="shared" si="9"/>
        <v>3.7809305696997045E-2</v>
      </c>
      <c r="O56" s="2"/>
      <c r="P56" s="2"/>
      <c r="Q56" s="2"/>
      <c r="V56" s="45">
        <f t="shared" si="10"/>
        <v>2.5581774376741869E-5</v>
      </c>
      <c r="W56" s="45">
        <f t="shared" si="11"/>
        <v>1.2938859482768696E-7</v>
      </c>
      <c r="X56" s="45">
        <f t="shared" si="12"/>
        <v>6.544271802625269E-10</v>
      </c>
      <c r="Z56" s="129"/>
      <c r="AA56" s="5"/>
    </row>
    <row r="57" spans="1:27" x14ac:dyDescent="0.35">
      <c r="A57" s="6">
        <v>41785</v>
      </c>
      <c r="B57" s="85">
        <v>4526.93</v>
      </c>
      <c r="C57" s="43">
        <v>83.121799999999993</v>
      </c>
      <c r="D57" s="45">
        <f t="shared" si="0"/>
        <v>1.2790395904925559E-2</v>
      </c>
      <c r="E57" s="45">
        <f t="shared" si="0"/>
        <v>2.6972841388593536E-3</v>
      </c>
      <c r="F57" s="45">
        <f t="shared" si="1"/>
        <v>1.0072782385071706E-2</v>
      </c>
      <c r="G57" s="45">
        <f t="shared" si="2"/>
        <v>8.272442463452029E-4</v>
      </c>
      <c r="H57" s="45">
        <f t="shared" si="3"/>
        <v>8.3326512727378785E-6</v>
      </c>
      <c r="I57" s="45">
        <f t="shared" si="4"/>
        <v>1.0146094497701085E-4</v>
      </c>
      <c r="J57" s="45">
        <f t="shared" si="5"/>
        <v>8.6186287849572933E-3</v>
      </c>
      <c r="K57" s="45">
        <f t="shared" si="6"/>
        <v>-5.9213446460979393E-3</v>
      </c>
      <c r="L57" s="45">
        <f t="shared" si="7"/>
        <v>3.5062322417872732E-5</v>
      </c>
      <c r="M57" s="45">
        <f t="shared" si="8"/>
        <v>-3.0775303357549518E-2</v>
      </c>
      <c r="N57" s="45">
        <f t="shared" si="9"/>
        <v>4.8012560927464101E-2</v>
      </c>
      <c r="O57" s="2"/>
      <c r="P57" s="2"/>
      <c r="Q57" s="2"/>
      <c r="V57" s="45">
        <f t="shared" si="10"/>
        <v>3.5062322417872718E-5</v>
      </c>
      <c r="W57" s="45">
        <f t="shared" si="11"/>
        <v>-2.0761609512883035E-7</v>
      </c>
      <c r="X57" s="45">
        <f t="shared" si="12"/>
        <v>1.2293664533348599E-9</v>
      </c>
      <c r="Z57" s="129"/>
      <c r="AA57" s="5"/>
    </row>
    <row r="58" spans="1:27" x14ac:dyDescent="0.35">
      <c r="A58" s="6">
        <v>41778</v>
      </c>
      <c r="B58" s="85">
        <v>4469.76</v>
      </c>
      <c r="C58" s="43">
        <v>82.898200000000003</v>
      </c>
      <c r="D58" s="45">
        <f t="shared" si="0"/>
        <v>-5.3163909071688763E-3</v>
      </c>
      <c r="E58" s="45">
        <f t="shared" si="0"/>
        <v>2.9258135847641618E-2</v>
      </c>
      <c r="F58" s="45">
        <f t="shared" si="1"/>
        <v>-8.0340044270227305E-3</v>
      </c>
      <c r="G58" s="45">
        <f t="shared" si="2"/>
        <v>2.7388095955127468E-2</v>
      </c>
      <c r="H58" s="45">
        <f t="shared" si="3"/>
        <v>-2.2003608415121741E-4</v>
      </c>
      <c r="I58" s="45">
        <f t="shared" si="4"/>
        <v>6.4545227133420836E-5</v>
      </c>
      <c r="J58" s="45">
        <f t="shared" si="5"/>
        <v>-3.5126032506950485E-3</v>
      </c>
      <c r="K58" s="45">
        <f t="shared" si="6"/>
        <v>3.2770739098336665E-2</v>
      </c>
      <c r="L58" s="45">
        <f t="shared" si="7"/>
        <v>1.0739213410512513E-3</v>
      </c>
      <c r="M58" s="45">
        <f t="shared" si="8"/>
        <v>-4.2906535393201863E-2</v>
      </c>
      <c r="N58" s="45">
        <f t="shared" si="9"/>
        <v>3.588132889181176E-2</v>
      </c>
      <c r="O58" s="2"/>
      <c r="P58" s="2"/>
      <c r="Q58" s="2"/>
      <c r="V58" s="45">
        <f t="shared" si="10"/>
        <v>1.0739213410512513E-3</v>
      </c>
      <c r="W58" s="45">
        <f t="shared" si="11"/>
        <v>3.5193196079726383E-5</v>
      </c>
      <c r="X58" s="45">
        <f t="shared" si="12"/>
        <v>1.153307046765318E-6</v>
      </c>
      <c r="Z58" s="129"/>
      <c r="AA58" s="5"/>
    </row>
    <row r="59" spans="1:27" x14ac:dyDescent="0.35">
      <c r="A59" s="6">
        <v>41771</v>
      </c>
      <c r="B59" s="85">
        <v>4493.6499999999996</v>
      </c>
      <c r="C59" s="43">
        <v>80.541700000000006</v>
      </c>
      <c r="D59" s="45">
        <f t="shared" si="0"/>
        <v>6.9375197470583974E-3</v>
      </c>
      <c r="E59" s="45">
        <f t="shared" si="0"/>
        <v>4.064042325878944E-3</v>
      </c>
      <c r="F59" s="45">
        <f t="shared" si="1"/>
        <v>4.2199062272045441E-3</v>
      </c>
      <c r="G59" s="45">
        <f t="shared" si="2"/>
        <v>2.1940024333647933E-3</v>
      </c>
      <c r="H59" s="45">
        <f t="shared" si="3"/>
        <v>9.2584845310580136E-6</v>
      </c>
      <c r="I59" s="45">
        <f t="shared" si="4"/>
        <v>1.7807608566399691E-5</v>
      </c>
      <c r="J59" s="45">
        <f t="shared" si="5"/>
        <v>4.6973036219748864E-3</v>
      </c>
      <c r="K59" s="45">
        <f t="shared" si="6"/>
        <v>-6.3326129609594245E-4</v>
      </c>
      <c r="L59" s="45">
        <f t="shared" si="7"/>
        <v>4.010198691331129E-7</v>
      </c>
      <c r="M59" s="45">
        <f t="shared" si="8"/>
        <v>-3.4696628520531923E-2</v>
      </c>
      <c r="N59" s="45">
        <f t="shared" si="9"/>
        <v>4.40912357644817E-2</v>
      </c>
      <c r="O59" s="2"/>
      <c r="P59" s="2"/>
      <c r="Q59" s="2"/>
      <c r="V59" s="45">
        <f t="shared" si="10"/>
        <v>4.0101986913311194E-7</v>
      </c>
      <c r="W59" s="45">
        <f t="shared" si="11"/>
        <v>-2.5395036208745938E-10</v>
      </c>
      <c r="X59" s="45">
        <f t="shared" si="12"/>
        <v>1.6081693543953822E-13</v>
      </c>
      <c r="Z59" s="129"/>
      <c r="AA59" s="5"/>
    </row>
    <row r="60" spans="1:27" x14ac:dyDescent="0.35">
      <c r="A60" s="6">
        <v>41764</v>
      </c>
      <c r="B60" s="85">
        <v>4462.6899999999996</v>
      </c>
      <c r="C60" s="43">
        <v>80.215699999999998</v>
      </c>
      <c r="D60" s="45">
        <f t="shared" si="0"/>
        <v>4.8424738764224311E-4</v>
      </c>
      <c r="E60" s="45">
        <f t="shared" si="0"/>
        <v>3.613301654386631E-3</v>
      </c>
      <c r="F60" s="45">
        <f t="shared" si="1"/>
        <v>-2.2333661322116102E-3</v>
      </c>
      <c r="G60" s="45">
        <f t="shared" si="2"/>
        <v>1.7432617618724803E-3</v>
      </c>
      <c r="H60" s="45">
        <f t="shared" si="3"/>
        <v>-3.8933417785455385E-6</v>
      </c>
      <c r="I60" s="45">
        <f t="shared" si="4"/>
        <v>4.9879242805098479E-6</v>
      </c>
      <c r="J60" s="45">
        <f t="shared" si="5"/>
        <v>3.7372345318161578E-4</v>
      </c>
      <c r="K60" s="45">
        <f t="shared" si="6"/>
        <v>3.2395782012050152E-3</v>
      </c>
      <c r="L60" s="45">
        <f t="shared" si="7"/>
        <v>1.0494866921722722E-5</v>
      </c>
      <c r="M60" s="45">
        <f t="shared" si="8"/>
        <v>-3.9020208689325195E-2</v>
      </c>
      <c r="N60" s="45">
        <f t="shared" si="9"/>
        <v>3.9767655595688428E-2</v>
      </c>
      <c r="O60" s="2"/>
      <c r="P60" s="2"/>
      <c r="Q60" s="2"/>
      <c r="V60" s="45">
        <f t="shared" si="10"/>
        <v>1.0494866921722727E-5</v>
      </c>
      <c r="W60" s="45">
        <f t="shared" si="11"/>
        <v>3.3998942104160535E-8</v>
      </c>
      <c r="X60" s="45">
        <f t="shared" si="12"/>
        <v>1.1014223170466987E-10</v>
      </c>
      <c r="Z60" s="129"/>
      <c r="AA60" s="5"/>
    </row>
    <row r="61" spans="1:27" x14ac:dyDescent="0.35">
      <c r="A61" s="6">
        <v>41757</v>
      </c>
      <c r="B61" s="85">
        <v>4460.53</v>
      </c>
      <c r="C61" s="43">
        <v>79.926900000000003</v>
      </c>
      <c r="D61" s="45">
        <f t="shared" si="0"/>
        <v>-5.2807517935155339E-3</v>
      </c>
      <c r="E61" s="45">
        <f t="shared" si="0"/>
        <v>-1.5128422946232064E-3</v>
      </c>
      <c r="F61" s="45">
        <f t="shared" si="1"/>
        <v>-7.9983653133693863E-3</v>
      </c>
      <c r="G61" s="45">
        <f t="shared" si="2"/>
        <v>-3.3828821871373571E-3</v>
      </c>
      <c r="H61" s="45">
        <f t="shared" si="3"/>
        <v>2.7057527544814601E-5</v>
      </c>
      <c r="I61" s="45">
        <f t="shared" si="4"/>
        <v>6.3973847686110561E-5</v>
      </c>
      <c r="J61" s="45">
        <f t="shared" si="5"/>
        <v>-3.4887256648063751E-3</v>
      </c>
      <c r="K61" s="45">
        <f t="shared" si="6"/>
        <v>1.9758833701831687E-3</v>
      </c>
      <c r="L61" s="45">
        <f t="shared" si="7"/>
        <v>3.9041150925663971E-6</v>
      </c>
      <c r="M61" s="45">
        <f t="shared" si="8"/>
        <v>-4.2882657807313186E-2</v>
      </c>
      <c r="N61" s="45">
        <f t="shared" si="9"/>
        <v>3.5905206477700437E-2</v>
      </c>
      <c r="O61" s="2"/>
      <c r="P61" s="2"/>
      <c r="Q61" s="2"/>
      <c r="V61" s="45">
        <f t="shared" si="10"/>
        <v>3.9041150925664005E-6</v>
      </c>
      <c r="W61" s="45">
        <f t="shared" si="11"/>
        <v>7.7140760866830769E-9</v>
      </c>
      <c r="X61" s="45">
        <f t="shared" si="12"/>
        <v>1.5242114656004754E-11</v>
      </c>
      <c r="Z61" s="129"/>
      <c r="AA61" s="5"/>
    </row>
    <row r="62" spans="1:27" x14ac:dyDescent="0.35">
      <c r="A62" s="6">
        <v>41751</v>
      </c>
      <c r="B62" s="85">
        <v>4484.21</v>
      </c>
      <c r="C62" s="43">
        <v>80.048000000000002</v>
      </c>
      <c r="D62" s="45">
        <f t="shared" si="0"/>
        <v>2.2727480066414788E-2</v>
      </c>
      <c r="E62" s="45">
        <f t="shared" si="0"/>
        <v>-8.7659229851935905E-3</v>
      </c>
      <c r="F62" s="45">
        <f t="shared" si="1"/>
        <v>2.0009866546560937E-2</v>
      </c>
      <c r="G62" s="45">
        <f t="shared" si="2"/>
        <v>-1.0635962877707742E-2</v>
      </c>
      <c r="H62" s="45">
        <f t="shared" si="3"/>
        <v>-2.1282419777710813E-4</v>
      </c>
      <c r="I62" s="45">
        <f t="shared" si="4"/>
        <v>4.0039475921117851E-4</v>
      </c>
      <c r="J62" s="45">
        <f t="shared" si="5"/>
        <v>1.527630222927657E-2</v>
      </c>
      <c r="K62" s="45">
        <f t="shared" si="6"/>
        <v>-2.4042225214470161E-2</v>
      </c>
      <c r="L62" s="45">
        <f t="shared" si="7"/>
        <v>5.7802859326330476E-4</v>
      </c>
      <c r="M62" s="45">
        <f t="shared" si="8"/>
        <v>-2.4117629913230243E-2</v>
      </c>
      <c r="N62" s="45">
        <f t="shared" si="9"/>
        <v>5.467023437178338E-2</v>
      </c>
      <c r="O62" s="2"/>
      <c r="P62" s="2"/>
      <c r="Q62" s="2"/>
      <c r="V62" s="45">
        <f t="shared" si="10"/>
        <v>5.7802859326330476E-4</v>
      </c>
      <c r="W62" s="45">
        <f t="shared" si="11"/>
        <v>-1.3897093619639743E-5</v>
      </c>
      <c r="X62" s="45">
        <f t="shared" si="12"/>
        <v>3.3411705462995501E-7</v>
      </c>
      <c r="Z62" s="129"/>
      <c r="AA62" s="5"/>
    </row>
    <row r="63" spans="1:27" x14ac:dyDescent="0.35">
      <c r="A63" s="6">
        <v>41743</v>
      </c>
      <c r="B63" s="85">
        <v>4384.5600000000004</v>
      </c>
      <c r="C63" s="43">
        <v>80.755899999999997</v>
      </c>
      <c r="D63" s="45">
        <f t="shared" si="0"/>
        <v>-1.1613857279399724E-2</v>
      </c>
      <c r="E63" s="45">
        <f t="shared" si="0"/>
        <v>2.6642444336525888E-2</v>
      </c>
      <c r="F63" s="45">
        <f t="shared" si="1"/>
        <v>-1.4331470799253577E-2</v>
      </c>
      <c r="G63" s="45">
        <f t="shared" si="2"/>
        <v>2.4772404444011738E-2</v>
      </c>
      <c r="H63" s="45">
        <f t="shared" si="3"/>
        <v>-3.5502499091665375E-4</v>
      </c>
      <c r="I63" s="45">
        <f t="shared" si="4"/>
        <v>2.0539105526985797E-4</v>
      </c>
      <c r="J63" s="45">
        <f t="shared" si="5"/>
        <v>-7.7317961197037799E-3</v>
      </c>
      <c r="K63" s="45">
        <f t="shared" si="6"/>
        <v>3.4374240456229666E-2</v>
      </c>
      <c r="L63" s="45">
        <f t="shared" si="7"/>
        <v>1.1815884069426962E-3</v>
      </c>
      <c r="M63" s="45">
        <f t="shared" si="8"/>
        <v>-4.7125728262210592E-2</v>
      </c>
      <c r="N63" s="45">
        <f t="shared" si="9"/>
        <v>3.1662136022803031E-2</v>
      </c>
      <c r="O63" s="2"/>
      <c r="P63" s="2"/>
      <c r="Q63" s="2"/>
      <c r="V63" s="45">
        <f t="shared" si="10"/>
        <v>1.1815884069426962E-3</v>
      </c>
      <c r="W63" s="45">
        <f t="shared" si="11"/>
        <v>4.0616204020541589E-5</v>
      </c>
      <c r="X63" s="45">
        <f t="shared" si="12"/>
        <v>1.3961511634213788E-6</v>
      </c>
      <c r="Z63" s="129"/>
      <c r="AA63" s="5"/>
    </row>
    <row r="64" spans="1:27" x14ac:dyDescent="0.35">
      <c r="A64" s="6">
        <v>41736</v>
      </c>
      <c r="B64" s="85">
        <v>4436.08</v>
      </c>
      <c r="C64" s="43">
        <v>78.660200000000003</v>
      </c>
      <c r="D64" s="45">
        <f t="shared" si="0"/>
        <v>1.0151428896732307E-2</v>
      </c>
      <c r="E64" s="45">
        <f t="shared" si="0"/>
        <v>-5.9207082488422829E-4</v>
      </c>
      <c r="F64" s="45">
        <f t="shared" si="1"/>
        <v>7.4338153768784537E-3</v>
      </c>
      <c r="G64" s="45">
        <f t="shared" si="2"/>
        <v>-2.462110717398379E-3</v>
      </c>
      <c r="H64" s="45">
        <f t="shared" si="3"/>
        <v>-1.8302876510573312E-5</v>
      </c>
      <c r="I64" s="45">
        <f t="shared" si="4"/>
        <v>5.5261611057514543E-5</v>
      </c>
      <c r="J64" s="45">
        <f t="shared" si="5"/>
        <v>6.850566817748407E-3</v>
      </c>
      <c r="K64" s="45">
        <f t="shared" si="6"/>
        <v>-7.4426376426326348E-3</v>
      </c>
      <c r="L64" s="45">
        <f t="shared" si="7"/>
        <v>5.5392855079532267E-5</v>
      </c>
      <c r="M64" s="45">
        <f t="shared" si="8"/>
        <v>-3.2543365324758405E-2</v>
      </c>
      <c r="N64" s="45">
        <f t="shared" si="9"/>
        <v>4.6244498960255218E-2</v>
      </c>
      <c r="O64" s="2"/>
      <c r="P64" s="2"/>
      <c r="Q64" s="2"/>
      <c r="V64" s="45">
        <f t="shared" si="10"/>
        <v>5.5392855079532253E-5</v>
      </c>
      <c r="W64" s="45">
        <f t="shared" si="11"/>
        <v>-4.1226894834782108E-7</v>
      </c>
      <c r="X64" s="45">
        <f t="shared" si="12"/>
        <v>3.0683683938620623E-9</v>
      </c>
      <c r="Z64" s="129"/>
      <c r="AA64" s="5"/>
    </row>
    <row r="65" spans="1:27" x14ac:dyDescent="0.35">
      <c r="A65" s="6">
        <v>41729</v>
      </c>
      <c r="B65" s="85">
        <v>4391.5</v>
      </c>
      <c r="C65" s="43">
        <v>78.706800000000001</v>
      </c>
      <c r="D65" s="45">
        <f t="shared" si="0"/>
        <v>2.6929570614123259E-2</v>
      </c>
      <c r="E65" s="45">
        <f t="shared" si="0"/>
        <v>4.1923539745220714E-2</v>
      </c>
      <c r="F65" s="45">
        <f t="shared" si="1"/>
        <v>2.4211957094269404E-2</v>
      </c>
      <c r="G65" s="45">
        <f t="shared" si="2"/>
        <v>4.0053499852706564E-2</v>
      </c>
      <c r="H65" s="45">
        <f t="shared" si="3"/>
        <v>9.6977361990905719E-4</v>
      </c>
      <c r="I65" s="45">
        <f t="shared" si="4"/>
        <v>5.8621886633474255E-4</v>
      </c>
      <c r="J65" s="45">
        <f t="shared" si="5"/>
        <v>1.8091629763536989E-2</v>
      </c>
      <c r="K65" s="45">
        <f t="shared" si="6"/>
        <v>2.3831909981683726E-2</v>
      </c>
      <c r="L65" s="45">
        <f t="shared" si="7"/>
        <v>5.6795993337507638E-4</v>
      </c>
      <c r="M65" s="45">
        <f t="shared" si="8"/>
        <v>-2.1302302378969823E-2</v>
      </c>
      <c r="N65" s="45">
        <f t="shared" si="9"/>
        <v>5.74855619060438E-2</v>
      </c>
      <c r="O65" s="2"/>
      <c r="P65" s="2"/>
      <c r="Q65" s="2"/>
      <c r="V65" s="45">
        <f t="shared" si="10"/>
        <v>5.6795993337507638E-4</v>
      </c>
      <c r="W65" s="45">
        <f t="shared" si="11"/>
        <v>1.3535570005397906E-5</v>
      </c>
      <c r="X65" s="45">
        <f t="shared" si="12"/>
        <v>3.2257848591942121E-7</v>
      </c>
      <c r="Z65" s="129"/>
      <c r="AA65" s="5"/>
    </row>
    <row r="66" spans="1:27" x14ac:dyDescent="0.35">
      <c r="A66" s="6">
        <v>41722</v>
      </c>
      <c r="B66" s="85">
        <v>4276.34</v>
      </c>
      <c r="C66" s="43">
        <v>75.539900000000003</v>
      </c>
      <c r="D66" s="45">
        <f t="shared" si="0"/>
        <v>1.0252904989747351E-3</v>
      </c>
      <c r="E66" s="45">
        <f t="shared" si="0"/>
        <v>-7.3813722209055215E-4</v>
      </c>
      <c r="F66" s="45">
        <f t="shared" si="1"/>
        <v>-1.6923230208791182E-3</v>
      </c>
      <c r="G66" s="45">
        <f t="shared" si="2"/>
        <v>-2.608177114604703E-3</v>
      </c>
      <c r="H66" s="45">
        <f t="shared" si="3"/>
        <v>4.4138781735756128E-6</v>
      </c>
      <c r="I66" s="45">
        <f t="shared" si="4"/>
        <v>2.8639572069974245E-6</v>
      </c>
      <c r="J66" s="45">
        <f t="shared" si="5"/>
        <v>7.3621292152183159E-4</v>
      </c>
      <c r="K66" s="45">
        <f t="shared" si="6"/>
        <v>-1.4743501436123838E-3</v>
      </c>
      <c r="L66" s="45">
        <f t="shared" si="7"/>
        <v>2.1737083459698567E-6</v>
      </c>
      <c r="M66" s="45">
        <f t="shared" si="8"/>
        <v>-3.865771922098498E-2</v>
      </c>
      <c r="N66" s="45">
        <f t="shared" si="9"/>
        <v>4.0130145064028643E-2</v>
      </c>
      <c r="O66" s="2"/>
      <c r="P66" s="2"/>
      <c r="Q66" s="2"/>
      <c r="V66" s="45">
        <f t="shared" si="10"/>
        <v>2.1737083459698541E-6</v>
      </c>
      <c r="W66" s="45">
        <f t="shared" si="11"/>
        <v>-3.2048072120520899E-9</v>
      </c>
      <c r="X66" s="45">
        <f t="shared" si="12"/>
        <v>4.7250079733389994E-12</v>
      </c>
      <c r="Z66" s="129"/>
      <c r="AA66" s="5"/>
    </row>
    <row r="67" spans="1:27" x14ac:dyDescent="0.35">
      <c r="A67" s="6">
        <v>41715</v>
      </c>
      <c r="B67" s="85">
        <v>4271.96</v>
      </c>
      <c r="C67" s="43">
        <v>75.595699999999994</v>
      </c>
      <c r="D67" s="45">
        <f t="shared" ref="D67:E130" si="13">(B67-B68)/B68</f>
        <v>-2.2622653769069585E-2</v>
      </c>
      <c r="E67" s="45">
        <f t="shared" si="13"/>
        <v>-3.6104774740428509E-2</v>
      </c>
      <c r="F67" s="45">
        <f t="shared" ref="F67:F130" si="14">D67-AVERAGE($D$2:$D$141)</f>
        <v>-2.534026728892344E-2</v>
      </c>
      <c r="G67" s="45">
        <f t="shared" ref="G67:G130" si="15">E67-AVERAGE($E$2:$E$141)</f>
        <v>-3.7974814632942659E-2</v>
      </c>
      <c r="H67" s="45">
        <f t="shared" ref="H67:H130" si="16">F67*G67</f>
        <v>9.6229195304608811E-4</v>
      </c>
      <c r="I67" s="45">
        <f t="shared" ref="I67:I130" si="17">F67^2</f>
        <v>6.421291462740833E-4</v>
      </c>
      <c r="J67" s="45">
        <f t="shared" ref="J67:J130" si="18">$S$4+$R$11*D67</f>
        <v>-1.5107498171945049E-2</v>
      </c>
      <c r="K67" s="45">
        <f t="shared" ref="K67:K130" si="19">E67-J67</f>
        <v>-2.099727656848346E-2</v>
      </c>
      <c r="L67" s="45">
        <f t="shared" ref="L67:L130" si="20">K67^2</f>
        <v>4.4088562329338459E-4</v>
      </c>
      <c r="M67" s="45">
        <f t="shared" ref="M67:M130" si="21">$S$4+($R$4*D67)-$R$21</f>
        <v>-5.4501430314451857E-2</v>
      </c>
      <c r="N67" s="45">
        <f t="shared" ref="N67:N130" si="22">$S$4+($R$4*D67)+$R$21</f>
        <v>2.4286433970561763E-2</v>
      </c>
      <c r="O67" s="2"/>
      <c r="P67" s="2"/>
      <c r="Q67" s="2"/>
      <c r="V67" s="45">
        <f t="shared" ref="V67:V130" si="23">(K67-AVERAGE($K$2:$K$141))^2</f>
        <v>4.4088562329338459E-4</v>
      </c>
      <c r="W67" s="45">
        <f t="shared" ref="W67:W130" si="24">(K67-AVERAGE($K$2:$K$141))^3</f>
        <v>-9.2573973673594096E-6</v>
      </c>
      <c r="X67" s="45">
        <f t="shared" ref="X67:X130" si="25">(K67-AVERAGE($K$2:$K$141))^4</f>
        <v>1.9438013282679622E-7</v>
      </c>
      <c r="Z67" s="129"/>
      <c r="AA67" s="5"/>
    </row>
    <row r="68" spans="1:27" x14ac:dyDescent="0.35">
      <c r="A68" s="6">
        <v>41708</v>
      </c>
      <c r="B68" s="85">
        <v>4370.84</v>
      </c>
      <c r="C68" s="43">
        <v>78.427300000000002</v>
      </c>
      <c r="D68" s="45">
        <f t="shared" si="13"/>
        <v>1.863724605965696E-2</v>
      </c>
      <c r="E68" s="45">
        <f t="shared" si="13"/>
        <v>5.9734535976685727E-3</v>
      </c>
      <c r="F68" s="45">
        <f t="shared" si="14"/>
        <v>1.5919632539803108E-2</v>
      </c>
      <c r="G68" s="45">
        <f t="shared" si="15"/>
        <v>4.103413705154422E-3</v>
      </c>
      <c r="H68" s="45">
        <f t="shared" si="16"/>
        <v>6.5324838344850368E-5</v>
      </c>
      <c r="I68" s="45">
        <f t="shared" si="17"/>
        <v>2.5343470020235798E-4</v>
      </c>
      <c r="J68" s="45">
        <f t="shared" si="18"/>
        <v>1.253591663071461E-2</v>
      </c>
      <c r="K68" s="45">
        <f t="shared" si="19"/>
        <v>-6.5624630330460374E-3</v>
      </c>
      <c r="L68" s="45">
        <f t="shared" si="20"/>
        <v>4.3065921060095796E-5</v>
      </c>
      <c r="M68" s="45">
        <f t="shared" si="21"/>
        <v>-2.6858015511792201E-2</v>
      </c>
      <c r="N68" s="45">
        <f t="shared" si="22"/>
        <v>5.1929848773221418E-2</v>
      </c>
      <c r="O68" s="2"/>
      <c r="P68" s="2"/>
      <c r="Q68" s="2"/>
      <c r="V68" s="45">
        <f t="shared" si="23"/>
        <v>4.3065921060095783E-5</v>
      </c>
      <c r="W68" s="45">
        <f t="shared" si="24"/>
        <v>-2.8261851494095734E-7</v>
      </c>
      <c r="X68" s="45">
        <f t="shared" si="25"/>
        <v>1.8546735567544015E-9</v>
      </c>
      <c r="Z68" s="129"/>
      <c r="AA68" s="5"/>
    </row>
    <row r="69" spans="1:27" x14ac:dyDescent="0.35">
      <c r="A69" s="6">
        <v>41701</v>
      </c>
      <c r="B69" s="85">
        <v>4290.87</v>
      </c>
      <c r="C69" s="43">
        <v>77.961600000000004</v>
      </c>
      <c r="D69" s="45">
        <f t="shared" si="13"/>
        <v>-2.9023812379359786E-2</v>
      </c>
      <c r="E69" s="45">
        <f t="shared" si="13"/>
        <v>-3.3376108910338549E-2</v>
      </c>
      <c r="F69" s="45">
        <f t="shared" si="14"/>
        <v>-3.1741425899213638E-2</v>
      </c>
      <c r="G69" s="45">
        <f t="shared" si="15"/>
        <v>-3.5246148802852699E-2</v>
      </c>
      <c r="H69" s="45">
        <f t="shared" si="16"/>
        <v>1.1187630204584065E-3</v>
      </c>
      <c r="I69" s="45">
        <f t="shared" si="17"/>
        <v>1.0075181181152704E-3</v>
      </c>
      <c r="J69" s="45">
        <f t="shared" si="18"/>
        <v>-1.9396163035805672E-2</v>
      </c>
      <c r="K69" s="45">
        <f t="shared" si="19"/>
        <v>-1.3979945874532877E-2</v>
      </c>
      <c r="L69" s="45">
        <f t="shared" si="20"/>
        <v>1.9543888665486881E-4</v>
      </c>
      <c r="M69" s="45">
        <f t="shared" si="21"/>
        <v>-5.8790095178312483E-2</v>
      </c>
      <c r="N69" s="45">
        <f t="shared" si="22"/>
        <v>1.999776910670114E-2</v>
      </c>
      <c r="O69" s="2"/>
      <c r="P69" s="2"/>
      <c r="Q69" s="2"/>
      <c r="V69" s="45">
        <f t="shared" si="23"/>
        <v>1.9543888665486881E-4</v>
      </c>
      <c r="W69" s="45">
        <f t="shared" si="24"/>
        <v>-2.7322250572140317E-6</v>
      </c>
      <c r="X69" s="45">
        <f t="shared" si="25"/>
        <v>3.8196358416894656E-8</v>
      </c>
      <c r="Z69" s="129"/>
      <c r="AA69" s="5"/>
    </row>
    <row r="70" spans="1:27" x14ac:dyDescent="0.35">
      <c r="A70" s="6">
        <v>41694</v>
      </c>
      <c r="B70" s="85">
        <v>4419.13</v>
      </c>
      <c r="C70" s="43">
        <v>80.653499999999994</v>
      </c>
      <c r="D70" s="45">
        <f t="shared" si="13"/>
        <v>1.9367175912363307E-2</v>
      </c>
      <c r="E70" s="45">
        <f t="shared" si="13"/>
        <v>2.1470854198803783E-2</v>
      </c>
      <c r="F70" s="45">
        <f t="shared" si="14"/>
        <v>1.6649562392509455E-2</v>
      </c>
      <c r="G70" s="45">
        <f t="shared" si="15"/>
        <v>1.9600814306289634E-2</v>
      </c>
      <c r="H70" s="45">
        <f t="shared" si="16"/>
        <v>3.2634498073656119E-4</v>
      </c>
      <c r="I70" s="45">
        <f t="shared" si="17"/>
        <v>2.7720792786206519E-4</v>
      </c>
      <c r="J70" s="45">
        <f t="shared" si="18"/>
        <v>1.3024956928412022E-2</v>
      </c>
      <c r="K70" s="45">
        <f t="shared" si="19"/>
        <v>8.4458972703917619E-3</v>
      </c>
      <c r="L70" s="45">
        <f t="shared" si="20"/>
        <v>7.1333180702011015E-5</v>
      </c>
      <c r="M70" s="45">
        <f t="shared" si="21"/>
        <v>-2.636897521409479E-2</v>
      </c>
      <c r="N70" s="45">
        <f t="shared" si="22"/>
        <v>5.2418889070918837E-2</v>
      </c>
      <c r="O70" s="2"/>
      <c r="P70" s="2"/>
      <c r="Q70" s="2"/>
      <c r="V70" s="45">
        <f t="shared" si="23"/>
        <v>7.1333180702011015E-5</v>
      </c>
      <c r="W70" s="45">
        <f t="shared" si="24"/>
        <v>6.0247271617947715E-7</v>
      </c>
      <c r="X70" s="45">
        <f t="shared" si="25"/>
        <v>5.0884226690657568E-9</v>
      </c>
      <c r="Z70" s="129"/>
      <c r="AA70" s="5"/>
    </row>
    <row r="71" spans="1:27" x14ac:dyDescent="0.35">
      <c r="A71" s="6">
        <v>41687</v>
      </c>
      <c r="B71" s="85">
        <v>4335.17</v>
      </c>
      <c r="C71" s="43">
        <v>78.958200000000005</v>
      </c>
      <c r="D71" s="45">
        <f t="shared" si="13"/>
        <v>2.3138303521487411E-2</v>
      </c>
      <c r="E71" s="45">
        <f t="shared" si="13"/>
        <v>2.280375865633482E-2</v>
      </c>
      <c r="F71" s="45">
        <f t="shared" si="14"/>
        <v>2.042069000163356E-2</v>
      </c>
      <c r="G71" s="45">
        <f t="shared" si="15"/>
        <v>2.093371876382067E-2</v>
      </c>
      <c r="H71" s="45">
        <f t="shared" si="16"/>
        <v>4.2748098145736161E-4</v>
      </c>
      <c r="I71" s="45">
        <f t="shared" si="17"/>
        <v>4.1700458014281682E-4</v>
      </c>
      <c r="J71" s="45">
        <f t="shared" si="18"/>
        <v>1.5551546794250706E-2</v>
      </c>
      <c r="K71" s="45">
        <f t="shared" si="19"/>
        <v>7.2522118620841139E-3</v>
      </c>
      <c r="L71" s="45">
        <f t="shared" si="20"/>
        <v>5.2594576892553528E-5</v>
      </c>
      <c r="M71" s="45">
        <f t="shared" si="21"/>
        <v>-2.3842385348256105E-2</v>
      </c>
      <c r="N71" s="45">
        <f t="shared" si="22"/>
        <v>5.4945478936757518E-2</v>
      </c>
      <c r="O71" s="2"/>
      <c r="P71" s="2"/>
      <c r="Q71" s="2"/>
      <c r="V71" s="45">
        <f t="shared" si="23"/>
        <v>5.2594576892553542E-5</v>
      </c>
      <c r="W71" s="45">
        <f t="shared" si="24"/>
        <v>3.8142701442147186E-7</v>
      </c>
      <c r="X71" s="45">
        <f t="shared" si="25"/>
        <v>2.7661895185067271E-9</v>
      </c>
      <c r="Z71" s="129"/>
      <c r="AA71" s="5"/>
    </row>
    <row r="72" spans="1:27" x14ac:dyDescent="0.35">
      <c r="A72" s="6">
        <v>41680</v>
      </c>
      <c r="B72" s="85">
        <v>4237.13</v>
      </c>
      <c r="C72" s="43">
        <v>77.197800000000001</v>
      </c>
      <c r="D72" s="45">
        <f t="shared" si="13"/>
        <v>3.1496561377883293E-2</v>
      </c>
      <c r="E72" s="45">
        <f t="shared" si="13"/>
        <v>3.9899886577635095E-2</v>
      </c>
      <c r="F72" s="45">
        <f t="shared" si="14"/>
        <v>2.8778947858029438E-2</v>
      </c>
      <c r="G72" s="45">
        <f t="shared" si="15"/>
        <v>3.8029846685120945E-2</v>
      </c>
      <c r="H72" s="45">
        <f t="shared" si="16"/>
        <v>1.0944589747999493E-3</v>
      </c>
      <c r="I72" s="45">
        <f t="shared" si="17"/>
        <v>8.2822783981517721E-4</v>
      </c>
      <c r="J72" s="45">
        <f t="shared" si="18"/>
        <v>2.1151434091870244E-2</v>
      </c>
      <c r="K72" s="45">
        <f t="shared" si="19"/>
        <v>1.8748452485764851E-2</v>
      </c>
      <c r="L72" s="45">
        <f t="shared" si="20"/>
        <v>3.5150447061098219E-4</v>
      </c>
      <c r="M72" s="45">
        <f t="shared" si="21"/>
        <v>-1.8242498050636567E-2</v>
      </c>
      <c r="N72" s="45">
        <f t="shared" si="22"/>
        <v>6.0545366234377056E-2</v>
      </c>
      <c r="O72" s="2"/>
      <c r="P72" s="2"/>
      <c r="Q72" s="2"/>
      <c r="V72" s="45">
        <f t="shared" si="23"/>
        <v>3.5150447061098219E-4</v>
      </c>
      <c r="W72" s="45">
        <f t="shared" si="24"/>
        <v>6.5901648657839272E-6</v>
      </c>
      <c r="X72" s="45">
        <f t="shared" si="25"/>
        <v>1.2355539285950685E-7</v>
      </c>
      <c r="Z72" s="129"/>
      <c r="AA72" s="5"/>
    </row>
    <row r="73" spans="1:27" x14ac:dyDescent="0.35">
      <c r="A73" s="6">
        <v>41673</v>
      </c>
      <c r="B73" s="85">
        <v>4107.75</v>
      </c>
      <c r="C73" s="43">
        <v>74.235799999999998</v>
      </c>
      <c r="D73" s="45">
        <f t="shared" si="13"/>
        <v>-8.8815218020731751E-3</v>
      </c>
      <c r="E73" s="45">
        <f t="shared" si="13"/>
        <v>-3.7905355842230419E-2</v>
      </c>
      <c r="F73" s="45">
        <f t="shared" si="14"/>
        <v>-1.1599135321927028E-2</v>
      </c>
      <c r="G73" s="45">
        <f t="shared" si="15"/>
        <v>-3.9775395734744569E-2</v>
      </c>
      <c r="H73" s="45">
        <f t="shared" si="16"/>
        <v>4.6136019761050138E-4</v>
      </c>
      <c r="I73" s="45">
        <f t="shared" si="17"/>
        <v>1.3453994021637522E-4</v>
      </c>
      <c r="J73" s="45">
        <f t="shared" si="18"/>
        <v>-5.901178903149765E-3</v>
      </c>
      <c r="K73" s="45">
        <f t="shared" si="19"/>
        <v>-3.2004176939080656E-2</v>
      </c>
      <c r="L73" s="45">
        <f t="shared" si="20"/>
        <v>1.0242673415479821E-3</v>
      </c>
      <c r="M73" s="45">
        <f t="shared" si="21"/>
        <v>-4.5295111045656575E-2</v>
      </c>
      <c r="N73" s="45">
        <f t="shared" si="22"/>
        <v>3.3492753239357048E-2</v>
      </c>
      <c r="O73" s="2"/>
      <c r="P73" s="2"/>
      <c r="Q73" s="2"/>
      <c r="V73" s="45">
        <f t="shared" si="23"/>
        <v>1.0242673415479821E-3</v>
      </c>
      <c r="W73" s="45">
        <f t="shared" si="24"/>
        <v>-3.2780833231823377E-5</v>
      </c>
      <c r="X73" s="45">
        <f t="shared" si="25"/>
        <v>1.0491235869617706E-6</v>
      </c>
      <c r="Z73" s="129"/>
      <c r="AA73" s="5"/>
    </row>
    <row r="74" spans="1:27" x14ac:dyDescent="0.35">
      <c r="A74" s="6">
        <v>41666</v>
      </c>
      <c r="B74" s="85">
        <v>4144.5600000000004</v>
      </c>
      <c r="C74" s="43">
        <v>77.160600000000002</v>
      </c>
      <c r="D74" s="45">
        <f t="shared" si="13"/>
        <v>-4.1245841873204146E-2</v>
      </c>
      <c r="E74" s="45">
        <f t="shared" si="13"/>
        <v>1.9193606974210038E-2</v>
      </c>
      <c r="F74" s="45">
        <f t="shared" si="14"/>
        <v>-4.3963455393058001E-2</v>
      </c>
      <c r="G74" s="45">
        <f t="shared" si="15"/>
        <v>1.7323567081695888E-2</v>
      </c>
      <c r="H74" s="45">
        <f t="shared" si="16"/>
        <v>-7.6160386864478514E-4</v>
      </c>
      <c r="I74" s="45">
        <f t="shared" si="17"/>
        <v>1.9327854100974007E-3</v>
      </c>
      <c r="J74" s="45">
        <f t="shared" si="18"/>
        <v>-2.7584710085875132E-2</v>
      </c>
      <c r="K74" s="45">
        <f t="shared" si="19"/>
        <v>4.6778317060085173E-2</v>
      </c>
      <c r="L74" s="45">
        <f t="shared" si="20"/>
        <v>2.1882109469738556E-3</v>
      </c>
      <c r="M74" s="45">
        <f t="shared" si="21"/>
        <v>-6.6978642228381943E-2</v>
      </c>
      <c r="N74" s="45">
        <f t="shared" si="22"/>
        <v>1.180922205663168E-2</v>
      </c>
      <c r="O74" s="2"/>
      <c r="P74" s="2"/>
      <c r="Q74" s="2"/>
      <c r="V74" s="45">
        <f t="shared" si="23"/>
        <v>2.1882109469738556E-3</v>
      </c>
      <c r="W74" s="45">
        <f t="shared" si="24"/>
        <v>1.0236082547189225E-4</v>
      </c>
      <c r="X74" s="45">
        <f t="shared" si="25"/>
        <v>4.7882671484562181E-6</v>
      </c>
      <c r="Z74" s="129"/>
      <c r="AA74" s="5"/>
    </row>
    <row r="75" spans="1:27" x14ac:dyDescent="0.35">
      <c r="A75" s="6">
        <v>41659</v>
      </c>
      <c r="B75" s="85">
        <v>4322.8599999999997</v>
      </c>
      <c r="C75" s="43">
        <v>75.707499999999996</v>
      </c>
      <c r="D75" s="45">
        <f t="shared" si="13"/>
        <v>1.3977533677200654E-2</v>
      </c>
      <c r="E75" s="45">
        <f t="shared" si="13"/>
        <v>-2.8213277626818849E-3</v>
      </c>
      <c r="F75" s="45">
        <f t="shared" si="14"/>
        <v>1.12599201573468E-2</v>
      </c>
      <c r="G75" s="45">
        <f t="shared" si="15"/>
        <v>-4.6913676551960356E-3</v>
      </c>
      <c r="H75" s="45">
        <f t="shared" si="16"/>
        <v>-5.2824425226266634E-5</v>
      </c>
      <c r="I75" s="45">
        <f t="shared" si="17"/>
        <v>1.267858019498248E-4</v>
      </c>
      <c r="J75" s="45">
        <f t="shared" si="18"/>
        <v>9.4139904315713192E-3</v>
      </c>
      <c r="K75" s="45">
        <f t="shared" si="19"/>
        <v>-1.2235318194253204E-2</v>
      </c>
      <c r="L75" s="45">
        <f t="shared" si="20"/>
        <v>1.4970301131462347E-4</v>
      </c>
      <c r="M75" s="45">
        <f t="shared" si="21"/>
        <v>-2.9979941710935494E-2</v>
      </c>
      <c r="N75" s="45">
        <f t="shared" si="22"/>
        <v>4.8807922574078129E-2</v>
      </c>
      <c r="O75" s="2"/>
      <c r="P75" s="2"/>
      <c r="Q75" s="2"/>
      <c r="V75" s="45">
        <f t="shared" si="23"/>
        <v>1.4970301131462347E-4</v>
      </c>
      <c r="W75" s="45">
        <f t="shared" si="24"/>
        <v>-1.8316639780723059E-6</v>
      </c>
      <c r="X75" s="45">
        <f t="shared" si="25"/>
        <v>2.2410991596666282E-8</v>
      </c>
      <c r="Z75" s="129"/>
      <c r="AA75" s="5"/>
    </row>
    <row r="76" spans="1:27" x14ac:dyDescent="0.35">
      <c r="A76" s="6">
        <v>41652</v>
      </c>
      <c r="B76" s="85">
        <v>4263.2700000000004</v>
      </c>
      <c r="C76" s="43">
        <v>75.921700000000001</v>
      </c>
      <c r="D76" s="45">
        <f t="shared" si="13"/>
        <v>8.4517236974695625E-3</v>
      </c>
      <c r="E76" s="45">
        <f t="shared" si="13"/>
        <v>1.3427074128554949E-2</v>
      </c>
      <c r="F76" s="45">
        <f t="shared" si="14"/>
        <v>5.7341101776157092E-3</v>
      </c>
      <c r="G76" s="45">
        <f t="shared" si="15"/>
        <v>1.1557034236040799E-2</v>
      </c>
      <c r="H76" s="45">
        <f t="shared" si="16"/>
        <v>6.6269307635934737E-5</v>
      </c>
      <c r="I76" s="45">
        <f t="shared" si="17"/>
        <v>3.2880019529036059E-5</v>
      </c>
      <c r="J76" s="45">
        <f t="shared" si="18"/>
        <v>5.7117939157176481E-3</v>
      </c>
      <c r="K76" s="45">
        <f t="shared" si="19"/>
        <v>7.7152802128373004E-3</v>
      </c>
      <c r="L76" s="45">
        <f t="shared" si="20"/>
        <v>5.9525548762598781E-5</v>
      </c>
      <c r="M76" s="45">
        <f t="shared" si="21"/>
        <v>-3.3682138226789164E-2</v>
      </c>
      <c r="N76" s="45">
        <f t="shared" si="22"/>
        <v>4.5105726058224459E-2</v>
      </c>
      <c r="O76" s="2"/>
      <c r="P76" s="2"/>
      <c r="Q76" s="2"/>
      <c r="V76" s="45">
        <f t="shared" si="23"/>
        <v>5.9525548762598795E-5</v>
      </c>
      <c r="W76" s="45">
        <f t="shared" si="24"/>
        <v>4.5925628852636039E-7</v>
      </c>
      <c r="X76" s="45">
        <f t="shared" si="25"/>
        <v>3.543290955488527E-9</v>
      </c>
      <c r="Z76" s="129"/>
      <c r="AA76" s="5"/>
    </row>
    <row r="77" spans="1:27" x14ac:dyDescent="0.35">
      <c r="A77" s="6">
        <v>41645</v>
      </c>
      <c r="B77" s="85">
        <v>4227.54</v>
      </c>
      <c r="C77" s="43">
        <v>74.915800000000004</v>
      </c>
      <c r="D77" s="45">
        <f t="shared" si="13"/>
        <v>-1.1265965184729571E-2</v>
      </c>
      <c r="E77" s="45">
        <f t="shared" si="13"/>
        <v>-3.4221816569206837E-2</v>
      </c>
      <c r="F77" s="45">
        <f t="shared" si="14"/>
        <v>-1.3983578704583425E-2</v>
      </c>
      <c r="G77" s="45">
        <f t="shared" si="15"/>
        <v>-3.6091856461720986E-2</v>
      </c>
      <c r="H77" s="45">
        <f t="shared" si="16"/>
        <v>5.0469331542700327E-4</v>
      </c>
      <c r="I77" s="45">
        <f t="shared" si="17"/>
        <v>1.9554047338727904E-4</v>
      </c>
      <c r="J77" s="45">
        <f t="shared" si="18"/>
        <v>-7.4987144709490845E-3</v>
      </c>
      <c r="K77" s="45">
        <f t="shared" si="19"/>
        <v>-2.6723102098257751E-2</v>
      </c>
      <c r="L77" s="45">
        <f t="shared" si="20"/>
        <v>7.1412418575390782E-4</v>
      </c>
      <c r="M77" s="45">
        <f t="shared" si="21"/>
        <v>-4.6892646613455893E-2</v>
      </c>
      <c r="N77" s="45">
        <f t="shared" si="22"/>
        <v>3.189521767155773E-2</v>
      </c>
      <c r="O77" s="2"/>
      <c r="P77" s="2"/>
      <c r="Q77" s="2"/>
      <c r="V77" s="45">
        <f t="shared" si="23"/>
        <v>7.1412418575390782E-4</v>
      </c>
      <c r="W77" s="45">
        <f t="shared" si="24"/>
        <v>-1.9083613526736861E-5</v>
      </c>
      <c r="X77" s="45">
        <f t="shared" si="25"/>
        <v>5.0997335267868186E-7</v>
      </c>
      <c r="Z77" s="129"/>
      <c r="AA77" s="5"/>
    </row>
    <row r="78" spans="1:27" x14ac:dyDescent="0.35">
      <c r="A78" s="6">
        <v>41638</v>
      </c>
      <c r="B78" s="85">
        <v>4275.71</v>
      </c>
      <c r="C78" s="43">
        <v>77.570400000000006</v>
      </c>
      <c r="D78" s="45">
        <f t="shared" si="13"/>
        <v>1.4333533398651118E-2</v>
      </c>
      <c r="E78" s="45">
        <f t="shared" si="13"/>
        <v>2.8655540747518714E-2</v>
      </c>
      <c r="F78" s="45">
        <f t="shared" si="14"/>
        <v>1.1615919878797265E-2</v>
      </c>
      <c r="G78" s="45">
        <f t="shared" si="15"/>
        <v>2.6785500855004564E-2</v>
      </c>
      <c r="H78" s="45">
        <f t="shared" si="16"/>
        <v>3.1113823184518864E-4</v>
      </c>
      <c r="I78" s="45">
        <f t="shared" si="17"/>
        <v>1.3492959463063745E-4</v>
      </c>
      <c r="J78" s="45">
        <f t="shared" si="18"/>
        <v>9.6525040491646126E-3</v>
      </c>
      <c r="K78" s="45">
        <f t="shared" si="19"/>
        <v>1.9003036698354101E-2</v>
      </c>
      <c r="L78" s="45">
        <f t="shared" si="20"/>
        <v>3.6111540375899273E-4</v>
      </c>
      <c r="M78" s="45">
        <f t="shared" si="21"/>
        <v>-2.9741428093342199E-2</v>
      </c>
      <c r="N78" s="45">
        <f t="shared" si="22"/>
        <v>4.9046436191671428E-2</v>
      </c>
      <c r="O78" s="2"/>
      <c r="P78" s="2"/>
      <c r="Q78" s="2"/>
      <c r="V78" s="45">
        <f t="shared" si="23"/>
        <v>3.6111540375899273E-4</v>
      </c>
      <c r="W78" s="45">
        <f t="shared" si="24"/>
        <v>6.8622892699730971E-6</v>
      </c>
      <c r="X78" s="45">
        <f t="shared" si="25"/>
        <v>1.3040433483202035E-7</v>
      </c>
      <c r="Z78" s="129"/>
      <c r="AA78" s="5"/>
    </row>
    <row r="79" spans="1:27" x14ac:dyDescent="0.35">
      <c r="A79" s="6">
        <v>41631</v>
      </c>
      <c r="B79" s="85">
        <v>4215.29</v>
      </c>
      <c r="C79" s="43">
        <v>75.409499999999994</v>
      </c>
      <c r="D79" s="45">
        <f t="shared" si="13"/>
        <v>2.3158441508005053E-2</v>
      </c>
      <c r="E79" s="45">
        <f t="shared" si="13"/>
        <v>6.4651231696720287E-3</v>
      </c>
      <c r="F79" s="45">
        <f t="shared" si="14"/>
        <v>2.0440827988151201E-2</v>
      </c>
      <c r="G79" s="45">
        <f t="shared" si="15"/>
        <v>4.5950832771578781E-3</v>
      </c>
      <c r="H79" s="45">
        <f t="shared" si="16"/>
        <v>9.3927306859614294E-5</v>
      </c>
      <c r="I79" s="45">
        <f t="shared" si="17"/>
        <v>4.1782744884118547E-4</v>
      </c>
      <c r="J79" s="45">
        <f t="shared" si="18"/>
        <v>1.5565038894738308E-2</v>
      </c>
      <c r="K79" s="45">
        <f t="shared" si="19"/>
        <v>-9.0999157250662779E-3</v>
      </c>
      <c r="L79" s="45">
        <f t="shared" si="20"/>
        <v>8.2808466203308526E-5</v>
      </c>
      <c r="M79" s="45">
        <f t="shared" si="21"/>
        <v>-2.3828893247768504E-2</v>
      </c>
      <c r="N79" s="45">
        <f t="shared" si="22"/>
        <v>5.4958971037245119E-2</v>
      </c>
      <c r="O79" s="2"/>
      <c r="P79" s="2"/>
      <c r="Q79" s="2"/>
      <c r="V79" s="45">
        <f t="shared" si="23"/>
        <v>8.2808466203308526E-5</v>
      </c>
      <c r="W79" s="45">
        <f t="shared" si="24"/>
        <v>-7.5355006377210673E-7</v>
      </c>
      <c r="X79" s="45">
        <f t="shared" si="25"/>
        <v>6.85724207494449E-9</v>
      </c>
      <c r="Z79" s="129"/>
      <c r="AA79" s="5"/>
    </row>
    <row r="80" spans="1:27" x14ac:dyDescent="0.35">
      <c r="A80" s="6">
        <v>41624</v>
      </c>
      <c r="B80" s="85">
        <v>4119.88</v>
      </c>
      <c r="C80" s="43">
        <v>74.9251</v>
      </c>
      <c r="D80" s="45">
        <f t="shared" si="13"/>
        <v>-3.439684574635411E-3</v>
      </c>
      <c r="E80" s="45">
        <f t="shared" si="13"/>
        <v>-6.4235938442768316E-3</v>
      </c>
      <c r="F80" s="45">
        <f t="shared" si="14"/>
        <v>-6.1572980944892639E-3</v>
      </c>
      <c r="G80" s="45">
        <f t="shared" si="15"/>
        <v>-8.2936337367909823E-3</v>
      </c>
      <c r="H80" s="45">
        <f t="shared" si="16"/>
        <v>5.1066375203934987E-5</v>
      </c>
      <c r="I80" s="45">
        <f t="shared" si="17"/>
        <v>3.791231982440112E-5</v>
      </c>
      <c r="J80" s="45">
        <f t="shared" si="18"/>
        <v>-2.2552426698804269E-3</v>
      </c>
      <c r="K80" s="45">
        <f t="shared" si="19"/>
        <v>-4.1683511743964043E-3</v>
      </c>
      <c r="L80" s="45">
        <f t="shared" si="20"/>
        <v>1.7375151513091883E-5</v>
      </c>
      <c r="M80" s="45">
        <f t="shared" si="21"/>
        <v>-4.1649174812387238E-2</v>
      </c>
      <c r="N80" s="45">
        <f t="shared" si="22"/>
        <v>3.7138689472626385E-2</v>
      </c>
      <c r="O80" s="2"/>
      <c r="P80" s="2"/>
      <c r="Q80" s="2"/>
      <c r="V80" s="45">
        <f t="shared" si="23"/>
        <v>1.7375151513091877E-5</v>
      </c>
      <c r="W80" s="45">
        <f t="shared" si="24"/>
        <v>-7.2425733214911966E-8</v>
      </c>
      <c r="X80" s="45">
        <f t="shared" si="25"/>
        <v>3.0189589010289895E-10</v>
      </c>
      <c r="Z80" s="129"/>
      <c r="AA80" s="5"/>
    </row>
    <row r="81" spans="1:27" x14ac:dyDescent="0.35">
      <c r="A81" s="6">
        <v>41617</v>
      </c>
      <c r="B81" s="85">
        <v>4134.1000000000004</v>
      </c>
      <c r="C81" s="43">
        <v>75.409499999999994</v>
      </c>
      <c r="D81" s="45">
        <f t="shared" si="13"/>
        <v>-3.5398209439989177E-2</v>
      </c>
      <c r="E81" s="45">
        <f t="shared" si="13"/>
        <v>-2.1394246678804719E-2</v>
      </c>
      <c r="F81" s="45">
        <f t="shared" si="14"/>
        <v>-3.8115822959843032E-2</v>
      </c>
      <c r="G81" s="45">
        <f t="shared" si="15"/>
        <v>-2.3264286571318869E-2</v>
      </c>
      <c r="H81" s="45">
        <f t="shared" si="16"/>
        <v>8.8673742823944365E-4</v>
      </c>
      <c r="I81" s="45">
        <f t="shared" si="17"/>
        <v>1.4528159599060972E-3</v>
      </c>
      <c r="J81" s="45">
        <f t="shared" si="18"/>
        <v>-2.3666898127148509E-2</v>
      </c>
      <c r="K81" s="45">
        <f t="shared" si="19"/>
        <v>2.2726514483437897E-3</v>
      </c>
      <c r="L81" s="45">
        <f t="shared" si="20"/>
        <v>5.1649446056591248E-6</v>
      </c>
      <c r="M81" s="45">
        <f t="shared" si="21"/>
        <v>-6.3060830269655324E-2</v>
      </c>
      <c r="N81" s="45">
        <f t="shared" si="22"/>
        <v>1.5727034015358302E-2</v>
      </c>
      <c r="O81" s="2"/>
      <c r="P81" s="2"/>
      <c r="Q81" s="2"/>
      <c r="V81" s="45">
        <f t="shared" si="23"/>
        <v>5.1649446056591291E-6</v>
      </c>
      <c r="W81" s="45">
        <f t="shared" si="24"/>
        <v>1.1738118838666667E-8</v>
      </c>
      <c r="X81" s="45">
        <f t="shared" si="25"/>
        <v>2.6676652779527337E-11</v>
      </c>
      <c r="Z81" s="129"/>
      <c r="AA81" s="5"/>
    </row>
    <row r="82" spans="1:27" x14ac:dyDescent="0.35">
      <c r="A82" s="6">
        <v>41610</v>
      </c>
      <c r="B82" s="85">
        <v>4285.8100000000004</v>
      </c>
      <c r="C82" s="43">
        <v>77.058099999999996</v>
      </c>
      <c r="D82" s="45">
        <f t="shared" si="13"/>
        <v>-3.7564185710267282E-3</v>
      </c>
      <c r="E82" s="45">
        <f t="shared" si="13"/>
        <v>-4.4468170060587148E-2</v>
      </c>
      <c r="F82" s="45">
        <f t="shared" si="14"/>
        <v>-6.4740320908805819E-3</v>
      </c>
      <c r="G82" s="45">
        <f t="shared" si="15"/>
        <v>-4.6338209953101298E-2</v>
      </c>
      <c r="H82" s="45">
        <f t="shared" si="16"/>
        <v>2.9999505827033978E-4</v>
      </c>
      <c r="I82" s="45">
        <f t="shared" si="17"/>
        <v>4.1913091513751597E-5</v>
      </c>
      <c r="J82" s="45">
        <f t="shared" si="18"/>
        <v>-2.4674489350602889E-3</v>
      </c>
      <c r="K82" s="45">
        <f t="shared" si="19"/>
        <v>-4.2000721125526858E-2</v>
      </c>
      <c r="L82" s="45">
        <f t="shared" si="20"/>
        <v>1.7640605750642781E-3</v>
      </c>
      <c r="M82" s="45">
        <f t="shared" si="21"/>
        <v>-4.1861381077567102E-2</v>
      </c>
      <c r="N82" s="45">
        <f t="shared" si="22"/>
        <v>3.6926483207446521E-2</v>
      </c>
      <c r="O82" s="2"/>
      <c r="P82" s="2"/>
      <c r="Q82" s="2"/>
      <c r="V82" s="45">
        <f t="shared" si="23"/>
        <v>1.7640605750642781E-3</v>
      </c>
      <c r="W82" s="45">
        <f t="shared" si="24"/>
        <v>-7.4091816261811282E-5</v>
      </c>
      <c r="X82" s="45">
        <f t="shared" si="25"/>
        <v>3.1119097124961117E-6</v>
      </c>
      <c r="Z82" s="129"/>
      <c r="AA82" s="5"/>
    </row>
    <row r="83" spans="1:27" x14ac:dyDescent="0.35">
      <c r="A83" s="6">
        <v>41603</v>
      </c>
      <c r="B83" s="85">
        <v>4301.97</v>
      </c>
      <c r="C83" s="43">
        <v>80.644199999999998</v>
      </c>
      <c r="D83" s="45">
        <f t="shared" si="13"/>
        <v>-4.3303368914152486E-3</v>
      </c>
      <c r="E83" s="45">
        <f t="shared" si="13"/>
        <v>-1.8923426727834883E-2</v>
      </c>
      <c r="F83" s="45">
        <f t="shared" si="14"/>
        <v>-7.047950411269102E-3</v>
      </c>
      <c r="G83" s="45">
        <f t="shared" si="15"/>
        <v>-2.0793466620349033E-2</v>
      </c>
      <c r="H83" s="45">
        <f t="shared" si="16"/>
        <v>1.4655132161859932E-4</v>
      </c>
      <c r="I83" s="45">
        <f t="shared" si="17"/>
        <v>4.9673604999708301E-5</v>
      </c>
      <c r="J83" s="45">
        <f t="shared" si="18"/>
        <v>-2.851964221311658E-3</v>
      </c>
      <c r="K83" s="45">
        <f t="shared" si="19"/>
        <v>-1.6071462506523224E-2</v>
      </c>
      <c r="L83" s="45">
        <f t="shared" si="20"/>
        <v>2.5829190709858175E-4</v>
      </c>
      <c r="M83" s="45">
        <f t="shared" si="21"/>
        <v>-4.2245896363818466E-2</v>
      </c>
      <c r="N83" s="45">
        <f t="shared" si="22"/>
        <v>3.6541967921195156E-2</v>
      </c>
      <c r="O83" s="2"/>
      <c r="P83" s="2"/>
      <c r="Q83" s="2"/>
      <c r="V83" s="45">
        <f t="shared" si="23"/>
        <v>2.5829190709858175E-4</v>
      </c>
      <c r="W83" s="45">
        <f t="shared" si="24"/>
        <v>-4.1511287006732365E-6</v>
      </c>
      <c r="X83" s="45">
        <f t="shared" si="25"/>
        <v>6.6714709272622387E-8</v>
      </c>
      <c r="Z83" s="129"/>
      <c r="AA83" s="5"/>
    </row>
    <row r="84" spans="1:27" x14ac:dyDescent="0.35">
      <c r="A84" s="6">
        <v>41596</v>
      </c>
      <c r="B84" s="85">
        <v>4320.68</v>
      </c>
      <c r="C84" s="43">
        <v>82.199700000000007</v>
      </c>
      <c r="D84" s="45">
        <f t="shared" si="13"/>
        <v>7.1186488086635779E-3</v>
      </c>
      <c r="E84" s="45">
        <f t="shared" si="13"/>
        <v>-1.1313261913556548E-3</v>
      </c>
      <c r="F84" s="45">
        <f t="shared" si="14"/>
        <v>4.4010352888097246E-3</v>
      </c>
      <c r="G84" s="45">
        <f t="shared" si="15"/>
        <v>-3.0013660838698053E-3</v>
      </c>
      <c r="H84" s="45">
        <f t="shared" si="16"/>
        <v>-1.3209118049747661E-5</v>
      </c>
      <c r="I84" s="45">
        <f t="shared" si="17"/>
        <v>1.9369111613348498E-5</v>
      </c>
      <c r="J84" s="45">
        <f t="shared" si="18"/>
        <v>4.8186569409008435E-3</v>
      </c>
      <c r="K84" s="45">
        <f t="shared" si="19"/>
        <v>-5.9499831322564981E-3</v>
      </c>
      <c r="L84" s="45">
        <f t="shared" si="20"/>
        <v>3.5402299274136849E-5</v>
      </c>
      <c r="M84" s="45">
        <f t="shared" si="21"/>
        <v>-3.4575275201605971E-2</v>
      </c>
      <c r="N84" s="45">
        <f t="shared" si="22"/>
        <v>4.4212589083407652E-2</v>
      </c>
      <c r="O84" s="2"/>
      <c r="P84" s="2"/>
      <c r="Q84" s="2"/>
      <c r="V84" s="45">
        <f t="shared" si="23"/>
        <v>3.5402299274136835E-5</v>
      </c>
      <c r="W84" s="45">
        <f t="shared" si="24"/>
        <v>-2.1064308352421061E-7</v>
      </c>
      <c r="X84" s="45">
        <f t="shared" si="25"/>
        <v>1.2533227938955494E-9</v>
      </c>
      <c r="Z84" s="129"/>
      <c r="AA84" s="5"/>
    </row>
    <row r="85" spans="1:27" x14ac:dyDescent="0.35">
      <c r="A85" s="6">
        <v>41589</v>
      </c>
      <c r="B85" s="85">
        <v>4290.1400000000003</v>
      </c>
      <c r="C85" s="43">
        <v>82.2928</v>
      </c>
      <c r="D85" s="45">
        <f t="shared" si="13"/>
        <v>3.6142415106134692E-4</v>
      </c>
      <c r="E85" s="45">
        <f t="shared" si="13"/>
        <v>6.8860883396549095E-3</v>
      </c>
      <c r="F85" s="45">
        <f t="shared" si="14"/>
        <v>-2.3561893687925064E-3</v>
      </c>
      <c r="G85" s="45">
        <f t="shared" si="15"/>
        <v>5.0160484471407588E-3</v>
      </c>
      <c r="H85" s="45">
        <f t="shared" si="16"/>
        <v>-1.1818760024501216E-5</v>
      </c>
      <c r="I85" s="45">
        <f t="shared" si="17"/>
        <v>5.5516283416108299E-6</v>
      </c>
      <c r="J85" s="45">
        <f t="shared" si="18"/>
        <v>2.9143402227400548E-4</v>
      </c>
      <c r="K85" s="45">
        <f t="shared" si="19"/>
        <v>6.5946543173809038E-3</v>
      </c>
      <c r="L85" s="45">
        <f t="shared" si="20"/>
        <v>4.3489465565750594E-5</v>
      </c>
      <c r="M85" s="45">
        <f t="shared" si="21"/>
        <v>-3.9102498120232809E-2</v>
      </c>
      <c r="N85" s="45">
        <f t="shared" si="22"/>
        <v>3.9685366164780814E-2</v>
      </c>
      <c r="O85" s="2"/>
      <c r="P85" s="2"/>
      <c r="Q85" s="2"/>
      <c r="V85" s="45">
        <f t="shared" si="23"/>
        <v>4.3489465565750607E-5</v>
      </c>
      <c r="W85" s="45">
        <f t="shared" si="24"/>
        <v>2.8679799185376545E-7</v>
      </c>
      <c r="X85" s="45">
        <f t="shared" si="25"/>
        <v>1.8913336151946079E-9</v>
      </c>
      <c r="Z85" s="129"/>
      <c r="AA85" s="5"/>
    </row>
    <row r="86" spans="1:27" x14ac:dyDescent="0.35">
      <c r="A86" s="6">
        <v>41582</v>
      </c>
      <c r="B86" s="85">
        <v>4288.59</v>
      </c>
      <c r="C86" s="43">
        <v>81.73</v>
      </c>
      <c r="D86" s="45">
        <f t="shared" si="13"/>
        <v>8.6978815084169242E-3</v>
      </c>
      <c r="E86" s="45">
        <f t="shared" si="13"/>
        <v>1.6872392654829461E-2</v>
      </c>
      <c r="F86" s="45">
        <f t="shared" si="14"/>
        <v>5.9802679885630709E-3</v>
      </c>
      <c r="G86" s="45">
        <f t="shared" si="15"/>
        <v>1.5002352762315312E-2</v>
      </c>
      <c r="H86" s="45">
        <f t="shared" si="16"/>
        <v>8.9718089977605022E-5</v>
      </c>
      <c r="I86" s="45">
        <f t="shared" si="17"/>
        <v>3.57636052150322E-5</v>
      </c>
      <c r="J86" s="45">
        <f t="shared" si="18"/>
        <v>5.876715364949936E-3</v>
      </c>
      <c r="K86" s="45">
        <f t="shared" si="19"/>
        <v>1.0995677289879525E-2</v>
      </c>
      <c r="L86" s="45">
        <f t="shared" si="20"/>
        <v>1.2090491906317235E-4</v>
      </c>
      <c r="M86" s="45">
        <f t="shared" si="21"/>
        <v>-3.3517216777556876E-2</v>
      </c>
      <c r="N86" s="45">
        <f t="shared" si="22"/>
        <v>4.5270647507456747E-2</v>
      </c>
      <c r="O86" s="2"/>
      <c r="P86" s="2"/>
      <c r="Q86" s="2"/>
      <c r="V86" s="45">
        <f t="shared" si="23"/>
        <v>1.2090491906317235E-4</v>
      </c>
      <c r="W86" s="45">
        <f t="shared" si="24"/>
        <v>1.3294314727776463E-6</v>
      </c>
      <c r="X86" s="45">
        <f t="shared" si="25"/>
        <v>1.4617999453672256E-8</v>
      </c>
      <c r="Z86" s="129"/>
      <c r="AA86" s="5"/>
    </row>
    <row r="87" spans="1:27" x14ac:dyDescent="0.35">
      <c r="A87" s="6">
        <v>41575</v>
      </c>
      <c r="B87" s="85">
        <v>4251.6099999999997</v>
      </c>
      <c r="C87" s="43">
        <v>80.373900000000006</v>
      </c>
      <c r="D87" s="45">
        <f t="shared" si="13"/>
        <v>-5.9178100128130526E-3</v>
      </c>
      <c r="E87" s="45">
        <f t="shared" si="13"/>
        <v>-2.0021703082325388E-2</v>
      </c>
      <c r="F87" s="45">
        <f t="shared" si="14"/>
        <v>-8.6354235326669068E-3</v>
      </c>
      <c r="G87" s="45">
        <f t="shared" si="15"/>
        <v>-2.1891742974839538E-2</v>
      </c>
      <c r="H87" s="45">
        <f t="shared" si="16"/>
        <v>1.8904447245602477E-4</v>
      </c>
      <c r="I87" s="45">
        <f t="shared" si="17"/>
        <v>7.4570539588537398E-5</v>
      </c>
      <c r="J87" s="45">
        <f t="shared" si="18"/>
        <v>-3.9155435844471795E-3</v>
      </c>
      <c r="K87" s="45">
        <f t="shared" si="19"/>
        <v>-1.6106159497878209E-2</v>
      </c>
      <c r="L87" s="45">
        <f t="shared" si="20"/>
        <v>2.5940837377109245E-4</v>
      </c>
      <c r="M87" s="45">
        <f t="shared" si="21"/>
        <v>-4.330947572695399E-2</v>
      </c>
      <c r="N87" s="45">
        <f t="shared" si="22"/>
        <v>3.5478388558059633E-2</v>
      </c>
      <c r="O87" s="2"/>
      <c r="P87" s="2"/>
      <c r="Q87" s="2"/>
      <c r="V87" s="45">
        <f t="shared" si="23"/>
        <v>2.5940837377109245E-4</v>
      </c>
      <c r="W87" s="45">
        <f t="shared" si="24"/>
        <v>-4.1780726430424209E-6</v>
      </c>
      <c r="X87" s="45">
        <f t="shared" si="25"/>
        <v>6.7292704382562805E-8</v>
      </c>
      <c r="Z87" s="129"/>
      <c r="AA87" s="5"/>
    </row>
    <row r="88" spans="1:27" x14ac:dyDescent="0.35">
      <c r="A88" s="6">
        <v>41568</v>
      </c>
      <c r="B88" s="85">
        <v>4276.92</v>
      </c>
      <c r="C88" s="43">
        <v>82.016000000000005</v>
      </c>
      <c r="D88" s="45">
        <f t="shared" si="13"/>
        <v>1.2777767253301011E-2</v>
      </c>
      <c r="E88" s="45">
        <f t="shared" si="13"/>
        <v>3.3851525520772171E-3</v>
      </c>
      <c r="F88" s="45">
        <f t="shared" si="14"/>
        <v>1.0060153733447158E-2</v>
      </c>
      <c r="G88" s="45">
        <f t="shared" si="15"/>
        <v>1.5151126595630664E-3</v>
      </c>
      <c r="H88" s="45">
        <f t="shared" si="16"/>
        <v>1.5242266278696435E-5</v>
      </c>
      <c r="I88" s="45">
        <f t="shared" si="17"/>
        <v>1.0120669314059079E-4</v>
      </c>
      <c r="J88" s="45">
        <f t="shared" si="18"/>
        <v>8.6101678081564569E-3</v>
      </c>
      <c r="K88" s="45">
        <f t="shared" si="19"/>
        <v>-5.2250152560792398E-3</v>
      </c>
      <c r="L88" s="45">
        <f t="shared" si="20"/>
        <v>2.7300784426260804E-5</v>
      </c>
      <c r="M88" s="45">
        <f t="shared" si="21"/>
        <v>-3.0783764334350355E-2</v>
      </c>
      <c r="N88" s="45">
        <f t="shared" si="22"/>
        <v>4.8004099950663265E-2</v>
      </c>
      <c r="O88" s="2"/>
      <c r="P88" s="2"/>
      <c r="Q88" s="2"/>
      <c r="V88" s="45">
        <f t="shared" si="23"/>
        <v>2.7300784426260793E-5</v>
      </c>
      <c r="W88" s="45">
        <f t="shared" si="24"/>
        <v>-1.4264701513014314E-7</v>
      </c>
      <c r="X88" s="45">
        <f t="shared" si="25"/>
        <v>7.4533283028916388E-10</v>
      </c>
      <c r="Z88" s="129"/>
      <c r="AA88" s="5"/>
    </row>
    <row r="89" spans="1:27" x14ac:dyDescent="0.35">
      <c r="A89" s="6">
        <v>41561</v>
      </c>
      <c r="B89" s="85">
        <v>4222.96</v>
      </c>
      <c r="C89" s="43">
        <v>81.7393</v>
      </c>
      <c r="D89" s="45">
        <f t="shared" si="13"/>
        <v>1.3774792465875126E-2</v>
      </c>
      <c r="E89" s="45">
        <f t="shared" si="13"/>
        <v>-1.3582365491740791E-2</v>
      </c>
      <c r="F89" s="45">
        <f t="shared" si="14"/>
        <v>1.1057178946021273E-2</v>
      </c>
      <c r="G89" s="45">
        <f t="shared" si="15"/>
        <v>-1.5452405384254943E-2</v>
      </c>
      <c r="H89" s="45">
        <f t="shared" si="16"/>
        <v>-1.7086001148016952E-4</v>
      </c>
      <c r="I89" s="45">
        <f t="shared" si="17"/>
        <v>1.2226120624433609E-4</v>
      </c>
      <c r="J89" s="45">
        <f t="shared" si="18"/>
        <v>9.2781573484681159E-3</v>
      </c>
      <c r="K89" s="45">
        <f t="shared" si="19"/>
        <v>-2.2860522840208907E-2</v>
      </c>
      <c r="L89" s="45">
        <f t="shared" si="20"/>
        <v>5.2260350452771308E-4</v>
      </c>
      <c r="M89" s="45">
        <f t="shared" si="21"/>
        <v>-3.0115774794038694E-2</v>
      </c>
      <c r="N89" s="45">
        <f t="shared" si="22"/>
        <v>4.8672089490974929E-2</v>
      </c>
      <c r="O89" s="2"/>
      <c r="P89" s="2"/>
      <c r="Q89" s="2"/>
      <c r="V89" s="45">
        <f t="shared" si="23"/>
        <v>5.2260350452771308E-4</v>
      </c>
      <c r="W89" s="45">
        <f t="shared" si="24"/>
        <v>-1.1946989351629003E-5</v>
      </c>
      <c r="X89" s="45">
        <f t="shared" si="25"/>
        <v>2.7311442294464739E-7</v>
      </c>
      <c r="Z89" s="129"/>
      <c r="AA89" s="5"/>
    </row>
    <row r="90" spans="1:27" x14ac:dyDescent="0.35">
      <c r="A90" s="6">
        <v>41554</v>
      </c>
      <c r="B90" s="85">
        <v>4165.58</v>
      </c>
      <c r="C90" s="43">
        <v>82.864800000000002</v>
      </c>
      <c r="D90" s="45">
        <f t="shared" si="13"/>
        <v>5.3433861718765879E-3</v>
      </c>
      <c r="E90" s="45">
        <f t="shared" si="13"/>
        <v>-2.1461416921147447E-2</v>
      </c>
      <c r="F90" s="45">
        <f t="shared" si="14"/>
        <v>2.6257726520227346E-3</v>
      </c>
      <c r="G90" s="45">
        <f t="shared" si="15"/>
        <v>-2.3331456813661597E-2</v>
      </c>
      <c r="H90" s="45">
        <f t="shared" si="16"/>
        <v>-6.1263101233162111E-5</v>
      </c>
      <c r="I90" s="45">
        <f t="shared" si="17"/>
        <v>6.8946820201105046E-6</v>
      </c>
      <c r="J90" s="45">
        <f t="shared" si="18"/>
        <v>3.6292618707218583E-3</v>
      </c>
      <c r="K90" s="45">
        <f t="shared" si="19"/>
        <v>-2.5090678791869304E-2</v>
      </c>
      <c r="L90" s="45">
        <f t="shared" si="20"/>
        <v>6.2954216223676013E-4</v>
      </c>
      <c r="M90" s="45">
        <f t="shared" si="21"/>
        <v>-3.5764670271784954E-2</v>
      </c>
      <c r="N90" s="45">
        <f t="shared" si="22"/>
        <v>4.3023194013228669E-2</v>
      </c>
      <c r="O90" s="2"/>
      <c r="P90" s="2"/>
      <c r="Q90" s="2"/>
      <c r="V90" s="45">
        <f t="shared" si="23"/>
        <v>6.2954216223676013E-4</v>
      </c>
      <c r="W90" s="45">
        <f t="shared" si="24"/>
        <v>-1.5795640178621421E-5</v>
      </c>
      <c r="X90" s="45">
        <f t="shared" si="25"/>
        <v>3.9632333403373522E-7</v>
      </c>
      <c r="Z90" s="129"/>
      <c r="AA90" s="5"/>
    </row>
    <row r="91" spans="1:27" x14ac:dyDescent="0.35">
      <c r="A91" s="6">
        <v>41547</v>
      </c>
      <c r="B91" s="85">
        <v>4143.4399999999996</v>
      </c>
      <c r="C91" s="43">
        <v>84.682199999999995</v>
      </c>
      <c r="D91" s="45">
        <f t="shared" si="13"/>
        <v>-6.8646814059175106E-3</v>
      </c>
      <c r="E91" s="45">
        <f t="shared" si="13"/>
        <v>-1.5657474438911537E-2</v>
      </c>
      <c r="F91" s="45">
        <f t="shared" si="14"/>
        <v>-9.582294925771364E-3</v>
      </c>
      <c r="G91" s="45">
        <f t="shared" si="15"/>
        <v>-1.7527514331425686E-2</v>
      </c>
      <c r="H91" s="45">
        <f t="shared" si="16"/>
        <v>1.6795381163940522E-4</v>
      </c>
      <c r="I91" s="45">
        <f t="shared" si="17"/>
        <v>9.1820376044463633E-5</v>
      </c>
      <c r="J91" s="45">
        <f t="shared" si="18"/>
        <v>-4.5499309385855181E-3</v>
      </c>
      <c r="K91" s="45">
        <f t="shared" si="19"/>
        <v>-1.1107543500326018E-2</v>
      </c>
      <c r="L91" s="45">
        <f t="shared" si="20"/>
        <v>1.2337752261163475E-4</v>
      </c>
      <c r="M91" s="45">
        <f t="shared" si="21"/>
        <v>-4.3943863081092327E-2</v>
      </c>
      <c r="N91" s="45">
        <f t="shared" si="22"/>
        <v>3.4844001203921296E-2</v>
      </c>
      <c r="O91" s="2"/>
      <c r="P91" s="2"/>
      <c r="Q91" s="2"/>
      <c r="V91" s="45">
        <f t="shared" si="23"/>
        <v>1.2337752261163475E-4</v>
      </c>
      <c r="W91" s="45">
        <f t="shared" si="24"/>
        <v>-1.3704211993711899E-6</v>
      </c>
      <c r="X91" s="45">
        <f t="shared" si="25"/>
        <v>1.5222013085784443E-8</v>
      </c>
      <c r="Z91" s="129"/>
      <c r="AA91" s="5"/>
    </row>
    <row r="92" spans="1:27" x14ac:dyDescent="0.35">
      <c r="A92" s="6">
        <v>41540</v>
      </c>
      <c r="B92" s="85">
        <v>4172.08</v>
      </c>
      <c r="C92" s="43">
        <v>86.029200000000003</v>
      </c>
      <c r="D92" s="45">
        <f t="shared" si="13"/>
        <v>4.7829835606012375E-3</v>
      </c>
      <c r="E92" s="45">
        <f t="shared" si="13"/>
        <v>7.2367643081519646E-3</v>
      </c>
      <c r="F92" s="45">
        <f t="shared" si="14"/>
        <v>2.0653700407473842E-3</v>
      </c>
      <c r="G92" s="45">
        <f t="shared" si="15"/>
        <v>5.3667244156378139E-3</v>
      </c>
      <c r="H92" s="45">
        <f t="shared" si="16"/>
        <v>1.1084271825005853E-5</v>
      </c>
      <c r="I92" s="45">
        <f t="shared" si="17"/>
        <v>4.2657534052168516E-6</v>
      </c>
      <c r="J92" s="45">
        <f t="shared" si="18"/>
        <v>3.2538018743504546E-3</v>
      </c>
      <c r="K92" s="45">
        <f t="shared" si="19"/>
        <v>3.98296243380151E-3</v>
      </c>
      <c r="L92" s="45">
        <f t="shared" si="20"/>
        <v>1.5863989749074047E-5</v>
      </c>
      <c r="M92" s="45">
        <f t="shared" si="21"/>
        <v>-3.6140130268156358E-2</v>
      </c>
      <c r="N92" s="45">
        <f t="shared" si="22"/>
        <v>4.2647734016857265E-2</v>
      </c>
      <c r="O92" s="2"/>
      <c r="P92" s="2"/>
      <c r="Q92" s="2"/>
      <c r="V92" s="45">
        <f t="shared" si="23"/>
        <v>1.5863989749074054E-5</v>
      </c>
      <c r="W92" s="45">
        <f t="shared" si="24"/>
        <v>6.3185675220774207E-8</v>
      </c>
      <c r="X92" s="45">
        <f t="shared" si="25"/>
        <v>2.5166617075872663E-10</v>
      </c>
      <c r="Z92" s="129"/>
      <c r="AA92" s="5"/>
    </row>
    <row r="93" spans="1:27" x14ac:dyDescent="0.35">
      <c r="A93" s="6">
        <v>41533</v>
      </c>
      <c r="B93" s="85">
        <v>4152.22</v>
      </c>
      <c r="C93" s="43">
        <v>85.411100000000005</v>
      </c>
      <c r="D93" s="45">
        <f t="shared" si="13"/>
        <v>2.7693282479401518E-2</v>
      </c>
      <c r="E93" s="45">
        <f t="shared" si="13"/>
        <v>4.9184899105852005E-2</v>
      </c>
      <c r="F93" s="45">
        <f t="shared" si="14"/>
        <v>2.4975668959547663E-2</v>
      </c>
      <c r="G93" s="45">
        <f t="shared" si="15"/>
        <v>4.7314859213337855E-2</v>
      </c>
      <c r="H93" s="45">
        <f t="shared" si="16"/>
        <v>1.1817202605799301E-3</v>
      </c>
      <c r="I93" s="45">
        <f t="shared" si="17"/>
        <v>6.2378403997691268E-4</v>
      </c>
      <c r="J93" s="45">
        <f t="shared" si="18"/>
        <v>1.860330342171929E-2</v>
      </c>
      <c r="K93" s="45">
        <f t="shared" si="19"/>
        <v>3.0581595684132715E-2</v>
      </c>
      <c r="L93" s="45">
        <f t="shared" si="20"/>
        <v>9.3523399458776474E-4</v>
      </c>
      <c r="M93" s="45">
        <f t="shared" si="21"/>
        <v>-2.0790628720787522E-2</v>
      </c>
      <c r="N93" s="45">
        <f t="shared" si="22"/>
        <v>5.7997235564226104E-2</v>
      </c>
      <c r="O93" s="2"/>
      <c r="P93" s="2"/>
      <c r="Q93" s="2"/>
      <c r="V93" s="45">
        <f t="shared" si="23"/>
        <v>9.3523399458776474E-4</v>
      </c>
      <c r="W93" s="45">
        <f t="shared" si="24"/>
        <v>2.8600947892539387E-5</v>
      </c>
      <c r="X93" s="45">
        <f t="shared" si="25"/>
        <v>8.746626246325872E-7</v>
      </c>
      <c r="Z93" s="129"/>
      <c r="AA93" s="5"/>
    </row>
    <row r="94" spans="1:27" x14ac:dyDescent="0.35">
      <c r="A94" s="6">
        <v>41526</v>
      </c>
      <c r="B94" s="85">
        <v>4040.33</v>
      </c>
      <c r="C94" s="43">
        <v>81.4071</v>
      </c>
      <c r="D94" s="45">
        <f t="shared" si="13"/>
        <v>8.5671278903446842E-3</v>
      </c>
      <c r="E94" s="45">
        <f t="shared" si="13"/>
        <v>7.190764346576969E-3</v>
      </c>
      <c r="F94" s="45">
        <f t="shared" si="14"/>
        <v>5.8495143704908308E-3</v>
      </c>
      <c r="G94" s="45">
        <f t="shared" si="15"/>
        <v>5.3207244540628184E-3</v>
      </c>
      <c r="H94" s="45">
        <f t="shared" si="16"/>
        <v>3.1123654155462437E-5</v>
      </c>
      <c r="I94" s="45">
        <f t="shared" si="17"/>
        <v>3.4216818370578741E-5</v>
      </c>
      <c r="J94" s="45">
        <f t="shared" si="18"/>
        <v>5.7891127164625793E-3</v>
      </c>
      <c r="K94" s="45">
        <f t="shared" si="19"/>
        <v>1.4016516301143898E-3</v>
      </c>
      <c r="L94" s="45">
        <f t="shared" si="20"/>
        <v>1.9646272922023262E-6</v>
      </c>
      <c r="M94" s="45">
        <f t="shared" si="21"/>
        <v>-3.3604819426044236E-2</v>
      </c>
      <c r="N94" s="45">
        <f t="shared" si="22"/>
        <v>4.5183044858969387E-2</v>
      </c>
      <c r="O94" s="2"/>
      <c r="P94" s="2"/>
      <c r="Q94" s="2"/>
      <c r="V94" s="45">
        <f t="shared" si="23"/>
        <v>1.9646272922023288E-6</v>
      </c>
      <c r="W94" s="45">
        <f t="shared" si="24"/>
        <v>2.7537230466826153E-9</v>
      </c>
      <c r="X94" s="45">
        <f t="shared" si="25"/>
        <v>3.8597603972662544E-12</v>
      </c>
      <c r="Z94" s="129"/>
      <c r="AA94" s="5"/>
    </row>
    <row r="95" spans="1:27" x14ac:dyDescent="0.35">
      <c r="A95" s="6">
        <v>41519</v>
      </c>
      <c r="B95" s="85">
        <v>4006.01</v>
      </c>
      <c r="C95" s="43">
        <v>80.825900000000004</v>
      </c>
      <c r="D95" s="45">
        <f t="shared" si="13"/>
        <v>-1.5027796013405002E-2</v>
      </c>
      <c r="E95" s="45">
        <f t="shared" si="13"/>
        <v>-5.613055790733646E-2</v>
      </c>
      <c r="F95" s="45">
        <f t="shared" si="14"/>
        <v>-1.7745409533258857E-2</v>
      </c>
      <c r="G95" s="45">
        <f t="shared" si="15"/>
        <v>-5.800059779985061E-2</v>
      </c>
      <c r="H95" s="45">
        <f t="shared" si="16"/>
        <v>1.0292443611321818E-3</v>
      </c>
      <c r="I95" s="45">
        <f t="shared" si="17"/>
        <v>3.1489955950307435E-4</v>
      </c>
      <c r="J95" s="45">
        <f t="shared" si="18"/>
        <v>-1.0019075655687264E-2</v>
      </c>
      <c r="K95" s="45">
        <f t="shared" si="19"/>
        <v>-4.6111482251649197E-2</v>
      </c>
      <c r="L95" s="45">
        <f t="shared" si="20"/>
        <v>2.1262687954441591E-3</v>
      </c>
      <c r="M95" s="45">
        <f t="shared" si="21"/>
        <v>-4.9413007798194075E-2</v>
      </c>
      <c r="N95" s="45">
        <f t="shared" si="22"/>
        <v>2.9374856486819548E-2</v>
      </c>
      <c r="O95" s="2"/>
      <c r="P95" s="2"/>
      <c r="Q95" s="2"/>
      <c r="V95" s="45">
        <f t="shared" si="23"/>
        <v>2.1262687954441591E-3</v>
      </c>
      <c r="W95" s="45">
        <f t="shared" si="24"/>
        <v>-9.8045405823358859E-5</v>
      </c>
      <c r="X95" s="45">
        <f t="shared" si="25"/>
        <v>4.5210189904795554E-6</v>
      </c>
      <c r="Z95" s="129"/>
      <c r="AA95" s="5"/>
    </row>
    <row r="96" spans="1:27" x14ac:dyDescent="0.35">
      <c r="A96" s="6">
        <v>41512</v>
      </c>
      <c r="B96" s="85">
        <v>4067.13</v>
      </c>
      <c r="C96" s="43">
        <v>85.632499999999993</v>
      </c>
      <c r="D96" s="45">
        <f t="shared" si="13"/>
        <v>-4.1258772080176465E-3</v>
      </c>
      <c r="E96" s="45">
        <f t="shared" si="13"/>
        <v>-1.9347657593082749E-3</v>
      </c>
      <c r="F96" s="45">
        <f t="shared" si="14"/>
        <v>-6.8434907278714999E-3</v>
      </c>
      <c r="G96" s="45">
        <f t="shared" si="15"/>
        <v>-3.8048056518224255E-3</v>
      </c>
      <c r="H96" s="45">
        <f t="shared" si="16"/>
        <v>2.6038152199599847E-5</v>
      </c>
      <c r="I96" s="45">
        <f t="shared" si="17"/>
        <v>4.6833365342463188E-5</v>
      </c>
      <c r="J96" s="45">
        <f t="shared" si="18"/>
        <v>-2.7149797918282568E-3</v>
      </c>
      <c r="K96" s="45">
        <f t="shared" si="19"/>
        <v>7.8021403251998193E-4</v>
      </c>
      <c r="L96" s="45">
        <f t="shared" si="20"/>
        <v>6.0873393654109138E-7</v>
      </c>
      <c r="M96" s="45">
        <f t="shared" si="21"/>
        <v>-4.2108911934335067E-2</v>
      </c>
      <c r="N96" s="45">
        <f t="shared" si="22"/>
        <v>3.6678952350678556E-2</v>
      </c>
      <c r="O96" s="2"/>
      <c r="P96" s="2"/>
      <c r="Q96" s="2"/>
      <c r="V96" s="45">
        <f t="shared" si="23"/>
        <v>6.0873393654109265E-7</v>
      </c>
      <c r="W96" s="45">
        <f t="shared" si="24"/>
        <v>4.749427593604891E-10</v>
      </c>
      <c r="X96" s="45">
        <f t="shared" si="25"/>
        <v>3.7055700549681502E-13</v>
      </c>
      <c r="Z96" s="129"/>
      <c r="AA96" s="5"/>
    </row>
    <row r="97" spans="1:27" x14ac:dyDescent="0.35">
      <c r="A97" s="6">
        <v>41505</v>
      </c>
      <c r="B97" s="85">
        <v>4083.98</v>
      </c>
      <c r="C97" s="43">
        <v>85.798500000000004</v>
      </c>
      <c r="D97" s="45">
        <f t="shared" si="13"/>
        <v>3.0208660798491486E-3</v>
      </c>
      <c r="E97" s="45">
        <f t="shared" si="13"/>
        <v>3.7776862636823162E-3</v>
      </c>
      <c r="F97" s="45">
        <f t="shared" si="14"/>
        <v>3.0325255999529531E-4</v>
      </c>
      <c r="G97" s="45">
        <f t="shared" si="15"/>
        <v>1.9076463711681655E-3</v>
      </c>
      <c r="H97" s="45">
        <f t="shared" si="16"/>
        <v>5.7849864562248145E-7</v>
      </c>
      <c r="I97" s="45">
        <f t="shared" si="17"/>
        <v>9.1962115143700179E-8</v>
      </c>
      <c r="J97" s="45">
        <f t="shared" si="18"/>
        <v>2.0732138299380583E-3</v>
      </c>
      <c r="K97" s="45">
        <f t="shared" si="19"/>
        <v>1.7044724337442578E-3</v>
      </c>
      <c r="L97" s="45">
        <f t="shared" si="20"/>
        <v>2.9052262773940733E-6</v>
      </c>
      <c r="M97" s="45">
        <f t="shared" si="21"/>
        <v>-3.7320718312568751E-2</v>
      </c>
      <c r="N97" s="45">
        <f t="shared" si="22"/>
        <v>4.1467145972444872E-2</v>
      </c>
      <c r="O97" s="2"/>
      <c r="P97" s="2"/>
      <c r="Q97" s="2"/>
      <c r="V97" s="45">
        <f t="shared" si="23"/>
        <v>2.9052262773940762E-6</v>
      </c>
      <c r="W97" s="45">
        <f t="shared" si="24"/>
        <v>4.9518781036076542E-9</v>
      </c>
      <c r="X97" s="45">
        <f t="shared" si="25"/>
        <v>8.440339722861042E-12</v>
      </c>
      <c r="Z97" s="129"/>
      <c r="AA97" s="5"/>
    </row>
    <row r="98" spans="1:27" x14ac:dyDescent="0.35">
      <c r="A98" s="6">
        <v>41498</v>
      </c>
      <c r="B98" s="85">
        <v>4071.68</v>
      </c>
      <c r="C98" s="43">
        <v>85.4756</v>
      </c>
      <c r="D98" s="45">
        <f t="shared" si="13"/>
        <v>5.3605335348163169E-3</v>
      </c>
      <c r="E98" s="45">
        <f t="shared" si="13"/>
        <v>8.1607667511562239E-3</v>
      </c>
      <c r="F98" s="45">
        <f t="shared" si="14"/>
        <v>2.6429200149624636E-3</v>
      </c>
      <c r="G98" s="45">
        <f t="shared" si="15"/>
        <v>6.2907268586420732E-3</v>
      </c>
      <c r="H98" s="45">
        <f t="shared" si="16"/>
        <v>1.6625887923367079E-5</v>
      </c>
      <c r="I98" s="45">
        <f t="shared" si="17"/>
        <v>6.9850262054891888E-6</v>
      </c>
      <c r="J98" s="45">
        <f t="shared" si="18"/>
        <v>3.6407503054607295E-3</v>
      </c>
      <c r="K98" s="45">
        <f t="shared" si="19"/>
        <v>4.5200164456954944E-3</v>
      </c>
      <c r="L98" s="45">
        <f t="shared" si="20"/>
        <v>2.0430548669357729E-5</v>
      </c>
      <c r="M98" s="45">
        <f t="shared" si="21"/>
        <v>-3.575318183704608E-2</v>
      </c>
      <c r="N98" s="45">
        <f t="shared" si="22"/>
        <v>4.3034682447967543E-2</v>
      </c>
      <c r="O98" s="2"/>
      <c r="P98" s="2"/>
      <c r="Q98" s="2"/>
      <c r="V98" s="45">
        <f t="shared" si="23"/>
        <v>2.0430548669357739E-5</v>
      </c>
      <c r="W98" s="45">
        <f t="shared" si="24"/>
        <v>9.23464159800792E-8</v>
      </c>
      <c r="X98" s="45">
        <f t="shared" si="25"/>
        <v>4.1740731893099527E-10</v>
      </c>
      <c r="Z98" s="129"/>
      <c r="AA98" s="5"/>
    </row>
    <row r="99" spans="1:27" x14ac:dyDescent="0.35">
      <c r="A99" s="6">
        <v>41491</v>
      </c>
      <c r="B99" s="85">
        <v>4049.97</v>
      </c>
      <c r="C99" s="43">
        <v>84.783699999999996</v>
      </c>
      <c r="D99" s="45">
        <f t="shared" si="13"/>
        <v>2.0423743546716843E-2</v>
      </c>
      <c r="E99" s="45">
        <f t="shared" si="13"/>
        <v>2.7389807012314096E-2</v>
      </c>
      <c r="F99" s="45">
        <f t="shared" si="14"/>
        <v>1.7706130026862991E-2</v>
      </c>
      <c r="G99" s="45">
        <f t="shared" si="15"/>
        <v>2.5519767119799946E-2</v>
      </c>
      <c r="H99" s="45">
        <f t="shared" si="16"/>
        <v>4.518563148784407E-4</v>
      </c>
      <c r="I99" s="45">
        <f t="shared" si="17"/>
        <v>3.1350704052817926E-4</v>
      </c>
      <c r="J99" s="45">
        <f t="shared" si="18"/>
        <v>1.3732838855046382E-2</v>
      </c>
      <c r="K99" s="45">
        <f t="shared" si="19"/>
        <v>1.3656968157267715E-2</v>
      </c>
      <c r="L99" s="45">
        <f t="shared" si="20"/>
        <v>1.8651277924862432E-4</v>
      </c>
      <c r="M99" s="45">
        <f t="shared" si="21"/>
        <v>-2.566109328746043E-2</v>
      </c>
      <c r="N99" s="45">
        <f t="shared" si="22"/>
        <v>5.3126770997553197E-2</v>
      </c>
      <c r="O99" s="2"/>
      <c r="P99" s="2"/>
      <c r="Q99" s="2"/>
      <c r="V99" s="45">
        <f t="shared" si="23"/>
        <v>1.8651277924862432E-4</v>
      </c>
      <c r="W99" s="45">
        <f t="shared" si="24"/>
        <v>2.5471990871219648E-6</v>
      </c>
      <c r="X99" s="45">
        <f t="shared" si="25"/>
        <v>3.4787016823046064E-8</v>
      </c>
      <c r="Z99" s="129"/>
      <c r="AA99" s="5"/>
    </row>
    <row r="100" spans="1:27" x14ac:dyDescent="0.35">
      <c r="A100" s="6">
        <v>41484</v>
      </c>
      <c r="B100" s="85">
        <v>3968.91</v>
      </c>
      <c r="C100" s="43">
        <v>82.523399999999995</v>
      </c>
      <c r="D100" s="45">
        <f t="shared" si="13"/>
        <v>7.3580174216734814E-3</v>
      </c>
      <c r="E100" s="45">
        <f t="shared" si="13"/>
        <v>2.0186548482207332E-2</v>
      </c>
      <c r="F100" s="45">
        <f t="shared" si="14"/>
        <v>4.6404039018196281E-3</v>
      </c>
      <c r="G100" s="45">
        <f t="shared" si="15"/>
        <v>1.8316508589693182E-2</v>
      </c>
      <c r="H100" s="45">
        <f t="shared" si="16"/>
        <v>8.4995997927324971E-5</v>
      </c>
      <c r="I100" s="45">
        <f t="shared" si="17"/>
        <v>2.1533348372022827E-5</v>
      </c>
      <c r="J100" s="45">
        <f t="shared" si="18"/>
        <v>4.9790297456734599E-3</v>
      </c>
      <c r="K100" s="45">
        <f t="shared" si="19"/>
        <v>1.5207518736533872E-2</v>
      </c>
      <c r="L100" s="45">
        <f t="shared" si="20"/>
        <v>2.3126862612202876E-4</v>
      </c>
      <c r="M100" s="45">
        <f t="shared" si="21"/>
        <v>-3.4414902396833355E-2</v>
      </c>
      <c r="N100" s="45">
        <f t="shared" si="22"/>
        <v>4.4372961888180268E-2</v>
      </c>
      <c r="O100" s="2"/>
      <c r="P100" s="2"/>
      <c r="Q100" s="2"/>
      <c r="V100" s="45">
        <f t="shared" si="23"/>
        <v>2.3126862612202876E-4</v>
      </c>
      <c r="W100" s="45">
        <f t="shared" si="24"/>
        <v>3.517021964923199E-6</v>
      </c>
      <c r="X100" s="45">
        <f t="shared" si="25"/>
        <v>5.3485177428370726E-8</v>
      </c>
      <c r="Z100" s="129"/>
      <c r="AA100" s="5"/>
    </row>
    <row r="101" spans="1:27" x14ac:dyDescent="0.35">
      <c r="A101" s="6">
        <v>41477</v>
      </c>
      <c r="B101" s="85">
        <v>3939.92</v>
      </c>
      <c r="C101" s="43">
        <v>80.890500000000003</v>
      </c>
      <c r="D101" s="45">
        <f t="shared" si="13"/>
        <v>1.5815066338711627E-2</v>
      </c>
      <c r="E101" s="45">
        <f t="shared" si="13"/>
        <v>-6.2335760504878381E-3</v>
      </c>
      <c r="F101" s="45">
        <f t="shared" si="14"/>
        <v>1.3097452818857774E-2</v>
      </c>
      <c r="G101" s="45">
        <f t="shared" si="15"/>
        <v>-8.1036159430019888E-3</v>
      </c>
      <c r="H101" s="45">
        <f t="shared" si="16"/>
        <v>-1.061367274756122E-4</v>
      </c>
      <c r="I101" s="45">
        <f t="shared" si="17"/>
        <v>1.7154327034220546E-4</v>
      </c>
      <c r="J101" s="45">
        <f t="shared" si="18"/>
        <v>1.064510533457497E-2</v>
      </c>
      <c r="K101" s="45">
        <f t="shared" si="19"/>
        <v>-1.6878681385062808E-2</v>
      </c>
      <c r="L101" s="45">
        <f t="shared" si="20"/>
        <v>2.8488988529846575E-4</v>
      </c>
      <c r="M101" s="45">
        <f t="shared" si="21"/>
        <v>-2.8748826807931841E-2</v>
      </c>
      <c r="N101" s="45">
        <f t="shared" si="22"/>
        <v>5.0039037477081785E-2</v>
      </c>
      <c r="O101" s="2"/>
      <c r="P101" s="2"/>
      <c r="Q101" s="2"/>
      <c r="V101" s="45">
        <f t="shared" si="23"/>
        <v>2.8488988529846575E-4</v>
      </c>
      <c r="W101" s="45">
        <f t="shared" si="24"/>
        <v>-4.8085656037798919E-6</v>
      </c>
      <c r="X101" s="45">
        <f t="shared" si="25"/>
        <v>8.1162246745372968E-8</v>
      </c>
      <c r="Z101" s="129"/>
      <c r="AA101" s="5"/>
    </row>
    <row r="102" spans="1:27" x14ac:dyDescent="0.35">
      <c r="A102" s="6">
        <v>41470</v>
      </c>
      <c r="B102" s="85">
        <v>3878.58</v>
      </c>
      <c r="C102" s="43">
        <v>81.397900000000007</v>
      </c>
      <c r="D102" s="45">
        <f t="shared" si="13"/>
        <v>1.4318105145887761E-2</v>
      </c>
      <c r="E102" s="45">
        <f t="shared" si="13"/>
        <v>3.4121825271108083E-3</v>
      </c>
      <c r="F102" s="45">
        <f t="shared" si="14"/>
        <v>1.1600491626033908E-2</v>
      </c>
      <c r="G102" s="45">
        <f t="shared" si="15"/>
        <v>1.5421426345966576E-3</v>
      </c>
      <c r="H102" s="45">
        <f t="shared" si="16"/>
        <v>1.7889612718788397E-5</v>
      </c>
      <c r="I102" s="45">
        <f t="shared" si="17"/>
        <v>1.3457140596568283E-4</v>
      </c>
      <c r="J102" s="45">
        <f t="shared" si="18"/>
        <v>9.6421673883247145E-3</v>
      </c>
      <c r="K102" s="45">
        <f t="shared" si="19"/>
        <v>-6.2299848612139067E-3</v>
      </c>
      <c r="L102" s="45">
        <f t="shared" si="20"/>
        <v>3.8812711370954459E-5</v>
      </c>
      <c r="M102" s="45">
        <f t="shared" si="21"/>
        <v>-2.9751764754182099E-2</v>
      </c>
      <c r="N102" s="45">
        <f t="shared" si="22"/>
        <v>4.9036099530831524E-2</v>
      </c>
      <c r="O102" s="2"/>
      <c r="P102" s="2"/>
      <c r="Q102" s="2"/>
      <c r="V102" s="45">
        <f t="shared" si="23"/>
        <v>3.8812711370954446E-5</v>
      </c>
      <c r="W102" s="45">
        <f t="shared" si="24"/>
        <v>-2.4180260426371103E-7</v>
      </c>
      <c r="X102" s="45">
        <f t="shared" si="25"/>
        <v>1.5064265639650166E-9</v>
      </c>
      <c r="Z102" s="129"/>
      <c r="AA102" s="5"/>
    </row>
    <row r="103" spans="1:27" x14ac:dyDescent="0.35">
      <c r="A103" s="6">
        <v>41463</v>
      </c>
      <c r="B103" s="85">
        <v>3823.83</v>
      </c>
      <c r="C103" s="43">
        <v>81.121099999999998</v>
      </c>
      <c r="D103" s="45">
        <f t="shared" si="13"/>
        <v>1.495694734942187E-2</v>
      </c>
      <c r="E103" s="45">
        <f t="shared" si="13"/>
        <v>9.4133486634662856E-3</v>
      </c>
      <c r="F103" s="45">
        <f t="shared" si="14"/>
        <v>1.2239333829568017E-2</v>
      </c>
      <c r="G103" s="45">
        <f t="shared" si="15"/>
        <v>7.5433087709521349E-3</v>
      </c>
      <c r="H103" s="45">
        <f t="shared" si="16"/>
        <v>9.2325074227191608E-5</v>
      </c>
      <c r="I103" s="45">
        <f t="shared" si="17"/>
        <v>1.4980129259160808E-4</v>
      </c>
      <c r="J103" s="45">
        <f t="shared" si="18"/>
        <v>1.0070180546355776E-2</v>
      </c>
      <c r="K103" s="45">
        <f t="shared" si="19"/>
        <v>-6.5683188288949076E-4</v>
      </c>
      <c r="L103" s="45">
        <f t="shared" si="20"/>
        <v>4.3142812238015369E-7</v>
      </c>
      <c r="M103" s="45">
        <f t="shared" si="21"/>
        <v>-2.9323751596151033E-2</v>
      </c>
      <c r="N103" s="45">
        <f t="shared" si="22"/>
        <v>4.946411268886259E-2</v>
      </c>
      <c r="O103" s="2"/>
      <c r="P103" s="2"/>
      <c r="Q103" s="2"/>
      <c r="V103" s="45">
        <f t="shared" si="23"/>
        <v>4.3142812238015274E-7</v>
      </c>
      <c r="W103" s="45">
        <f t="shared" si="24"/>
        <v>-2.8337574595443307E-10</v>
      </c>
      <c r="X103" s="45">
        <f t="shared" si="25"/>
        <v>1.8613022478046404E-13</v>
      </c>
      <c r="Z103" s="129"/>
      <c r="AA103" s="5"/>
    </row>
    <row r="104" spans="1:27" x14ac:dyDescent="0.35">
      <c r="A104" s="6">
        <v>41456</v>
      </c>
      <c r="B104" s="85">
        <v>3767.48</v>
      </c>
      <c r="C104" s="43">
        <v>80.364599999999996</v>
      </c>
      <c r="D104" s="45">
        <f t="shared" si="13"/>
        <v>4.7794127871888907E-2</v>
      </c>
      <c r="E104" s="45">
        <f t="shared" si="13"/>
        <v>3.5335434117735001E-2</v>
      </c>
      <c r="F104" s="45">
        <f t="shared" si="14"/>
        <v>4.5076514352035052E-2</v>
      </c>
      <c r="G104" s="45">
        <f t="shared" si="15"/>
        <v>3.3465394225220851E-2</v>
      </c>
      <c r="H104" s="45">
        <f t="shared" si="16"/>
        <v>1.5085033230896787E-3</v>
      </c>
      <c r="I104" s="45">
        <f t="shared" si="17"/>
        <v>2.031892146129222E-3</v>
      </c>
      <c r="J104" s="45">
        <f t="shared" si="18"/>
        <v>3.2070520001866984E-2</v>
      </c>
      <c r="K104" s="45">
        <f t="shared" si="19"/>
        <v>3.2649141158680173E-3</v>
      </c>
      <c r="L104" s="45">
        <f t="shared" si="20"/>
        <v>1.0659664183994237E-5</v>
      </c>
      <c r="M104" s="45">
        <f t="shared" si="21"/>
        <v>-7.3234121406398275E-3</v>
      </c>
      <c r="N104" s="45">
        <f t="shared" si="22"/>
        <v>7.1464452144373802E-2</v>
      </c>
      <c r="O104" s="2"/>
      <c r="P104" s="2"/>
      <c r="Q104" s="2"/>
      <c r="V104" s="45">
        <f t="shared" si="23"/>
        <v>1.0659664183994242E-5</v>
      </c>
      <c r="W104" s="45">
        <f t="shared" si="24"/>
        <v>3.480288806473554E-8</v>
      </c>
      <c r="X104" s="45">
        <f t="shared" si="25"/>
        <v>1.1362844051552963E-10</v>
      </c>
      <c r="Z104" s="129"/>
      <c r="AA104" s="5"/>
    </row>
    <row r="105" spans="1:27" x14ac:dyDescent="0.35">
      <c r="A105" s="6">
        <v>41449</v>
      </c>
      <c r="B105" s="85">
        <v>3595.63</v>
      </c>
      <c r="C105" s="43">
        <v>77.621799999999993</v>
      </c>
      <c r="D105" s="45">
        <f t="shared" si="13"/>
        <v>-6.9372046194540862E-2</v>
      </c>
      <c r="E105" s="45">
        <f t="shared" si="13"/>
        <v>-3.5227906895810422E-2</v>
      </c>
      <c r="F105" s="45">
        <f t="shared" si="14"/>
        <v>-7.208965971439471E-2</v>
      </c>
      <c r="G105" s="45">
        <f t="shared" si="15"/>
        <v>-3.7097946788324572E-2</v>
      </c>
      <c r="H105" s="45">
        <f t="shared" si="16"/>
        <v>2.6743783600730407E-3</v>
      </c>
      <c r="I105" s="45">
        <f t="shared" si="17"/>
        <v>5.1969190377372234E-3</v>
      </c>
      <c r="J105" s="45">
        <f t="shared" si="18"/>
        <v>-4.6428777475921112E-2</v>
      </c>
      <c r="K105" s="45">
        <f t="shared" si="19"/>
        <v>1.120087058011069E-2</v>
      </c>
      <c r="L105" s="45">
        <f t="shared" si="20"/>
        <v>1.254595017523892E-4</v>
      </c>
      <c r="M105" s="45">
        <f t="shared" si="21"/>
        <v>-8.5822709618427917E-2</v>
      </c>
      <c r="N105" s="45">
        <f t="shared" si="22"/>
        <v>-7.034845333414301E-3</v>
      </c>
      <c r="O105" s="2"/>
      <c r="P105" s="2"/>
      <c r="Q105" s="2"/>
      <c r="V105" s="45">
        <f t="shared" si="23"/>
        <v>1.254595017523892E-4</v>
      </c>
      <c r="W105" s="45">
        <f t="shared" si="24"/>
        <v>1.4052556421736817E-6</v>
      </c>
      <c r="X105" s="45">
        <f t="shared" si="25"/>
        <v>1.5740086579957746E-8</v>
      </c>
      <c r="Z105" s="129"/>
      <c r="AA105" s="5"/>
    </row>
    <row r="106" spans="1:27" x14ac:dyDescent="0.35">
      <c r="A106" s="6">
        <v>41442</v>
      </c>
      <c r="B106" s="85">
        <v>3863.66</v>
      </c>
      <c r="C106" s="43">
        <v>80.456100000000006</v>
      </c>
      <c r="D106" s="45">
        <f t="shared" si="13"/>
        <v>-1.8114254365542363E-4</v>
      </c>
      <c r="E106" s="45">
        <f t="shared" si="13"/>
        <v>-2.8804125428675789E-2</v>
      </c>
      <c r="F106" s="45">
        <f t="shared" si="14"/>
        <v>-2.898756063509277E-3</v>
      </c>
      <c r="G106" s="45">
        <f t="shared" si="15"/>
        <v>-3.0674165321189939E-2</v>
      </c>
      <c r="H106" s="45">
        <f t="shared" si="16"/>
        <v>8.8916922717885321E-5</v>
      </c>
      <c r="I106" s="45">
        <f t="shared" si="17"/>
        <v>8.4027867157317988E-6</v>
      </c>
      <c r="J106" s="45">
        <f t="shared" si="18"/>
        <v>-7.207622041740566E-5</v>
      </c>
      <c r="K106" s="45">
        <f t="shared" si="19"/>
        <v>-2.8732049208258382E-2</v>
      </c>
      <c r="L106" s="45">
        <f t="shared" si="20"/>
        <v>8.2553065170578113E-4</v>
      </c>
      <c r="M106" s="45">
        <f t="shared" si="21"/>
        <v>-3.9466008362924215E-2</v>
      </c>
      <c r="N106" s="45">
        <f t="shared" si="22"/>
        <v>3.9321855922089408E-2</v>
      </c>
      <c r="O106" s="2"/>
      <c r="P106" s="2"/>
      <c r="Q106" s="2"/>
      <c r="V106" s="45">
        <f t="shared" si="23"/>
        <v>8.2553065170578113E-4</v>
      </c>
      <c r="W106" s="45">
        <f t="shared" si="24"/>
        <v>-2.3719187307736115E-5</v>
      </c>
      <c r="X106" s="45">
        <f t="shared" si="25"/>
        <v>6.8150085690577171E-7</v>
      </c>
      <c r="Z106" s="129"/>
      <c r="AA106" s="5"/>
    </row>
    <row r="107" spans="1:27" x14ac:dyDescent="0.35">
      <c r="A107" s="6">
        <v>41435</v>
      </c>
      <c r="B107" s="85">
        <v>3864.36</v>
      </c>
      <c r="C107" s="43">
        <v>82.842299999999994</v>
      </c>
      <c r="D107" s="45">
        <f t="shared" si="13"/>
        <v>-1.4362341130470033E-2</v>
      </c>
      <c r="E107" s="45">
        <f t="shared" si="13"/>
        <v>-2.1490237025715307E-2</v>
      </c>
      <c r="F107" s="45">
        <f t="shared" si="14"/>
        <v>-1.7079954650323886E-2</v>
      </c>
      <c r="G107" s="45">
        <f t="shared" si="15"/>
        <v>-2.3360276918229457E-2</v>
      </c>
      <c r="H107" s="45">
        <f t="shared" si="16"/>
        <v>3.9899247038236699E-4</v>
      </c>
      <c r="I107" s="45">
        <f t="shared" si="17"/>
        <v>2.9172485085712053E-4</v>
      </c>
      <c r="J107" s="45">
        <f t="shared" si="18"/>
        <v>-9.573232465621662E-3</v>
      </c>
      <c r="K107" s="45">
        <f t="shared" si="19"/>
        <v>-1.1917004560093645E-2</v>
      </c>
      <c r="L107" s="45">
        <f t="shared" si="20"/>
        <v>1.4201499768529274E-4</v>
      </c>
      <c r="M107" s="45">
        <f t="shared" si="21"/>
        <v>-4.8967164608128472E-2</v>
      </c>
      <c r="N107" s="45">
        <f t="shared" si="22"/>
        <v>2.9820699676885151E-2</v>
      </c>
      <c r="O107" s="2"/>
      <c r="P107" s="2"/>
      <c r="Q107" s="2"/>
      <c r="V107" s="45">
        <f t="shared" si="23"/>
        <v>1.4201499768529274E-4</v>
      </c>
      <c r="W107" s="45">
        <f t="shared" si="24"/>
        <v>-1.6923933750173219E-6</v>
      </c>
      <c r="X107" s="45">
        <f t="shared" si="25"/>
        <v>2.0168259567553701E-8</v>
      </c>
      <c r="Z107" s="129"/>
      <c r="AA107" s="5"/>
    </row>
    <row r="108" spans="1:27" x14ac:dyDescent="0.35">
      <c r="A108" s="6">
        <v>41428</v>
      </c>
      <c r="B108" s="85">
        <v>3920.67</v>
      </c>
      <c r="C108" s="43">
        <v>84.661699999999996</v>
      </c>
      <c r="D108" s="45">
        <f t="shared" si="13"/>
        <v>-1.8645060523233059E-2</v>
      </c>
      <c r="E108" s="45">
        <f t="shared" si="13"/>
        <v>-2.9757627641152865E-2</v>
      </c>
      <c r="F108" s="45">
        <f t="shared" si="14"/>
        <v>-2.1362674043086914E-2</v>
      </c>
      <c r="G108" s="45">
        <f t="shared" si="15"/>
        <v>-3.1627667533667018E-2</v>
      </c>
      <c r="H108" s="45">
        <f t="shared" si="16"/>
        <v>6.7565155226485113E-4</v>
      </c>
      <c r="I108" s="45">
        <f t="shared" si="17"/>
        <v>4.5636384227117939E-4</v>
      </c>
      <c r="J108" s="45">
        <f t="shared" si="18"/>
        <v>-1.2442579922813416E-2</v>
      </c>
      <c r="K108" s="45">
        <f t="shared" si="19"/>
        <v>-1.731504771833945E-2</v>
      </c>
      <c r="L108" s="45">
        <f t="shared" si="20"/>
        <v>2.9981087748837218E-4</v>
      </c>
      <c r="M108" s="45">
        <f t="shared" si="21"/>
        <v>-5.183651206532023E-2</v>
      </c>
      <c r="N108" s="45">
        <f t="shared" si="22"/>
        <v>2.6951352219693393E-2</v>
      </c>
      <c r="O108" s="2"/>
      <c r="P108" s="2"/>
      <c r="Q108" s="2"/>
      <c r="V108" s="45">
        <f t="shared" si="23"/>
        <v>2.9981087748837218E-4</v>
      </c>
      <c r="W108" s="45">
        <f t="shared" si="24"/>
        <v>-5.1912396501883869E-6</v>
      </c>
      <c r="X108" s="45">
        <f t="shared" si="25"/>
        <v>8.9886562260347715E-8</v>
      </c>
      <c r="Z108" s="129"/>
      <c r="AA108" s="5"/>
    </row>
    <row r="109" spans="1:27" x14ac:dyDescent="0.35">
      <c r="A109" s="6">
        <v>41421</v>
      </c>
      <c r="B109" s="85">
        <v>3995.16</v>
      </c>
      <c r="C109" s="43">
        <v>87.258300000000006</v>
      </c>
      <c r="D109" s="45">
        <f t="shared" si="13"/>
        <v>-6.8831798351914825E-3</v>
      </c>
      <c r="E109" s="45">
        <f t="shared" si="13"/>
        <v>9.6266992801960494E-3</v>
      </c>
      <c r="F109" s="45">
        <f t="shared" si="14"/>
        <v>-9.6007933550453367E-3</v>
      </c>
      <c r="G109" s="45">
        <f t="shared" si="15"/>
        <v>7.7566593876818987E-3</v>
      </c>
      <c r="H109" s="45">
        <f t="shared" si="16"/>
        <v>-7.4470083906606405E-5</v>
      </c>
      <c r="I109" s="45">
        <f t="shared" si="17"/>
        <v>9.2175233046282688E-5</v>
      </c>
      <c r="J109" s="45">
        <f t="shared" si="18"/>
        <v>-4.5623245642545281E-3</v>
      </c>
      <c r="K109" s="45">
        <f t="shared" si="19"/>
        <v>1.4189023844450577E-2</v>
      </c>
      <c r="L109" s="45">
        <f t="shared" si="20"/>
        <v>2.0132839765838703E-4</v>
      </c>
      <c r="M109" s="45">
        <f t="shared" si="21"/>
        <v>-4.3956256706761343E-2</v>
      </c>
      <c r="N109" s="45">
        <f t="shared" si="22"/>
        <v>3.483160757825228E-2</v>
      </c>
      <c r="O109" s="2"/>
      <c r="P109" s="2"/>
      <c r="Q109" s="2"/>
      <c r="V109" s="45">
        <f t="shared" si="23"/>
        <v>2.0132839765838703E-4</v>
      </c>
      <c r="W109" s="45">
        <f t="shared" si="24"/>
        <v>2.8566534349398813E-6</v>
      </c>
      <c r="X109" s="45">
        <f t="shared" si="25"/>
        <v>4.0533123703693624E-8</v>
      </c>
      <c r="Z109" s="129"/>
      <c r="AA109" s="5"/>
    </row>
    <row r="110" spans="1:27" x14ac:dyDescent="0.35">
      <c r="A110" s="6">
        <v>41414</v>
      </c>
      <c r="B110" s="85">
        <v>4022.85</v>
      </c>
      <c r="C110" s="43">
        <v>86.426299999999998</v>
      </c>
      <c r="D110" s="45">
        <f t="shared" si="13"/>
        <v>1.9682145391868622E-2</v>
      </c>
      <c r="E110" s="45">
        <f t="shared" si="13"/>
        <v>2.6520429199387006E-3</v>
      </c>
      <c r="F110" s="45">
        <f t="shared" si="14"/>
        <v>1.6964531872014771E-2</v>
      </c>
      <c r="G110" s="45">
        <f t="shared" si="15"/>
        <v>7.8200302742454991E-4</v>
      </c>
      <c r="H110" s="45">
        <f t="shared" si="16"/>
        <v>1.3266315282755818E-5</v>
      </c>
      <c r="I110" s="45">
        <f t="shared" si="17"/>
        <v>2.87795341636605E-4</v>
      </c>
      <c r="J110" s="45">
        <f t="shared" si="18"/>
        <v>1.3235980997987713E-2</v>
      </c>
      <c r="K110" s="45">
        <f t="shared" si="19"/>
        <v>-1.0583938078049013E-2</v>
      </c>
      <c r="L110" s="45">
        <f t="shared" si="20"/>
        <v>1.1201974523997584E-4</v>
      </c>
      <c r="M110" s="45">
        <f t="shared" si="21"/>
        <v>-2.6157951144519097E-2</v>
      </c>
      <c r="N110" s="45">
        <f t="shared" si="22"/>
        <v>5.2629913140494526E-2</v>
      </c>
      <c r="O110" s="2"/>
      <c r="P110" s="2"/>
      <c r="Q110" s="2"/>
      <c r="V110" s="45">
        <f t="shared" si="23"/>
        <v>1.1201974523997584E-4</v>
      </c>
      <c r="W110" s="45">
        <f t="shared" si="24"/>
        <v>-1.1856100471387299E-6</v>
      </c>
      <c r="X110" s="45">
        <f t="shared" si="25"/>
        <v>1.2548423323629089E-8</v>
      </c>
      <c r="Z110" s="129"/>
      <c r="AA110" s="5"/>
    </row>
    <row r="111" spans="1:27" x14ac:dyDescent="0.35">
      <c r="A111" s="6">
        <v>41407</v>
      </c>
      <c r="B111" s="85">
        <v>3945.2</v>
      </c>
      <c r="C111" s="43">
        <v>86.197699999999998</v>
      </c>
      <c r="D111" s="45">
        <f t="shared" si="13"/>
        <v>9.7669847250091771E-3</v>
      </c>
      <c r="E111" s="45">
        <f t="shared" si="13"/>
        <v>2.9787635106124297E-3</v>
      </c>
      <c r="F111" s="45">
        <f t="shared" si="14"/>
        <v>7.0493712051553237E-3</v>
      </c>
      <c r="G111" s="45">
        <f t="shared" si="15"/>
        <v>1.108723618098279E-3</v>
      </c>
      <c r="H111" s="45">
        <f t="shared" si="16"/>
        <v>7.8158043478976359E-6</v>
      </c>
      <c r="I111" s="45">
        <f t="shared" si="17"/>
        <v>4.9693634388073025E-5</v>
      </c>
      <c r="J111" s="45">
        <f t="shared" si="18"/>
        <v>6.5929959135163935E-3</v>
      </c>
      <c r="K111" s="45">
        <f t="shared" si="19"/>
        <v>-3.6142324029039639E-3</v>
      </c>
      <c r="L111" s="45">
        <f t="shared" si="20"/>
        <v>1.306267586220096E-5</v>
      </c>
      <c r="M111" s="45">
        <f t="shared" si="21"/>
        <v>-3.280093622899042E-2</v>
      </c>
      <c r="N111" s="45">
        <f t="shared" si="22"/>
        <v>4.5986928056023203E-2</v>
      </c>
      <c r="O111" s="2"/>
      <c r="P111" s="2"/>
      <c r="Q111" s="2"/>
      <c r="V111" s="45">
        <f t="shared" si="23"/>
        <v>1.3062675862200954E-5</v>
      </c>
      <c r="W111" s="45">
        <f t="shared" si="24"/>
        <v>-4.7211546369798147E-8</v>
      </c>
      <c r="X111" s="45">
        <f t="shared" si="25"/>
        <v>1.7063350068092742E-10</v>
      </c>
      <c r="Z111" s="129"/>
      <c r="AA111" s="5"/>
    </row>
    <row r="112" spans="1:27" x14ac:dyDescent="0.35">
      <c r="A112" s="6">
        <v>41400</v>
      </c>
      <c r="B112" s="85">
        <v>3907.04</v>
      </c>
      <c r="C112" s="43">
        <v>85.941699999999997</v>
      </c>
      <c r="D112" s="45">
        <f t="shared" si="13"/>
        <v>9.9155267429717961E-3</v>
      </c>
      <c r="E112" s="45">
        <f t="shared" si="13"/>
        <v>7.1792624087210636E-3</v>
      </c>
      <c r="F112" s="45">
        <f t="shared" si="14"/>
        <v>7.1979132231179428E-3</v>
      </c>
      <c r="G112" s="45">
        <f t="shared" si="15"/>
        <v>5.3092225162069129E-3</v>
      </c>
      <c r="H112" s="45">
        <f t="shared" si="16"/>
        <v>3.8215322953881254E-5</v>
      </c>
      <c r="I112" s="45">
        <f t="shared" si="17"/>
        <v>5.1809954767536128E-5</v>
      </c>
      <c r="J112" s="45">
        <f t="shared" si="18"/>
        <v>6.6925164803430222E-3</v>
      </c>
      <c r="K112" s="45">
        <f t="shared" si="19"/>
        <v>4.8674592837804134E-4</v>
      </c>
      <c r="L112" s="45">
        <f t="shared" si="20"/>
        <v>2.3692159879260135E-7</v>
      </c>
      <c r="M112" s="45">
        <f t="shared" si="21"/>
        <v>-3.2701415662163787E-2</v>
      </c>
      <c r="N112" s="45">
        <f t="shared" si="22"/>
        <v>4.6086448622849836E-2</v>
      </c>
      <c r="O112" s="2"/>
      <c r="P112" s="2"/>
      <c r="Q112" s="2"/>
      <c r="V112" s="45">
        <f t="shared" si="23"/>
        <v>2.3692159879260214E-7</v>
      </c>
      <c r="W112" s="45">
        <f t="shared" si="24"/>
        <v>1.1532062355711516E-10</v>
      </c>
      <c r="X112" s="45">
        <f t="shared" si="25"/>
        <v>5.6131843974442736E-14</v>
      </c>
      <c r="Z112" s="129"/>
      <c r="AA112" s="5"/>
    </row>
    <row r="113" spans="1:27" x14ac:dyDescent="0.35">
      <c r="A113" s="6">
        <v>41393</v>
      </c>
      <c r="B113" s="85">
        <v>3868.68</v>
      </c>
      <c r="C113" s="43">
        <v>85.329099999999997</v>
      </c>
      <c r="D113" s="45">
        <f t="shared" si="13"/>
        <v>5.9294165322702021E-2</v>
      </c>
      <c r="E113" s="45">
        <f t="shared" si="13"/>
        <v>-2.2825784478878838E-2</v>
      </c>
      <c r="F113" s="45">
        <f t="shared" si="14"/>
        <v>5.6576551802848166E-2</v>
      </c>
      <c r="G113" s="45">
        <f t="shared" si="15"/>
        <v>-2.4695824371392987E-2</v>
      </c>
      <c r="H113" s="45">
        <f t="shared" si="16"/>
        <v>-1.3972045868621556E-3</v>
      </c>
      <c r="I113" s="45">
        <f t="shared" si="17"/>
        <v>3.2009062139003622E-3</v>
      </c>
      <c r="J113" s="45">
        <f t="shared" si="18"/>
        <v>3.9775344948572613E-2</v>
      </c>
      <c r="K113" s="45">
        <f t="shared" si="19"/>
        <v>-6.2601129427451455E-2</v>
      </c>
      <c r="L113" s="45">
        <f t="shared" si="20"/>
        <v>3.9189014055925281E-3</v>
      </c>
      <c r="M113" s="45">
        <f t="shared" si="21"/>
        <v>3.8141280606580202E-4</v>
      </c>
      <c r="N113" s="45">
        <f t="shared" si="22"/>
        <v>7.9169277091079432E-2</v>
      </c>
      <c r="O113" s="2"/>
      <c r="P113" s="2"/>
      <c r="Q113" s="2"/>
      <c r="V113" s="45">
        <f t="shared" si="23"/>
        <v>3.9189014055925281E-3</v>
      </c>
      <c r="W113" s="45">
        <f t="shared" si="24"/>
        <v>-2.4532765410491925E-4</v>
      </c>
      <c r="X113" s="45">
        <f t="shared" si="25"/>
        <v>1.5357788226755092E-5</v>
      </c>
      <c r="Z113" s="129"/>
      <c r="AA113" s="5"/>
    </row>
    <row r="114" spans="1:27" x14ac:dyDescent="0.35">
      <c r="A114" s="6">
        <v>41386</v>
      </c>
      <c r="B114" s="85">
        <v>3652.13</v>
      </c>
      <c r="C114" s="43">
        <v>87.322299999999998</v>
      </c>
      <c r="D114" s="45">
        <f t="shared" si="13"/>
        <v>-1.5725728207671222E-2</v>
      </c>
      <c r="E114" s="45">
        <f t="shared" si="13"/>
        <v>1.0046996253485978E-2</v>
      </c>
      <c r="F114" s="45">
        <f t="shared" si="14"/>
        <v>-1.8443341727525077E-2</v>
      </c>
      <c r="G114" s="45">
        <f t="shared" si="15"/>
        <v>8.1769563609718279E-3</v>
      </c>
      <c r="H114" s="45">
        <f t="shared" si="16"/>
        <v>-1.5081040045646332E-4</v>
      </c>
      <c r="I114" s="45">
        <f t="shared" si="17"/>
        <v>3.4015685407826768E-4</v>
      </c>
      <c r="J114" s="45">
        <f t="shared" si="18"/>
        <v>-1.0486678079113385E-2</v>
      </c>
      <c r="K114" s="45">
        <f t="shared" si="19"/>
        <v>2.0533674332599363E-2</v>
      </c>
      <c r="L114" s="45">
        <f t="shared" si="20"/>
        <v>4.2163178159724987E-4</v>
      </c>
      <c r="M114" s="45">
        <f t="shared" si="21"/>
        <v>-4.98806102216202E-2</v>
      </c>
      <c r="N114" s="45">
        <f t="shared" si="22"/>
        <v>2.8907254063393426E-2</v>
      </c>
      <c r="O114" s="2"/>
      <c r="P114" s="2"/>
      <c r="Q114" s="2"/>
      <c r="V114" s="45">
        <f t="shared" si="23"/>
        <v>4.2163178159724987E-4</v>
      </c>
      <c r="W114" s="45">
        <f t="shared" si="24"/>
        <v>8.6576496915915905E-6</v>
      </c>
      <c r="X114" s="45">
        <f t="shared" si="25"/>
        <v>1.7777335925287101E-7</v>
      </c>
      <c r="Z114" s="129"/>
      <c r="AA114" s="5"/>
    </row>
    <row r="115" spans="1:27" x14ac:dyDescent="0.35">
      <c r="A115" s="6">
        <v>41379</v>
      </c>
      <c r="B115" s="85">
        <v>3710.48</v>
      </c>
      <c r="C115" s="43">
        <v>86.453699999999998</v>
      </c>
      <c r="D115" s="45">
        <f t="shared" si="13"/>
        <v>1.1917813449402423E-2</v>
      </c>
      <c r="E115" s="45">
        <f t="shared" si="13"/>
        <v>-3.6877533169613302E-3</v>
      </c>
      <c r="F115" s="45">
        <f t="shared" si="14"/>
        <v>9.2001999295485692E-3</v>
      </c>
      <c r="G115" s="45">
        <f t="shared" si="15"/>
        <v>-5.5577932094754805E-3</v>
      </c>
      <c r="H115" s="45">
        <f t="shared" si="16"/>
        <v>-5.1132808694261829E-5</v>
      </c>
      <c r="I115" s="45">
        <f t="shared" si="17"/>
        <v>8.4643678743665502E-5</v>
      </c>
      <c r="J115" s="45">
        <f t="shared" si="18"/>
        <v>8.0340137260822495E-3</v>
      </c>
      <c r="K115" s="45">
        <f t="shared" si="19"/>
        <v>-1.172176704304358E-2</v>
      </c>
      <c r="L115" s="45">
        <f t="shared" si="20"/>
        <v>1.3739982261138265E-4</v>
      </c>
      <c r="M115" s="45">
        <f t="shared" si="21"/>
        <v>-3.1359918416424562E-2</v>
      </c>
      <c r="N115" s="45">
        <f t="shared" si="22"/>
        <v>4.7427945868589061E-2</v>
      </c>
      <c r="O115" s="2"/>
      <c r="P115" s="2"/>
      <c r="Q115" s="2"/>
      <c r="V115" s="45">
        <f t="shared" si="23"/>
        <v>1.3739982261138265E-4</v>
      </c>
      <c r="W115" s="45">
        <f t="shared" si="24"/>
        <v>-1.6105687124061393E-6</v>
      </c>
      <c r="X115" s="45">
        <f t="shared" si="25"/>
        <v>1.8878711253639417E-8</v>
      </c>
      <c r="Z115" s="129"/>
      <c r="AA115" s="5"/>
    </row>
    <row r="116" spans="1:27" x14ac:dyDescent="0.35">
      <c r="A116" s="6">
        <v>41372</v>
      </c>
      <c r="B116" s="85">
        <v>3666.78</v>
      </c>
      <c r="C116" s="43">
        <v>86.773700000000005</v>
      </c>
      <c r="D116" s="45">
        <f t="shared" si="13"/>
        <v>-3.6419586006091312E-2</v>
      </c>
      <c r="E116" s="45">
        <f t="shared" si="13"/>
        <v>-2.6564447391063836E-2</v>
      </c>
      <c r="F116" s="45">
        <f t="shared" si="14"/>
        <v>-3.9137199525945167E-2</v>
      </c>
      <c r="G116" s="45">
        <f t="shared" si="15"/>
        <v>-2.8434487283577985E-2</v>
      </c>
      <c r="H116" s="45">
        <f t="shared" si="16"/>
        <v>1.1128462022353422E-3</v>
      </c>
      <c r="I116" s="45">
        <f t="shared" si="17"/>
        <v>1.5317203867336426E-3</v>
      </c>
      <c r="J116" s="45">
        <f t="shared" si="18"/>
        <v>-2.4351202650515765E-2</v>
      </c>
      <c r="K116" s="45">
        <f t="shared" si="19"/>
        <v>-2.2132447405480704E-3</v>
      </c>
      <c r="L116" s="45">
        <f t="shared" si="20"/>
        <v>4.8984522815636951E-6</v>
      </c>
      <c r="M116" s="45">
        <f t="shared" si="21"/>
        <v>-6.3745134793022573E-2</v>
      </c>
      <c r="N116" s="45">
        <f t="shared" si="22"/>
        <v>1.5042729491991046E-2</v>
      </c>
      <c r="O116" s="2"/>
      <c r="P116" s="2"/>
      <c r="Q116" s="2"/>
      <c r="V116" s="45">
        <f t="shared" si="23"/>
        <v>4.8984522815636917E-6</v>
      </c>
      <c r="W116" s="45">
        <f t="shared" si="24"/>
        <v>-1.0841473748996533E-8</v>
      </c>
      <c r="X116" s="45">
        <f t="shared" si="25"/>
        <v>2.3994834754756537E-11</v>
      </c>
      <c r="Z116" s="129"/>
      <c r="AA116" s="5"/>
    </row>
    <row r="117" spans="1:27" x14ac:dyDescent="0.35">
      <c r="A117" s="6">
        <v>41366</v>
      </c>
      <c r="B117" s="85">
        <v>3805.37</v>
      </c>
      <c r="C117" s="43">
        <v>89.1417</v>
      </c>
      <c r="D117" s="45">
        <f t="shared" si="13"/>
        <v>2.0759231540941708E-2</v>
      </c>
      <c r="E117" s="45">
        <f t="shared" si="13"/>
        <v>1.6260542618513941E-2</v>
      </c>
      <c r="F117" s="45">
        <f t="shared" si="14"/>
        <v>1.8041618021087856E-2</v>
      </c>
      <c r="G117" s="45">
        <f t="shared" si="15"/>
        <v>1.4390502725999791E-2</v>
      </c>
      <c r="H117" s="45">
        <f t="shared" si="16"/>
        <v>2.5962795331391177E-4</v>
      </c>
      <c r="I117" s="45">
        <f t="shared" si="17"/>
        <v>3.2549998081884209E-4</v>
      </c>
      <c r="J117" s="45">
        <f t="shared" si="18"/>
        <v>1.3957609972382283E-2</v>
      </c>
      <c r="K117" s="45">
        <f t="shared" si="19"/>
        <v>2.3029326461316574E-3</v>
      </c>
      <c r="L117" s="45">
        <f t="shared" si="20"/>
        <v>5.3034987726189578E-6</v>
      </c>
      <c r="M117" s="45">
        <f t="shared" si="21"/>
        <v>-2.543632217012453E-2</v>
      </c>
      <c r="N117" s="45">
        <f t="shared" si="22"/>
        <v>5.3351542114889093E-2</v>
      </c>
      <c r="O117" s="2"/>
      <c r="P117" s="2"/>
      <c r="Q117" s="2"/>
      <c r="V117" s="45">
        <f t="shared" si="23"/>
        <v>5.303498772618962E-6</v>
      </c>
      <c r="W117" s="45">
        <f t="shared" si="24"/>
        <v>1.2213600462183388E-8</v>
      </c>
      <c r="X117" s="45">
        <f t="shared" si="25"/>
        <v>2.8127099231170838E-11</v>
      </c>
      <c r="Z117" s="129"/>
      <c r="AA117" s="5"/>
    </row>
    <row r="118" spans="1:27" x14ac:dyDescent="0.35">
      <c r="A118" s="6">
        <v>41358</v>
      </c>
      <c r="B118" s="85">
        <v>3727.98</v>
      </c>
      <c r="C118" s="43">
        <v>87.715400000000002</v>
      </c>
      <c r="D118" s="45">
        <f t="shared" si="13"/>
        <v>-2.5484450276697972E-2</v>
      </c>
      <c r="E118" s="45">
        <f t="shared" si="13"/>
        <v>-4.8686343941998424E-2</v>
      </c>
      <c r="F118" s="45">
        <f t="shared" si="14"/>
        <v>-2.8202063796551824E-2</v>
      </c>
      <c r="G118" s="45">
        <f t="shared" si="15"/>
        <v>-5.0556383834512574E-2</v>
      </c>
      <c r="H118" s="45">
        <f t="shared" si="16"/>
        <v>1.425794362223885E-3</v>
      </c>
      <c r="I118" s="45">
        <f t="shared" si="17"/>
        <v>7.9535640238477903E-4</v>
      </c>
      <c r="J118" s="45">
        <f t="shared" si="18"/>
        <v>-1.7024852025676301E-2</v>
      </c>
      <c r="K118" s="45">
        <f t="shared" si="19"/>
        <v>-3.1661491916322122E-2</v>
      </c>
      <c r="L118" s="45">
        <f t="shared" si="20"/>
        <v>1.0024500703673311E-3</v>
      </c>
      <c r="M118" s="45">
        <f t="shared" si="21"/>
        <v>-5.6418784168183113E-2</v>
      </c>
      <c r="N118" s="45">
        <f t="shared" si="22"/>
        <v>2.236908011683051E-2</v>
      </c>
      <c r="O118" s="2"/>
      <c r="P118" s="2"/>
      <c r="Q118" s="2"/>
      <c r="V118" s="45">
        <f t="shared" si="23"/>
        <v>1.0024500703673311E-3</v>
      </c>
      <c r="W118" s="45">
        <f t="shared" si="24"/>
        <v>-3.1739064799451797E-5</v>
      </c>
      <c r="X118" s="45">
        <f t="shared" si="25"/>
        <v>1.0049061435794672E-6</v>
      </c>
      <c r="Z118" s="129"/>
      <c r="AA118" s="5"/>
    </row>
    <row r="119" spans="1:27" x14ac:dyDescent="0.35">
      <c r="A119" s="6">
        <v>41351</v>
      </c>
      <c r="B119" s="85">
        <v>3825.47</v>
      </c>
      <c r="C119" s="43">
        <v>92.204499999999996</v>
      </c>
      <c r="D119" s="45">
        <f t="shared" si="13"/>
        <v>-2.8152345898490414E-3</v>
      </c>
      <c r="E119" s="45">
        <f t="shared" si="13"/>
        <v>8.5007432134602406E-3</v>
      </c>
      <c r="F119" s="45">
        <f t="shared" si="14"/>
        <v>-5.5328481097028943E-3</v>
      </c>
      <c r="G119" s="45">
        <f t="shared" si="15"/>
        <v>6.63070332094609E-3</v>
      </c>
      <c r="H119" s="45">
        <f t="shared" si="16"/>
        <v>-3.6686674335297278E-5</v>
      </c>
      <c r="I119" s="45">
        <f t="shared" si="17"/>
        <v>3.0612408205042892E-5</v>
      </c>
      <c r="J119" s="45">
        <f t="shared" si="18"/>
        <v>-1.8368720479298186E-3</v>
      </c>
      <c r="K119" s="45">
        <f t="shared" si="19"/>
        <v>1.0337615261390059E-2</v>
      </c>
      <c r="L119" s="45">
        <f t="shared" si="20"/>
        <v>1.0686628929252464E-4</v>
      </c>
      <c r="M119" s="45">
        <f t="shared" si="21"/>
        <v>-4.1230804190436628E-2</v>
      </c>
      <c r="N119" s="45">
        <f t="shared" si="22"/>
        <v>3.7557060094576995E-2</v>
      </c>
      <c r="O119" s="2"/>
      <c r="P119" s="2"/>
      <c r="Q119" s="2"/>
      <c r="V119" s="45">
        <f t="shared" si="23"/>
        <v>1.0686628929252464E-4</v>
      </c>
      <c r="W119" s="45">
        <f t="shared" si="24"/>
        <v>1.1047425831185278E-6</v>
      </c>
      <c r="X119" s="45">
        <f t="shared" si="25"/>
        <v>1.1420403787153568E-8</v>
      </c>
      <c r="Z119" s="129"/>
      <c r="AA119" s="5"/>
    </row>
    <row r="120" spans="1:27" x14ac:dyDescent="0.35">
      <c r="A120" s="6">
        <v>41344</v>
      </c>
      <c r="B120" s="85">
        <v>3836.27</v>
      </c>
      <c r="C120" s="43">
        <v>91.427300000000002</v>
      </c>
      <c r="D120" s="45">
        <f t="shared" si="13"/>
        <v>3.41019365134132E-2</v>
      </c>
      <c r="E120" s="45">
        <f t="shared" si="13"/>
        <v>0</v>
      </c>
      <c r="F120" s="45">
        <f t="shared" si="14"/>
        <v>3.1384322993559345E-2</v>
      </c>
      <c r="G120" s="45">
        <f t="shared" si="15"/>
        <v>-1.8700398925141507E-3</v>
      </c>
      <c r="H120" s="45">
        <f t="shared" si="16"/>
        <v>-5.8689935997505102E-5</v>
      </c>
      <c r="I120" s="45">
        <f t="shared" si="17"/>
        <v>9.8497572976405791E-4</v>
      </c>
      <c r="J120" s="45">
        <f t="shared" si="18"/>
        <v>2.2896990089023808E-2</v>
      </c>
      <c r="K120" s="45">
        <f t="shared" si="19"/>
        <v>-2.2896990089023808E-2</v>
      </c>
      <c r="L120" s="45">
        <f t="shared" si="20"/>
        <v>5.2427215513685453E-4</v>
      </c>
      <c r="M120" s="45">
        <f t="shared" si="21"/>
        <v>-1.6496942053483003E-2</v>
      </c>
      <c r="N120" s="45">
        <f t="shared" si="22"/>
        <v>6.229092223153062E-2</v>
      </c>
      <c r="O120" s="2"/>
      <c r="P120" s="2"/>
      <c r="Q120" s="2"/>
      <c r="V120" s="45">
        <f t="shared" si="23"/>
        <v>5.2427215513685453E-4</v>
      </c>
      <c r="W120" s="45">
        <f t="shared" si="24"/>
        <v>-1.2004254340119711E-5</v>
      </c>
      <c r="X120" s="45">
        <f t="shared" si="25"/>
        <v>2.7486129265184208E-7</v>
      </c>
      <c r="Z120" s="129"/>
      <c r="AA120" s="5"/>
    </row>
    <row r="121" spans="1:27" x14ac:dyDescent="0.35">
      <c r="A121" s="6">
        <v>41337</v>
      </c>
      <c r="B121" s="85">
        <v>3709.76</v>
      </c>
      <c r="C121" s="43">
        <v>91.427300000000002</v>
      </c>
      <c r="D121" s="45">
        <f t="shared" si="13"/>
        <v>-3.1091034656963259E-3</v>
      </c>
      <c r="E121" s="45">
        <f t="shared" si="13"/>
        <v>1.781082386888639E-2</v>
      </c>
      <c r="F121" s="45">
        <f t="shared" si="14"/>
        <v>-5.8267169855501788E-3</v>
      </c>
      <c r="G121" s="45">
        <f t="shared" si="15"/>
        <v>1.594078397637224E-2</v>
      </c>
      <c r="H121" s="45">
        <f t="shared" si="16"/>
        <v>-9.288243675811425E-5</v>
      </c>
      <c r="I121" s="45">
        <f t="shared" si="17"/>
        <v>3.3950630829698962E-5</v>
      </c>
      <c r="J121" s="45">
        <f t="shared" si="18"/>
        <v>-2.0337590802871268E-3</v>
      </c>
      <c r="K121" s="45">
        <f t="shared" si="19"/>
        <v>1.9844582949173517E-2</v>
      </c>
      <c r="L121" s="45">
        <f t="shared" si="20"/>
        <v>3.9380747242662829E-4</v>
      </c>
      <c r="M121" s="45">
        <f t="shared" si="21"/>
        <v>-4.1427691222793939E-2</v>
      </c>
      <c r="N121" s="45">
        <f t="shared" si="22"/>
        <v>3.7360173062219684E-2</v>
      </c>
      <c r="O121" s="2"/>
      <c r="P121" s="2"/>
      <c r="Q121" s="2"/>
      <c r="V121" s="45">
        <f t="shared" si="23"/>
        <v>3.9380747242662829E-4</v>
      </c>
      <c r="W121" s="45">
        <f t="shared" si="24"/>
        <v>7.8149450525745881E-6</v>
      </c>
      <c r="X121" s="45">
        <f t="shared" si="25"/>
        <v>1.5508432533904961E-7</v>
      </c>
      <c r="Z121" s="129"/>
      <c r="AA121" s="5"/>
    </row>
    <row r="122" spans="1:27" x14ac:dyDescent="0.35">
      <c r="A122" s="6">
        <v>41330</v>
      </c>
      <c r="B122" s="85">
        <v>3721.33</v>
      </c>
      <c r="C122" s="43">
        <v>89.827399999999997</v>
      </c>
      <c r="D122" s="45">
        <f t="shared" si="13"/>
        <v>1.4804856232819921E-2</v>
      </c>
      <c r="E122" s="45">
        <f t="shared" si="13"/>
        <v>2.3117917667546999E-2</v>
      </c>
      <c r="F122" s="45">
        <f t="shared" si="14"/>
        <v>1.2087242712966068E-2</v>
      </c>
      <c r="G122" s="45">
        <f t="shared" si="15"/>
        <v>2.1247877775032849E-2</v>
      </c>
      <c r="H122" s="45">
        <f t="shared" si="16"/>
        <v>2.5682825580225949E-4</v>
      </c>
      <c r="I122" s="45">
        <f t="shared" si="17"/>
        <v>1.461014364021513E-4</v>
      </c>
      <c r="J122" s="45">
        <f t="shared" si="18"/>
        <v>9.9682821452089041E-3</v>
      </c>
      <c r="K122" s="45">
        <f t="shared" si="19"/>
        <v>1.3149635522338094E-2</v>
      </c>
      <c r="L122" s="45">
        <f t="shared" si="20"/>
        <v>1.7291291437033585E-4</v>
      </c>
      <c r="M122" s="45">
        <f t="shared" si="21"/>
        <v>-2.9425649997297909E-2</v>
      </c>
      <c r="N122" s="45">
        <f t="shared" si="22"/>
        <v>4.9362214287715714E-2</v>
      </c>
      <c r="O122" s="2"/>
      <c r="P122" s="2"/>
      <c r="Q122" s="2"/>
      <c r="V122" s="45">
        <f t="shared" si="23"/>
        <v>1.7291291437033585E-4</v>
      </c>
      <c r="W122" s="45">
        <f t="shared" si="24"/>
        <v>2.2737418010751736E-6</v>
      </c>
      <c r="X122" s="45">
        <f t="shared" si="25"/>
        <v>2.9898875956043095E-8</v>
      </c>
      <c r="Z122" s="129"/>
      <c r="AA122" s="5"/>
    </row>
    <row r="123" spans="1:27" x14ac:dyDescent="0.35">
      <c r="A123" s="6">
        <v>41323</v>
      </c>
      <c r="B123" s="85">
        <v>3667.04</v>
      </c>
      <c r="C123" s="43">
        <v>87.797700000000006</v>
      </c>
      <c r="D123" s="45">
        <f t="shared" si="13"/>
        <v>4.5088725627160714E-3</v>
      </c>
      <c r="E123" s="45">
        <f t="shared" si="13"/>
        <v>6.3338097083616027E-2</v>
      </c>
      <c r="F123" s="45">
        <f t="shared" si="14"/>
        <v>1.791259042862218E-3</v>
      </c>
      <c r="G123" s="45">
        <f t="shared" si="15"/>
        <v>6.1468057191101877E-2</v>
      </c>
      <c r="H123" s="45">
        <f t="shared" si="16"/>
        <v>1.1010521329073322E-4</v>
      </c>
      <c r="I123" s="45">
        <f t="shared" si="17"/>
        <v>3.2086089586356696E-6</v>
      </c>
      <c r="J123" s="45">
        <f t="shared" si="18"/>
        <v>3.0701522763639131E-3</v>
      </c>
      <c r="K123" s="45">
        <f t="shared" si="19"/>
        <v>6.0267944807252116E-2</v>
      </c>
      <c r="L123" s="45">
        <f t="shared" si="20"/>
        <v>3.6322251712899872E-3</v>
      </c>
      <c r="M123" s="45">
        <f t="shared" si="21"/>
        <v>-3.6323779866142901E-2</v>
      </c>
      <c r="N123" s="45">
        <f t="shared" si="22"/>
        <v>4.2464084418870722E-2</v>
      </c>
      <c r="O123" s="2"/>
      <c r="P123" s="2"/>
      <c r="Q123" s="2"/>
      <c r="V123" s="45">
        <f t="shared" si="23"/>
        <v>3.6322251712899872E-3</v>
      </c>
      <c r="W123" s="45">
        <f t="shared" si="24"/>
        <v>2.189067461508168E-4</v>
      </c>
      <c r="X123" s="45">
        <f t="shared" si="25"/>
        <v>1.3193059694952576E-5</v>
      </c>
      <c r="Z123" s="129"/>
      <c r="AA123" s="5"/>
    </row>
    <row r="124" spans="1:27" x14ac:dyDescent="0.35">
      <c r="A124" s="6">
        <v>41316</v>
      </c>
      <c r="B124" s="85">
        <v>3650.58</v>
      </c>
      <c r="C124" s="43">
        <v>82.567999999999998</v>
      </c>
      <c r="D124" s="45">
        <f t="shared" si="13"/>
        <v>-2.5492430141724597E-3</v>
      </c>
      <c r="E124" s="45">
        <f t="shared" si="13"/>
        <v>-2.6832585691959204E-2</v>
      </c>
      <c r="F124" s="45">
        <f t="shared" si="14"/>
        <v>-5.2668565340263131E-3</v>
      </c>
      <c r="G124" s="45">
        <f t="shared" si="15"/>
        <v>-2.8702625584473354E-2</v>
      </c>
      <c r="H124" s="45">
        <f t="shared" si="16"/>
        <v>1.5117261110329431E-4</v>
      </c>
      <c r="I124" s="45">
        <f t="shared" si="17"/>
        <v>2.7739777750015669E-5</v>
      </c>
      <c r="J124" s="45">
        <f t="shared" si="18"/>
        <v>-1.6586623215135311E-3</v>
      </c>
      <c r="K124" s="45">
        <f t="shared" si="19"/>
        <v>-2.5173923370445675E-2</v>
      </c>
      <c r="L124" s="45">
        <f t="shared" si="20"/>
        <v>6.3372641786107098E-4</v>
      </c>
      <c r="M124" s="45">
        <f t="shared" si="21"/>
        <v>-4.1052594464020341E-2</v>
      </c>
      <c r="N124" s="45">
        <f t="shared" si="22"/>
        <v>3.7735269820993282E-2</v>
      </c>
      <c r="O124" s="2"/>
      <c r="P124" s="2"/>
      <c r="Q124" s="2"/>
      <c r="V124" s="45">
        <f t="shared" si="23"/>
        <v>6.3372641786107098E-4</v>
      </c>
      <c r="W124" s="45">
        <f t="shared" si="24"/>
        <v>-1.5953380281061636E-5</v>
      </c>
      <c r="X124" s="45">
        <f t="shared" si="25"/>
        <v>4.0160917269502475E-7</v>
      </c>
      <c r="Z124" s="129"/>
      <c r="AA124" s="5"/>
    </row>
    <row r="125" spans="1:27" x14ac:dyDescent="0.35">
      <c r="A125" s="6">
        <v>41309</v>
      </c>
      <c r="B125" s="85">
        <v>3659.91</v>
      </c>
      <c r="C125" s="43">
        <v>84.8446</v>
      </c>
      <c r="D125" s="45">
        <f t="shared" si="13"/>
        <v>-3.1997757141836981E-2</v>
      </c>
      <c r="E125" s="45">
        <f t="shared" si="13"/>
        <v>1.9556053315900972E-2</v>
      </c>
      <c r="F125" s="45">
        <f t="shared" si="14"/>
        <v>-3.4715370661690836E-2</v>
      </c>
      <c r="G125" s="45">
        <f t="shared" si="15"/>
        <v>1.7686013423386823E-2</v>
      </c>
      <c r="H125" s="45">
        <f t="shared" si="16"/>
        <v>-6.1397651152051325E-4</v>
      </c>
      <c r="I125" s="45">
        <f t="shared" si="17"/>
        <v>1.2051569601785848E-3</v>
      </c>
      <c r="J125" s="45">
        <f t="shared" si="18"/>
        <v>-2.1388654268470197E-2</v>
      </c>
      <c r="K125" s="45">
        <f t="shared" si="19"/>
        <v>4.0944707584371173E-2</v>
      </c>
      <c r="L125" s="45">
        <f t="shared" si="20"/>
        <v>1.6764690791696622E-3</v>
      </c>
      <c r="M125" s="45">
        <f t="shared" si="21"/>
        <v>-6.0782586410977009E-2</v>
      </c>
      <c r="N125" s="45">
        <f t="shared" si="22"/>
        <v>1.8005277874036614E-2</v>
      </c>
      <c r="O125" s="2"/>
      <c r="P125" s="2"/>
      <c r="Q125" s="2"/>
      <c r="V125" s="45">
        <f t="shared" si="23"/>
        <v>1.6764690791696622E-3</v>
      </c>
      <c r="W125" s="45">
        <f t="shared" si="24"/>
        <v>6.8642536220841829E-5</v>
      </c>
      <c r="X125" s="45">
        <f t="shared" si="25"/>
        <v>2.8105485734119752E-6</v>
      </c>
      <c r="Z125" s="129"/>
      <c r="AA125" s="5"/>
    </row>
    <row r="126" spans="1:27" x14ac:dyDescent="0.35">
      <c r="A126" s="6">
        <v>41302</v>
      </c>
      <c r="B126" s="85">
        <v>3780.89</v>
      </c>
      <c r="C126" s="43">
        <v>83.217200000000005</v>
      </c>
      <c r="D126" s="45">
        <f t="shared" si="13"/>
        <v>4.7461752895936711E-3</v>
      </c>
      <c r="E126" s="45">
        <f t="shared" si="13"/>
        <v>0</v>
      </c>
      <c r="F126" s="45">
        <f t="shared" si="14"/>
        <v>2.0285617697398178E-3</v>
      </c>
      <c r="G126" s="45">
        <f t="shared" si="15"/>
        <v>-1.8700398925141507E-3</v>
      </c>
      <c r="H126" s="45">
        <f t="shared" si="16"/>
        <v>-3.7934914338425643E-6</v>
      </c>
      <c r="I126" s="45">
        <f t="shared" si="17"/>
        <v>4.1150628536499415E-6</v>
      </c>
      <c r="J126" s="45">
        <f t="shared" si="18"/>
        <v>3.2291409733823323E-3</v>
      </c>
      <c r="K126" s="45">
        <f t="shared" si="19"/>
        <v>-3.2291409733823323E-3</v>
      </c>
      <c r="L126" s="45">
        <f t="shared" si="20"/>
        <v>1.0427351425976597E-5</v>
      </c>
      <c r="M126" s="45">
        <f t="shared" si="21"/>
        <v>-3.616479116912448E-2</v>
      </c>
      <c r="N126" s="45">
        <f t="shared" si="22"/>
        <v>4.2623073115889143E-2</v>
      </c>
      <c r="O126" s="2"/>
      <c r="P126" s="2"/>
      <c r="Q126" s="2"/>
      <c r="V126" s="45">
        <f t="shared" si="23"/>
        <v>1.0427351425976591E-5</v>
      </c>
      <c r="W126" s="45">
        <f t="shared" si="24"/>
        <v>-3.3671387733477691E-8</v>
      </c>
      <c r="X126" s="45">
        <f t="shared" si="25"/>
        <v>1.0872965776081605E-10</v>
      </c>
      <c r="Z126" s="129"/>
      <c r="AA126" s="5"/>
    </row>
    <row r="127" spans="1:27" x14ac:dyDescent="0.35">
      <c r="A127" s="6">
        <v>41295</v>
      </c>
      <c r="B127" s="85">
        <v>3763.03</v>
      </c>
      <c r="C127" s="43">
        <v>83.217200000000005</v>
      </c>
      <c r="D127" s="45">
        <f t="shared" si="13"/>
        <v>1.4772466797006728E-2</v>
      </c>
      <c r="E127" s="45">
        <f t="shared" si="13"/>
        <v>3.5495728218643656E-2</v>
      </c>
      <c r="F127" s="45">
        <f t="shared" si="14"/>
        <v>1.2054853277152874E-2</v>
      </c>
      <c r="G127" s="45">
        <f t="shared" si="15"/>
        <v>3.3625688326129506E-2</v>
      </c>
      <c r="H127" s="45">
        <f t="shared" si="16"/>
        <v>4.0535273911476342E-4</v>
      </c>
      <c r="I127" s="45">
        <f t="shared" si="17"/>
        <v>1.4531948753368338E-4</v>
      </c>
      <c r="J127" s="45">
        <f t="shared" si="18"/>
        <v>9.9465817869161081E-3</v>
      </c>
      <c r="K127" s="45">
        <f t="shared" si="19"/>
        <v>2.5549146431727548E-2</v>
      </c>
      <c r="L127" s="45">
        <f t="shared" si="20"/>
        <v>6.5275888338985652E-4</v>
      </c>
      <c r="M127" s="45">
        <f t="shared" si="21"/>
        <v>-2.9447350355590703E-2</v>
      </c>
      <c r="N127" s="45">
        <f t="shared" si="22"/>
        <v>4.9340513929422916E-2</v>
      </c>
      <c r="O127" s="2"/>
      <c r="P127" s="2"/>
      <c r="Q127" s="2"/>
      <c r="V127" s="45">
        <f t="shared" si="23"/>
        <v>6.5275888338985652E-4</v>
      </c>
      <c r="W127" s="45">
        <f t="shared" si="24"/>
        <v>1.6677432296338412E-5</v>
      </c>
      <c r="X127" s="45">
        <f t="shared" si="25"/>
        <v>4.2609415984437228E-7</v>
      </c>
      <c r="Z127" s="129"/>
      <c r="AA127" s="5"/>
    </row>
    <row r="128" spans="1:27" x14ac:dyDescent="0.35">
      <c r="A128" s="6">
        <v>41288</v>
      </c>
      <c r="B128" s="85">
        <v>3708.25</v>
      </c>
      <c r="C128" s="43">
        <v>80.364599999999996</v>
      </c>
      <c r="D128" s="45">
        <f t="shared" si="13"/>
        <v>9.7445365811526282E-4</v>
      </c>
      <c r="E128" s="45">
        <f t="shared" si="13"/>
        <v>3.1956618889857047E-3</v>
      </c>
      <c r="F128" s="45">
        <f t="shared" si="14"/>
        <v>-1.7431598617385904E-3</v>
      </c>
      <c r="G128" s="45">
        <f t="shared" si="15"/>
        <v>1.3256219964715541E-3</v>
      </c>
      <c r="H128" s="45">
        <f t="shared" si="16"/>
        <v>-2.3107710560869882E-6</v>
      </c>
      <c r="I128" s="45">
        <f t="shared" si="17"/>
        <v>3.0386063035765017E-6</v>
      </c>
      <c r="J128" s="45">
        <f t="shared" si="18"/>
        <v>7.0215312290456083E-4</v>
      </c>
      <c r="K128" s="45">
        <f t="shared" si="19"/>
        <v>2.493508766081144E-3</v>
      </c>
      <c r="L128" s="45">
        <f t="shared" si="20"/>
        <v>6.2175859665235092E-6</v>
      </c>
      <c r="M128" s="45">
        <f t="shared" si="21"/>
        <v>-3.8691779019602253E-2</v>
      </c>
      <c r="N128" s="45">
        <f t="shared" si="22"/>
        <v>4.009608526541137E-2</v>
      </c>
      <c r="O128" s="2"/>
      <c r="P128" s="2"/>
      <c r="Q128" s="2"/>
      <c r="V128" s="45">
        <f t="shared" si="23"/>
        <v>6.2175859665235135E-6</v>
      </c>
      <c r="W128" s="45">
        <f t="shared" si="24"/>
        <v>1.5503605111389489E-8</v>
      </c>
      <c r="X128" s="45">
        <f t="shared" si="25"/>
        <v>3.8658375251110131E-11</v>
      </c>
      <c r="Z128" s="129"/>
      <c r="AA128" s="5"/>
    </row>
    <row r="129" spans="1:27" x14ac:dyDescent="0.35">
      <c r="A129" s="6">
        <v>41281</v>
      </c>
      <c r="B129" s="85">
        <v>3704.64</v>
      </c>
      <c r="C129" s="43">
        <v>80.108599999999996</v>
      </c>
      <c r="D129" s="45">
        <f t="shared" si="13"/>
        <v>1.7459153490594716E-2</v>
      </c>
      <c r="E129" s="45">
        <f t="shared" si="13"/>
        <v>2.0576878093566584E-3</v>
      </c>
      <c r="F129" s="45">
        <f t="shared" si="14"/>
        <v>1.4741539970740862E-2</v>
      </c>
      <c r="G129" s="45">
        <f t="shared" si="15"/>
        <v>1.8764791684250772E-4</v>
      </c>
      <c r="H129" s="45">
        <f t="shared" si="16"/>
        <v>2.766219266560085E-6</v>
      </c>
      <c r="I129" s="45">
        <f t="shared" si="17"/>
        <v>2.1731300070895051E-4</v>
      </c>
      <c r="J129" s="45">
        <f t="shared" si="18"/>
        <v>1.1746615112831508E-2</v>
      </c>
      <c r="K129" s="45">
        <f t="shared" si="19"/>
        <v>-9.6889273034748494E-3</v>
      </c>
      <c r="L129" s="45">
        <f t="shared" si="20"/>
        <v>9.3875312292020414E-5</v>
      </c>
      <c r="M129" s="45">
        <f t="shared" si="21"/>
        <v>-2.7647317029675302E-2</v>
      </c>
      <c r="N129" s="45">
        <f t="shared" si="22"/>
        <v>5.1140547255338321E-2</v>
      </c>
      <c r="O129" s="2"/>
      <c r="P129" s="2"/>
      <c r="Q129" s="2"/>
      <c r="V129" s="45">
        <f t="shared" si="23"/>
        <v>9.3875312292020414E-5</v>
      </c>
      <c r="W129" s="45">
        <f t="shared" si="24"/>
        <v>-9.0955107638838475E-7</v>
      </c>
      <c r="X129" s="45">
        <f t="shared" si="25"/>
        <v>8.8125742579243588E-9</v>
      </c>
      <c r="Z129" s="129"/>
      <c r="AA129" s="5"/>
    </row>
    <row r="130" spans="1:27" x14ac:dyDescent="0.35">
      <c r="A130" s="6">
        <v>41274</v>
      </c>
      <c r="B130" s="85">
        <v>3641.07</v>
      </c>
      <c r="C130" s="43">
        <v>79.944100000000006</v>
      </c>
      <c r="D130" s="45">
        <f t="shared" si="13"/>
        <v>-3.1593846591888987E-3</v>
      </c>
      <c r="E130" s="45">
        <f t="shared" si="13"/>
        <v>-4.553616121569095E-3</v>
      </c>
      <c r="F130" s="45">
        <f t="shared" si="14"/>
        <v>-5.8769981790427524E-3</v>
      </c>
      <c r="G130" s="45">
        <f t="shared" si="15"/>
        <v>-6.4236560140832457E-3</v>
      </c>
      <c r="H130" s="45">
        <f t="shared" si="16"/>
        <v>3.7751814697564258E-5</v>
      </c>
      <c r="I130" s="45">
        <f t="shared" si="17"/>
        <v>3.4539107596471828E-5</v>
      </c>
      <c r="J130" s="45">
        <f t="shared" si="18"/>
        <v>-2.067446604838998E-3</v>
      </c>
      <c r="K130" s="45">
        <f t="shared" si="19"/>
        <v>-2.486169516730097E-3</v>
      </c>
      <c r="L130" s="45">
        <f t="shared" si="20"/>
        <v>6.181038865917964E-6</v>
      </c>
      <c r="M130" s="45">
        <f t="shared" si="21"/>
        <v>-4.146137874734581E-2</v>
      </c>
      <c r="N130" s="45">
        <f t="shared" si="22"/>
        <v>3.7326485537667813E-2</v>
      </c>
      <c r="O130" s="2"/>
      <c r="P130" s="2"/>
      <c r="Q130" s="2"/>
      <c r="V130" s="45">
        <f t="shared" si="23"/>
        <v>6.1810388659179597E-6</v>
      </c>
      <c r="W130" s="45">
        <f t="shared" si="24"/>
        <v>-1.5367110410169196E-8</v>
      </c>
      <c r="X130" s="45">
        <f t="shared" si="25"/>
        <v>3.8205241461988375E-11</v>
      </c>
      <c r="Z130" s="129"/>
      <c r="AA130" s="5"/>
    </row>
    <row r="131" spans="1:27" x14ac:dyDescent="0.35">
      <c r="A131" s="6">
        <v>41267</v>
      </c>
      <c r="B131" s="85">
        <v>3652.61</v>
      </c>
      <c r="C131" s="43">
        <v>80.309799999999996</v>
      </c>
      <c r="D131" s="45">
        <f t="shared" ref="D131:E141" si="26">(B131-B132)/B132</f>
        <v>3.9883455649927764E-3</v>
      </c>
      <c r="E131" s="45">
        <f t="shared" si="26"/>
        <v>-1.0141422806615355E-2</v>
      </c>
      <c r="F131" s="45">
        <f t="shared" ref="F131:F141" si="27">D131-AVERAGE($D$2:$D$141)</f>
        <v>1.2707320451389231E-3</v>
      </c>
      <c r="G131" s="45">
        <f t="shared" ref="G131:G141" si="28">E131-AVERAGE($E$2:$E$141)</f>
        <v>-1.2011462699129505E-2</v>
      </c>
      <c r="H131" s="45">
        <f t="shared" ref="H131:H141" si="29">F131*G131</f>
        <v>-1.5263350560774724E-5</v>
      </c>
      <c r="I131" s="45">
        <f t="shared" ref="I131:I141" si="30">F131^2</f>
        <v>1.6147599305429501E-6</v>
      </c>
      <c r="J131" s="45">
        <f t="shared" ref="J131:J141" si="31">$S$4+$R$11*D131</f>
        <v>2.7214082470817598E-3</v>
      </c>
      <c r="K131" s="45">
        <f t="shared" ref="K131:K141" si="32">E131-J131</f>
        <v>-1.2862831053697114E-2</v>
      </c>
      <c r="L131" s="45">
        <f t="shared" ref="L131:L141" si="33">K131^2</f>
        <v>1.6545242271595481E-4</v>
      </c>
      <c r="M131" s="45">
        <f t="shared" ref="M131:M141" si="34">$S$4+($R$4*D131)-$R$21</f>
        <v>-3.6672523895425052E-2</v>
      </c>
      <c r="N131" s="45">
        <f t="shared" ref="N131:N141" si="35">$S$4+($R$4*D131)+$R$21</f>
        <v>4.2115340389588571E-2</v>
      </c>
      <c r="O131" s="2"/>
      <c r="P131" s="2"/>
      <c r="Q131" s="2"/>
      <c r="V131" s="45">
        <f t="shared" ref="V131:V141" si="36">(K131-AVERAGE($K$2:$K$141))^2</f>
        <v>1.6545242271595481E-4</v>
      </c>
      <c r="W131" s="45">
        <f t="shared" ref="W131:W141" si="37">(K131-AVERAGE($K$2:$K$141))^3</f>
        <v>-2.1281865608202055E-6</v>
      </c>
      <c r="X131" s="45">
        <f t="shared" ref="X131:X141" si="38">(K131-AVERAGE($K$2:$K$141))^4</f>
        <v>2.7374504182579E-8</v>
      </c>
      <c r="Z131" s="129"/>
      <c r="AA131" s="5"/>
    </row>
    <row r="132" spans="1:27" x14ac:dyDescent="0.35">
      <c r="A132" s="7">
        <v>41260</v>
      </c>
      <c r="B132" s="85">
        <v>3638.1</v>
      </c>
      <c r="C132" s="43">
        <v>81.132599999999996</v>
      </c>
      <c r="D132" s="45">
        <f t="shared" si="26"/>
        <v>7.1980288474848431E-3</v>
      </c>
      <c r="E132" s="45">
        <f t="shared" si="26"/>
        <v>2.8243315233714584E-3</v>
      </c>
      <c r="F132" s="45">
        <f t="shared" si="27"/>
        <v>4.4804153276309898E-3</v>
      </c>
      <c r="G132" s="45">
        <f t="shared" si="28"/>
        <v>9.5429163085730771E-4</v>
      </c>
      <c r="H132" s="45">
        <f t="shared" si="29"/>
        <v>4.2756228499230562E-6</v>
      </c>
      <c r="I132" s="45">
        <f t="shared" si="30"/>
        <v>2.007412150807071E-5</v>
      </c>
      <c r="J132" s="45">
        <f t="shared" si="31"/>
        <v>4.8718401853899557E-3</v>
      </c>
      <c r="K132" s="45">
        <f t="shared" si="32"/>
        <v>-2.0475086620184973E-3</v>
      </c>
      <c r="L132" s="45">
        <f t="shared" si="33"/>
        <v>4.1922917210407766E-6</v>
      </c>
      <c r="M132" s="45">
        <f t="shared" si="34"/>
        <v>-3.4522091957116856E-2</v>
      </c>
      <c r="N132" s="45">
        <f t="shared" si="35"/>
        <v>4.4265772327896767E-2</v>
      </c>
      <c r="O132" s="2"/>
      <c r="P132" s="2"/>
      <c r="Q132" s="2"/>
      <c r="V132" s="45">
        <f t="shared" si="36"/>
        <v>4.1922917210407732E-6</v>
      </c>
      <c r="W132" s="45">
        <f t="shared" si="37"/>
        <v>-8.5837536125394131E-9</v>
      </c>
      <c r="X132" s="45">
        <f t="shared" si="38"/>
        <v>1.7575309874307007E-11</v>
      </c>
      <c r="Z132" s="129"/>
      <c r="AA132" s="5"/>
    </row>
    <row r="133" spans="1:27" x14ac:dyDescent="0.35">
      <c r="A133" s="6">
        <v>41253</v>
      </c>
      <c r="B133" s="85">
        <v>3612.1</v>
      </c>
      <c r="C133" s="43">
        <v>80.9041</v>
      </c>
      <c r="D133" s="45">
        <f t="shared" si="26"/>
        <v>1.2760087366363883E-2</v>
      </c>
      <c r="E133" s="45">
        <f t="shared" si="26"/>
        <v>6.827161799752267E-3</v>
      </c>
      <c r="F133" s="45">
        <f t="shared" si="27"/>
        <v>1.004247384651003E-2</v>
      </c>
      <c r="G133" s="45">
        <f t="shared" si="28"/>
        <v>4.9571219072381163E-3</v>
      </c>
      <c r="H133" s="45">
        <f t="shared" si="29"/>
        <v>4.9781767107400703E-5</v>
      </c>
      <c r="I133" s="45">
        <f t="shared" si="30"/>
        <v>1.0085128095783796E-4</v>
      </c>
      <c r="J133" s="45">
        <f t="shared" si="31"/>
        <v>8.5983225916073155E-3</v>
      </c>
      <c r="K133" s="45">
        <f t="shared" si="32"/>
        <v>-1.7711607918550485E-3</v>
      </c>
      <c r="L133" s="45">
        <f t="shared" si="33"/>
        <v>3.1370105506046025E-6</v>
      </c>
      <c r="M133" s="45">
        <f t="shared" si="34"/>
        <v>-3.0795609550899494E-2</v>
      </c>
      <c r="N133" s="45">
        <f t="shared" si="35"/>
        <v>4.7992254734114129E-2</v>
      </c>
      <c r="O133" s="2"/>
      <c r="P133" s="2"/>
      <c r="Q133" s="2"/>
      <c r="V133" s="45">
        <f t="shared" si="36"/>
        <v>3.1370105506045991E-6</v>
      </c>
      <c r="W133" s="45">
        <f t="shared" si="37"/>
        <v>-5.5561500908664811E-9</v>
      </c>
      <c r="X133" s="45">
        <f t="shared" si="38"/>
        <v>9.8408351946045698E-12</v>
      </c>
      <c r="Z133" s="129"/>
      <c r="AA133" s="5"/>
    </row>
    <row r="134" spans="1:27" x14ac:dyDescent="0.35">
      <c r="A134" s="6">
        <v>41246</v>
      </c>
      <c r="B134" s="85">
        <v>3566.59</v>
      </c>
      <c r="C134" s="43">
        <v>80.355500000000006</v>
      </c>
      <c r="D134" s="45">
        <f t="shared" si="26"/>
        <v>1.8752106577090751E-2</v>
      </c>
      <c r="E134" s="45">
        <f t="shared" si="26"/>
        <v>2.0790432793141182E-2</v>
      </c>
      <c r="F134" s="45">
        <f t="shared" si="27"/>
        <v>1.60344930572369E-2</v>
      </c>
      <c r="G134" s="45">
        <f t="shared" si="28"/>
        <v>1.8920392900627032E-2</v>
      </c>
      <c r="H134" s="45">
        <f t="shared" si="29"/>
        <v>3.0337890860529846E-4</v>
      </c>
      <c r="I134" s="45">
        <f t="shared" si="30"/>
        <v>2.5710496760257833E-4</v>
      </c>
      <c r="J134" s="45">
        <f t="shared" si="31"/>
        <v>1.2612871178375916E-2</v>
      </c>
      <c r="K134" s="45">
        <f t="shared" si="32"/>
        <v>8.1775616147652663E-3</v>
      </c>
      <c r="L134" s="45">
        <f t="shared" si="33"/>
        <v>6.6872513963282313E-5</v>
      </c>
      <c r="M134" s="45">
        <f t="shared" si="34"/>
        <v>-2.6781060964130896E-2</v>
      </c>
      <c r="N134" s="45">
        <f t="shared" si="35"/>
        <v>5.2006803320882727E-2</v>
      </c>
      <c r="O134" s="2"/>
      <c r="P134" s="2"/>
      <c r="Q134" s="2"/>
      <c r="V134" s="45">
        <f t="shared" si="36"/>
        <v>6.6872513963282313E-5</v>
      </c>
      <c r="W134" s="45">
        <f t="shared" si="37"/>
        <v>5.4685410326899168E-7</v>
      </c>
      <c r="X134" s="45">
        <f t="shared" si="38"/>
        <v>4.4719331237693877E-9</v>
      </c>
      <c r="Z134" s="129"/>
      <c r="AA134" s="5"/>
    </row>
    <row r="135" spans="1:27" x14ac:dyDescent="0.35">
      <c r="A135" s="6">
        <v>41239</v>
      </c>
      <c r="B135" s="85">
        <v>3500.94</v>
      </c>
      <c r="C135" s="43">
        <v>78.718900000000005</v>
      </c>
      <c r="D135" s="45">
        <f t="shared" si="26"/>
        <v>1.7839387367062295E-2</v>
      </c>
      <c r="E135" s="45">
        <f t="shared" si="26"/>
        <v>3.3117441318713171E-2</v>
      </c>
      <c r="F135" s="45">
        <f t="shared" si="27"/>
        <v>1.5121773847208442E-2</v>
      </c>
      <c r="G135" s="45">
        <f t="shared" si="28"/>
        <v>3.1247401426199022E-2</v>
      </c>
      <c r="H135" s="45">
        <f t="shared" si="29"/>
        <v>4.7251613767992012E-4</v>
      </c>
      <c r="I135" s="45">
        <f t="shared" si="30"/>
        <v>2.2866804428611721E-4</v>
      </c>
      <c r="J135" s="45">
        <f t="shared" si="31"/>
        <v>1.2001365192517802E-2</v>
      </c>
      <c r="K135" s="45">
        <f t="shared" si="32"/>
        <v>2.1116076126195371E-2</v>
      </c>
      <c r="L135" s="45">
        <f t="shared" si="33"/>
        <v>4.4588867096727813E-4</v>
      </c>
      <c r="M135" s="45">
        <f t="shared" si="34"/>
        <v>-2.7392566949989011E-2</v>
      </c>
      <c r="N135" s="45">
        <f t="shared" si="35"/>
        <v>5.1395297335024612E-2</v>
      </c>
      <c r="O135" s="2"/>
      <c r="P135" s="2"/>
      <c r="Q135" s="2"/>
      <c r="V135" s="45">
        <f t="shared" si="36"/>
        <v>4.4588867096727813E-4</v>
      </c>
      <c r="W135" s="45">
        <f t="shared" si="37"/>
        <v>9.4154191199531248E-6</v>
      </c>
      <c r="X135" s="45">
        <f t="shared" si="38"/>
        <v>1.9881670689696561E-7</v>
      </c>
      <c r="Z135" s="129"/>
      <c r="AA135" s="5"/>
    </row>
    <row r="136" spans="1:27" x14ac:dyDescent="0.35">
      <c r="A136" s="6">
        <v>41232</v>
      </c>
      <c r="B136" s="85">
        <v>3439.58</v>
      </c>
      <c r="C136" s="43">
        <v>76.195499999999996</v>
      </c>
      <c r="D136" s="45">
        <f t="shared" si="26"/>
        <v>8.1866545513167629E-3</v>
      </c>
      <c r="E136" s="45">
        <f t="shared" si="26"/>
        <v>1.4466993924821026E-2</v>
      </c>
      <c r="F136" s="45">
        <f t="shared" si="27"/>
        <v>5.4690410314629095E-3</v>
      </c>
      <c r="G136" s="45">
        <f t="shared" si="28"/>
        <v>1.2596954032306876E-2</v>
      </c>
      <c r="H136" s="45">
        <f t="shared" si="29"/>
        <v>6.8893258474138461E-5</v>
      </c>
      <c r="I136" s="45">
        <f t="shared" si="30"/>
        <v>2.9910409803824884E-5</v>
      </c>
      <c r="J136" s="45">
        <f t="shared" si="31"/>
        <v>5.5342022010284363E-3</v>
      </c>
      <c r="K136" s="45">
        <f t="shared" si="32"/>
        <v>8.9327917237925908E-3</v>
      </c>
      <c r="L136" s="45">
        <f t="shared" si="33"/>
        <v>7.9794767980657409E-5</v>
      </c>
      <c r="M136" s="45">
        <f t="shared" si="34"/>
        <v>-3.3859729941478373E-2</v>
      </c>
      <c r="N136" s="45">
        <f t="shared" si="35"/>
        <v>4.492813434353525E-2</v>
      </c>
      <c r="O136" s="2"/>
      <c r="P136" s="2"/>
      <c r="Q136" s="2"/>
      <c r="V136" s="45">
        <f t="shared" si="36"/>
        <v>7.9794767980657409E-5</v>
      </c>
      <c r="W136" s="45">
        <f t="shared" si="37"/>
        <v>7.1279004301956653E-7</v>
      </c>
      <c r="X136" s="45">
        <f t="shared" si="38"/>
        <v>6.3672049970869487E-9</v>
      </c>
      <c r="Z136" s="129"/>
      <c r="AA136" s="5"/>
    </row>
    <row r="137" spans="1:27" x14ac:dyDescent="0.35">
      <c r="A137" s="6">
        <v>41225</v>
      </c>
      <c r="B137" s="85">
        <v>3411.65</v>
      </c>
      <c r="C137" s="43">
        <v>75.108900000000006</v>
      </c>
      <c r="D137" s="45">
        <f t="shared" si="26"/>
        <v>-1.0685805422647502E-2</v>
      </c>
      <c r="E137" s="45">
        <f t="shared" si="26"/>
        <v>-8.4206661505181616E-4</v>
      </c>
      <c r="F137" s="45">
        <f t="shared" si="27"/>
        <v>-1.3403418942501355E-2</v>
      </c>
      <c r="G137" s="45">
        <f t="shared" si="28"/>
        <v>-2.7121065075659668E-3</v>
      </c>
      <c r="H137" s="45">
        <f t="shared" si="29"/>
        <v>3.6351499737590873E-5</v>
      </c>
      <c r="I137" s="45">
        <f t="shared" si="30"/>
        <v>1.7965163934820414E-4</v>
      </c>
      <c r="J137" s="45">
        <f t="shared" si="31"/>
        <v>-7.1100175273883766E-3</v>
      </c>
      <c r="K137" s="45">
        <f t="shared" si="32"/>
        <v>6.26795091233656E-3</v>
      </c>
      <c r="L137" s="45">
        <f t="shared" si="33"/>
        <v>3.9287208639460714E-5</v>
      </c>
      <c r="M137" s="45">
        <f t="shared" si="34"/>
        <v>-4.6503949669895191E-2</v>
      </c>
      <c r="N137" s="45">
        <f t="shared" si="35"/>
        <v>3.2283914615118432E-2</v>
      </c>
      <c r="O137" s="2"/>
      <c r="P137" s="2"/>
      <c r="Q137" s="2"/>
      <c r="V137" s="45">
        <f t="shared" si="36"/>
        <v>3.9287208639460728E-5</v>
      </c>
      <c r="W137" s="45">
        <f t="shared" si="37"/>
        <v>2.462502952348647E-7</v>
      </c>
      <c r="X137" s="45">
        <f t="shared" si="38"/>
        <v>1.5434847626805177E-9</v>
      </c>
      <c r="Z137" s="129"/>
      <c r="AA137" s="5"/>
    </row>
    <row r="138" spans="1:27" x14ac:dyDescent="0.35">
      <c r="A138" s="6">
        <v>41218</v>
      </c>
      <c r="B138" s="85">
        <v>3448.5</v>
      </c>
      <c r="C138" s="43">
        <v>75.172200000000004</v>
      </c>
      <c r="D138" s="45">
        <f t="shared" si="26"/>
        <v>1.1619618116161017E-2</v>
      </c>
      <c r="E138" s="45">
        <f t="shared" si="26"/>
        <v>1.5668593264105085E-3</v>
      </c>
      <c r="F138" s="45">
        <f t="shared" si="27"/>
        <v>8.9020045963071632E-3</v>
      </c>
      <c r="G138" s="45">
        <f t="shared" si="28"/>
        <v>-3.0318056610364216E-4</v>
      </c>
      <c r="H138" s="45">
        <f t="shared" si="29"/>
        <v>-2.6989147929656302E-6</v>
      </c>
      <c r="I138" s="45">
        <f t="shared" si="30"/>
        <v>7.924568583267386E-5</v>
      </c>
      <c r="J138" s="45">
        <f t="shared" si="31"/>
        <v>7.8342280425680484E-3</v>
      </c>
      <c r="K138" s="45">
        <f t="shared" si="32"/>
        <v>-6.2673687161575401E-3</v>
      </c>
      <c r="L138" s="45">
        <f t="shared" si="33"/>
        <v>3.9279910624270211E-5</v>
      </c>
      <c r="M138" s="45">
        <f t="shared" si="34"/>
        <v>-3.155970409993876E-2</v>
      </c>
      <c r="N138" s="45">
        <f t="shared" si="35"/>
        <v>4.7228160185074863E-2</v>
      </c>
      <c r="O138" s="2"/>
      <c r="P138" s="2"/>
      <c r="Q138" s="2"/>
      <c r="V138" s="45">
        <f t="shared" si="36"/>
        <v>3.9279910624270205E-5</v>
      </c>
      <c r="W138" s="45">
        <f t="shared" si="37"/>
        <v>-2.4618168302001524E-7</v>
      </c>
      <c r="X138" s="45">
        <f t="shared" si="38"/>
        <v>1.5429113786506554E-9</v>
      </c>
      <c r="Z138" s="129"/>
      <c r="AA138" s="5"/>
    </row>
    <row r="139" spans="1:27" x14ac:dyDescent="0.35">
      <c r="A139" s="6">
        <v>41211</v>
      </c>
      <c r="B139" s="85">
        <v>3408.89</v>
      </c>
      <c r="C139" s="43">
        <v>75.054599999999994</v>
      </c>
      <c r="D139" s="45">
        <f t="shared" si="26"/>
        <v>-2.1347879135864532E-2</v>
      </c>
      <c r="E139" s="45">
        <f t="shared" si="26"/>
        <v>-2.857786302816644E-2</v>
      </c>
      <c r="F139" s="45">
        <f t="shared" si="27"/>
        <v>-2.4065492655718383E-2</v>
      </c>
      <c r="G139" s="45">
        <f t="shared" si="28"/>
        <v>-3.044790292068059E-2</v>
      </c>
      <c r="H139" s="45">
        <f t="shared" si="29"/>
        <v>7.3274378411966503E-4</v>
      </c>
      <c r="I139" s="45">
        <f t="shared" si="30"/>
        <v>5.7914793676243543E-4</v>
      </c>
      <c r="J139" s="45">
        <f t="shared" si="31"/>
        <v>-1.4253421353729874E-2</v>
      </c>
      <c r="K139" s="45">
        <f t="shared" si="32"/>
        <v>-1.4324441674436566E-2</v>
      </c>
      <c r="L139" s="45">
        <f t="shared" si="33"/>
        <v>2.0518962928433505E-4</v>
      </c>
      <c r="M139" s="45">
        <f t="shared" si="34"/>
        <v>-5.3647353496236685E-2</v>
      </c>
      <c r="N139" s="45">
        <f t="shared" si="35"/>
        <v>2.5140510788776937E-2</v>
      </c>
      <c r="O139" s="2"/>
      <c r="P139" s="2"/>
      <c r="Q139" s="2"/>
      <c r="V139" s="45">
        <f t="shared" si="36"/>
        <v>2.0518962928433505E-4</v>
      </c>
      <c r="W139" s="45">
        <f t="shared" si="37"/>
        <v>-2.9392268768827187E-6</v>
      </c>
      <c r="X139" s="45">
        <f t="shared" si="38"/>
        <v>4.2102783965842848E-8</v>
      </c>
      <c r="Z139" s="129"/>
      <c r="AA139" s="5"/>
    </row>
    <row r="140" spans="1:27" x14ac:dyDescent="0.35">
      <c r="A140" s="6">
        <v>41204</v>
      </c>
      <c r="B140" s="85">
        <v>3483.25</v>
      </c>
      <c r="C140" s="43">
        <v>77.262600000000006</v>
      </c>
      <c r="D140" s="45">
        <f t="shared" si="26"/>
        <v>1.8410773386974107E-2</v>
      </c>
      <c r="E140" s="45">
        <f t="shared" si="26"/>
        <v>-3.7320936630537309E-2</v>
      </c>
      <c r="F140" s="45">
        <f t="shared" si="27"/>
        <v>1.5693159867120256E-2</v>
      </c>
      <c r="G140" s="45">
        <f t="shared" si="28"/>
        <v>-3.9190976523051459E-2</v>
      </c>
      <c r="H140" s="45">
        <f t="shared" si="29"/>
        <v>-6.1503025992480328E-4</v>
      </c>
      <c r="I140" s="45">
        <f t="shared" si="30"/>
        <v>2.4627526661499382E-4</v>
      </c>
      <c r="J140" s="45">
        <f t="shared" si="31"/>
        <v>1.2384183881521644E-2</v>
      </c>
      <c r="K140" s="45">
        <f t="shared" si="32"/>
        <v>-4.9705120512058956E-2</v>
      </c>
      <c r="L140" s="45">
        <f t="shared" si="33"/>
        <v>2.4705990051183042E-3</v>
      </c>
      <c r="M140" s="45">
        <f t="shared" si="34"/>
        <v>-2.7009748260985168E-2</v>
      </c>
      <c r="N140" s="45">
        <f t="shared" si="35"/>
        <v>5.1778116024028459E-2</v>
      </c>
      <c r="O140" s="2"/>
      <c r="P140" s="2"/>
      <c r="Q140" s="2"/>
      <c r="V140" s="45">
        <f t="shared" si="36"/>
        <v>2.4705990051183042E-3</v>
      </c>
      <c r="W140" s="45">
        <f t="shared" si="37"/>
        <v>-1.2280142128637828E-4</v>
      </c>
      <c r="X140" s="45">
        <f t="shared" si="38"/>
        <v>6.1038594440915541E-6</v>
      </c>
      <c r="Z140" s="129"/>
      <c r="AA140" s="5"/>
    </row>
    <row r="141" spans="1:27" x14ac:dyDescent="0.35">
      <c r="A141" s="6">
        <v>41197</v>
      </c>
      <c r="B141" s="85">
        <v>3420.28</v>
      </c>
      <c r="C141" s="43">
        <v>80.257900000000006</v>
      </c>
      <c r="D141" s="45">
        <f t="shared" si="26"/>
        <v>4.0363654510601693E-3</v>
      </c>
      <c r="E141" s="45">
        <f t="shared" si="26"/>
        <v>7.8409212203407932E-3</v>
      </c>
      <c r="F141" s="45">
        <f t="shared" si="27"/>
        <v>1.318751931206316E-3</v>
      </c>
      <c r="G141" s="45">
        <f t="shared" si="28"/>
        <v>5.9708813278266425E-3</v>
      </c>
      <c r="H141" s="45">
        <f t="shared" si="29"/>
        <v>7.8741112820751172E-6</v>
      </c>
      <c r="I141" s="45">
        <f t="shared" si="30"/>
        <v>1.7391066560603879E-6</v>
      </c>
      <c r="J141" s="45">
        <f t="shared" si="31"/>
        <v>2.7535807350142971E-3</v>
      </c>
      <c r="K141" s="45">
        <f t="shared" si="32"/>
        <v>5.0873404853264961E-3</v>
      </c>
      <c r="L141" s="45">
        <f t="shared" si="33"/>
        <v>2.588103321364203E-5</v>
      </c>
      <c r="M141" s="45">
        <f t="shared" si="34"/>
        <v>-3.6640351407492514E-2</v>
      </c>
      <c r="N141" s="45">
        <f t="shared" si="35"/>
        <v>4.2147512877521109E-2</v>
      </c>
      <c r="O141" s="2"/>
      <c r="P141" s="2"/>
      <c r="Q141" s="2"/>
      <c r="V141" s="45">
        <f t="shared" si="36"/>
        <v>2.5881033213642037E-5</v>
      </c>
      <c r="W141" s="45">
        <f t="shared" si="37"/>
        <v>1.3166562806984087E-7</v>
      </c>
      <c r="X141" s="45">
        <f t="shared" si="38"/>
        <v>6.6982788020564229E-10</v>
      </c>
      <c r="Z141" s="129"/>
      <c r="AA141" s="5"/>
    </row>
    <row r="142" spans="1:27" x14ac:dyDescent="0.35">
      <c r="A142" s="7">
        <v>41190</v>
      </c>
      <c r="B142" s="85">
        <v>3406.53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2"/>
      <c r="P142" s="2"/>
      <c r="Q142" s="2"/>
      <c r="V142" s="45"/>
      <c r="W142" s="45"/>
      <c r="X142" s="45"/>
      <c r="Z142" s="129"/>
      <c r="AA142" s="5"/>
    </row>
    <row r="143" spans="1:27" x14ac:dyDescent="0.35">
      <c r="A143" s="2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2"/>
      <c r="P143" s="2"/>
      <c r="Q143" s="2"/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Feuil5">
    <tabColor rgb="FF92D050"/>
  </sheetPr>
  <dimension ref="A1:AD158"/>
  <sheetViews>
    <sheetView zoomScale="38" zoomScaleNormal="60" zoomScalePageLayoutView="60" workbookViewId="0">
      <selection activeCell="Z14" sqref="Z14:AA14"/>
    </sheetView>
  </sheetViews>
  <sheetFormatPr baseColWidth="10" defaultColWidth="11.453125" defaultRowHeight="14.5" x14ac:dyDescent="0.35"/>
  <cols>
    <col min="1" max="1" width="17.453125" customWidth="1"/>
    <col min="2" max="2" width="17.81640625" style="5" customWidth="1"/>
    <col min="3" max="3" width="17.453125" style="5" customWidth="1"/>
    <col min="4" max="4" width="20.1796875" style="5" bestFit="1" customWidth="1"/>
    <col min="5" max="5" width="21.453125" style="5" bestFit="1" customWidth="1"/>
    <col min="6" max="6" width="15" style="5" customWidth="1"/>
    <col min="7" max="7" width="15.1796875" style="5" customWidth="1"/>
    <col min="8" max="8" width="23.81640625" style="5" bestFit="1" customWidth="1"/>
    <col min="9" max="9" width="15.81640625" style="5" bestFit="1" customWidth="1"/>
    <col min="10" max="11" width="14.1796875" style="5" customWidth="1"/>
    <col min="12" max="12" width="13.1796875" style="5" customWidth="1"/>
    <col min="13" max="13" width="13.453125" style="5" customWidth="1"/>
    <col min="14" max="14" width="15.453125" style="5" customWidth="1"/>
    <col min="17" max="17" width="19.81640625" customWidth="1"/>
    <col min="18" max="18" width="13" style="5" customWidth="1"/>
    <col min="19" max="19" width="15.81640625" style="5" bestFit="1" customWidth="1"/>
    <col min="21" max="21" width="12.81640625" customWidth="1"/>
    <col min="22" max="22" width="11.81640625" style="2" bestFit="1" customWidth="1"/>
    <col min="23" max="23" width="15.26953125" style="2" bestFit="1" customWidth="1"/>
    <col min="24" max="24" width="15.7265625" style="2" bestFit="1" customWidth="1"/>
    <col min="25" max="25" width="10.81640625" style="2"/>
    <col min="26" max="26" width="14.08984375" style="2" customWidth="1"/>
    <col min="27" max="27" width="17.54296875" style="2" customWidth="1"/>
    <col min="29" max="29" width="14.81640625" style="2" customWidth="1"/>
    <col min="30" max="30" width="28.81640625" style="5" customWidth="1"/>
  </cols>
  <sheetData>
    <row r="1" spans="1:30" ht="15" thickBot="1" x14ac:dyDescent="0.4">
      <c r="A1" s="184" t="s">
        <v>0</v>
      </c>
      <c r="B1" s="60" t="s">
        <v>111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43">
        <v>570.91</v>
      </c>
      <c r="C2" s="43">
        <v>99.134799999999998</v>
      </c>
      <c r="D2" s="45">
        <f>(B2-B3)/B3</f>
        <v>-2.3067647624207925E-3</v>
      </c>
      <c r="E2" s="45">
        <f>(C2-C3)/C3</f>
        <v>-3.8125212281262771E-3</v>
      </c>
      <c r="F2" s="45">
        <f>D2-AVERAGE($D$2:$D$141)</f>
        <v>-4.8166390385557759E-3</v>
      </c>
      <c r="G2" s="45">
        <f>E2-AVERAGE($E$2:$E$141)</f>
        <v>-5.6825611206404274E-3</v>
      </c>
      <c r="H2" s="45">
        <f>F2*G2</f>
        <v>2.7370845732655942E-5</v>
      </c>
      <c r="I2" s="45">
        <f>F2^2</f>
        <v>2.320001162773951E-5</v>
      </c>
      <c r="J2" s="45">
        <f>$S$4+$R$11*D2</f>
        <v>-2.5627011850901955E-3</v>
      </c>
      <c r="K2" s="45">
        <f>E2-J2</f>
        <v>-1.2498200430360817E-3</v>
      </c>
      <c r="L2" s="45">
        <f>K2^2</f>
        <v>1.5620501399747129E-6</v>
      </c>
      <c r="M2" s="45">
        <f>$S$4+($R$4*D2)-$R$21</f>
        <v>-3.427756600282765E-2</v>
      </c>
      <c r="N2" s="45">
        <f>$S$4+($R$4*D2)+$R$21</f>
        <v>2.9152163632647259E-2</v>
      </c>
      <c r="V2" s="45">
        <f>(K2-AVERAGE($K$2:$K$141))^2</f>
        <v>1.5620501399747135E-6</v>
      </c>
      <c r="W2" s="45">
        <f>(K2-AVERAGE($K$2:$K$141))^3</f>
        <v>-1.9522815731677142E-9</v>
      </c>
      <c r="X2" s="45">
        <f>(K2-AVERAGE($K$2:$K$141))^4</f>
        <v>2.4400006397950224E-12</v>
      </c>
      <c r="Z2" s="130" t="s">
        <v>149</v>
      </c>
      <c r="AA2" s="131">
        <f>AVERAGE(V2:V141)</f>
        <v>2.5405512627531507E-4</v>
      </c>
      <c r="AC2" s="182" t="s">
        <v>171</v>
      </c>
      <c r="AD2" s="181">
        <f>RHO(K2:K141,1)</f>
        <v>-0.12972401041482151</v>
      </c>
    </row>
    <row r="3" spans="1:30" ht="15" thickBot="1" x14ac:dyDescent="0.4">
      <c r="A3" s="6">
        <v>42163</v>
      </c>
      <c r="B3" s="43">
        <v>572.23</v>
      </c>
      <c r="C3" s="43">
        <v>99.514200000000002</v>
      </c>
      <c r="D3" s="45">
        <f t="shared" ref="D3:D66" si="0">(B3-B4)/B4</f>
        <v>-3.3346284440089885E-2</v>
      </c>
      <c r="E3" s="45">
        <f t="shared" ref="E3:E66" si="1">(C3-C4)/C4</f>
        <v>-8.3042390568202201E-2</v>
      </c>
      <c r="F3" s="45">
        <f t="shared" ref="F3:F66" si="2">D3-AVERAGE($D$2:$D$141)</f>
        <v>-3.585615871622487E-2</v>
      </c>
      <c r="G3" s="45">
        <f t="shared" ref="G3:G66" si="3">E3-AVERAGE($E$2:$E$141)</f>
        <v>-8.4912430460716351E-2</v>
      </c>
      <c r="H3" s="45">
        <f t="shared" ref="H3:H66" si="4">F3*G3</f>
        <v>3.0446335835798526E-3</v>
      </c>
      <c r="I3" s="45">
        <f t="shared" ref="I3:I66" si="5">F3^2</f>
        <v>1.2856641178831088E-3</v>
      </c>
      <c r="J3" s="45">
        <f t="shared" ref="J3:J66" si="6">$S$4+$R$11*D3</f>
        <v>-3.1128294911949014E-2</v>
      </c>
      <c r="K3" s="45">
        <f t="shared" ref="K3:K66" si="7">E3-J3</f>
        <v>-5.1914095656253184E-2</v>
      </c>
      <c r="L3" s="45">
        <f t="shared" ref="L3:L66" si="8">K3^2</f>
        <v>2.6950733278066057E-3</v>
      </c>
      <c r="M3" s="45">
        <f t="shared" ref="M3:M66" si="9">$S$4+($R$4*D3)-$R$21</f>
        <v>-6.2843159729686487E-2</v>
      </c>
      <c r="N3" s="45">
        <f t="shared" ref="N3:N66" si="10">$S$4+($R$4*D3)+$R$21</f>
        <v>5.8656990578842202E-4</v>
      </c>
      <c r="V3" s="45">
        <f t="shared" ref="V3:V66" si="11">(K3-AVERAGE($K$2:$K$141))^2</f>
        <v>2.6950733278066057E-3</v>
      </c>
      <c r="W3" s="45">
        <f t="shared" ref="W3:W66" si="12">(K3-AVERAGE($K$2:$K$141))^3</f>
        <v>-1.3991229454036872E-4</v>
      </c>
      <c r="X3" s="45">
        <f t="shared" ref="X3:X66" si="13">(K3-AVERAGE($K$2:$K$141))^4</f>
        <v>7.2634202422545725E-6</v>
      </c>
      <c r="Z3" s="132" t="s">
        <v>150</v>
      </c>
      <c r="AA3" s="133">
        <f>AVERAGE(W2:W141)</f>
        <v>-7.6077096073769337E-7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43">
        <v>591.97</v>
      </c>
      <c r="C4" s="43">
        <v>108.5265</v>
      </c>
      <c r="D4" s="45">
        <f t="shared" si="0"/>
        <v>-9.752425560387969E-3</v>
      </c>
      <c r="E4" s="45">
        <f t="shared" si="1"/>
        <v>2.0517261807369618E-2</v>
      </c>
      <c r="F4" s="45">
        <f t="shared" si="2"/>
        <v>-1.2262299836522952E-2</v>
      </c>
      <c r="G4" s="45">
        <f t="shared" si="3"/>
        <v>1.8647221914855468E-2</v>
      </c>
      <c r="H4" s="45">
        <f t="shared" si="4"/>
        <v>-2.2865782623813941E-4</v>
      </c>
      <c r="I4" s="45">
        <f t="shared" si="5"/>
        <v>1.5036399728079084E-4</v>
      </c>
      <c r="J4" s="45">
        <f t="shared" si="6"/>
        <v>-9.4149245310508663E-3</v>
      </c>
      <c r="K4" s="45">
        <f t="shared" si="7"/>
        <v>2.9932186338420486E-2</v>
      </c>
      <c r="L4" s="45">
        <f t="shared" si="8"/>
        <v>8.95935778997926E-4</v>
      </c>
      <c r="M4" s="45">
        <f t="shared" si="9"/>
        <v>-4.1129789348788331E-2</v>
      </c>
      <c r="N4" s="45">
        <f t="shared" si="10"/>
        <v>2.2299940286686585E-2</v>
      </c>
      <c r="Q4" s="47" t="s">
        <v>98</v>
      </c>
      <c r="R4" s="123">
        <f t="array" ref="R4:S8">LINEST(E2:E141,D2:D141,,TRUE)</f>
        <v>0.92029754401805119</v>
      </c>
      <c r="S4" s="124">
        <v>-4.3979123960695811E-4</v>
      </c>
      <c r="V4" s="45">
        <f t="shared" si="11"/>
        <v>8.95935778997926E-4</v>
      </c>
      <c r="W4" s="45">
        <f t="shared" si="12"/>
        <v>2.6817316684223835E-5</v>
      </c>
      <c r="X4" s="45">
        <f t="shared" si="13"/>
        <v>8.0270092008862051E-7</v>
      </c>
      <c r="Z4" s="132" t="s">
        <v>151</v>
      </c>
      <c r="AA4" s="133">
        <f>AVERAGE(X2:X141)</f>
        <v>2.5241771787150321E-7</v>
      </c>
      <c r="AC4" s="180" t="s">
        <v>169</v>
      </c>
      <c r="AD4" s="179">
        <f>StatistiqueLB(K2:K141,1)</f>
        <v>2.4068128006958402</v>
      </c>
    </row>
    <row r="5" spans="1:30" ht="15" thickBot="1" x14ac:dyDescent="0.4">
      <c r="A5" s="6">
        <v>42149</v>
      </c>
      <c r="B5" s="43">
        <v>597.79999999999995</v>
      </c>
      <c r="C5" s="43">
        <v>106.3446</v>
      </c>
      <c r="D5" s="45">
        <f t="shared" si="0"/>
        <v>2.3402324824953278E-2</v>
      </c>
      <c r="E5" s="45">
        <f t="shared" si="1"/>
        <v>2.421251538563772E-2</v>
      </c>
      <c r="F5" s="45">
        <f t="shared" si="2"/>
        <v>2.0892450548818296E-2</v>
      </c>
      <c r="G5" s="45">
        <f t="shared" si="3"/>
        <v>2.234247549312357E-2</v>
      </c>
      <c r="H5" s="45">
        <f t="shared" si="4"/>
        <v>4.6678906437826889E-4</v>
      </c>
      <c r="I5" s="45">
        <f t="shared" si="5"/>
        <v>4.3649448993481792E-4</v>
      </c>
      <c r="J5" s="45">
        <f t="shared" si="6"/>
        <v>2.1097310821110198E-2</v>
      </c>
      <c r="K5" s="45">
        <f t="shared" si="7"/>
        <v>3.1152045645275218E-3</v>
      </c>
      <c r="L5" s="45">
        <f t="shared" si="8"/>
        <v>9.7044994788531062E-6</v>
      </c>
      <c r="M5" s="45">
        <f t="shared" si="9"/>
        <v>-1.0617553996627244E-2</v>
      </c>
      <c r="N5" s="45">
        <f t="shared" si="10"/>
        <v>5.2812175638847672E-2</v>
      </c>
      <c r="Q5" s="52" t="s">
        <v>99</v>
      </c>
      <c r="R5" s="125">
        <v>6.6364091996992489E-2</v>
      </c>
      <c r="S5" s="105">
        <v>1.367012527672503E-3</v>
      </c>
      <c r="V5" s="45">
        <f t="shared" si="11"/>
        <v>9.7044994788531045E-6</v>
      </c>
      <c r="W5" s="45">
        <f t="shared" si="12"/>
        <v>3.0231501072978141E-8</v>
      </c>
      <c r="X5" s="45">
        <f t="shared" si="13"/>
        <v>9.4177310135060179E-11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43">
        <v>584.13</v>
      </c>
      <c r="C6" s="43">
        <v>103.8306</v>
      </c>
      <c r="D6" s="45">
        <f t="shared" si="0"/>
        <v>-4.3974024645907529E-3</v>
      </c>
      <c r="E6" s="45">
        <f t="shared" si="1"/>
        <v>-9.0542693070100894E-3</v>
      </c>
      <c r="F6" s="45">
        <f t="shared" si="2"/>
        <v>-6.9072767407257363E-3</v>
      </c>
      <c r="G6" s="45">
        <f t="shared" si="3"/>
        <v>-1.0924309199524241E-2</v>
      </c>
      <c r="H6" s="45">
        <f t="shared" si="4"/>
        <v>7.5457226842369981E-5</v>
      </c>
      <c r="I6" s="45">
        <f t="shared" si="5"/>
        <v>4.7710471972970752E-5</v>
      </c>
      <c r="J6" s="45">
        <f t="shared" si="6"/>
        <v>-4.4867099278287498E-3</v>
      </c>
      <c r="K6" s="45">
        <f t="shared" si="7"/>
        <v>-4.5675593791813397E-3</v>
      </c>
      <c r="L6" s="45">
        <f t="shared" si="8"/>
        <v>2.0862598682347425E-5</v>
      </c>
      <c r="M6" s="45">
        <f t="shared" si="9"/>
        <v>-3.6201574745566206E-2</v>
      </c>
      <c r="N6" s="45">
        <f t="shared" si="10"/>
        <v>2.7228154889908703E-2</v>
      </c>
      <c r="Q6" s="52" t="s">
        <v>100</v>
      </c>
      <c r="R6" s="106">
        <v>0.58220412270512889</v>
      </c>
      <c r="S6" s="107">
        <v>1.6054192120039289E-2</v>
      </c>
      <c r="V6" s="45">
        <f t="shared" si="11"/>
        <v>2.0862598682347425E-5</v>
      </c>
      <c r="W6" s="45">
        <f t="shared" si="12"/>
        <v>-9.5291158285652233E-8</v>
      </c>
      <c r="X6" s="45">
        <f t="shared" si="13"/>
        <v>4.352480237806845E-10</v>
      </c>
      <c r="Z6" s="132" t="s">
        <v>152</v>
      </c>
      <c r="AA6" s="122">
        <f>AA3/(AA2^1.5)</f>
        <v>-0.1878719673384871</v>
      </c>
    </row>
    <row r="7" spans="1:30" ht="15" thickBot="1" x14ac:dyDescent="0.4">
      <c r="A7" s="6">
        <v>42135</v>
      </c>
      <c r="B7" s="43">
        <v>586.71</v>
      </c>
      <c r="C7" s="43">
        <v>104.77930000000001</v>
      </c>
      <c r="D7" s="45">
        <f t="shared" si="0"/>
        <v>-9.365528045498664E-4</v>
      </c>
      <c r="E7" s="45">
        <f t="shared" si="1"/>
        <v>-3.1140022376949884E-2</v>
      </c>
      <c r="F7" s="45">
        <f t="shared" si="2"/>
        <v>-3.4464270806848496E-3</v>
      </c>
      <c r="G7" s="45">
        <f t="shared" si="3"/>
        <v>-3.3010062269464034E-2</v>
      </c>
      <c r="H7" s="45">
        <f t="shared" si="4"/>
        <v>1.1376677254057403E-4</v>
      </c>
      <c r="I7" s="45">
        <f t="shared" si="5"/>
        <v>1.1877859622477894E-5</v>
      </c>
      <c r="J7" s="45">
        <f t="shared" si="6"/>
        <v>-1.3016984854774174E-3</v>
      </c>
      <c r="K7" s="45">
        <f t="shared" si="7"/>
        <v>-2.9838323891472465E-2</v>
      </c>
      <c r="L7" s="45">
        <f t="shared" si="8"/>
        <v>8.9032557265241656E-4</v>
      </c>
      <c r="M7" s="45">
        <f t="shared" si="9"/>
        <v>-3.3016563303214876E-2</v>
      </c>
      <c r="N7" s="45">
        <f t="shared" si="10"/>
        <v>3.0413166332260037E-2</v>
      </c>
      <c r="Q7" s="52" t="s">
        <v>101</v>
      </c>
      <c r="R7" s="106">
        <v>192.30483903651032</v>
      </c>
      <c r="S7" s="105">
        <v>138</v>
      </c>
      <c r="V7" s="45">
        <f t="shared" si="11"/>
        <v>8.9032557265241656E-4</v>
      </c>
      <c r="W7" s="45">
        <f t="shared" si="12"/>
        <v>-2.6565822805663505E-5</v>
      </c>
      <c r="X7" s="45">
        <f t="shared" si="13"/>
        <v>7.9267962531885353E-7</v>
      </c>
      <c r="Z7" s="132" t="s">
        <v>153</v>
      </c>
      <c r="AA7" s="122">
        <f>(AA4/AA2^2)-3</f>
        <v>0.91078473236253288</v>
      </c>
      <c r="AC7" s="211" t="s">
        <v>167</v>
      </c>
      <c r="AD7" s="212"/>
    </row>
    <row r="8" spans="1:30" ht="15" thickBot="1" x14ac:dyDescent="0.4">
      <c r="A8" s="6">
        <v>42128</v>
      </c>
      <c r="B8" s="43">
        <v>587.26</v>
      </c>
      <c r="C8" s="43">
        <v>108.14700000000001</v>
      </c>
      <c r="D8" s="45">
        <f t="shared" si="0"/>
        <v>-5.2271443556846584E-2</v>
      </c>
      <c r="E8" s="45">
        <f t="shared" si="1"/>
        <v>-2.4807458378457284E-2</v>
      </c>
      <c r="F8" s="45">
        <f t="shared" si="2"/>
        <v>-5.4781317832981569E-2</v>
      </c>
      <c r="G8" s="45">
        <f t="shared" si="3"/>
        <v>-2.6677498270971434E-2</v>
      </c>
      <c r="H8" s="45">
        <f t="shared" si="4"/>
        <v>1.4614285117709024E-3</v>
      </c>
      <c r="I8" s="45">
        <f t="shared" si="5"/>
        <v>3.0009927835181445E-3</v>
      </c>
      <c r="J8" s="45">
        <f t="shared" si="6"/>
        <v>-4.8545072367251023E-2</v>
      </c>
      <c r="K8" s="45">
        <f t="shared" si="7"/>
        <v>2.3737613988793739E-2</v>
      </c>
      <c r="L8" s="45">
        <f t="shared" si="8"/>
        <v>5.6347431788097621E-4</v>
      </c>
      <c r="M8" s="45">
        <f t="shared" si="9"/>
        <v>-8.0259937184988514E-2</v>
      </c>
      <c r="N8" s="45">
        <f t="shared" si="10"/>
        <v>-1.6830207549513601E-2</v>
      </c>
      <c r="Q8" s="53" t="s">
        <v>102</v>
      </c>
      <c r="R8" s="108">
        <v>4.9564088572959977E-2</v>
      </c>
      <c r="S8" s="109">
        <v>3.5567717678544164E-2</v>
      </c>
      <c r="V8" s="45">
        <f t="shared" si="11"/>
        <v>5.6347431788097621E-4</v>
      </c>
      <c r="W8" s="45">
        <f t="shared" si="12"/>
        <v>1.3375535850457471E-5</v>
      </c>
      <c r="X8" s="45">
        <f t="shared" si="13"/>
        <v>3.1750330691143144E-7</v>
      </c>
      <c r="Z8" s="132" t="s">
        <v>154</v>
      </c>
      <c r="AA8" s="122">
        <v>140</v>
      </c>
    </row>
    <row r="9" spans="1:30" x14ac:dyDescent="0.35">
      <c r="A9" s="6">
        <v>42121</v>
      </c>
      <c r="B9" s="43">
        <v>619.65</v>
      </c>
      <c r="C9" s="43">
        <v>110.8981</v>
      </c>
      <c r="D9" s="45">
        <f t="shared" si="0"/>
        <v>1.0716382853787329E-2</v>
      </c>
      <c r="E9" s="45">
        <f t="shared" si="1"/>
        <v>3.6347545898180129E-2</v>
      </c>
      <c r="F9" s="45">
        <f t="shared" si="2"/>
        <v>8.2065085776523456E-3</v>
      </c>
      <c r="G9" s="45">
        <f t="shared" si="3"/>
        <v>3.447750600566598E-2</v>
      </c>
      <c r="H9" s="45">
        <f t="shared" si="4"/>
        <v>2.8293994877155813E-4</v>
      </c>
      <c r="I9" s="45">
        <f t="shared" si="5"/>
        <v>6.734678303508152E-5</v>
      </c>
      <c r="J9" s="45">
        <f t="shared" si="6"/>
        <v>9.4224695814906691E-3</v>
      </c>
      <c r="K9" s="45">
        <f t="shared" si="7"/>
        <v>2.6925076316689459E-2</v>
      </c>
      <c r="L9" s="45">
        <f t="shared" si="8"/>
        <v>7.2495973465955157E-4</v>
      </c>
      <c r="M9" s="45">
        <f t="shared" si="9"/>
        <v>-2.2292395236246779E-2</v>
      </c>
      <c r="N9" s="45">
        <f t="shared" si="10"/>
        <v>4.1137334399228134E-2</v>
      </c>
      <c r="Q9" s="54"/>
      <c r="R9" s="78"/>
      <c r="S9" s="78"/>
      <c r="V9" s="45">
        <f t="shared" si="11"/>
        <v>7.2495973465955157E-4</v>
      </c>
      <c r="W9" s="45">
        <f t="shared" si="12"/>
        <v>1.9519596182235365E-5</v>
      </c>
      <c r="X9" s="45">
        <f t="shared" si="13"/>
        <v>5.2556661687764739E-7</v>
      </c>
      <c r="Z9" s="141" t="s">
        <v>155</v>
      </c>
      <c r="AA9" s="140">
        <f>(AA8/6)*AA6^2+(AA8/24)*AA7^2</f>
        <v>5.6624886100488121</v>
      </c>
    </row>
    <row r="10" spans="1:30" ht="15" thickBot="1" x14ac:dyDescent="0.4">
      <c r="A10" s="6">
        <v>42114</v>
      </c>
      <c r="B10" s="43">
        <v>613.08000000000004</v>
      </c>
      <c r="C10" s="43">
        <v>107.0086</v>
      </c>
      <c r="D10" s="45">
        <f t="shared" si="0"/>
        <v>-1.4641829666179162E-2</v>
      </c>
      <c r="E10" s="45">
        <f t="shared" si="1"/>
        <v>-5.2910544740643059E-3</v>
      </c>
      <c r="F10" s="45">
        <f t="shared" si="2"/>
        <v>-1.7151703942314144E-2</v>
      </c>
      <c r="G10" s="45">
        <f t="shared" si="3"/>
        <v>-7.1610943665784566E-3</v>
      </c>
      <c r="H10" s="45">
        <f t="shared" si="4"/>
        <v>1.2282497047852732E-4</v>
      </c>
      <c r="I10" s="45">
        <f t="shared" si="5"/>
        <v>2.9418094812479456E-4</v>
      </c>
      <c r="J10" s="45">
        <f t="shared" si="6"/>
        <v>-1.3914631121322274E-2</v>
      </c>
      <c r="K10" s="45">
        <f t="shared" si="7"/>
        <v>8.6235766472579668E-3</v>
      </c>
      <c r="L10" s="45">
        <f t="shared" si="8"/>
        <v>7.4366074191132959E-5</v>
      </c>
      <c r="M10" s="45">
        <f t="shared" si="9"/>
        <v>-4.5629495939059739E-2</v>
      </c>
      <c r="N10" s="45">
        <f t="shared" si="10"/>
        <v>1.7800233696415174E-2</v>
      </c>
      <c r="Q10" s="44"/>
      <c r="R10" s="78"/>
      <c r="S10" s="78"/>
      <c r="V10" s="45">
        <f t="shared" si="11"/>
        <v>7.4366074191132959E-5</v>
      </c>
      <c r="W10" s="45">
        <f t="shared" si="12"/>
        <v>6.4130154074290759E-7</v>
      </c>
      <c r="X10" s="45">
        <f t="shared" si="13"/>
        <v>5.5303129906010919E-9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43">
        <v>622.19000000000005</v>
      </c>
      <c r="C11" s="43">
        <v>107.5778</v>
      </c>
      <c r="D11" s="45">
        <f t="shared" si="0"/>
        <v>1.2810912879281162E-2</v>
      </c>
      <c r="E11" s="45">
        <f t="shared" si="1"/>
        <v>5.7647072022377378E-3</v>
      </c>
      <c r="F11" s="45">
        <f t="shared" si="2"/>
        <v>1.0301038603146179E-2</v>
      </c>
      <c r="G11" s="45">
        <f t="shared" si="3"/>
        <v>3.8946673097235871E-3</v>
      </c>
      <c r="H11" s="45">
        <f t="shared" si="4"/>
        <v>4.011911830387415E-5</v>
      </c>
      <c r="I11" s="45">
        <f t="shared" si="5"/>
        <v>1.0611139630350778E-4</v>
      </c>
      <c r="J11" s="45">
        <f t="shared" si="6"/>
        <v>1.1350060419824708E-2</v>
      </c>
      <c r="K11" s="45">
        <f t="shared" si="7"/>
        <v>-5.5853532175869705E-3</v>
      </c>
      <c r="L11" s="45">
        <f t="shared" si="8"/>
        <v>3.1196170565209123E-5</v>
      </c>
      <c r="M11" s="45">
        <f t="shared" si="9"/>
        <v>-2.0364804397912738E-2</v>
      </c>
      <c r="N11" s="45">
        <f t="shared" si="10"/>
        <v>4.3064925237562175E-2</v>
      </c>
      <c r="Q11" s="47" t="s">
        <v>103</v>
      </c>
      <c r="R11" s="123">
        <f>SUM(H2:H141) / SUM(I2:I141)</f>
        <v>0.92029754401805053</v>
      </c>
      <c r="S11" s="78"/>
      <c r="V11" s="45">
        <f t="shared" si="11"/>
        <v>3.1196170565209123E-5</v>
      </c>
      <c r="W11" s="45">
        <f t="shared" si="12"/>
        <v>-1.7424163164278272E-7</v>
      </c>
      <c r="X11" s="45">
        <f t="shared" si="13"/>
        <v>9.7320105793362019E-10</v>
      </c>
    </row>
    <row r="12" spans="1:30" ht="15" thickBot="1" x14ac:dyDescent="0.4">
      <c r="A12" s="6">
        <v>42101</v>
      </c>
      <c r="B12" s="43">
        <v>614.32000000000005</v>
      </c>
      <c r="C12" s="43">
        <v>106.96120000000001</v>
      </c>
      <c r="D12" s="45">
        <f t="shared" si="0"/>
        <v>2.4020269707122874E-2</v>
      </c>
      <c r="E12" s="45">
        <f t="shared" si="1"/>
        <v>1.4395414407553743E-2</v>
      </c>
      <c r="F12" s="45">
        <f t="shared" si="2"/>
        <v>2.1510395430987893E-2</v>
      </c>
      <c r="G12" s="45">
        <f t="shared" si="3"/>
        <v>1.2525374515039593E-2</v>
      </c>
      <c r="H12" s="45">
        <f t="shared" si="4"/>
        <v>2.6942575873971987E-4</v>
      </c>
      <c r="I12" s="45">
        <f t="shared" si="5"/>
        <v>4.6269711159746481E-4</v>
      </c>
      <c r="J12" s="45">
        <f t="shared" si="6"/>
        <v>2.1666003978509402E-2</v>
      </c>
      <c r="K12" s="45">
        <f t="shared" si="7"/>
        <v>-7.2705895709556587E-3</v>
      </c>
      <c r="L12" s="45">
        <f t="shared" si="8"/>
        <v>5.2861472709289187E-5</v>
      </c>
      <c r="M12" s="45">
        <f t="shared" si="9"/>
        <v>-1.0048860839228037E-2</v>
      </c>
      <c r="N12" s="45">
        <f t="shared" si="10"/>
        <v>5.3380868796246872E-2</v>
      </c>
      <c r="Q12" s="65" t="s">
        <v>115</v>
      </c>
      <c r="R12" s="124">
        <f>AVERAGE(E2:E141)-R11*AVERAGE(D2:D141)</f>
        <v>-4.3979123960695638E-4</v>
      </c>
      <c r="S12" s="78"/>
      <c r="V12" s="45">
        <f t="shared" si="11"/>
        <v>5.2861472709289187E-5</v>
      </c>
      <c r="W12" s="45">
        <f t="shared" si="12"/>
        <v>-3.8433407218551515E-7</v>
      </c>
      <c r="X12" s="45">
        <f t="shared" si="13"/>
        <v>2.7943352969949255E-9</v>
      </c>
      <c r="Z12" s="157" t="s">
        <v>164</v>
      </c>
      <c r="AA12" s="96">
        <f>JBStatVBA(K2:K141)</f>
        <v>5.6624886100488014</v>
      </c>
    </row>
    <row r="13" spans="1:30" ht="15" thickBot="1" x14ac:dyDescent="0.4">
      <c r="A13" s="6">
        <v>42093</v>
      </c>
      <c r="B13" s="43">
        <v>599.91</v>
      </c>
      <c r="C13" s="43">
        <v>105.44329999999999</v>
      </c>
      <c r="D13" s="45">
        <f t="shared" si="0"/>
        <v>4.5546643446807769E-3</v>
      </c>
      <c r="E13" s="45">
        <f t="shared" si="1"/>
        <v>2.3951996954653828E-2</v>
      </c>
      <c r="F13" s="45">
        <f t="shared" si="2"/>
        <v>2.0447900685457939E-3</v>
      </c>
      <c r="G13" s="45">
        <f t="shared" si="3"/>
        <v>2.2081957062139678E-2</v>
      </c>
      <c r="H13" s="45">
        <f t="shared" si="4"/>
        <v>4.5152966494717873E-5</v>
      </c>
      <c r="I13" s="45">
        <f t="shared" si="5"/>
        <v>4.1811664244235123E-6</v>
      </c>
      <c r="J13" s="45">
        <f t="shared" si="6"/>
        <v>3.7518551706293445E-3</v>
      </c>
      <c r="K13" s="45">
        <f t="shared" si="7"/>
        <v>2.0200141784024482E-2</v>
      </c>
      <c r="L13" s="45">
        <f t="shared" si="8"/>
        <v>4.080457280946918E-4</v>
      </c>
      <c r="M13" s="45">
        <f t="shared" si="9"/>
        <v>-2.7963009647108111E-2</v>
      </c>
      <c r="N13" s="45">
        <f t="shared" si="10"/>
        <v>3.5466719988366806E-2</v>
      </c>
      <c r="Q13" s="52" t="s">
        <v>104</v>
      </c>
      <c r="R13" s="107">
        <f>SQRT((1/138)*SUM(L2:L141))</f>
        <v>1.6054192120039276E-2</v>
      </c>
      <c r="S13" s="78"/>
      <c r="V13" s="45">
        <f t="shared" si="11"/>
        <v>4.080457280946918E-4</v>
      </c>
      <c r="W13" s="45">
        <f t="shared" si="12"/>
        <v>8.2425815618782766E-6</v>
      </c>
      <c r="X13" s="45">
        <f t="shared" si="13"/>
        <v>1.6650131621632716E-7</v>
      </c>
    </row>
    <row r="14" spans="1:30" ht="15" thickBot="1" x14ac:dyDescent="0.4">
      <c r="A14" s="6">
        <v>42086</v>
      </c>
      <c r="B14" s="43">
        <v>597.19000000000005</v>
      </c>
      <c r="C14" s="43">
        <v>102.9768</v>
      </c>
      <c r="D14" s="45">
        <f t="shared" si="0"/>
        <v>-1.1258464544114893E-2</v>
      </c>
      <c r="E14" s="45">
        <f t="shared" si="1"/>
        <v>-1.3799577381882295E-3</v>
      </c>
      <c r="F14" s="45">
        <f t="shared" si="2"/>
        <v>-1.3768338820249876E-2</v>
      </c>
      <c r="G14" s="45">
        <f t="shared" si="3"/>
        <v>-3.2499976307023802E-3</v>
      </c>
      <c r="H14" s="45">
        <f t="shared" si="4"/>
        <v>4.47470685445197E-5</v>
      </c>
      <c r="I14" s="45">
        <f t="shared" si="5"/>
        <v>1.8956715386919977E-4</v>
      </c>
      <c r="J14" s="45">
        <f t="shared" si="6"/>
        <v>-1.0800928508970195E-2</v>
      </c>
      <c r="K14" s="45">
        <f t="shared" si="7"/>
        <v>9.4209707707819668E-3</v>
      </c>
      <c r="L14" s="45">
        <f t="shared" si="8"/>
        <v>8.8754690263928167E-5</v>
      </c>
      <c r="M14" s="45">
        <f t="shared" si="9"/>
        <v>-4.2515793326707657E-2</v>
      </c>
      <c r="N14" s="45">
        <f t="shared" si="10"/>
        <v>2.0913936308767256E-2</v>
      </c>
      <c r="Q14" s="53" t="s">
        <v>105</v>
      </c>
      <c r="R14" s="125">
        <f>SQRT(R13^2/SUM(I2:I141))</f>
        <v>6.6364091996992419E-2</v>
      </c>
      <c r="S14" s="78"/>
      <c r="V14" s="45">
        <f t="shared" si="11"/>
        <v>8.8754690263928167E-5</v>
      </c>
      <c r="W14" s="45">
        <f t="shared" si="12"/>
        <v>8.3615534274627407E-7</v>
      </c>
      <c r="X14" s="45">
        <f t="shared" si="13"/>
        <v>7.8773950438458252E-9</v>
      </c>
      <c r="Z14" s="213" t="s">
        <v>158</v>
      </c>
      <c r="AA14" s="214"/>
    </row>
    <row r="15" spans="1:30" x14ac:dyDescent="0.35">
      <c r="A15" s="6">
        <v>42079</v>
      </c>
      <c r="B15" s="43">
        <v>603.99</v>
      </c>
      <c r="C15" s="43">
        <v>103.1191</v>
      </c>
      <c r="D15" s="45">
        <f t="shared" si="0"/>
        <v>1.702364113962419E-2</v>
      </c>
      <c r="E15" s="45">
        <f t="shared" si="1"/>
        <v>2.7410130718954331E-2</v>
      </c>
      <c r="F15" s="45">
        <f t="shared" si="2"/>
        <v>1.4513766863489206E-2</v>
      </c>
      <c r="G15" s="45">
        <f t="shared" si="3"/>
        <v>2.5540090826440182E-2</v>
      </c>
      <c r="H15" s="45">
        <f t="shared" si="4"/>
        <v>3.7068292392729215E-4</v>
      </c>
      <c r="I15" s="45">
        <f t="shared" si="5"/>
        <v>2.1064942856771732E-4</v>
      </c>
      <c r="J15" s="45">
        <f t="shared" si="6"/>
        <v>1.5227023891433832E-2</v>
      </c>
      <c r="K15" s="45">
        <f t="shared" si="7"/>
        <v>1.2183106827520499E-2</v>
      </c>
      <c r="L15" s="45">
        <f t="shared" si="8"/>
        <v>1.484280919707766E-4</v>
      </c>
      <c r="M15" s="45">
        <f t="shared" si="9"/>
        <v>-1.6487840926303614E-2</v>
      </c>
      <c r="N15" s="45">
        <f t="shared" si="10"/>
        <v>4.6941888709171299E-2</v>
      </c>
      <c r="Q15" s="54"/>
      <c r="R15" s="78"/>
      <c r="S15" s="78"/>
      <c r="V15" s="45">
        <f t="shared" si="11"/>
        <v>1.484280919707766E-4</v>
      </c>
      <c r="W15" s="45">
        <f t="shared" si="12"/>
        <v>1.808315300685009E-6</v>
      </c>
      <c r="X15" s="45">
        <f t="shared" si="13"/>
        <v>2.2030898486085316E-8</v>
      </c>
    </row>
    <row r="16" spans="1:30" ht="15" thickBot="1" x14ac:dyDescent="0.4">
      <c r="A16" s="6">
        <v>42072</v>
      </c>
      <c r="B16" s="43">
        <v>593.88</v>
      </c>
      <c r="C16" s="43">
        <v>100.36799999999999</v>
      </c>
      <c r="D16" s="45">
        <f t="shared" si="0"/>
        <v>5.4345065772767138E-3</v>
      </c>
      <c r="E16" s="45">
        <f t="shared" si="1"/>
        <v>5.225030872450913E-3</v>
      </c>
      <c r="F16" s="45">
        <f t="shared" si="2"/>
        <v>2.9246323011417308E-3</v>
      </c>
      <c r="G16" s="45">
        <f t="shared" si="3"/>
        <v>3.3549909799367623E-3</v>
      </c>
      <c r="H16" s="45">
        <f t="shared" si="4"/>
        <v>9.8121149899622037E-6</v>
      </c>
      <c r="I16" s="45">
        <f t="shared" si="5"/>
        <v>8.5534740968815762E-6</v>
      </c>
      <c r="J16" s="45">
        <f t="shared" si="6"/>
        <v>4.5615718164107432E-3</v>
      </c>
      <c r="K16" s="45">
        <f t="shared" si="7"/>
        <v>6.6345905604016982E-4</v>
      </c>
      <c r="L16" s="45">
        <f t="shared" si="8"/>
        <v>4.4017791904171318E-7</v>
      </c>
      <c r="M16" s="45">
        <f t="shared" si="9"/>
        <v>-2.7153293001326712E-2</v>
      </c>
      <c r="N16" s="45">
        <f t="shared" si="10"/>
        <v>3.6276436634148201E-2</v>
      </c>
      <c r="Q16" s="44"/>
      <c r="R16" s="78"/>
      <c r="S16" s="78"/>
      <c r="V16" s="45">
        <f t="shared" si="11"/>
        <v>4.4017791904171291E-7</v>
      </c>
      <c r="W16" s="45">
        <f t="shared" si="12"/>
        <v>2.9204002665714103E-10</v>
      </c>
      <c r="X16" s="45">
        <f t="shared" si="13"/>
        <v>1.9375660041189276E-13</v>
      </c>
      <c r="Z16" s="129"/>
      <c r="AA16" s="5"/>
    </row>
    <row r="17" spans="1:27" x14ac:dyDescent="0.35">
      <c r="A17" s="6">
        <v>42065</v>
      </c>
      <c r="B17" s="43">
        <v>590.66999999999996</v>
      </c>
      <c r="C17" s="43">
        <v>99.846299999999999</v>
      </c>
      <c r="D17" s="45">
        <f t="shared" si="0"/>
        <v>2.9041811846689823E-2</v>
      </c>
      <c r="E17" s="45">
        <f t="shared" si="1"/>
        <v>5.7334470890063769E-3</v>
      </c>
      <c r="F17" s="45">
        <f t="shared" si="2"/>
        <v>2.6531937570554841E-2</v>
      </c>
      <c r="G17" s="45">
        <f t="shared" si="3"/>
        <v>3.8634071964922263E-3</v>
      </c>
      <c r="H17" s="45">
        <f t="shared" si="4"/>
        <v>1.0250367854696405E-4</v>
      </c>
      <c r="I17" s="45">
        <f t="shared" si="5"/>
        <v>7.0394371124781949E-4</v>
      </c>
      <c r="J17" s="45">
        <f t="shared" si="6"/>
        <v>2.6287316876736012E-2</v>
      </c>
      <c r="K17" s="45">
        <f t="shared" si="7"/>
        <v>-2.0553869787729634E-2</v>
      </c>
      <c r="L17" s="45">
        <f t="shared" si="8"/>
        <v>4.2246156325094502E-4</v>
      </c>
      <c r="M17" s="45">
        <f t="shared" si="9"/>
        <v>-5.4275479410014274E-3</v>
      </c>
      <c r="N17" s="45">
        <f t="shared" si="10"/>
        <v>5.8002181694473486E-2</v>
      </c>
      <c r="Q17" s="47" t="s">
        <v>106</v>
      </c>
      <c r="R17" s="126">
        <f>R4/R5</f>
        <v>13.867402029093649</v>
      </c>
      <c r="S17" s="78"/>
      <c r="V17" s="45">
        <f t="shared" si="11"/>
        <v>4.2246156325094502E-4</v>
      </c>
      <c r="W17" s="45">
        <f t="shared" si="12"/>
        <v>-8.6832199613806304E-6</v>
      </c>
      <c r="X17" s="45">
        <f t="shared" si="13"/>
        <v>1.7847377242443223E-7</v>
      </c>
      <c r="Z17" s="129"/>
      <c r="AA17" s="5"/>
    </row>
    <row r="18" spans="1:27" ht="15" thickBot="1" x14ac:dyDescent="0.4">
      <c r="A18" s="6">
        <v>42058</v>
      </c>
      <c r="B18" s="43">
        <v>574</v>
      </c>
      <c r="C18" s="43">
        <v>99.277100000000004</v>
      </c>
      <c r="D18" s="45">
        <f t="shared" si="0"/>
        <v>3.5278839910540261E-2</v>
      </c>
      <c r="E18" s="45">
        <f t="shared" si="1"/>
        <v>1.3068847427048445E-2</v>
      </c>
      <c r="F18" s="45">
        <f t="shared" si="2"/>
        <v>3.2768965634405275E-2</v>
      </c>
      <c r="G18" s="45">
        <f t="shared" si="3"/>
        <v>1.1198807534534293E-2</v>
      </c>
      <c r="H18" s="45">
        <f t="shared" si="4"/>
        <v>3.6697333924547311E-4</v>
      </c>
      <c r="I18" s="45">
        <f t="shared" si="5"/>
        <v>1.0738051087488339E-3</v>
      </c>
      <c r="J18" s="45">
        <f t="shared" si="6"/>
        <v>3.2027238485869219E-2</v>
      </c>
      <c r="K18" s="45">
        <f t="shared" si="7"/>
        <v>-1.8958391058820773E-2</v>
      </c>
      <c r="L18" s="45">
        <f t="shared" si="8"/>
        <v>3.5942059153917544E-4</v>
      </c>
      <c r="M18" s="45">
        <f t="shared" si="9"/>
        <v>3.1237366813179068E-4</v>
      </c>
      <c r="N18" s="45">
        <f t="shared" si="10"/>
        <v>6.3742103303606704E-2</v>
      </c>
      <c r="Q18" s="53" t="s">
        <v>107</v>
      </c>
      <c r="R18" s="112">
        <f>TINV(0.05,154)</f>
        <v>1.9754880582343397</v>
      </c>
      <c r="S18" s="78"/>
      <c r="V18" s="45">
        <f t="shared" si="11"/>
        <v>3.5942059153917544E-4</v>
      </c>
      <c r="W18" s="45">
        <f t="shared" si="12"/>
        <v>-6.8140361289923771E-6</v>
      </c>
      <c r="X18" s="45">
        <f t="shared" si="13"/>
        <v>1.291831616223708E-7</v>
      </c>
      <c r="Z18" s="129"/>
      <c r="AA18" s="5"/>
    </row>
    <row r="19" spans="1:27" ht="15" thickBot="1" x14ac:dyDescent="0.4">
      <c r="A19" s="6">
        <v>42051</v>
      </c>
      <c r="B19" s="43">
        <v>554.44000000000005</v>
      </c>
      <c r="C19" s="43">
        <v>97.996399999999994</v>
      </c>
      <c r="D19" s="45">
        <f t="shared" si="0"/>
        <v>-7.0739089167068392E-3</v>
      </c>
      <c r="E19" s="45">
        <f t="shared" si="1"/>
        <v>-2.3629045113980562E-2</v>
      </c>
      <c r="F19" s="45">
        <f t="shared" si="2"/>
        <v>-9.5837831928418226E-3</v>
      </c>
      <c r="G19" s="45">
        <f t="shared" si="3"/>
        <v>-2.5499085006494712E-2</v>
      </c>
      <c r="H19" s="45">
        <f t="shared" si="4"/>
        <v>2.4437770231808893E-4</v>
      </c>
      <c r="I19" s="45">
        <f t="shared" si="5"/>
        <v>9.1848900287397399E-5</v>
      </c>
      <c r="J19" s="45">
        <f t="shared" si="6"/>
        <v>-6.9498922422596508E-3</v>
      </c>
      <c r="K19" s="45">
        <f t="shared" si="7"/>
        <v>-1.6679152871720913E-2</v>
      </c>
      <c r="L19" s="45">
        <f t="shared" si="8"/>
        <v>2.7819414051823599E-4</v>
      </c>
      <c r="M19" s="45">
        <f t="shared" si="9"/>
        <v>-3.8664757059997112E-2</v>
      </c>
      <c r="N19" s="45">
        <f t="shared" si="10"/>
        <v>2.4764972575477801E-2</v>
      </c>
      <c r="Q19" s="173" t="s">
        <v>170</v>
      </c>
      <c r="R19" s="174">
        <f>TestSignificativité(D2:D141,E2:E141,S4,R4)</f>
        <v>13.867402029093657</v>
      </c>
      <c r="S19" s="78"/>
      <c r="V19" s="45">
        <f t="shared" si="11"/>
        <v>2.7819414051823599E-4</v>
      </c>
      <c r="W19" s="45">
        <f t="shared" si="12"/>
        <v>-4.6400425977206674E-6</v>
      </c>
      <c r="X19" s="45">
        <f t="shared" si="13"/>
        <v>7.7391979818680027E-8</v>
      </c>
      <c r="Z19" s="129"/>
      <c r="AA19" s="5"/>
    </row>
    <row r="20" spans="1:27" ht="15" thickBot="1" x14ac:dyDescent="0.4">
      <c r="A20" s="6">
        <v>42044</v>
      </c>
      <c r="B20" s="43">
        <v>558.39</v>
      </c>
      <c r="C20" s="43">
        <v>100.36799999999999</v>
      </c>
      <c r="D20" s="45">
        <f t="shared" si="0"/>
        <v>-1.7800918189653663E-2</v>
      </c>
      <c r="E20" s="45">
        <f t="shared" si="1"/>
        <v>-1.7642078682202876E-2</v>
      </c>
      <c r="F20" s="45">
        <f t="shared" si="2"/>
        <v>-2.0310792465788645E-2</v>
      </c>
      <c r="G20" s="45">
        <f t="shared" si="3"/>
        <v>-1.9512118574717026E-2</v>
      </c>
      <c r="H20" s="45">
        <f t="shared" si="4"/>
        <v>3.9630659093893724E-4</v>
      </c>
      <c r="I20" s="45">
        <f t="shared" si="5"/>
        <v>4.1252829058833676E-4</v>
      </c>
      <c r="J20" s="45">
        <f t="shared" si="6"/>
        <v>-1.6821932530811465E-2</v>
      </c>
      <c r="K20" s="45">
        <f t="shared" si="7"/>
        <v>-8.2014615139141059E-4</v>
      </c>
      <c r="L20" s="45">
        <f t="shared" si="8"/>
        <v>6.7263970964214253E-7</v>
      </c>
      <c r="M20" s="45">
        <f t="shared" si="9"/>
        <v>-4.8536797348548932E-2</v>
      </c>
      <c r="N20" s="45">
        <f t="shared" si="10"/>
        <v>1.4892932286925977E-2</v>
      </c>
      <c r="Q20" s="57"/>
      <c r="R20" s="78"/>
      <c r="S20" s="78"/>
      <c r="V20" s="45">
        <f t="shared" si="11"/>
        <v>6.7263970964214295E-7</v>
      </c>
      <c r="W20" s="45">
        <f t="shared" si="12"/>
        <v>-5.5166286913603963E-10</v>
      </c>
      <c r="X20" s="45">
        <f t="shared" si="13"/>
        <v>4.5244417898746638E-13</v>
      </c>
      <c r="Z20" s="129"/>
      <c r="AA20" s="5"/>
    </row>
    <row r="21" spans="1:27" ht="15" thickBot="1" x14ac:dyDescent="0.4">
      <c r="A21" s="6">
        <v>42037</v>
      </c>
      <c r="B21" s="43">
        <v>568.51</v>
      </c>
      <c r="C21" s="43">
        <v>102.1705</v>
      </c>
      <c r="D21" s="45">
        <f t="shared" si="0"/>
        <v>3.2470397232958019E-3</v>
      </c>
      <c r="E21" s="45">
        <f t="shared" si="1"/>
        <v>4.6512538801248915E-4</v>
      </c>
      <c r="F21" s="45">
        <f t="shared" si="2"/>
        <v>7.3716544716081892E-4</v>
      </c>
      <c r="G21" s="45">
        <f t="shared" si="3"/>
        <v>-1.4049145045016615E-3</v>
      </c>
      <c r="H21" s="45">
        <f t="shared" si="4"/>
        <v>-1.0356544289336878E-6</v>
      </c>
      <c r="I21" s="45">
        <f t="shared" si="5"/>
        <v>5.4341289648781013E-7</v>
      </c>
      <c r="J21" s="45">
        <f t="shared" si="6"/>
        <v>2.5484514430712188E-3</v>
      </c>
      <c r="K21" s="45">
        <f t="shared" si="7"/>
        <v>-2.0833260550587296E-3</v>
      </c>
      <c r="L21" s="45">
        <f t="shared" si="8"/>
        <v>4.3402474516865692E-6</v>
      </c>
      <c r="M21" s="45">
        <f t="shared" si="9"/>
        <v>-2.9166413374666234E-2</v>
      </c>
      <c r="N21" s="45">
        <f t="shared" si="10"/>
        <v>3.4263316260808675E-2</v>
      </c>
      <c r="Q21" s="58" t="s">
        <v>108</v>
      </c>
      <c r="R21" s="127">
        <f>R18*S6</f>
        <v>3.1714864817737456E-2</v>
      </c>
      <c r="S21" s="78"/>
      <c r="V21" s="45">
        <f t="shared" si="11"/>
        <v>4.3402474516865709E-6</v>
      </c>
      <c r="W21" s="45">
        <f t="shared" si="12"/>
        <v>-9.0421506015008903E-9</v>
      </c>
      <c r="X21" s="45">
        <f t="shared" si="13"/>
        <v>1.8837747941871771E-11</v>
      </c>
      <c r="Z21" s="129"/>
      <c r="AA21" s="5"/>
    </row>
    <row r="22" spans="1:27" x14ac:dyDescent="0.35">
      <c r="A22" s="6">
        <v>42030</v>
      </c>
      <c r="B22" s="43">
        <v>566.66999999999996</v>
      </c>
      <c r="C22" s="43">
        <v>102.123</v>
      </c>
      <c r="D22" s="45">
        <f t="shared" si="0"/>
        <v>5.6983511154219117E-2</v>
      </c>
      <c r="E22" s="45">
        <f t="shared" si="1"/>
        <v>4.768832085486896E-2</v>
      </c>
      <c r="F22" s="45">
        <f t="shared" si="2"/>
        <v>5.4473636878084132E-2</v>
      </c>
      <c r="G22" s="45">
        <f t="shared" si="3"/>
        <v>4.581828096235481E-2</v>
      </c>
      <c r="H22" s="45">
        <f t="shared" si="4"/>
        <v>2.4958883995213513E-3</v>
      </c>
      <c r="I22" s="45">
        <f t="shared" si="5"/>
        <v>2.9673771147253674E-3</v>
      </c>
      <c r="J22" s="45">
        <f t="shared" si="6"/>
        <v>5.2001994125146077E-2</v>
      </c>
      <c r="K22" s="45">
        <f t="shared" si="7"/>
        <v>-4.3136732702771172E-3</v>
      </c>
      <c r="L22" s="45">
        <f t="shared" si="8"/>
        <v>1.8607777082703279E-5</v>
      </c>
      <c r="M22" s="45">
        <f t="shared" si="9"/>
        <v>2.0287129307408662E-2</v>
      </c>
      <c r="N22" s="45">
        <f t="shared" si="10"/>
        <v>8.3716858942883582E-2</v>
      </c>
      <c r="V22" s="45">
        <f t="shared" si="11"/>
        <v>1.8607777082703279E-5</v>
      </c>
      <c r="W22" s="45">
        <f t="shared" si="12"/>
        <v>-8.0267870620932252E-8</v>
      </c>
      <c r="X22" s="45">
        <f t="shared" si="13"/>
        <v>3.4624936795957735E-10</v>
      </c>
      <c r="Z22" s="129"/>
      <c r="AA22" s="5"/>
    </row>
    <row r="23" spans="1:27" x14ac:dyDescent="0.35">
      <c r="A23" s="6">
        <v>42023</v>
      </c>
      <c r="B23" s="43">
        <v>536.12</v>
      </c>
      <c r="C23" s="43">
        <v>97.474599999999995</v>
      </c>
      <c r="D23" s="45">
        <f t="shared" si="0"/>
        <v>5.1277526128987935E-2</v>
      </c>
      <c r="E23" s="45">
        <f t="shared" si="1"/>
        <v>6.201495488801255E-2</v>
      </c>
      <c r="F23" s="45">
        <f t="shared" si="2"/>
        <v>4.876765185285295E-2</v>
      </c>
      <c r="G23" s="45">
        <f t="shared" si="3"/>
        <v>6.01449149954984E-2</v>
      </c>
      <c r="H23" s="45">
        <f t="shared" si="4"/>
        <v>2.9331262752199006E-3</v>
      </c>
      <c r="I23" s="45">
        <f t="shared" si="5"/>
        <v>2.3782838672410716E-3</v>
      </c>
      <c r="J23" s="45">
        <f t="shared" si="6"/>
        <v>4.6750790120222048E-2</v>
      </c>
      <c r="K23" s="45">
        <f t="shared" si="7"/>
        <v>1.5264164767790502E-2</v>
      </c>
      <c r="L23" s="45">
        <f t="shared" si="8"/>
        <v>2.3299472605825685E-4</v>
      </c>
      <c r="M23" s="45">
        <f t="shared" si="9"/>
        <v>1.5035925302484626E-2</v>
      </c>
      <c r="N23" s="45">
        <f t="shared" si="10"/>
        <v>7.8465654937959539E-2</v>
      </c>
      <c r="V23" s="45">
        <f t="shared" si="11"/>
        <v>2.3299472605825685E-4</v>
      </c>
      <c r="W23" s="45">
        <f t="shared" si="12"/>
        <v>3.5564698885794436E-6</v>
      </c>
      <c r="X23" s="45">
        <f t="shared" si="13"/>
        <v>5.4286542370962157E-8</v>
      </c>
      <c r="Z23" s="129"/>
      <c r="AA23" s="5"/>
    </row>
    <row r="24" spans="1:27" ht="15" thickBot="1" x14ac:dyDescent="0.4">
      <c r="A24" s="6">
        <v>42016</v>
      </c>
      <c r="B24" s="43">
        <v>509.97</v>
      </c>
      <c r="C24" s="43">
        <v>91.782700000000006</v>
      </c>
      <c r="D24" s="45">
        <f t="shared" si="0"/>
        <v>5.0704631613647626E-2</v>
      </c>
      <c r="E24" s="45">
        <f t="shared" si="1"/>
        <v>8.5737370009309921E-2</v>
      </c>
      <c r="F24" s="45">
        <f t="shared" si="2"/>
        <v>4.8194757337512641E-2</v>
      </c>
      <c r="G24" s="45">
        <f t="shared" si="3"/>
        <v>8.3867330116795771E-2</v>
      </c>
      <c r="H24" s="45">
        <f t="shared" si="4"/>
        <v>4.0419656235240378E-3</v>
      </c>
      <c r="I24" s="45">
        <f t="shared" si="5"/>
        <v>2.3227346348217285E-3</v>
      </c>
      <c r="J24" s="45">
        <f t="shared" si="6"/>
        <v>4.6223556704772954E-2</v>
      </c>
      <c r="K24" s="45">
        <f t="shared" si="7"/>
        <v>3.9513813304536967E-2</v>
      </c>
      <c r="L24" s="45">
        <f t="shared" si="8"/>
        <v>1.5613414418658026E-3</v>
      </c>
      <c r="M24" s="45">
        <f t="shared" si="9"/>
        <v>1.4508691887035526E-2</v>
      </c>
      <c r="N24" s="45">
        <f t="shared" si="10"/>
        <v>7.7938421522510432E-2</v>
      </c>
      <c r="V24" s="45">
        <f t="shared" si="11"/>
        <v>1.5613414418658026E-3</v>
      </c>
      <c r="W24" s="45">
        <f t="shared" si="12"/>
        <v>6.1694554238521881E-5</v>
      </c>
      <c r="X24" s="45">
        <f t="shared" si="13"/>
        <v>2.4377870980875834E-6</v>
      </c>
      <c r="Z24" s="129"/>
      <c r="AA24" s="5"/>
    </row>
    <row r="25" spans="1:27" ht="15" thickBot="1" x14ac:dyDescent="0.4">
      <c r="A25" s="6">
        <v>42009</v>
      </c>
      <c r="B25" s="43">
        <v>485.36</v>
      </c>
      <c r="C25" s="43">
        <v>84.534899999999993</v>
      </c>
      <c r="D25" s="45">
        <f t="shared" si="0"/>
        <v>-4.0942143534618974E-2</v>
      </c>
      <c r="E25" s="45">
        <f t="shared" si="1"/>
        <v>-4.5829796648125538E-2</v>
      </c>
      <c r="F25" s="45">
        <f t="shared" si="2"/>
        <v>-4.345201781075396E-2</v>
      </c>
      <c r="G25" s="45">
        <f t="shared" si="3"/>
        <v>-4.7699836540639688E-2</v>
      </c>
      <c r="H25" s="45">
        <f t="shared" si="4"/>
        <v>2.0726541469339283E-3</v>
      </c>
      <c r="I25" s="45">
        <f t="shared" si="5"/>
        <v>1.8880778518260792E-3</v>
      </c>
      <c r="J25" s="45">
        <f t="shared" si="6"/>
        <v>-3.8118745381351307E-2</v>
      </c>
      <c r="K25" s="45">
        <f t="shared" si="7"/>
        <v>-7.7110512667742312E-3</v>
      </c>
      <c r="L25" s="45">
        <f t="shared" si="8"/>
        <v>5.9460311638820472E-5</v>
      </c>
      <c r="M25" s="45">
        <f t="shared" si="9"/>
        <v>-6.9833610199088791E-2</v>
      </c>
      <c r="N25" s="45">
        <f t="shared" si="10"/>
        <v>-6.4038805636138785E-3</v>
      </c>
      <c r="Q25" s="111" t="s">
        <v>160</v>
      </c>
      <c r="R25" s="146" t="s">
        <v>127</v>
      </c>
      <c r="S25" s="147" t="s">
        <v>128</v>
      </c>
      <c r="V25" s="45">
        <f t="shared" si="11"/>
        <v>5.9460311638820472E-5</v>
      </c>
      <c r="W25" s="45">
        <f t="shared" si="12"/>
        <v>-4.5850151138531715E-7</v>
      </c>
      <c r="X25" s="45">
        <f t="shared" si="13"/>
        <v>3.5355286601856494E-9</v>
      </c>
      <c r="Z25" s="129"/>
      <c r="AA25" s="5"/>
    </row>
    <row r="26" spans="1:27" x14ac:dyDescent="0.35">
      <c r="A26" s="6">
        <v>42002</v>
      </c>
      <c r="B26" s="43">
        <v>506.08</v>
      </c>
      <c r="C26" s="43">
        <v>88.595200000000006</v>
      </c>
      <c r="D26" s="45">
        <f t="shared" si="0"/>
        <v>7.8062768838616358E-3</v>
      </c>
      <c r="E26" s="45">
        <f t="shared" si="1"/>
        <v>1.2138320878940099E-2</v>
      </c>
      <c r="F26" s="45">
        <f t="shared" si="2"/>
        <v>5.2964026077266524E-3</v>
      </c>
      <c r="G26" s="45">
        <f t="shared" si="3"/>
        <v>1.0268280986425949E-2</v>
      </c>
      <c r="H26" s="45">
        <f t="shared" si="4"/>
        <v>5.4384950193376401E-5</v>
      </c>
      <c r="I26" s="45">
        <f t="shared" si="5"/>
        <v>2.8051880583133683E-5</v>
      </c>
      <c r="J26" s="45">
        <f t="shared" si="6"/>
        <v>6.7443062045357861E-3</v>
      </c>
      <c r="K26" s="45">
        <f t="shared" si="7"/>
        <v>5.3940146744043127E-3</v>
      </c>
      <c r="L26" s="45">
        <f t="shared" si="8"/>
        <v>2.9095394307689065E-5</v>
      </c>
      <c r="M26" s="45">
        <f t="shared" si="9"/>
        <v>-2.4970558613201667E-2</v>
      </c>
      <c r="N26" s="45">
        <f t="shared" si="10"/>
        <v>3.8459171022273246E-2</v>
      </c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1"/>
        <v>2.9095394307689065E-5</v>
      </c>
      <c r="W26" s="45">
        <f t="shared" si="12"/>
        <v>1.5694098385325453E-7</v>
      </c>
      <c r="X26" s="45">
        <f t="shared" si="13"/>
        <v>8.4654196991990518E-10</v>
      </c>
      <c r="Z26" s="129"/>
      <c r="AA26" s="5"/>
    </row>
    <row r="27" spans="1:27" x14ac:dyDescent="0.35">
      <c r="A27" s="6">
        <v>41995</v>
      </c>
      <c r="B27" s="43">
        <v>502.16</v>
      </c>
      <c r="C27" s="43">
        <v>87.532700000000006</v>
      </c>
      <c r="D27" s="45">
        <f t="shared" si="0"/>
        <v>4.3687907885438831E-2</v>
      </c>
      <c r="E27" s="45">
        <f t="shared" si="1"/>
        <v>2.9685022326995176E-2</v>
      </c>
      <c r="F27" s="45">
        <f t="shared" si="2"/>
        <v>4.1178033609303846E-2</v>
      </c>
      <c r="G27" s="45">
        <f t="shared" si="3"/>
        <v>2.7814982434481026E-2</v>
      </c>
      <c r="H27" s="45">
        <f t="shared" si="4"/>
        <v>1.1453662815292557E-3</v>
      </c>
      <c r="I27" s="45">
        <f t="shared" si="5"/>
        <v>1.6956304519289572E-3</v>
      </c>
      <c r="J27" s="45">
        <f t="shared" si="6"/>
        <v>3.9766083090649218E-2</v>
      </c>
      <c r="K27" s="45">
        <f t="shared" si="7"/>
        <v>-1.0081060763654042E-2</v>
      </c>
      <c r="L27" s="45">
        <f t="shared" si="8"/>
        <v>1.0162778612048501E-4</v>
      </c>
      <c r="M27" s="45">
        <f t="shared" si="9"/>
        <v>8.0512182729117893E-3</v>
      </c>
      <c r="N27" s="45">
        <f t="shared" si="10"/>
        <v>7.1480947908386702E-2</v>
      </c>
      <c r="Q27" s="149" t="s">
        <v>130</v>
      </c>
      <c r="R27" s="89">
        <f>R8</f>
        <v>4.9564088572959977E-2</v>
      </c>
      <c r="S27" s="122">
        <v>1</v>
      </c>
      <c r="V27" s="45">
        <f t="shared" si="11"/>
        <v>1.0162778612048501E-4</v>
      </c>
      <c r="W27" s="45">
        <f t="shared" si="12"/>
        <v>-1.0245158871562463E-6</v>
      </c>
      <c r="X27" s="45">
        <f t="shared" si="13"/>
        <v>1.0328206911751047E-8</v>
      </c>
      <c r="Z27" s="129"/>
      <c r="AA27" s="5"/>
    </row>
    <row r="28" spans="1:27" x14ac:dyDescent="0.35">
      <c r="A28" s="6">
        <v>41988</v>
      </c>
      <c r="B28" s="43">
        <v>481.14</v>
      </c>
      <c r="C28" s="43">
        <v>85.009200000000007</v>
      </c>
      <c r="D28" s="45">
        <f t="shared" si="0"/>
        <v>-6.1629675859109924E-2</v>
      </c>
      <c r="E28" s="45">
        <f t="shared" si="1"/>
        <v>-5.0440715376392435E-2</v>
      </c>
      <c r="F28" s="45">
        <f t="shared" si="2"/>
        <v>-6.4139550135244902E-2</v>
      </c>
      <c r="G28" s="45">
        <f t="shared" si="3"/>
        <v>-5.2310755268906585E-2</v>
      </c>
      <c r="H28" s="45">
        <f t="shared" si="4"/>
        <v>3.3551883101825605E-3</v>
      </c>
      <c r="I28" s="45">
        <f t="shared" si="5"/>
        <v>4.1138818915515945E-3</v>
      </c>
      <c r="J28" s="45">
        <f t="shared" si="6"/>
        <v>-5.715743057137436E-2</v>
      </c>
      <c r="K28" s="45">
        <f t="shared" si="7"/>
        <v>6.7167151949819245E-3</v>
      </c>
      <c r="L28" s="45">
        <f t="shared" si="8"/>
        <v>4.5114263010501076E-5</v>
      </c>
      <c r="M28" s="45">
        <f t="shared" si="9"/>
        <v>-8.8872295389111858E-2</v>
      </c>
      <c r="N28" s="45">
        <f t="shared" si="10"/>
        <v>-2.5442565753636945E-2</v>
      </c>
      <c r="Q28" s="149" t="s">
        <v>131</v>
      </c>
      <c r="R28" s="89">
        <f>S8</f>
        <v>3.5567717678544164E-2</v>
      </c>
      <c r="S28" s="122">
        <f>S7</f>
        <v>138</v>
      </c>
      <c r="V28" s="45">
        <f t="shared" si="11"/>
        <v>4.5114263010501076E-5</v>
      </c>
      <c r="W28" s="45">
        <f t="shared" si="12"/>
        <v>3.0301965587304357E-7</v>
      </c>
      <c r="X28" s="45">
        <f t="shared" si="13"/>
        <v>2.0352967269806658E-9</v>
      </c>
      <c r="Z28" s="129"/>
      <c r="AA28" s="5"/>
    </row>
    <row r="29" spans="1:27" ht="15" thickBot="1" x14ac:dyDescent="0.4">
      <c r="A29" s="6">
        <v>41981</v>
      </c>
      <c r="B29" s="43">
        <v>512.74</v>
      </c>
      <c r="C29" s="43">
        <v>89.524900000000002</v>
      </c>
      <c r="D29" s="45">
        <f t="shared" si="0"/>
        <v>2.3654526616230455E-3</v>
      </c>
      <c r="E29" s="45">
        <f t="shared" si="1"/>
        <v>-9.0302598939348035E-3</v>
      </c>
      <c r="F29" s="45">
        <f t="shared" si="2"/>
        <v>-1.4442161451193748E-4</v>
      </c>
      <c r="G29" s="45">
        <f t="shared" si="3"/>
        <v>-1.0900299786448953E-2</v>
      </c>
      <c r="H29" s="45">
        <f t="shared" si="4"/>
        <v>1.5742388938230851E-6</v>
      </c>
      <c r="I29" s="45">
        <f t="shared" si="5"/>
        <v>2.0857602738234668E-8</v>
      </c>
      <c r="J29" s="45">
        <f t="shared" si="6"/>
        <v>1.7371290353756915E-3</v>
      </c>
      <c r="K29" s="45">
        <f t="shared" si="7"/>
        <v>-1.0767388929310496E-2</v>
      </c>
      <c r="L29" s="45">
        <f t="shared" si="8"/>
        <v>1.1593666435503822E-4</v>
      </c>
      <c r="M29" s="45">
        <f t="shared" si="9"/>
        <v>-2.9977735782361764E-2</v>
      </c>
      <c r="N29" s="45">
        <f t="shared" si="10"/>
        <v>3.3451993853113149E-2</v>
      </c>
      <c r="Q29" s="150" t="s">
        <v>132</v>
      </c>
      <c r="R29" s="91">
        <f>R27/R26</f>
        <v>0.58220412270512889</v>
      </c>
      <c r="S29" s="113"/>
      <c r="V29" s="45">
        <f t="shared" si="11"/>
        <v>1.1593666435503822E-4</v>
      </c>
      <c r="W29" s="45">
        <f t="shared" si="12"/>
        <v>-1.2483351562776252E-6</v>
      </c>
      <c r="X29" s="45">
        <f t="shared" si="13"/>
        <v>1.344131014177279E-8</v>
      </c>
      <c r="Z29" s="129"/>
      <c r="AA29" s="5"/>
    </row>
    <row r="30" spans="1:27" x14ac:dyDescent="0.35">
      <c r="A30" s="6">
        <v>41974</v>
      </c>
      <c r="B30" s="43">
        <v>511.53</v>
      </c>
      <c r="C30" s="43">
        <v>90.340699999999998</v>
      </c>
      <c r="D30" s="45">
        <f t="shared" si="0"/>
        <v>1.4014986322007678E-2</v>
      </c>
      <c r="E30" s="45">
        <f t="shared" si="1"/>
        <v>1.9592640119542239E-2</v>
      </c>
      <c r="F30" s="45">
        <f t="shared" si="2"/>
        <v>1.1505112045872694E-2</v>
      </c>
      <c r="G30" s="45">
        <f t="shared" si="3"/>
        <v>1.7722600227028089E-2</v>
      </c>
      <c r="H30" s="45">
        <f t="shared" si="4"/>
        <v>2.03900501356167E-4</v>
      </c>
      <c r="I30" s="45">
        <f t="shared" si="5"/>
        <v>1.3236760318808497E-4</v>
      </c>
      <c r="J30" s="45">
        <f t="shared" si="6"/>
        <v>1.2458166251983279E-2</v>
      </c>
      <c r="K30" s="45">
        <f t="shared" si="7"/>
        <v>7.1344738675589593E-3</v>
      </c>
      <c r="L30" s="45">
        <f t="shared" si="8"/>
        <v>5.0900717366881694E-5</v>
      </c>
      <c r="M30" s="45">
        <f t="shared" si="9"/>
        <v>-1.9256698565754168E-2</v>
      </c>
      <c r="N30" s="45">
        <f t="shared" si="10"/>
        <v>4.4173031069720745E-2</v>
      </c>
      <c r="V30" s="45">
        <f t="shared" si="11"/>
        <v>5.0900717366881694E-5</v>
      </c>
      <c r="W30" s="45">
        <f t="shared" si="12"/>
        <v>3.6314983789402195E-7</v>
      </c>
      <c r="X30" s="45">
        <f t="shared" si="13"/>
        <v>2.5908830284631717E-9</v>
      </c>
      <c r="Z30" s="129"/>
      <c r="AA30" s="5"/>
    </row>
    <row r="31" spans="1:27" x14ac:dyDescent="0.35">
      <c r="A31" s="6">
        <v>41967</v>
      </c>
      <c r="B31" s="43">
        <v>504.46</v>
      </c>
      <c r="C31" s="43">
        <v>88.604699999999994</v>
      </c>
      <c r="D31" s="45">
        <f t="shared" si="0"/>
        <v>3.1932085506801586E-2</v>
      </c>
      <c r="E31" s="45">
        <f t="shared" si="1"/>
        <v>2.9768732719456271E-2</v>
      </c>
      <c r="F31" s="45">
        <f t="shared" si="2"/>
        <v>2.9422211230666604E-2</v>
      </c>
      <c r="G31" s="45">
        <f t="shared" si="3"/>
        <v>2.7898692826942122E-2</v>
      </c>
      <c r="H31" s="45">
        <f t="shared" si="4"/>
        <v>8.2084123341377431E-4</v>
      </c>
      <c r="I31" s="45">
        <f t="shared" si="5"/>
        <v>8.6566651370196407E-4</v>
      </c>
      <c r="J31" s="45">
        <f t="shared" si="6"/>
        <v>2.894722862767693E-2</v>
      </c>
      <c r="K31" s="45">
        <f t="shared" si="7"/>
        <v>8.2150409177934175E-4</v>
      </c>
      <c r="L31" s="45">
        <f t="shared" si="8"/>
        <v>6.7486897281020119E-7</v>
      </c>
      <c r="M31" s="45">
        <f t="shared" si="9"/>
        <v>-2.7676361900605059E-3</v>
      </c>
      <c r="N31" s="45">
        <f t="shared" si="10"/>
        <v>6.0662093445414407E-2</v>
      </c>
      <c r="V31" s="45">
        <f t="shared" si="11"/>
        <v>6.7486897281020076E-7</v>
      </c>
      <c r="W31" s="45">
        <f t="shared" si="12"/>
        <v>5.5440762257850115E-10</v>
      </c>
      <c r="X31" s="45">
        <f t="shared" si="13"/>
        <v>4.5544813046189547E-13</v>
      </c>
      <c r="Z31" s="129"/>
      <c r="AA31" s="5"/>
    </row>
    <row r="32" spans="1:27" x14ac:dyDescent="0.35">
      <c r="A32" s="6">
        <v>41960</v>
      </c>
      <c r="B32" s="43">
        <v>488.85</v>
      </c>
      <c r="C32" s="43">
        <v>86.043300000000002</v>
      </c>
      <c r="D32" s="45">
        <f t="shared" si="0"/>
        <v>2.4607812980622281E-3</v>
      </c>
      <c r="E32" s="45">
        <f t="shared" si="1"/>
        <v>3.5034970825572288E-3</v>
      </c>
      <c r="F32" s="45">
        <f t="shared" si="2"/>
        <v>-4.9092978072754877E-5</v>
      </c>
      <c r="G32" s="45">
        <f t="shared" si="3"/>
        <v>1.6334571900430781E-3</v>
      </c>
      <c r="H32" s="45">
        <f t="shared" si="4"/>
        <v>-8.019127801356863E-8</v>
      </c>
      <c r="I32" s="45">
        <f t="shared" si="5"/>
        <v>2.4101204960519911E-9</v>
      </c>
      <c r="J32" s="45">
        <f t="shared" si="6"/>
        <v>1.8248597453652607E-3</v>
      </c>
      <c r="K32" s="45">
        <f t="shared" si="7"/>
        <v>1.6786373371919681E-3</v>
      </c>
      <c r="L32" s="45">
        <f t="shared" si="8"/>
        <v>2.8178233098149411E-6</v>
      </c>
      <c r="M32" s="45">
        <f t="shared" si="9"/>
        <v>-2.9890005072372196E-2</v>
      </c>
      <c r="N32" s="45">
        <f t="shared" si="10"/>
        <v>3.3539724563102717E-2</v>
      </c>
      <c r="V32" s="45">
        <f t="shared" si="11"/>
        <v>2.8178233098149407E-6</v>
      </c>
      <c r="W32" s="45">
        <f t="shared" si="12"/>
        <v>4.7301034174652096E-9</v>
      </c>
      <c r="X32" s="45">
        <f t="shared" si="13"/>
        <v>7.9401282053364267E-12</v>
      </c>
      <c r="Z32" s="129"/>
      <c r="AA32" s="5"/>
    </row>
    <row r="33" spans="1:27" x14ac:dyDescent="0.35">
      <c r="A33" s="6">
        <v>41953</v>
      </c>
      <c r="B33" s="43">
        <v>487.65</v>
      </c>
      <c r="C33" s="43">
        <v>85.742900000000006</v>
      </c>
      <c r="D33" s="45">
        <f t="shared" si="0"/>
        <v>1.5789364051075852E-2</v>
      </c>
      <c r="E33" s="45">
        <f t="shared" si="1"/>
        <v>9.5191112199533925E-3</v>
      </c>
      <c r="F33" s="45">
        <f t="shared" si="2"/>
        <v>1.3279489774940869E-2</v>
      </c>
      <c r="G33" s="45">
        <f t="shared" si="3"/>
        <v>7.6490713274392419E-3</v>
      </c>
      <c r="H33" s="45">
        <f t="shared" si="4"/>
        <v>1.0157576448052279E-4</v>
      </c>
      <c r="I33" s="45">
        <f t="shared" si="5"/>
        <v>1.7634484868275907E-4</v>
      </c>
      <c r="J33" s="45">
        <f t="shared" si="6"/>
        <v>1.4091121718205046E-2</v>
      </c>
      <c r="K33" s="45">
        <f t="shared" si="7"/>
        <v>-4.5720104982516531E-3</v>
      </c>
      <c r="L33" s="45">
        <f t="shared" si="8"/>
        <v>2.0903279996123329E-5</v>
      </c>
      <c r="M33" s="45">
        <f t="shared" si="9"/>
        <v>-1.76237430995324E-2</v>
      </c>
      <c r="N33" s="45">
        <f t="shared" si="10"/>
        <v>4.5805986535942513E-2</v>
      </c>
      <c r="V33" s="45">
        <f t="shared" si="11"/>
        <v>2.0903279996123329E-5</v>
      </c>
      <c r="W33" s="45">
        <f t="shared" si="12"/>
        <v>-9.557001559016964E-8</v>
      </c>
      <c r="X33" s="45">
        <f t="shared" si="13"/>
        <v>4.3694711459632971E-10</v>
      </c>
      <c r="Z33" s="129"/>
      <c r="AA33" s="5"/>
    </row>
    <row r="34" spans="1:27" x14ac:dyDescent="0.35">
      <c r="A34" s="6">
        <v>41946</v>
      </c>
      <c r="B34" s="43">
        <v>480.07</v>
      </c>
      <c r="C34" s="43">
        <v>84.934399999999997</v>
      </c>
      <c r="D34" s="45">
        <f t="shared" si="0"/>
        <v>3.5146732216400398E-2</v>
      </c>
      <c r="E34" s="45">
        <f t="shared" si="1"/>
        <v>2.6474491140121719E-2</v>
      </c>
      <c r="F34" s="45">
        <f t="shared" si="2"/>
        <v>3.2636857940265412E-2</v>
      </c>
      <c r="G34" s="45">
        <f t="shared" si="3"/>
        <v>2.4604451247607569E-2</v>
      </c>
      <c r="H34" s="45">
        <f t="shared" si="4"/>
        <v>8.0301198006635431E-4</v>
      </c>
      <c r="I34" s="45">
        <f t="shared" si="5"/>
        <v>1.0651644962130656E-3</v>
      </c>
      <c r="J34" s="45">
        <f t="shared" si="6"/>
        <v>3.1905660099406416E-2</v>
      </c>
      <c r="K34" s="45">
        <f t="shared" si="7"/>
        <v>-5.4311689592846969E-3</v>
      </c>
      <c r="L34" s="45">
        <f t="shared" si="8"/>
        <v>2.9497596264297616E-5</v>
      </c>
      <c r="M34" s="45">
        <f t="shared" si="9"/>
        <v>1.9079528166898729E-4</v>
      </c>
      <c r="N34" s="45">
        <f t="shared" si="10"/>
        <v>6.36205249171439E-2</v>
      </c>
      <c r="V34" s="45">
        <f t="shared" si="11"/>
        <v>2.9497596264297616E-5</v>
      </c>
      <c r="W34" s="45">
        <f t="shared" si="12"/>
        <v>-1.6020642920416545E-7</v>
      </c>
      <c r="X34" s="45">
        <f t="shared" si="13"/>
        <v>8.7010818537150469E-10</v>
      </c>
      <c r="Z34" s="129"/>
      <c r="AA34" s="5"/>
    </row>
    <row r="35" spans="1:27" x14ac:dyDescent="0.35">
      <c r="A35" s="6">
        <v>41939</v>
      </c>
      <c r="B35" s="43">
        <v>463.77</v>
      </c>
      <c r="C35" s="43">
        <v>82.743799999999993</v>
      </c>
      <c r="D35" s="45">
        <f t="shared" si="0"/>
        <v>1.3328380710992562E-2</v>
      </c>
      <c r="E35" s="45">
        <f t="shared" si="1"/>
        <v>3.7119762152758022E-2</v>
      </c>
      <c r="F35" s="45">
        <f t="shared" si="2"/>
        <v>1.0818506434857579E-2</v>
      </c>
      <c r="G35" s="45">
        <f t="shared" si="3"/>
        <v>3.5249722260243872E-2</v>
      </c>
      <c r="H35" s="45">
        <f t="shared" si="4"/>
        <v>3.813493470993908E-4</v>
      </c>
      <c r="I35" s="45">
        <f t="shared" si="5"/>
        <v>1.1704008148105484E-4</v>
      </c>
      <c r="J35" s="45">
        <f t="shared" si="6"/>
        <v>1.1826284794457055E-2</v>
      </c>
      <c r="K35" s="45">
        <f t="shared" si="7"/>
        <v>2.5293477358300967E-2</v>
      </c>
      <c r="L35" s="45">
        <f t="shared" si="8"/>
        <v>6.3975999687488369E-4</v>
      </c>
      <c r="M35" s="45">
        <f t="shared" si="9"/>
        <v>-1.9888580023280394E-2</v>
      </c>
      <c r="N35" s="45">
        <f t="shared" si="10"/>
        <v>4.3541149612194519E-2</v>
      </c>
      <c r="V35" s="45">
        <f t="shared" si="11"/>
        <v>6.3975999687488369E-4</v>
      </c>
      <c r="W35" s="45">
        <f t="shared" si="12"/>
        <v>1.6181754995701567E-5</v>
      </c>
      <c r="X35" s="45">
        <f t="shared" si="13"/>
        <v>4.0929285360135121E-7</v>
      </c>
      <c r="Z35" s="129"/>
      <c r="AA35" s="5"/>
    </row>
    <row r="36" spans="1:27" x14ac:dyDescent="0.35">
      <c r="A36" s="6">
        <v>41932</v>
      </c>
      <c r="B36" s="43">
        <v>457.67</v>
      </c>
      <c r="C36" s="43">
        <v>79.782300000000006</v>
      </c>
      <c r="D36" s="45">
        <f t="shared" si="0"/>
        <v>-5.8000608246078101E-3</v>
      </c>
      <c r="E36" s="45">
        <f t="shared" si="1"/>
        <v>3.1913087760992911E-3</v>
      </c>
      <c r="F36" s="45">
        <f t="shared" si="2"/>
        <v>-8.3099351007427935E-3</v>
      </c>
      <c r="G36" s="45">
        <f t="shared" si="3"/>
        <v>1.3212688835851404E-3</v>
      </c>
      <c r="H36" s="45">
        <f t="shared" si="4"/>
        <v>-1.0979658673223402E-5</v>
      </c>
      <c r="I36" s="45">
        <f t="shared" si="5"/>
        <v>6.9055021378557137E-5</v>
      </c>
      <c r="J36" s="45">
        <f t="shared" si="6"/>
        <v>-5.7775729716488342E-3</v>
      </c>
      <c r="K36" s="45">
        <f t="shared" si="7"/>
        <v>8.9688817477481253E-3</v>
      </c>
      <c r="L36" s="45">
        <f t="shared" si="8"/>
        <v>8.0440839805089465E-5</v>
      </c>
      <c r="M36" s="45">
        <f t="shared" si="9"/>
        <v>-3.7492437789386296E-2</v>
      </c>
      <c r="N36" s="45">
        <f t="shared" si="10"/>
        <v>2.5937291846088617E-2</v>
      </c>
      <c r="V36" s="45">
        <f t="shared" si="11"/>
        <v>8.0440839805089465E-5</v>
      </c>
      <c r="W36" s="45">
        <f t="shared" si="12"/>
        <v>7.214643799013978E-7</v>
      </c>
      <c r="X36" s="45">
        <f t="shared" si="13"/>
        <v>6.4707287085480655E-9</v>
      </c>
      <c r="Z36" s="129"/>
      <c r="AA36" s="5"/>
    </row>
    <row r="37" spans="1:27" x14ac:dyDescent="0.35">
      <c r="A37" s="6">
        <v>41925</v>
      </c>
      <c r="B37" s="43">
        <v>460.34</v>
      </c>
      <c r="C37" s="43">
        <v>79.528499999999994</v>
      </c>
      <c r="D37" s="45">
        <f t="shared" si="0"/>
        <v>-2.4331312788775421E-2</v>
      </c>
      <c r="E37" s="45">
        <f t="shared" si="1"/>
        <v>-3.3145745724570963E-2</v>
      </c>
      <c r="F37" s="45">
        <f t="shared" si="2"/>
        <v>-2.6841187064910402E-2</v>
      </c>
      <c r="G37" s="45">
        <f t="shared" si="3"/>
        <v>-3.5015785617085113E-2</v>
      </c>
      <c r="H37" s="45">
        <f t="shared" si="4"/>
        <v>9.3986525197298069E-4</v>
      </c>
      <c r="I37" s="45">
        <f t="shared" si="5"/>
        <v>7.2044932305351348E-4</v>
      </c>
      <c r="J37" s="45">
        <f t="shared" si="6"/>
        <v>-2.2831838641851961E-2</v>
      </c>
      <c r="K37" s="45">
        <f t="shared" si="7"/>
        <v>-1.0313907082719002E-2</v>
      </c>
      <c r="L37" s="45">
        <f t="shared" si="8"/>
        <v>1.063766793109612E-4</v>
      </c>
      <c r="M37" s="45">
        <f t="shared" si="9"/>
        <v>-5.4546703459589438E-2</v>
      </c>
      <c r="N37" s="45">
        <f t="shared" si="10"/>
        <v>8.8830261758854785E-3</v>
      </c>
      <c r="V37" s="45">
        <f t="shared" si="11"/>
        <v>1.063766793109612E-4</v>
      </c>
      <c r="W37" s="45">
        <f t="shared" si="12"/>
        <v>-1.0971591861814508E-6</v>
      </c>
      <c r="X37" s="45">
        <f t="shared" si="13"/>
        <v>1.1315997901227081E-8</v>
      </c>
      <c r="Z37" s="129"/>
      <c r="AA37" s="5"/>
    </row>
    <row r="38" spans="1:27" x14ac:dyDescent="0.35">
      <c r="A38" s="6">
        <v>41918</v>
      </c>
      <c r="B38" s="43">
        <v>471.82</v>
      </c>
      <c r="C38" s="43">
        <v>82.254900000000006</v>
      </c>
      <c r="D38" s="45">
        <f t="shared" si="0"/>
        <v>-1.1315535811575446E-2</v>
      </c>
      <c r="E38" s="45">
        <f t="shared" si="1"/>
        <v>-8.3881148682288555E-3</v>
      </c>
      <c r="F38" s="45">
        <f t="shared" si="2"/>
        <v>-1.3825410087710429E-2</v>
      </c>
      <c r="G38" s="45">
        <f t="shared" si="3"/>
        <v>-1.0258154760743005E-2</v>
      </c>
      <c r="H38" s="45">
        <f t="shared" si="4"/>
        <v>1.4182319631047109E-4</v>
      </c>
      <c r="I38" s="45">
        <f t="shared" si="5"/>
        <v>1.9114196409336529E-4</v>
      </c>
      <c r="J38" s="45">
        <f t="shared" si="6"/>
        <v>-1.0853451056248138E-2</v>
      </c>
      <c r="K38" s="45">
        <f t="shared" si="7"/>
        <v>2.4653361880192827E-3</v>
      </c>
      <c r="L38" s="45">
        <f t="shared" si="8"/>
        <v>6.0778825199574484E-6</v>
      </c>
      <c r="M38" s="45">
        <f t="shared" si="9"/>
        <v>-4.2568315873985602E-2</v>
      </c>
      <c r="N38" s="45">
        <f t="shared" si="10"/>
        <v>2.0861413761489311E-2</v>
      </c>
      <c r="V38" s="45">
        <f t="shared" si="11"/>
        <v>6.0778825199574459E-6</v>
      </c>
      <c r="W38" s="45">
        <f t="shared" si="12"/>
        <v>1.498402372298092E-8</v>
      </c>
      <c r="X38" s="45">
        <f t="shared" si="13"/>
        <v>3.6940655926404275E-11</v>
      </c>
      <c r="Z38" s="129"/>
      <c r="AA38" s="5"/>
    </row>
    <row r="39" spans="1:27" x14ac:dyDescent="0.35">
      <c r="A39" s="6">
        <v>41911</v>
      </c>
      <c r="B39" s="43">
        <v>477.22</v>
      </c>
      <c r="C39" s="43">
        <v>82.950699999999998</v>
      </c>
      <c r="D39" s="45">
        <f t="shared" si="0"/>
        <v>-1.6203512822627109E-2</v>
      </c>
      <c r="E39" s="45">
        <f t="shared" si="1"/>
        <v>-2.905210768242136E-2</v>
      </c>
      <c r="F39" s="45">
        <f t="shared" si="2"/>
        <v>-1.871338709876209E-2</v>
      </c>
      <c r="G39" s="45">
        <f t="shared" si="3"/>
        <v>-3.0922147574935509E-2</v>
      </c>
      <c r="H39" s="45">
        <f t="shared" si="4"/>
        <v>5.7865811749481565E-4</v>
      </c>
      <c r="I39" s="45">
        <f t="shared" si="5"/>
        <v>3.5019085670811543E-4</v>
      </c>
      <c r="J39" s="45">
        <f t="shared" si="6"/>
        <v>-1.5351844294735675E-2</v>
      </c>
      <c r="K39" s="45">
        <f t="shared" si="7"/>
        <v>-1.3700263387685685E-2</v>
      </c>
      <c r="L39" s="45">
        <f t="shared" si="8"/>
        <v>1.8769721689196084E-4</v>
      </c>
      <c r="M39" s="45">
        <f t="shared" si="9"/>
        <v>-4.706670911247314E-2</v>
      </c>
      <c r="N39" s="45">
        <f t="shared" si="10"/>
        <v>1.6363020523001773E-2</v>
      </c>
      <c r="V39" s="45">
        <f t="shared" si="11"/>
        <v>1.8769721689196084E-4</v>
      </c>
      <c r="W39" s="45">
        <f t="shared" si="12"/>
        <v>-2.5715013085554299E-6</v>
      </c>
      <c r="X39" s="45">
        <f t="shared" si="13"/>
        <v>3.5230245228987787E-8</v>
      </c>
      <c r="Z39" s="129"/>
      <c r="AA39" s="5"/>
    </row>
    <row r="40" spans="1:27" x14ac:dyDescent="0.35">
      <c r="A40" s="6">
        <v>41904</v>
      </c>
      <c r="B40" s="43">
        <v>485.08</v>
      </c>
      <c r="C40" s="43">
        <v>85.432699999999997</v>
      </c>
      <c r="D40" s="45">
        <f t="shared" si="0"/>
        <v>-4.2696444699894098E-3</v>
      </c>
      <c r="E40" s="45">
        <f t="shared" si="1"/>
        <v>-7.6960414510207859E-4</v>
      </c>
      <c r="F40" s="45">
        <f t="shared" si="2"/>
        <v>-6.7795187461243932E-3</v>
      </c>
      <c r="G40" s="45">
        <f t="shared" si="3"/>
        <v>-2.6396440376162292E-3</v>
      </c>
      <c r="H40" s="45">
        <f t="shared" si="4"/>
        <v>1.7895516236114709E-5</v>
      </c>
      <c r="I40" s="45">
        <f t="shared" si="5"/>
        <v>4.5961874429052064E-5</v>
      </c>
      <c r="J40" s="45">
        <f t="shared" si="6"/>
        <v>-4.3691345591684635E-3</v>
      </c>
      <c r="K40" s="45">
        <f t="shared" si="7"/>
        <v>3.599530414066385E-3</v>
      </c>
      <c r="L40" s="45">
        <f t="shared" si="8"/>
        <v>1.2956619201788921E-5</v>
      </c>
      <c r="M40" s="45">
        <f t="shared" si="9"/>
        <v>-3.6083999376905922E-2</v>
      </c>
      <c r="N40" s="45">
        <f t="shared" si="10"/>
        <v>2.7345730258568991E-2</v>
      </c>
      <c r="V40" s="45">
        <f t="shared" si="11"/>
        <v>1.2956619201788917E-5</v>
      </c>
      <c r="W40" s="45">
        <f t="shared" si="12"/>
        <v>4.6637744880315732E-8</v>
      </c>
      <c r="X40" s="45">
        <f t="shared" si="13"/>
        <v>1.6787398114016529E-10</v>
      </c>
      <c r="Z40" s="129"/>
      <c r="AA40" s="5"/>
    </row>
    <row r="41" spans="1:27" x14ac:dyDescent="0.35">
      <c r="A41" s="6">
        <v>41897</v>
      </c>
      <c r="B41" s="43">
        <v>487.16</v>
      </c>
      <c r="C41" s="43">
        <v>85.498500000000007</v>
      </c>
      <c r="D41" s="45">
        <f t="shared" si="0"/>
        <v>1.5625000000000983E-3</v>
      </c>
      <c r="E41" s="45">
        <f t="shared" si="1"/>
        <v>5.751115168169253E-3</v>
      </c>
      <c r="F41" s="45">
        <f t="shared" si="2"/>
        <v>-9.4737427613488467E-4</v>
      </c>
      <c r="G41" s="45">
        <f t="shared" si="3"/>
        <v>3.8810752756551024E-3</v>
      </c>
      <c r="H41" s="45">
        <f t="shared" si="4"/>
        <v>-3.6768308798987507E-6</v>
      </c>
      <c r="I41" s="45">
        <f t="shared" si="5"/>
        <v>8.9751801908209668E-7</v>
      </c>
      <c r="J41" s="45">
        <f t="shared" si="6"/>
        <v>9.9817367292133626E-4</v>
      </c>
      <c r="K41" s="45">
        <f t="shared" si="7"/>
        <v>4.7529414952479166E-3</v>
      </c>
      <c r="L41" s="45">
        <f t="shared" si="8"/>
        <v>2.2590452857249502E-5</v>
      </c>
      <c r="M41" s="45">
        <f t="shared" si="9"/>
        <v>-3.0716691144816118E-2</v>
      </c>
      <c r="N41" s="45">
        <f t="shared" si="10"/>
        <v>3.2713038490658791E-2</v>
      </c>
      <c r="V41" s="45">
        <f t="shared" si="11"/>
        <v>2.2590452857249502E-5</v>
      </c>
      <c r="W41" s="45">
        <f t="shared" si="12"/>
        <v>1.0737110078166302E-7</v>
      </c>
      <c r="X41" s="45">
        <f t="shared" si="13"/>
        <v>5.1032856029561215E-10</v>
      </c>
      <c r="Z41" s="129"/>
      <c r="AA41" s="5"/>
    </row>
    <row r="42" spans="1:27" x14ac:dyDescent="0.35">
      <c r="A42" s="6">
        <v>41890</v>
      </c>
      <c r="B42" s="43">
        <v>486.4</v>
      </c>
      <c r="C42" s="43">
        <v>85.009600000000006</v>
      </c>
      <c r="D42" s="45">
        <f t="shared" si="0"/>
        <v>1.5025041736227021E-2</v>
      </c>
      <c r="E42" s="45">
        <f t="shared" si="1"/>
        <v>9.714734350298293E-3</v>
      </c>
      <c r="F42" s="45">
        <f t="shared" si="2"/>
        <v>1.2515167460092038E-2</v>
      </c>
      <c r="G42" s="45">
        <f t="shared" si="3"/>
        <v>7.8446944577841432E-3</v>
      </c>
      <c r="H42" s="45">
        <f t="shared" si="4"/>
        <v>9.8177664812424464E-5</v>
      </c>
      <c r="I42" s="45">
        <f t="shared" si="5"/>
        <v>1.566294165541466E-4</v>
      </c>
      <c r="J42" s="45">
        <f t="shared" si="6"/>
        <v>1.3387717769011476E-2</v>
      </c>
      <c r="K42" s="45">
        <f t="shared" si="7"/>
        <v>-3.6729834187131834E-3</v>
      </c>
      <c r="L42" s="45">
        <f t="shared" si="8"/>
        <v>1.3490807194141985E-5</v>
      </c>
      <c r="M42" s="45">
        <f t="shared" si="9"/>
        <v>-1.832714704872597E-2</v>
      </c>
      <c r="N42" s="45">
        <f t="shared" si="10"/>
        <v>4.5102582586748943E-2</v>
      </c>
      <c r="V42" s="45">
        <f t="shared" si="11"/>
        <v>1.3490807194141987E-5</v>
      </c>
      <c r="W42" s="45">
        <f t="shared" si="12"/>
        <v>-4.9551511129140052E-8</v>
      </c>
      <c r="X42" s="45">
        <f t="shared" si="13"/>
        <v>1.8200187874951319E-10</v>
      </c>
      <c r="Z42" s="129"/>
      <c r="AA42" s="5"/>
    </row>
    <row r="43" spans="1:27" x14ac:dyDescent="0.35">
      <c r="A43" s="6">
        <v>41883</v>
      </c>
      <c r="B43" s="43">
        <v>479.2</v>
      </c>
      <c r="C43" s="43">
        <v>84.191699999999997</v>
      </c>
      <c r="D43" s="45">
        <f t="shared" si="0"/>
        <v>4.254249009786811E-3</v>
      </c>
      <c r="E43" s="45">
        <f t="shared" si="1"/>
        <v>2.4131500743845815E-2</v>
      </c>
      <c r="F43" s="45">
        <f t="shared" si="2"/>
        <v>1.744374733651828E-3</v>
      </c>
      <c r="G43" s="45">
        <f t="shared" si="3"/>
        <v>2.2261460851331665E-2</v>
      </c>
      <c r="H43" s="45">
        <f t="shared" si="4"/>
        <v>3.8832329843242268E-5</v>
      </c>
      <c r="I43" s="45">
        <f t="shared" si="5"/>
        <v>3.0428432114028858E-6</v>
      </c>
      <c r="J43" s="45">
        <f t="shared" si="6"/>
        <v>3.4753836757410671E-3</v>
      </c>
      <c r="K43" s="45">
        <f t="shared" si="7"/>
        <v>2.0656117068104749E-2</v>
      </c>
      <c r="L43" s="45">
        <f t="shared" si="8"/>
        <v>4.2667517233124834E-4</v>
      </c>
      <c r="M43" s="45">
        <f t="shared" si="9"/>
        <v>-2.8239481141996387E-2</v>
      </c>
      <c r="N43" s="45">
        <f t="shared" si="10"/>
        <v>3.5190248493478529E-2</v>
      </c>
      <c r="V43" s="45">
        <f t="shared" si="11"/>
        <v>4.2667517233124834E-4</v>
      </c>
      <c r="W43" s="45">
        <f t="shared" si="12"/>
        <v>8.8134523097280342E-6</v>
      </c>
      <c r="X43" s="45">
        <f t="shared" si="13"/>
        <v>1.8205170268390046E-7</v>
      </c>
      <c r="Z43" s="129"/>
      <c r="AA43" s="5"/>
    </row>
    <row r="44" spans="1:27" x14ac:dyDescent="0.35">
      <c r="A44" s="6">
        <v>41876</v>
      </c>
      <c r="B44" s="43">
        <v>477.17</v>
      </c>
      <c r="C44" s="43">
        <v>82.207899999999995</v>
      </c>
      <c r="D44" s="45">
        <f t="shared" si="0"/>
        <v>2.3947983948842354E-2</v>
      </c>
      <c r="E44" s="45">
        <f t="shared" si="1"/>
        <v>6.4457759049183615E-3</v>
      </c>
      <c r="F44" s="45">
        <f t="shared" si="2"/>
        <v>2.1438109672707373E-2</v>
      </c>
      <c r="G44" s="45">
        <f t="shared" si="3"/>
        <v>4.5757360124042109E-3</v>
      </c>
      <c r="H44" s="45">
        <f t="shared" si="4"/>
        <v>9.8095130467278178E-5</v>
      </c>
      <c r="I44" s="45">
        <f t="shared" si="5"/>
        <v>4.595925463390294E-4</v>
      </c>
      <c r="J44" s="45">
        <f t="shared" si="6"/>
        <v>2.1599479572696357E-2</v>
      </c>
      <c r="K44" s="45">
        <f t="shared" si="7"/>
        <v>-1.5153703667777995E-2</v>
      </c>
      <c r="L44" s="45">
        <f t="shared" si="8"/>
        <v>2.2963473485082826E-4</v>
      </c>
      <c r="M44" s="45">
        <f t="shared" si="9"/>
        <v>-1.0115385245041086E-2</v>
      </c>
      <c r="N44" s="45">
        <f t="shared" si="10"/>
        <v>5.3314344390433824E-2</v>
      </c>
      <c r="V44" s="45">
        <f t="shared" si="11"/>
        <v>2.2963473485082826E-4</v>
      </c>
      <c r="W44" s="45">
        <f t="shared" si="12"/>
        <v>-3.4798167237582236E-6</v>
      </c>
      <c r="X44" s="45">
        <f t="shared" si="13"/>
        <v>5.2732111450010199E-8</v>
      </c>
      <c r="Z44" s="129"/>
      <c r="AA44" s="5"/>
    </row>
    <row r="45" spans="1:27" x14ac:dyDescent="0.35">
      <c r="A45" s="6">
        <v>41869</v>
      </c>
      <c r="B45" s="43">
        <v>466.01</v>
      </c>
      <c r="C45" s="43">
        <v>81.681399999999996</v>
      </c>
      <c r="D45" s="45">
        <f t="shared" si="0"/>
        <v>3.0653544177817127E-2</v>
      </c>
      <c r="E45" s="45">
        <f t="shared" si="1"/>
        <v>3.1828482929897969E-2</v>
      </c>
      <c r="F45" s="45">
        <f t="shared" si="2"/>
        <v>2.8143669901682145E-2</v>
      </c>
      <c r="G45" s="45">
        <f t="shared" si="3"/>
        <v>2.995844303738382E-2</v>
      </c>
      <c r="H45" s="45">
        <f t="shared" si="4"/>
        <v>8.4314053161247803E-4</v>
      </c>
      <c r="I45" s="45">
        <f t="shared" si="5"/>
        <v>7.9206615553484945E-4</v>
      </c>
      <c r="J45" s="45">
        <f t="shared" si="6"/>
        <v>2.7770590182686957E-2</v>
      </c>
      <c r="K45" s="45">
        <f t="shared" si="7"/>
        <v>4.0578927472110123E-3</v>
      </c>
      <c r="L45" s="45">
        <f t="shared" si="8"/>
        <v>1.6466493547867737E-5</v>
      </c>
      <c r="M45" s="45">
        <f t="shared" si="9"/>
        <v>-3.9442746350504786E-3</v>
      </c>
      <c r="N45" s="45">
        <f t="shared" si="10"/>
        <v>5.9485455000424431E-2</v>
      </c>
      <c r="V45" s="45">
        <f t="shared" si="11"/>
        <v>1.6466493547867737E-5</v>
      </c>
      <c r="W45" s="45">
        <f t="shared" si="12"/>
        <v>6.6819264739889423E-8</v>
      </c>
      <c r="X45" s="45">
        <f t="shared" si="13"/>
        <v>2.711454097619698E-10</v>
      </c>
      <c r="Z45" s="129"/>
      <c r="AA45" s="5"/>
    </row>
    <row r="46" spans="1:27" x14ac:dyDescent="0.35">
      <c r="A46" s="6">
        <v>41862</v>
      </c>
      <c r="B46" s="43">
        <v>452.15</v>
      </c>
      <c r="C46" s="43">
        <v>79.161799999999999</v>
      </c>
      <c r="D46" s="45">
        <f t="shared" si="0"/>
        <v>-1.0244511087275369E-2</v>
      </c>
      <c r="E46" s="45">
        <f t="shared" si="1"/>
        <v>6.8158202322644067E-3</v>
      </c>
      <c r="F46" s="45">
        <f t="shared" si="2"/>
        <v>-1.2754385363410352E-2</v>
      </c>
      <c r="G46" s="45">
        <f t="shared" si="3"/>
        <v>4.945780339750256E-3</v>
      </c>
      <c r="H46" s="45">
        <f t="shared" si="4"/>
        <v>-6.3080388375953345E-5</v>
      </c>
      <c r="I46" s="45">
        <f t="shared" si="5"/>
        <v>1.6267434599837621E-4</v>
      </c>
      <c r="J46" s="45">
        <f t="shared" si="6"/>
        <v>-9.8677896328921676E-3</v>
      </c>
      <c r="K46" s="45">
        <f t="shared" si="7"/>
        <v>1.6683609865156573E-2</v>
      </c>
      <c r="L46" s="45">
        <f t="shared" si="8"/>
        <v>2.7834283813274973E-4</v>
      </c>
      <c r="M46" s="45">
        <f t="shared" si="9"/>
        <v>-4.1582654450629628E-2</v>
      </c>
      <c r="N46" s="45">
        <f t="shared" si="10"/>
        <v>2.1847075184845282E-2</v>
      </c>
      <c r="V46" s="45">
        <f t="shared" si="11"/>
        <v>2.7834283813274973E-4</v>
      </c>
      <c r="W46" s="45">
        <f t="shared" si="12"/>
        <v>4.6437633201672223E-6</v>
      </c>
      <c r="X46" s="45">
        <f t="shared" si="13"/>
        <v>7.7474735539794115E-8</v>
      </c>
      <c r="Z46" s="129"/>
      <c r="AA46" s="5"/>
    </row>
    <row r="47" spans="1:27" x14ac:dyDescent="0.35">
      <c r="A47" s="6">
        <v>41855</v>
      </c>
      <c r="B47" s="43">
        <v>456.83</v>
      </c>
      <c r="C47" s="43">
        <v>78.625900000000001</v>
      </c>
      <c r="D47" s="45">
        <f t="shared" si="0"/>
        <v>-2.9528604507892069E-2</v>
      </c>
      <c r="E47" s="45">
        <f t="shared" si="1"/>
        <v>-1.6117346293948821E-2</v>
      </c>
      <c r="F47" s="45">
        <f t="shared" si="2"/>
        <v>-3.2038478784027054E-2</v>
      </c>
      <c r="G47" s="45">
        <f t="shared" si="3"/>
        <v>-1.7987386186462971E-2</v>
      </c>
      <c r="H47" s="45">
        <f t="shared" si="4"/>
        <v>5.7628849071509518E-4</v>
      </c>
      <c r="I47" s="45">
        <f t="shared" si="5"/>
        <v>1.0264641227945516E-3</v>
      </c>
      <c r="J47" s="45">
        <f t="shared" si="6"/>
        <v>-2.7614893446500362E-2</v>
      </c>
      <c r="K47" s="45">
        <f t="shared" si="7"/>
        <v>1.1497547152551541E-2</v>
      </c>
      <c r="L47" s="45">
        <f t="shared" si="8"/>
        <v>1.3219359052514605E-4</v>
      </c>
      <c r="M47" s="45">
        <f t="shared" si="9"/>
        <v>-5.9329758264237836E-2</v>
      </c>
      <c r="N47" s="45">
        <f t="shared" si="10"/>
        <v>4.0999713712370732E-3</v>
      </c>
      <c r="V47" s="45">
        <f t="shared" si="11"/>
        <v>1.3219359052514605E-4</v>
      </c>
      <c r="W47" s="45">
        <f t="shared" si="12"/>
        <v>1.5199020403279574E-6</v>
      </c>
      <c r="X47" s="45">
        <f t="shared" si="13"/>
        <v>1.7475145375929983E-8</v>
      </c>
      <c r="Z47" s="129"/>
      <c r="AA47" s="5"/>
    </row>
    <row r="48" spans="1:27" x14ac:dyDescent="0.35">
      <c r="A48" s="6">
        <v>41848</v>
      </c>
      <c r="B48" s="43">
        <v>470.73</v>
      </c>
      <c r="C48" s="43">
        <v>79.913899999999998</v>
      </c>
      <c r="D48" s="45">
        <f t="shared" si="0"/>
        <v>-4.6728971962616394E-3</v>
      </c>
      <c r="E48" s="45">
        <f t="shared" si="1"/>
        <v>-5.1501600944134484E-3</v>
      </c>
      <c r="F48" s="45">
        <f t="shared" si="2"/>
        <v>-7.1827714723966228E-3</v>
      </c>
      <c r="G48" s="45">
        <f t="shared" si="3"/>
        <v>-7.0201999869275991E-3</v>
      </c>
      <c r="H48" s="45">
        <f t="shared" si="4"/>
        <v>5.0424492196622703E-5</v>
      </c>
      <c r="I48" s="45">
        <f t="shared" si="5"/>
        <v>5.1592206024674748E-5</v>
      </c>
      <c r="J48" s="45">
        <f t="shared" si="6"/>
        <v>-4.7402470527753791E-3</v>
      </c>
      <c r="K48" s="45">
        <f t="shared" si="7"/>
        <v>-4.0991304163806933E-4</v>
      </c>
      <c r="L48" s="45">
        <f t="shared" si="8"/>
        <v>1.6802870170497356E-7</v>
      </c>
      <c r="M48" s="45">
        <f t="shared" si="9"/>
        <v>-3.6455111870512841E-2</v>
      </c>
      <c r="N48" s="45">
        <f t="shared" si="10"/>
        <v>2.6974617764962072E-2</v>
      </c>
      <c r="V48" s="45">
        <f t="shared" si="11"/>
        <v>1.6802870170497377E-7</v>
      </c>
      <c r="W48" s="45">
        <f t="shared" si="12"/>
        <v>-6.8877156198381691E-11</v>
      </c>
      <c r="X48" s="45">
        <f t="shared" si="13"/>
        <v>2.8233644596659054E-14</v>
      </c>
      <c r="Z48" s="129"/>
      <c r="AA48" s="5"/>
    </row>
    <row r="49" spans="1:27" x14ac:dyDescent="0.35">
      <c r="A49" s="6">
        <v>41841</v>
      </c>
      <c r="B49" s="43">
        <v>472.94</v>
      </c>
      <c r="C49" s="43">
        <v>80.327600000000004</v>
      </c>
      <c r="D49" s="45">
        <f t="shared" si="0"/>
        <v>1.0795250089960225E-3</v>
      </c>
      <c r="E49" s="45">
        <f t="shared" si="1"/>
        <v>-7.6654053646718423E-3</v>
      </c>
      <c r="F49" s="45">
        <f t="shared" si="2"/>
        <v>-1.4303492671389605E-3</v>
      </c>
      <c r="G49" s="45">
        <f t="shared" si="3"/>
        <v>-9.535445257185993E-3</v>
      </c>
      <c r="H49" s="45">
        <f t="shared" si="4"/>
        <v>1.3639017135459661E-5</v>
      </c>
      <c r="I49" s="45">
        <f t="shared" si="5"/>
        <v>2.0458990260049613E-6</v>
      </c>
      <c r="J49" s="45">
        <f t="shared" si="6"/>
        <v>5.5369297487814517E-4</v>
      </c>
      <c r="K49" s="45">
        <f t="shared" si="7"/>
        <v>-8.2190983395499882E-3</v>
      </c>
      <c r="L49" s="45">
        <f t="shared" si="8"/>
        <v>6.7553577515193377E-5</v>
      </c>
      <c r="M49" s="45">
        <f t="shared" si="9"/>
        <v>-3.1161171842859312E-2</v>
      </c>
      <c r="N49" s="45">
        <f t="shared" si="10"/>
        <v>3.2268557792615601E-2</v>
      </c>
      <c r="V49" s="45">
        <f t="shared" si="11"/>
        <v>6.7553577515193377E-5</v>
      </c>
      <c r="W49" s="45">
        <f t="shared" si="12"/>
        <v>-5.5522949678578733E-7</v>
      </c>
      <c r="X49" s="45">
        <f t="shared" si="13"/>
        <v>4.56348583510124E-9</v>
      </c>
      <c r="Z49" s="129"/>
      <c r="AA49" s="5"/>
    </row>
    <row r="50" spans="1:27" x14ac:dyDescent="0.35">
      <c r="A50" s="6">
        <v>41834</v>
      </c>
      <c r="B50" s="43">
        <v>472.43</v>
      </c>
      <c r="C50" s="43">
        <v>80.948099999999997</v>
      </c>
      <c r="D50" s="45">
        <f t="shared" si="0"/>
        <v>-1.005804329149469E-2</v>
      </c>
      <c r="E50" s="45">
        <f t="shared" si="1"/>
        <v>-1.8803773118349926E-2</v>
      </c>
      <c r="F50" s="45">
        <f t="shared" si="2"/>
        <v>-1.2567917567629674E-2</v>
      </c>
      <c r="G50" s="45">
        <f t="shared" si="3"/>
        <v>-2.0673813010864076E-2</v>
      </c>
      <c r="H50" s="45">
        <f t="shared" si="4"/>
        <v>2.5982677772912953E-4</v>
      </c>
      <c r="I50" s="45">
        <f t="shared" si="5"/>
        <v>1.5795255198673458E-4</v>
      </c>
      <c r="J50" s="45">
        <f t="shared" si="6"/>
        <v>-9.6961837783967504E-3</v>
      </c>
      <c r="K50" s="45">
        <f t="shared" si="7"/>
        <v>-9.107589339953176E-3</v>
      </c>
      <c r="L50" s="45">
        <f t="shared" si="8"/>
        <v>8.2948183585228731E-5</v>
      </c>
      <c r="M50" s="45">
        <f t="shared" si="9"/>
        <v>-4.1411048596134217E-2</v>
      </c>
      <c r="N50" s="45">
        <f t="shared" si="10"/>
        <v>2.2018681039340699E-2</v>
      </c>
      <c r="V50" s="45">
        <f t="shared" si="11"/>
        <v>8.2948183585228731E-5</v>
      </c>
      <c r="W50" s="45">
        <f t="shared" si="12"/>
        <v>-7.5545799258930823E-7</v>
      </c>
      <c r="X50" s="45">
        <f t="shared" si="13"/>
        <v>6.8804011600888091E-9</v>
      </c>
      <c r="Z50" s="129"/>
      <c r="AA50" s="5"/>
    </row>
    <row r="51" spans="1:27" x14ac:dyDescent="0.35">
      <c r="A51" s="6">
        <v>41827</v>
      </c>
      <c r="B51" s="43">
        <v>477.23</v>
      </c>
      <c r="C51" s="43">
        <v>82.499399999999994</v>
      </c>
      <c r="D51" s="45">
        <f t="shared" si="0"/>
        <v>5.7534246575342849E-3</v>
      </c>
      <c r="E51" s="45">
        <f t="shared" si="1"/>
        <v>9.9403335153279166E-3</v>
      </c>
      <c r="F51" s="45">
        <f t="shared" si="2"/>
        <v>3.2435503813993019E-3</v>
      </c>
      <c r="G51" s="45">
        <f t="shared" si="3"/>
        <v>8.0702936228137651E-3</v>
      </c>
      <c r="H51" s="45">
        <f t="shared" si="4"/>
        <v>2.617640395828194E-5</v>
      </c>
      <c r="I51" s="45">
        <f t="shared" si="5"/>
        <v>1.0520619076675556E-5</v>
      </c>
      <c r="J51" s="45">
        <f t="shared" si="6"/>
        <v>4.8550713424147379E-3</v>
      </c>
      <c r="K51" s="45">
        <f t="shared" si="7"/>
        <v>5.0852621729131787E-3</v>
      </c>
      <c r="L51" s="45">
        <f t="shared" si="8"/>
        <v>2.5859891367261663E-5</v>
      </c>
      <c r="M51" s="45">
        <f t="shared" si="9"/>
        <v>-2.6859793475322715E-2</v>
      </c>
      <c r="N51" s="45">
        <f t="shared" si="10"/>
        <v>3.6569936160152194E-2</v>
      </c>
      <c r="V51" s="45">
        <f t="shared" si="11"/>
        <v>2.5859891367261663E-5</v>
      </c>
      <c r="W51" s="45">
        <f t="shared" si="12"/>
        <v>1.315043273655798E-7</v>
      </c>
      <c r="X51" s="45">
        <f t="shared" si="13"/>
        <v>6.687339815265743E-10</v>
      </c>
      <c r="Z51" s="129"/>
      <c r="AA51" s="5"/>
    </row>
    <row r="52" spans="1:27" x14ac:dyDescent="0.35">
      <c r="A52" s="6">
        <v>41820</v>
      </c>
      <c r="B52" s="43">
        <v>474.5</v>
      </c>
      <c r="C52" s="43">
        <v>81.687399999999997</v>
      </c>
      <c r="D52" s="45">
        <f t="shared" si="0"/>
        <v>-6.8858703614559126E-3</v>
      </c>
      <c r="E52" s="45">
        <f t="shared" si="1"/>
        <v>-5.3296738755874463E-3</v>
      </c>
      <c r="F52" s="45">
        <f t="shared" si="2"/>
        <v>-9.395744637590896E-3</v>
      </c>
      <c r="G52" s="45">
        <f t="shared" si="3"/>
        <v>-7.199713768101597E-3</v>
      </c>
      <c r="H52" s="45">
        <f t="shared" si="4"/>
        <v>6.7646672028829919E-5</v>
      </c>
      <c r="I52" s="45">
        <f t="shared" si="5"/>
        <v>8.8280017294818072E-5</v>
      </c>
      <c r="J52" s="45">
        <f t="shared" si="6"/>
        <v>-6.7768408216815207E-3</v>
      </c>
      <c r="K52" s="45">
        <f t="shared" si="7"/>
        <v>1.4471669460940743E-3</v>
      </c>
      <c r="L52" s="45">
        <f t="shared" si="8"/>
        <v>2.0942921698672494E-6</v>
      </c>
      <c r="M52" s="45">
        <f t="shared" si="9"/>
        <v>-3.8491705639418977E-2</v>
      </c>
      <c r="N52" s="45">
        <f t="shared" si="10"/>
        <v>2.4938023996055932E-2</v>
      </c>
      <c r="V52" s="45">
        <f t="shared" si="11"/>
        <v>2.094292169867249E-6</v>
      </c>
      <c r="W52" s="45">
        <f t="shared" si="12"/>
        <v>3.0307904036955185E-9</v>
      </c>
      <c r="X52" s="45">
        <f t="shared" si="13"/>
        <v>4.3860596927672699E-12</v>
      </c>
      <c r="Z52" s="129"/>
      <c r="AA52" s="5"/>
    </row>
    <row r="53" spans="1:27" x14ac:dyDescent="0.35">
      <c r="A53" s="6">
        <v>41813</v>
      </c>
      <c r="B53" s="43">
        <v>477.79</v>
      </c>
      <c r="C53" s="43">
        <v>82.125100000000003</v>
      </c>
      <c r="D53" s="45">
        <f t="shared" si="0"/>
        <v>1.4545377330445541E-2</v>
      </c>
      <c r="E53" s="45">
        <f t="shared" si="1"/>
        <v>-2.3760730897574838E-3</v>
      </c>
      <c r="F53" s="45">
        <f t="shared" si="2"/>
        <v>1.2035503054310557E-2</v>
      </c>
      <c r="G53" s="45">
        <f t="shared" si="3"/>
        <v>-4.2461129822716345E-3</v>
      </c>
      <c r="H53" s="45">
        <f t="shared" si="4"/>
        <v>-5.1104105767077968E-5</v>
      </c>
      <c r="I53" s="45">
        <f t="shared" si="5"/>
        <v>1.4485333377031875E-4</v>
      </c>
      <c r="J53" s="45">
        <f t="shared" si="6"/>
        <v>1.2946283794417902E-2</v>
      </c>
      <c r="K53" s="45">
        <f t="shared" si="7"/>
        <v>-1.5322356884175386E-2</v>
      </c>
      <c r="L53" s="45">
        <f t="shared" si="8"/>
        <v>2.3477462048603686E-4</v>
      </c>
      <c r="M53" s="45">
        <f t="shared" si="9"/>
        <v>-1.8768581023319547E-2</v>
      </c>
      <c r="N53" s="45">
        <f t="shared" si="10"/>
        <v>4.4661148612155366E-2</v>
      </c>
      <c r="V53" s="45">
        <f t="shared" si="11"/>
        <v>2.3477462048603686E-4</v>
      </c>
      <c r="W53" s="45">
        <f t="shared" si="12"/>
        <v>-3.5973005224338903E-6</v>
      </c>
      <c r="X53" s="45">
        <f t="shared" si="13"/>
        <v>5.5119122424362638E-8</v>
      </c>
      <c r="Z53" s="129"/>
      <c r="AA53" s="5"/>
    </row>
    <row r="54" spans="1:27" x14ac:dyDescent="0.35">
      <c r="A54" s="6">
        <v>41806</v>
      </c>
      <c r="B54" s="43">
        <v>470.94</v>
      </c>
      <c r="C54" s="43">
        <v>82.320700000000002</v>
      </c>
      <c r="D54" s="45">
        <f t="shared" si="0"/>
        <v>2.9816416066788289E-3</v>
      </c>
      <c r="E54" s="45">
        <f t="shared" si="1"/>
        <v>4.7748369024587936E-3</v>
      </c>
      <c r="F54" s="45">
        <f t="shared" si="2"/>
        <v>4.7176733054384587E-4</v>
      </c>
      <c r="G54" s="45">
        <f t="shared" si="3"/>
        <v>2.904797009944643E-3</v>
      </c>
      <c r="H54" s="45">
        <f t="shared" si="4"/>
        <v>1.3703883311533294E-6</v>
      </c>
      <c r="I54" s="45">
        <f t="shared" si="5"/>
        <v>2.2256441416846633E-7</v>
      </c>
      <c r="J54" s="45">
        <f t="shared" si="6"/>
        <v>2.3042062081616022E-3</v>
      </c>
      <c r="K54" s="45">
        <f t="shared" si="7"/>
        <v>2.4706306942971915E-3</v>
      </c>
      <c r="L54" s="45">
        <f t="shared" si="8"/>
        <v>6.1040160276034222E-6</v>
      </c>
      <c r="M54" s="45">
        <f t="shared" si="9"/>
        <v>-2.9410658609575851E-2</v>
      </c>
      <c r="N54" s="45">
        <f t="shared" si="10"/>
        <v>3.4019071025899059E-2</v>
      </c>
      <c r="V54" s="45">
        <f t="shared" si="11"/>
        <v>6.1040160276034205E-6</v>
      </c>
      <c r="W54" s="45">
        <f t="shared" si="12"/>
        <v>1.5080769356279022E-8</v>
      </c>
      <c r="X54" s="45">
        <f t="shared" si="13"/>
        <v>3.7259011665239438E-11</v>
      </c>
      <c r="Z54" s="129"/>
      <c r="AA54" s="5"/>
    </row>
    <row r="55" spans="1:27" x14ac:dyDescent="0.35">
      <c r="A55" s="6">
        <v>41799</v>
      </c>
      <c r="B55" s="43">
        <v>469.54</v>
      </c>
      <c r="C55" s="43">
        <v>81.929500000000004</v>
      </c>
      <c r="D55" s="45">
        <f t="shared" si="0"/>
        <v>-1.0849909584086605E-3</v>
      </c>
      <c r="E55" s="45">
        <f t="shared" si="1"/>
        <v>-1.7755558352965089E-2</v>
      </c>
      <c r="F55" s="45">
        <f t="shared" si="2"/>
        <v>-3.5948652345436432E-3</v>
      </c>
      <c r="G55" s="45">
        <f t="shared" si="3"/>
        <v>-1.9625598245479239E-2</v>
      </c>
      <c r="H55" s="45">
        <f t="shared" si="4"/>
        <v>7.0551380839794036E-5</v>
      </c>
      <c r="I55" s="45">
        <f t="shared" si="5"/>
        <v>1.2923056054530524E-5</v>
      </c>
      <c r="J55" s="45">
        <f t="shared" si="6"/>
        <v>-1.4383057539122392E-3</v>
      </c>
      <c r="K55" s="45">
        <f t="shared" si="7"/>
        <v>-1.631725259905285E-2</v>
      </c>
      <c r="L55" s="45">
        <f t="shared" si="8"/>
        <v>2.6625273238129696E-4</v>
      </c>
      <c r="M55" s="45">
        <f t="shared" si="9"/>
        <v>-3.3153170571649695E-2</v>
      </c>
      <c r="N55" s="45">
        <f t="shared" si="10"/>
        <v>3.0276559063825217E-2</v>
      </c>
      <c r="V55" s="45">
        <f t="shared" si="11"/>
        <v>2.6625273238129696E-4</v>
      </c>
      <c r="W55" s="45">
        <f t="shared" si="12"/>
        <v>-4.3445130894536404E-6</v>
      </c>
      <c r="X55" s="45">
        <f t="shared" si="13"/>
        <v>7.0890517500506545E-8</v>
      </c>
      <c r="Z55" s="129"/>
      <c r="AA55" s="5"/>
    </row>
    <row r="56" spans="1:27" x14ac:dyDescent="0.35">
      <c r="A56" s="6">
        <v>41792</v>
      </c>
      <c r="B56" s="43">
        <v>470.05</v>
      </c>
      <c r="C56" s="43">
        <v>83.410499999999999</v>
      </c>
      <c r="D56" s="45">
        <f t="shared" si="0"/>
        <v>-1.465777286824994E-3</v>
      </c>
      <c r="E56" s="45">
        <f t="shared" si="1"/>
        <v>3.4732164125416648E-3</v>
      </c>
      <c r="F56" s="45">
        <f t="shared" si="2"/>
        <v>-3.9756515629599774E-3</v>
      </c>
      <c r="G56" s="45">
        <f t="shared" si="3"/>
        <v>1.6031765200275141E-3</v>
      </c>
      <c r="H56" s="45">
        <f t="shared" si="4"/>
        <v>-6.3736712375481237E-6</v>
      </c>
      <c r="I56" s="45">
        <f t="shared" si="5"/>
        <v>1.5805805350066111E-5</v>
      </c>
      <c r="J56" s="45">
        <f t="shared" si="6"/>
        <v>-1.7887424767494416E-3</v>
      </c>
      <c r="K56" s="45">
        <f t="shared" si="7"/>
        <v>5.2619588892911066E-3</v>
      </c>
      <c r="L56" s="45">
        <f t="shared" si="8"/>
        <v>2.7688211352589696E-5</v>
      </c>
      <c r="M56" s="45">
        <f t="shared" si="9"/>
        <v>-3.3503607294486898E-2</v>
      </c>
      <c r="N56" s="45">
        <f t="shared" si="10"/>
        <v>2.9926122340988015E-2</v>
      </c>
      <c r="V56" s="45">
        <f t="shared" si="11"/>
        <v>2.7688211352589696E-5</v>
      </c>
      <c r="W56" s="45">
        <f t="shared" si="12"/>
        <v>1.4569422985533029E-7</v>
      </c>
      <c r="X56" s="45">
        <f t="shared" si="13"/>
        <v>7.6663704790567696E-10</v>
      </c>
      <c r="Z56" s="129"/>
      <c r="AA56" s="5"/>
    </row>
    <row r="57" spans="1:27" x14ac:dyDescent="0.35">
      <c r="A57" s="6">
        <v>41785</v>
      </c>
      <c r="B57" s="43">
        <v>470.74</v>
      </c>
      <c r="C57" s="43">
        <v>83.121799999999993</v>
      </c>
      <c r="D57" s="45">
        <f t="shared" si="0"/>
        <v>8.7172836093811793E-4</v>
      </c>
      <c r="E57" s="45">
        <f t="shared" si="1"/>
        <v>2.6972841388593536E-3</v>
      </c>
      <c r="F57" s="45">
        <f t="shared" si="2"/>
        <v>-1.638145915196865E-3</v>
      </c>
      <c r="G57" s="45">
        <f t="shared" si="3"/>
        <v>8.272442463452029E-4</v>
      </c>
      <c r="H57" s="45">
        <f t="shared" si="4"/>
        <v>-1.3551467830205032E-6</v>
      </c>
      <c r="I57" s="45">
        <f t="shared" si="5"/>
        <v>2.6835220394761746E-6</v>
      </c>
      <c r="J57" s="45">
        <f t="shared" si="6"/>
        <v>3.6245823001527253E-4</v>
      </c>
      <c r="K57" s="45">
        <f t="shared" si="7"/>
        <v>2.3348259088440812E-3</v>
      </c>
      <c r="L57" s="45">
        <f t="shared" si="8"/>
        <v>5.4514120246095897E-6</v>
      </c>
      <c r="M57" s="45">
        <f t="shared" si="9"/>
        <v>-3.1352406587722183E-2</v>
      </c>
      <c r="N57" s="45">
        <f t="shared" si="10"/>
        <v>3.207732304775273E-2</v>
      </c>
      <c r="V57" s="45">
        <f t="shared" si="11"/>
        <v>5.4514120246095872E-6</v>
      </c>
      <c r="W57" s="45">
        <f t="shared" si="12"/>
        <v>1.2728098034842629E-8</v>
      </c>
      <c r="X57" s="45">
        <f t="shared" si="13"/>
        <v>2.9717893062057998E-11</v>
      </c>
      <c r="Z57" s="129"/>
      <c r="AA57" s="5"/>
    </row>
    <row r="58" spans="1:27" x14ac:dyDescent="0.35">
      <c r="A58" s="6">
        <v>41778</v>
      </c>
      <c r="B58" s="43">
        <v>470.33</v>
      </c>
      <c r="C58" s="43">
        <v>82.898200000000003</v>
      </c>
      <c r="D58" s="45">
        <f t="shared" si="0"/>
        <v>2.008371830741534E-2</v>
      </c>
      <c r="E58" s="45">
        <f t="shared" si="1"/>
        <v>2.9258135847641618E-2</v>
      </c>
      <c r="F58" s="45">
        <f t="shared" si="2"/>
        <v>1.7573844031280358E-2</v>
      </c>
      <c r="G58" s="45">
        <f t="shared" si="3"/>
        <v>2.7388095955127468E-2</v>
      </c>
      <c r="H58" s="45">
        <f t="shared" si="4"/>
        <v>4.8131412662915057E-4</v>
      </c>
      <c r="I58" s="45">
        <f t="shared" si="5"/>
        <v>3.0883999403576829E-4</v>
      </c>
      <c r="J58" s="45">
        <f t="shared" si="6"/>
        <v>1.8043205393457738E-2</v>
      </c>
      <c r="K58" s="45">
        <f t="shared" si="7"/>
        <v>1.1214930454183879E-2</v>
      </c>
      <c r="L58" s="45">
        <f t="shared" si="8"/>
        <v>1.2577466509218103E-4</v>
      </c>
      <c r="M58" s="45">
        <f t="shared" si="9"/>
        <v>-1.3671659424279704E-2</v>
      </c>
      <c r="N58" s="45">
        <f t="shared" si="10"/>
        <v>4.9758070211195209E-2</v>
      </c>
      <c r="V58" s="45">
        <f t="shared" si="11"/>
        <v>1.2577466509218103E-4</v>
      </c>
      <c r="W58" s="45">
        <f t="shared" si="12"/>
        <v>1.4105541219070791E-6</v>
      </c>
      <c r="X58" s="45">
        <f t="shared" si="13"/>
        <v>1.5819266379050301E-8</v>
      </c>
      <c r="Z58" s="129"/>
      <c r="AA58" s="5"/>
    </row>
    <row r="59" spans="1:27" x14ac:dyDescent="0.35">
      <c r="A59" s="6">
        <v>41771</v>
      </c>
      <c r="B59" s="43">
        <v>461.07</v>
      </c>
      <c r="C59" s="43">
        <v>80.541700000000006</v>
      </c>
      <c r="D59" s="45">
        <f t="shared" si="0"/>
        <v>2.1173395938074466E-2</v>
      </c>
      <c r="E59" s="45">
        <f t="shared" si="1"/>
        <v>4.064042325878944E-3</v>
      </c>
      <c r="F59" s="45">
        <f t="shared" si="2"/>
        <v>1.8663521661939485E-2</v>
      </c>
      <c r="G59" s="45">
        <f t="shared" si="3"/>
        <v>2.1940024333647933E-3</v>
      </c>
      <c r="H59" s="45">
        <f t="shared" si="4"/>
        <v>4.0947811941451762E-5</v>
      </c>
      <c r="I59" s="45">
        <f t="shared" si="5"/>
        <v>3.4832704082568441E-4</v>
      </c>
      <c r="J59" s="45">
        <f t="shared" si="6"/>
        <v>1.904603304072474E-2</v>
      </c>
      <c r="K59" s="45">
        <f t="shared" si="7"/>
        <v>-1.4981990714845796E-2</v>
      </c>
      <c r="L59" s="45">
        <f t="shared" si="8"/>
        <v>2.2446004577972563E-4</v>
      </c>
      <c r="M59" s="45">
        <f t="shared" si="9"/>
        <v>-1.2668831777012703E-2</v>
      </c>
      <c r="N59" s="45">
        <f t="shared" si="10"/>
        <v>5.076089785846221E-2</v>
      </c>
      <c r="V59" s="45">
        <f t="shared" si="11"/>
        <v>2.2446004577972563E-4</v>
      </c>
      <c r="W59" s="45">
        <f t="shared" si="12"/>
        <v>-3.3628583217257119E-6</v>
      </c>
      <c r="X59" s="45">
        <f t="shared" si="13"/>
        <v>5.0382312151436528E-8</v>
      </c>
      <c r="Z59" s="129"/>
      <c r="AA59" s="5"/>
    </row>
    <row r="60" spans="1:27" x14ac:dyDescent="0.35">
      <c r="A60" s="6">
        <v>41764</v>
      </c>
      <c r="B60" s="43">
        <v>451.51</v>
      </c>
      <c r="C60" s="43">
        <v>80.215699999999998</v>
      </c>
      <c r="D60" s="45">
        <f t="shared" si="0"/>
        <v>-1.0800981509070211E-2</v>
      </c>
      <c r="E60" s="45">
        <f t="shared" si="1"/>
        <v>3.613301654386631E-3</v>
      </c>
      <c r="F60" s="45">
        <f t="shared" si="2"/>
        <v>-1.3310855785205194E-2</v>
      </c>
      <c r="G60" s="45">
        <f t="shared" si="3"/>
        <v>1.7432617618724803E-3</v>
      </c>
      <c r="H60" s="45">
        <f t="shared" si="4"/>
        <v>-2.3204305908147304E-5</v>
      </c>
      <c r="I60" s="45">
        <f t="shared" si="5"/>
        <v>1.7717888173453058E-4</v>
      </c>
      <c r="J60" s="45">
        <f t="shared" si="6"/>
        <v>-1.0379907995388649E-2</v>
      </c>
      <c r="K60" s="45">
        <f t="shared" si="7"/>
        <v>1.399320964977528E-2</v>
      </c>
      <c r="L60" s="45">
        <f t="shared" si="8"/>
        <v>1.9580991630256401E-4</v>
      </c>
      <c r="M60" s="45">
        <f t="shared" si="9"/>
        <v>-4.2094772813126111E-2</v>
      </c>
      <c r="N60" s="45">
        <f t="shared" si="10"/>
        <v>2.1334956822348799E-2</v>
      </c>
      <c r="V60" s="45">
        <f t="shared" si="11"/>
        <v>1.9580991630256401E-4</v>
      </c>
      <c r="W60" s="45">
        <f t="shared" si="12"/>
        <v>2.7400092103267287E-6</v>
      </c>
      <c r="X60" s="45">
        <f t="shared" si="13"/>
        <v>3.8341523322417126E-8</v>
      </c>
      <c r="Z60" s="129"/>
      <c r="AA60" s="5"/>
    </row>
    <row r="61" spans="1:27" x14ac:dyDescent="0.35">
      <c r="A61" s="6">
        <v>41757</v>
      </c>
      <c r="B61" s="43">
        <v>456.44</v>
      </c>
      <c r="C61" s="43">
        <v>79.926900000000003</v>
      </c>
      <c r="D61" s="45">
        <f t="shared" si="0"/>
        <v>-9.8491978375536476E-4</v>
      </c>
      <c r="E61" s="45">
        <f t="shared" si="1"/>
        <v>-1.5128422946232064E-3</v>
      </c>
      <c r="F61" s="45">
        <f t="shared" si="2"/>
        <v>-3.4947940598903477E-3</v>
      </c>
      <c r="G61" s="45">
        <f t="shared" si="3"/>
        <v>-3.3828821871373571E-3</v>
      </c>
      <c r="H61" s="45">
        <f t="shared" si="4"/>
        <v>1.1822476572916504E-5</v>
      </c>
      <c r="I61" s="45">
        <f t="shared" si="5"/>
        <v>1.221358552104486E-5</v>
      </c>
      <c r="J61" s="45">
        <f t="shared" si="6"/>
        <v>-1.3462104976518098E-3</v>
      </c>
      <c r="K61" s="45">
        <f t="shared" si="7"/>
        <v>-1.6663179697139663E-4</v>
      </c>
      <c r="L61" s="45">
        <f t="shared" si="8"/>
        <v>2.7766155761916749E-8</v>
      </c>
      <c r="M61" s="45">
        <f t="shared" si="9"/>
        <v>-3.3061075315389266E-2</v>
      </c>
      <c r="N61" s="45">
        <f t="shared" si="10"/>
        <v>3.0368654320085647E-2</v>
      </c>
      <c r="V61" s="45">
        <f t="shared" si="11"/>
        <v>2.7766155761916828E-8</v>
      </c>
      <c r="W61" s="45">
        <f t="shared" si="12"/>
        <v>-4.6267244295959064E-12</v>
      </c>
      <c r="X61" s="45">
        <f t="shared" si="13"/>
        <v>7.7095940579502705E-16</v>
      </c>
      <c r="Z61" s="129"/>
      <c r="AA61" s="5"/>
    </row>
    <row r="62" spans="1:27" x14ac:dyDescent="0.35">
      <c r="A62" s="6">
        <v>41751</v>
      </c>
      <c r="B62" s="43">
        <v>456.89</v>
      </c>
      <c r="C62" s="43">
        <v>80.048000000000002</v>
      </c>
      <c r="D62" s="45">
        <f t="shared" si="0"/>
        <v>-6.1246363497173821E-4</v>
      </c>
      <c r="E62" s="45">
        <f t="shared" si="1"/>
        <v>-8.7659229851935905E-3</v>
      </c>
      <c r="F62" s="45">
        <f t="shared" si="2"/>
        <v>-3.1223379111067211E-3</v>
      </c>
      <c r="G62" s="45">
        <f t="shared" si="3"/>
        <v>-1.0635962877707742E-2</v>
      </c>
      <c r="H62" s="45">
        <f t="shared" si="4"/>
        <v>3.3209070114190624E-5</v>
      </c>
      <c r="I62" s="45">
        <f t="shared" si="5"/>
        <v>9.7489940311342829E-6</v>
      </c>
      <c r="J62" s="45">
        <f t="shared" si="6"/>
        <v>-1.0034400186718167E-3</v>
      </c>
      <c r="K62" s="45">
        <f t="shared" si="7"/>
        <v>-7.7624829665217734E-3</v>
      </c>
      <c r="L62" s="45">
        <f t="shared" si="8"/>
        <v>6.0256141805540672E-5</v>
      </c>
      <c r="M62" s="45">
        <f t="shared" si="9"/>
        <v>-3.2718304836409272E-2</v>
      </c>
      <c r="N62" s="45">
        <f t="shared" si="10"/>
        <v>3.0711424799065641E-2</v>
      </c>
      <c r="V62" s="45">
        <f t="shared" si="11"/>
        <v>6.0256141805540672E-5</v>
      </c>
      <c r="W62" s="45">
        <f t="shared" si="12"/>
        <v>-4.6773727439383002E-7</v>
      </c>
      <c r="X62" s="45">
        <f t="shared" si="13"/>
        <v>3.6308026252894263E-9</v>
      </c>
      <c r="Z62" s="129"/>
      <c r="AA62" s="5"/>
    </row>
    <row r="63" spans="1:27" x14ac:dyDescent="0.35">
      <c r="A63" s="6">
        <v>41743</v>
      </c>
      <c r="B63" s="43">
        <v>457.17</v>
      </c>
      <c r="C63" s="43">
        <v>80.755899999999997</v>
      </c>
      <c r="D63" s="45">
        <f t="shared" si="0"/>
        <v>1.7946605508672712E-2</v>
      </c>
      <c r="E63" s="45">
        <f t="shared" si="1"/>
        <v>2.6642444336525888E-2</v>
      </c>
      <c r="F63" s="45">
        <f t="shared" si="2"/>
        <v>1.5436731232537729E-2</v>
      </c>
      <c r="G63" s="45">
        <f t="shared" si="3"/>
        <v>2.4772404444011738E-2</v>
      </c>
      <c r="H63" s="45">
        <f t="shared" si="4"/>
        <v>3.8240494938593242E-4</v>
      </c>
      <c r="I63" s="45">
        <f t="shared" si="5"/>
        <v>2.3829267114560581E-4</v>
      </c>
      <c r="J63" s="45">
        <f t="shared" si="6"/>
        <v>1.6076425733485358E-2</v>
      </c>
      <c r="K63" s="45">
        <f t="shared" si="7"/>
        <v>1.0566018603040531E-2</v>
      </c>
      <c r="L63" s="45">
        <f t="shared" si="8"/>
        <v>1.1164074911979856E-4</v>
      </c>
      <c r="M63" s="45">
        <f t="shared" si="9"/>
        <v>-1.5638439084252088E-2</v>
      </c>
      <c r="N63" s="45">
        <f t="shared" si="10"/>
        <v>4.7791290551222824E-2</v>
      </c>
      <c r="V63" s="45">
        <f t="shared" si="11"/>
        <v>1.1164074911979856E-4</v>
      </c>
      <c r="W63" s="45">
        <f t="shared" si="12"/>
        <v>1.1795982320571724E-6</v>
      </c>
      <c r="X63" s="45">
        <f t="shared" si="13"/>
        <v>1.2463656864029804E-8</v>
      </c>
      <c r="Z63" s="129"/>
      <c r="AA63" s="5"/>
    </row>
    <row r="64" spans="1:27" x14ac:dyDescent="0.35">
      <c r="A64" s="6">
        <v>41736</v>
      </c>
      <c r="B64" s="43">
        <v>449.11</v>
      </c>
      <c r="C64" s="43">
        <v>78.660200000000003</v>
      </c>
      <c r="D64" s="45">
        <f t="shared" si="0"/>
        <v>6.4315166726425345E-3</v>
      </c>
      <c r="E64" s="45">
        <f t="shared" si="1"/>
        <v>-5.9207082488422829E-4</v>
      </c>
      <c r="F64" s="45">
        <f t="shared" si="2"/>
        <v>3.921642396507552E-3</v>
      </c>
      <c r="G64" s="45">
        <f t="shared" si="3"/>
        <v>-2.462110717398379E-3</v>
      </c>
      <c r="H64" s="45">
        <f t="shared" si="4"/>
        <v>-9.6555177742451064E-6</v>
      </c>
      <c r="I64" s="45">
        <f t="shared" si="5"/>
        <v>1.5379279086085496E-5</v>
      </c>
      <c r="J64" s="45">
        <f t="shared" si="6"/>
        <v>5.4791177585371102E-3</v>
      </c>
      <c r="K64" s="45">
        <f t="shared" si="7"/>
        <v>-6.0711885834213389E-3</v>
      </c>
      <c r="L64" s="45">
        <f t="shared" si="8"/>
        <v>3.6859330815465605E-5</v>
      </c>
      <c r="M64" s="45">
        <f t="shared" si="9"/>
        <v>-2.6235747059200343E-2</v>
      </c>
      <c r="N64" s="45">
        <f t="shared" si="10"/>
        <v>3.719398257627457E-2</v>
      </c>
      <c r="V64" s="45">
        <f t="shared" si="11"/>
        <v>3.6859330815465605E-5</v>
      </c>
      <c r="W64" s="45">
        <f t="shared" si="12"/>
        <v>-2.2377994843940512E-7</v>
      </c>
      <c r="X64" s="45">
        <f t="shared" si="13"/>
        <v>1.3586102681639323E-9</v>
      </c>
      <c r="Z64" s="129"/>
      <c r="AA64" s="5"/>
    </row>
    <row r="65" spans="1:27" x14ac:dyDescent="0.35">
      <c r="A65" s="6">
        <v>41729</v>
      </c>
      <c r="B65" s="43">
        <v>446.24</v>
      </c>
      <c r="C65" s="43">
        <v>78.706800000000001</v>
      </c>
      <c r="D65" s="45">
        <f t="shared" si="0"/>
        <v>4.2056838614763073E-2</v>
      </c>
      <c r="E65" s="45">
        <f t="shared" si="1"/>
        <v>4.1923539745220714E-2</v>
      </c>
      <c r="F65" s="45">
        <f t="shared" si="2"/>
        <v>3.9546964338628088E-2</v>
      </c>
      <c r="G65" s="45">
        <f t="shared" si="3"/>
        <v>4.0053499852706564E-2</v>
      </c>
      <c r="H65" s="45">
        <f t="shared" si="4"/>
        <v>1.5839943303122318E-3</v>
      </c>
      <c r="I65" s="45">
        <f t="shared" si="5"/>
        <v>1.5639623884007216E-3</v>
      </c>
      <c r="J65" s="45">
        <f t="shared" si="6"/>
        <v>3.8265014046723007E-2</v>
      </c>
      <c r="K65" s="45">
        <f t="shared" si="7"/>
        <v>3.6585256984977069E-3</v>
      </c>
      <c r="L65" s="45">
        <f t="shared" si="8"/>
        <v>1.3384810286568134E-5</v>
      </c>
      <c r="M65" s="45">
        <f t="shared" si="9"/>
        <v>6.5501492289855787E-3</v>
      </c>
      <c r="N65" s="45">
        <f t="shared" si="10"/>
        <v>6.9979878864460499E-2</v>
      </c>
      <c r="V65" s="45">
        <f t="shared" si="11"/>
        <v>1.3384810286568131E-5</v>
      </c>
      <c r="W65" s="45">
        <f t="shared" si="12"/>
        <v>4.8968672402925958E-8</v>
      </c>
      <c r="X65" s="45">
        <f t="shared" si="13"/>
        <v>1.7915314640742005E-10</v>
      </c>
      <c r="Z65" s="129"/>
      <c r="AA65" s="5"/>
    </row>
    <row r="66" spans="1:27" x14ac:dyDescent="0.35">
      <c r="A66" s="6">
        <v>41722</v>
      </c>
      <c r="B66" s="43">
        <v>428.23</v>
      </c>
      <c r="C66" s="43">
        <v>75.539900000000003</v>
      </c>
      <c r="D66" s="45">
        <f t="shared" si="0"/>
        <v>5.825014679976555E-3</v>
      </c>
      <c r="E66" s="45">
        <f t="shared" si="1"/>
        <v>-7.3813722209055215E-4</v>
      </c>
      <c r="F66" s="45">
        <f t="shared" si="2"/>
        <v>3.315140403841572E-3</v>
      </c>
      <c r="G66" s="45">
        <f t="shared" si="3"/>
        <v>-2.608177114604703E-3</v>
      </c>
      <c r="H66" s="45">
        <f t="shared" si="4"/>
        <v>-8.6464733330009816E-6</v>
      </c>
      <c r="I66" s="45">
        <f t="shared" si="5"/>
        <v>1.0990155897182862E-5</v>
      </c>
      <c r="J66" s="45">
        <f t="shared" si="6"/>
        <v>4.9209554642445554E-3</v>
      </c>
      <c r="K66" s="45">
        <f t="shared" si="7"/>
        <v>-5.6590926863351078E-3</v>
      </c>
      <c r="L66" s="45">
        <f t="shared" si="8"/>
        <v>3.2025330032531508E-5</v>
      </c>
      <c r="M66" s="45">
        <f t="shared" si="9"/>
        <v>-2.6793909353492896E-2</v>
      </c>
      <c r="N66" s="45">
        <f t="shared" si="10"/>
        <v>3.6635820281982021E-2</v>
      </c>
      <c r="V66" s="45">
        <f t="shared" si="11"/>
        <v>3.2025330032531508E-5</v>
      </c>
      <c r="W66" s="45">
        <f t="shared" si="12"/>
        <v>-1.8123431096456714E-7</v>
      </c>
      <c r="X66" s="45">
        <f t="shared" si="13"/>
        <v>1.0256217636925647E-9</v>
      </c>
      <c r="Z66" s="129"/>
      <c r="AA66" s="5"/>
    </row>
    <row r="67" spans="1:27" x14ac:dyDescent="0.35">
      <c r="A67" s="6">
        <v>41715</v>
      </c>
      <c r="B67" s="43">
        <v>425.75</v>
      </c>
      <c r="C67" s="43">
        <v>75.595699999999994</v>
      </c>
      <c r="D67" s="45">
        <f t="shared" ref="D67:D130" si="14">(B67-B68)/B68</f>
        <v>-2.1264367816091954E-2</v>
      </c>
      <c r="E67" s="45">
        <f t="shared" ref="E67:E130" si="15">(C67-C68)/C68</f>
        <v>-3.6104774740428509E-2</v>
      </c>
      <c r="F67" s="45">
        <f t="shared" ref="F67:F130" si="16">D67-AVERAGE($D$2:$D$141)</f>
        <v>-2.3774242092226935E-2</v>
      </c>
      <c r="G67" s="45">
        <f t="shared" ref="G67:G130" si="17">E67-AVERAGE($E$2:$E$141)</f>
        <v>-3.7974814632942659E-2</v>
      </c>
      <c r="H67" s="45">
        <f t="shared" ref="H67:H130" si="18">F67*G67</f>
        <v>9.0282243649102069E-4</v>
      </c>
      <c r="I67" s="45">
        <f t="shared" ref="I67:I130" si="19">F67^2</f>
        <v>5.6521458705981501E-4</v>
      </c>
      <c r="J67" s="45">
        <f t="shared" ref="J67:J130" si="20">$S$4+$R$11*D67</f>
        <v>-2.0009336715852859E-2</v>
      </c>
      <c r="K67" s="45">
        <f t="shared" ref="K67:K130" si="21">E67-J67</f>
        <v>-1.6095438024575651E-2</v>
      </c>
      <c r="L67" s="45">
        <f t="shared" ref="L67:L130" si="22">K67^2</f>
        <v>2.5906312520295572E-4</v>
      </c>
      <c r="M67" s="45">
        <f t="shared" ref="M67:M130" si="23">$S$4+($R$4*D67)-$R$21</f>
        <v>-5.1724201533590329E-2</v>
      </c>
      <c r="N67" s="45">
        <f t="shared" ref="N67:N130" si="24">$S$4+($R$4*D67)+$R$21</f>
        <v>1.1705528101884584E-2</v>
      </c>
      <c r="V67" s="45">
        <f t="shared" ref="V67:V130" si="25">(K67-AVERAGE($K$2:$K$141))^2</f>
        <v>2.5906312520295572E-4</v>
      </c>
      <c r="W67" s="45">
        <f t="shared" ref="W67:W130" si="26">(K67-AVERAGE($K$2:$K$141))^3</f>
        <v>-4.1697344761570562E-6</v>
      </c>
      <c r="X67" s="45">
        <f t="shared" ref="X67:X130" si="27">(K67-AVERAGE($K$2:$K$141))^4</f>
        <v>6.711370283992231E-8</v>
      </c>
      <c r="Z67" s="129"/>
      <c r="AA67" s="5"/>
    </row>
    <row r="68" spans="1:27" x14ac:dyDescent="0.35">
      <c r="A68" s="6">
        <v>41708</v>
      </c>
      <c r="B68" s="43">
        <v>435</v>
      </c>
      <c r="C68" s="43">
        <v>78.427300000000002</v>
      </c>
      <c r="D68" s="45">
        <f t="shared" si="14"/>
        <v>7.9243709161685352E-3</v>
      </c>
      <c r="E68" s="45">
        <f t="shared" si="15"/>
        <v>5.9734535976685727E-3</v>
      </c>
      <c r="F68" s="45">
        <f t="shared" si="16"/>
        <v>5.4144966400335517E-3</v>
      </c>
      <c r="G68" s="45">
        <f t="shared" si="17"/>
        <v>4.103413705154422E-3</v>
      </c>
      <c r="H68" s="45">
        <f t="shared" si="18"/>
        <v>2.2217919719226245E-5</v>
      </c>
      <c r="I68" s="45">
        <f t="shared" si="19"/>
        <v>2.9316773864934622E-5</v>
      </c>
      <c r="J68" s="45">
        <f t="shared" si="20"/>
        <v>6.8529878524310143E-3</v>
      </c>
      <c r="K68" s="45">
        <f t="shared" si="21"/>
        <v>-8.7953425476244157E-4</v>
      </c>
      <c r="L68" s="45">
        <f t="shared" si="22"/>
        <v>7.7358050530052348E-7</v>
      </c>
      <c r="M68" s="45">
        <f t="shared" si="23"/>
        <v>-2.4861876965306437E-2</v>
      </c>
      <c r="N68" s="45">
        <f t="shared" si="24"/>
        <v>3.8567852670168476E-2</v>
      </c>
      <c r="V68" s="45">
        <f t="shared" si="25"/>
        <v>7.735805053005239E-7</v>
      </c>
      <c r="W68" s="45">
        <f t="shared" si="26"/>
        <v>-6.8039055322824939E-10</v>
      </c>
      <c r="X68" s="45">
        <f t="shared" si="27"/>
        <v>5.9842679818101386E-13</v>
      </c>
      <c r="Z68" s="129"/>
      <c r="AA68" s="5"/>
    </row>
    <row r="69" spans="1:27" x14ac:dyDescent="0.35">
      <c r="A69" s="6">
        <v>41701</v>
      </c>
      <c r="B69" s="43">
        <v>431.58</v>
      </c>
      <c r="C69" s="43">
        <v>77.961600000000004</v>
      </c>
      <c r="D69" s="45">
        <f t="shared" si="14"/>
        <v>-1.6678058783321927E-2</v>
      </c>
      <c r="E69" s="45">
        <f t="shared" si="15"/>
        <v>-3.3376108910338549E-2</v>
      </c>
      <c r="F69" s="45">
        <f t="shared" si="16"/>
        <v>-1.9187933059456909E-2</v>
      </c>
      <c r="G69" s="45">
        <f t="shared" si="17"/>
        <v>-3.5246148802852699E-2</v>
      </c>
      <c r="H69" s="45">
        <f t="shared" si="18"/>
        <v>6.7630074383279485E-4</v>
      </c>
      <c r="I69" s="45">
        <f t="shared" si="19"/>
        <v>3.6817677509419939E-4</v>
      </c>
      <c r="J69" s="45">
        <f t="shared" si="20"/>
        <v>-1.5788567776886805E-2</v>
      </c>
      <c r="K69" s="45">
        <f t="shared" si="21"/>
        <v>-1.7587541133451744E-2</v>
      </c>
      <c r="L69" s="45">
        <f t="shared" si="22"/>
        <v>3.0932160312085706E-4</v>
      </c>
      <c r="M69" s="45">
        <f t="shared" si="23"/>
        <v>-4.7503432594624272E-2</v>
      </c>
      <c r="N69" s="45">
        <f t="shared" si="24"/>
        <v>1.5926297040850641E-2</v>
      </c>
      <c r="V69" s="45">
        <f t="shared" si="25"/>
        <v>3.0932160312085706E-4</v>
      </c>
      <c r="W69" s="45">
        <f t="shared" si="26"/>
        <v>-5.4402064183533087E-6</v>
      </c>
      <c r="X69" s="45">
        <f t="shared" si="27"/>
        <v>9.5679854157257007E-8</v>
      </c>
      <c r="Z69" s="129"/>
      <c r="AA69" s="5"/>
    </row>
    <row r="70" spans="1:27" x14ac:dyDescent="0.35">
      <c r="A70" s="6">
        <v>41694</v>
      </c>
      <c r="B70" s="43">
        <v>438.9</v>
      </c>
      <c r="C70" s="43">
        <v>80.653499999999994</v>
      </c>
      <c r="D70" s="45">
        <f t="shared" si="14"/>
        <v>1.334503140007382E-2</v>
      </c>
      <c r="E70" s="45">
        <f t="shared" si="15"/>
        <v>2.1470854198803783E-2</v>
      </c>
      <c r="F70" s="45">
        <f t="shared" si="16"/>
        <v>1.0835157123938836E-2</v>
      </c>
      <c r="G70" s="45">
        <f t="shared" si="17"/>
        <v>1.9600814306289634E-2</v>
      </c>
      <c r="H70" s="45">
        <f t="shared" si="18"/>
        <v>2.1237790276579639E-4</v>
      </c>
      <c r="I70" s="45">
        <f t="shared" si="19"/>
        <v>1.1740062990044252E-4</v>
      </c>
      <c r="J70" s="45">
        <f t="shared" si="20"/>
        <v>1.1841608382724744E-2</v>
      </c>
      <c r="K70" s="45">
        <f t="shared" si="21"/>
        <v>9.6292458160790392E-3</v>
      </c>
      <c r="L70" s="45">
        <f t="shared" si="22"/>
        <v>9.2722374986475679E-5</v>
      </c>
      <c r="M70" s="45">
        <f t="shared" si="23"/>
        <v>-1.9873256435012702E-2</v>
      </c>
      <c r="N70" s="45">
        <f t="shared" si="24"/>
        <v>4.3556473200462215E-2</v>
      </c>
      <c r="V70" s="45">
        <f t="shared" si="25"/>
        <v>9.2722374986475679E-5</v>
      </c>
      <c r="W70" s="45">
        <f t="shared" si="26"/>
        <v>8.9284654139543268E-7</v>
      </c>
      <c r="X70" s="45">
        <f t="shared" si="27"/>
        <v>8.5974388231326105E-9</v>
      </c>
      <c r="Z70" s="129"/>
      <c r="AA70" s="5"/>
    </row>
    <row r="71" spans="1:27" x14ac:dyDescent="0.35">
      <c r="A71" s="6">
        <v>41687</v>
      </c>
      <c r="B71" s="43">
        <v>433.12</v>
      </c>
      <c r="C71" s="43">
        <v>78.958200000000005</v>
      </c>
      <c r="D71" s="45">
        <f t="shared" si="14"/>
        <v>2.1967391047875231E-2</v>
      </c>
      <c r="E71" s="45">
        <f t="shared" si="15"/>
        <v>2.280375865633482E-2</v>
      </c>
      <c r="F71" s="45">
        <f t="shared" si="16"/>
        <v>1.9457516771740249E-2</v>
      </c>
      <c r="G71" s="45">
        <f t="shared" si="17"/>
        <v>2.093371876382067E-2</v>
      </c>
      <c r="H71" s="45">
        <f t="shared" si="18"/>
        <v>4.0731818394193427E-4</v>
      </c>
      <c r="I71" s="45">
        <f t="shared" si="19"/>
        <v>3.7859495892255307E-4</v>
      </c>
      <c r="J71" s="45">
        <f t="shared" si="20"/>
        <v>1.9776744790236726E-2</v>
      </c>
      <c r="K71" s="45">
        <f t="shared" si="21"/>
        <v>3.0270138660980946E-3</v>
      </c>
      <c r="L71" s="45">
        <f t="shared" si="22"/>
        <v>9.1628129455501339E-6</v>
      </c>
      <c r="M71" s="45">
        <f t="shared" si="23"/>
        <v>-1.1938120027500713E-2</v>
      </c>
      <c r="N71" s="45">
        <f t="shared" si="24"/>
        <v>5.1491609607974199E-2</v>
      </c>
      <c r="V71" s="45">
        <f t="shared" si="25"/>
        <v>9.1628129455501306E-6</v>
      </c>
      <c r="W71" s="45">
        <f t="shared" si="26"/>
        <v>2.7735961838643366E-8</v>
      </c>
      <c r="X71" s="45">
        <f t="shared" si="27"/>
        <v>8.3957141075141059E-11</v>
      </c>
      <c r="Z71" s="129"/>
      <c r="AA71" s="5"/>
    </row>
    <row r="72" spans="1:27" x14ac:dyDescent="0.35">
      <c r="A72" s="6">
        <v>41680</v>
      </c>
      <c r="B72" s="43">
        <v>423.81</v>
      </c>
      <c r="C72" s="43">
        <v>77.197800000000001</v>
      </c>
      <c r="D72" s="45">
        <f t="shared" si="14"/>
        <v>1.723351654945637E-2</v>
      </c>
      <c r="E72" s="45">
        <f t="shared" si="15"/>
        <v>3.9899886577635095E-2</v>
      </c>
      <c r="F72" s="45">
        <f t="shared" si="16"/>
        <v>1.4723642273321387E-2</v>
      </c>
      <c r="G72" s="45">
        <f t="shared" si="17"/>
        <v>3.8029846685120945E-2</v>
      </c>
      <c r="H72" s="45">
        <f t="shared" si="18"/>
        <v>5.5993785830097797E-4</v>
      </c>
      <c r="I72" s="45">
        <f t="shared" si="19"/>
        <v>2.1678564179273657E-4</v>
      </c>
      <c r="J72" s="45">
        <f t="shared" si="20"/>
        <v>1.5420171715652169E-2</v>
      </c>
      <c r="K72" s="45">
        <f t="shared" si="21"/>
        <v>2.4479714861982926E-2</v>
      </c>
      <c r="L72" s="45">
        <f t="shared" si="22"/>
        <v>5.9925643972398774E-4</v>
      </c>
      <c r="M72" s="45">
        <f t="shared" si="23"/>
        <v>-1.6294693102085277E-2</v>
      </c>
      <c r="N72" s="45">
        <f t="shared" si="24"/>
        <v>4.7135036533389636E-2</v>
      </c>
      <c r="V72" s="45">
        <f t="shared" si="25"/>
        <v>5.9925643972398774E-4</v>
      </c>
      <c r="W72" s="45">
        <f t="shared" si="26"/>
        <v>1.4669626773650279E-5</v>
      </c>
      <c r="X72" s="45">
        <f t="shared" si="27"/>
        <v>3.5910828055066935E-7</v>
      </c>
      <c r="Z72" s="129"/>
      <c r="AA72" s="5"/>
    </row>
    <row r="73" spans="1:27" x14ac:dyDescent="0.35">
      <c r="A73" s="6">
        <v>41673</v>
      </c>
      <c r="B73" s="43">
        <v>416.63</v>
      </c>
      <c r="C73" s="43">
        <v>74.235799999999998</v>
      </c>
      <c r="D73" s="45">
        <f t="shared" si="14"/>
        <v>-2.9965075669383015E-2</v>
      </c>
      <c r="E73" s="45">
        <f t="shared" si="15"/>
        <v>-3.7905355842230419E-2</v>
      </c>
      <c r="F73" s="45">
        <f t="shared" si="16"/>
        <v>-3.2474949945518E-2</v>
      </c>
      <c r="G73" s="45">
        <f t="shared" si="17"/>
        <v>-3.9775395734744569E-2</v>
      </c>
      <c r="H73" s="45">
        <f t="shared" si="18"/>
        <v>1.291703985549E-3</v>
      </c>
      <c r="I73" s="45">
        <f t="shared" si="19"/>
        <v>1.0546223739638996E-3</v>
      </c>
      <c r="J73" s="45">
        <f t="shared" si="20"/>
        <v>-2.8016576784455186E-2</v>
      </c>
      <c r="K73" s="45">
        <f t="shared" si="21"/>
        <v>-9.8887790577752328E-3</v>
      </c>
      <c r="L73" s="45">
        <f t="shared" si="22"/>
        <v>9.7787951253494016E-5</v>
      </c>
      <c r="M73" s="45">
        <f t="shared" si="23"/>
        <v>-5.9731441602192667E-2</v>
      </c>
      <c r="N73" s="45">
        <f t="shared" si="24"/>
        <v>3.6982880332822494E-3</v>
      </c>
      <c r="V73" s="45">
        <f t="shared" si="25"/>
        <v>9.7787951253494016E-5</v>
      </c>
      <c r="W73" s="45">
        <f t="shared" si="26"/>
        <v>-9.6700344445829693E-7</v>
      </c>
      <c r="X73" s="45">
        <f t="shared" si="27"/>
        <v>9.5624834103557223E-9</v>
      </c>
      <c r="Z73" s="129"/>
      <c r="AA73" s="5"/>
    </row>
    <row r="74" spans="1:27" x14ac:dyDescent="0.35">
      <c r="A74" s="6">
        <v>41666</v>
      </c>
      <c r="B74" s="43">
        <v>429.5</v>
      </c>
      <c r="C74" s="43">
        <v>77.160600000000002</v>
      </c>
      <c r="D74" s="45">
        <f t="shared" si="14"/>
        <v>-2.2753128555176336E-2</v>
      </c>
      <c r="E74" s="45">
        <f t="shared" si="15"/>
        <v>1.9193606974210038E-2</v>
      </c>
      <c r="F74" s="45">
        <f t="shared" si="16"/>
        <v>-2.5263002831311318E-2</v>
      </c>
      <c r="G74" s="45">
        <f t="shared" si="17"/>
        <v>1.7323567081695888E-2</v>
      </c>
      <c r="H74" s="45">
        <f t="shared" si="18"/>
        <v>-4.3764532423329474E-4</v>
      </c>
      <c r="I74" s="45">
        <f t="shared" si="19"/>
        <v>6.3821931205484364E-4</v>
      </c>
      <c r="J74" s="45">
        <f t="shared" si="20"/>
        <v>-2.1379439567662716E-2</v>
      </c>
      <c r="K74" s="45">
        <f t="shared" si="21"/>
        <v>4.0573046541872756E-2</v>
      </c>
      <c r="L74" s="45">
        <f t="shared" si="22"/>
        <v>1.6461721056889728E-3</v>
      </c>
      <c r="M74" s="45">
        <f t="shared" si="23"/>
        <v>-5.3094304385400186E-2</v>
      </c>
      <c r="N74" s="45">
        <f t="shared" si="24"/>
        <v>1.0335425250074727E-2</v>
      </c>
      <c r="V74" s="45">
        <f t="shared" si="25"/>
        <v>1.6461721056889728E-3</v>
      </c>
      <c r="W74" s="45">
        <f t="shared" si="26"/>
        <v>6.6790217460051366E-5</v>
      </c>
      <c r="X74" s="45">
        <f t="shared" si="27"/>
        <v>2.7098826015484665E-6</v>
      </c>
      <c r="Z74" s="129"/>
      <c r="AA74" s="5"/>
    </row>
    <row r="75" spans="1:27" x14ac:dyDescent="0.35">
      <c r="A75" s="6">
        <v>41659</v>
      </c>
      <c r="B75" s="43">
        <v>439.5</v>
      </c>
      <c r="C75" s="43">
        <v>75.707499999999996</v>
      </c>
      <c r="D75" s="45">
        <f t="shared" si="14"/>
        <v>2.3719381471514404E-3</v>
      </c>
      <c r="E75" s="45">
        <f t="shared" si="15"/>
        <v>-2.8213277626818849E-3</v>
      </c>
      <c r="F75" s="45">
        <f t="shared" si="16"/>
        <v>-1.3793612898354256E-4</v>
      </c>
      <c r="G75" s="45">
        <f t="shared" si="17"/>
        <v>-4.6913676551960356E-3</v>
      </c>
      <c r="H75" s="45">
        <f t="shared" si="18"/>
        <v>6.4710909399633994E-7</v>
      </c>
      <c r="I75" s="45">
        <f t="shared" si="19"/>
        <v>1.9026375678964489E-8</v>
      </c>
      <c r="J75" s="45">
        <f t="shared" si="20"/>
        <v>1.7430976117792378E-3</v>
      </c>
      <c r="K75" s="45">
        <f t="shared" si="21"/>
        <v>-4.5644253744611223E-3</v>
      </c>
      <c r="L75" s="45">
        <f t="shared" si="22"/>
        <v>2.0833978999024557E-5</v>
      </c>
      <c r="M75" s="45">
        <f t="shared" si="23"/>
        <v>-2.9971767205958216E-2</v>
      </c>
      <c r="N75" s="45">
        <f t="shared" si="24"/>
        <v>3.3457962429516694E-2</v>
      </c>
      <c r="V75" s="45">
        <f t="shared" si="25"/>
        <v>2.0833978999024557E-5</v>
      </c>
      <c r="W75" s="45">
        <f t="shared" si="26"/>
        <v>-9.5095142394137815E-8</v>
      </c>
      <c r="X75" s="45">
        <f t="shared" si="27"/>
        <v>4.3405468093179629E-10</v>
      </c>
      <c r="Z75" s="129"/>
      <c r="AA75" s="5"/>
    </row>
    <row r="76" spans="1:27" x14ac:dyDescent="0.35">
      <c r="A76" s="6">
        <v>41652</v>
      </c>
      <c r="B76" s="43">
        <v>438.46</v>
      </c>
      <c r="C76" s="43">
        <v>75.921700000000001</v>
      </c>
      <c r="D76" s="45">
        <f t="shared" si="14"/>
        <v>3.685475563694533E-3</v>
      </c>
      <c r="E76" s="45">
        <f t="shared" si="15"/>
        <v>1.3427074128554949E-2</v>
      </c>
      <c r="F76" s="45">
        <f t="shared" si="16"/>
        <v>1.17560128755955E-3</v>
      </c>
      <c r="G76" s="45">
        <f t="shared" si="17"/>
        <v>1.1557034236040799E-2</v>
      </c>
      <c r="H76" s="45">
        <f t="shared" si="18"/>
        <v>1.3586464328259365E-5</v>
      </c>
      <c r="I76" s="45">
        <f t="shared" si="19"/>
        <v>1.3820383873116718E-6</v>
      </c>
      <c r="J76" s="45">
        <f t="shared" si="20"/>
        <v>2.951942870199661E-3</v>
      </c>
      <c r="K76" s="45">
        <f t="shared" si="21"/>
        <v>1.0475131258355287E-2</v>
      </c>
      <c r="L76" s="45">
        <f t="shared" si="22"/>
        <v>1.0972837487977202E-4</v>
      </c>
      <c r="M76" s="45">
        <f t="shared" si="23"/>
        <v>-2.8762921947537792E-2</v>
      </c>
      <c r="N76" s="45">
        <f t="shared" si="24"/>
        <v>3.4666807687937118E-2</v>
      </c>
      <c r="V76" s="45">
        <f t="shared" si="25"/>
        <v>1.0972837487977202E-4</v>
      </c>
      <c r="W76" s="45">
        <f t="shared" si="26"/>
        <v>1.149419129631627E-6</v>
      </c>
      <c r="X76" s="45">
        <f t="shared" si="27"/>
        <v>1.2040316253755783E-8</v>
      </c>
      <c r="Z76" s="129"/>
      <c r="AA76" s="5"/>
    </row>
    <row r="77" spans="1:27" x14ac:dyDescent="0.35">
      <c r="A77" s="6">
        <v>41645</v>
      </c>
      <c r="B77" s="43">
        <v>436.85</v>
      </c>
      <c r="C77" s="43">
        <v>74.915800000000004</v>
      </c>
      <c r="D77" s="45">
        <f t="shared" si="14"/>
        <v>-1.7232458212413596E-2</v>
      </c>
      <c r="E77" s="45">
        <f t="shared" si="15"/>
        <v>-3.4221816569206837E-2</v>
      </c>
      <c r="F77" s="45">
        <f t="shared" si="16"/>
        <v>-1.9742332488548578E-2</v>
      </c>
      <c r="G77" s="45">
        <f t="shared" si="17"/>
        <v>-3.6091856461720986E-2</v>
      </c>
      <c r="H77" s="45">
        <f t="shared" si="18"/>
        <v>7.1253743039626611E-4</v>
      </c>
      <c r="I77" s="45">
        <f t="shared" si="19"/>
        <v>3.8975969208840069E-4</v>
      </c>
      <c r="J77" s="45">
        <f t="shared" si="20"/>
        <v>-1.6298780209884876E-2</v>
      </c>
      <c r="K77" s="45">
        <f t="shared" si="21"/>
        <v>-1.7923036359321961E-2</v>
      </c>
      <c r="L77" s="45">
        <f t="shared" si="22"/>
        <v>3.2123523233757703E-4</v>
      </c>
      <c r="M77" s="45">
        <f t="shared" si="23"/>
        <v>-4.8013645027622343E-2</v>
      </c>
      <c r="N77" s="45">
        <f t="shared" si="24"/>
        <v>1.541608460785257E-2</v>
      </c>
      <c r="V77" s="45">
        <f t="shared" si="25"/>
        <v>3.2123523233757703E-4</v>
      </c>
      <c r="W77" s="45">
        <f t="shared" si="26"/>
        <v>-5.7575107490816305E-6</v>
      </c>
      <c r="X77" s="45">
        <f t="shared" si="27"/>
        <v>1.031920744949771E-7</v>
      </c>
      <c r="Z77" s="129"/>
      <c r="AA77" s="5"/>
    </row>
    <row r="78" spans="1:27" x14ac:dyDescent="0.35">
      <c r="A78" s="6">
        <v>41638</v>
      </c>
      <c r="B78" s="43">
        <v>444.51</v>
      </c>
      <c r="C78" s="43">
        <v>77.570400000000006</v>
      </c>
      <c r="D78" s="45">
        <f t="shared" si="14"/>
        <v>1.7348316663996485E-2</v>
      </c>
      <c r="E78" s="45">
        <f t="shared" si="15"/>
        <v>2.8655540747518714E-2</v>
      </c>
      <c r="F78" s="45">
        <f t="shared" si="16"/>
        <v>1.4838442387861502E-2</v>
      </c>
      <c r="G78" s="45">
        <f t="shared" si="17"/>
        <v>2.6785500855004564E-2</v>
      </c>
      <c r="H78" s="45">
        <f t="shared" si="18"/>
        <v>3.9745511126700023E-4</v>
      </c>
      <c r="I78" s="45">
        <f t="shared" si="19"/>
        <v>2.2017937249788495E-4</v>
      </c>
      <c r="J78" s="45">
        <f t="shared" si="20"/>
        <v>1.5525821979116429E-2</v>
      </c>
      <c r="K78" s="45">
        <f t="shared" si="21"/>
        <v>1.3129718768402285E-2</v>
      </c>
      <c r="L78" s="45">
        <f t="shared" si="22"/>
        <v>1.7238951493733521E-4</v>
      </c>
      <c r="M78" s="45">
        <f t="shared" si="23"/>
        <v>-1.6189042838621017E-2</v>
      </c>
      <c r="N78" s="45">
        <f t="shared" si="24"/>
        <v>4.7240686796853892E-2</v>
      </c>
      <c r="V78" s="45">
        <f t="shared" si="25"/>
        <v>1.7238951493733521E-4</v>
      </c>
      <c r="W78" s="45">
        <f t="shared" si="26"/>
        <v>2.2634258497484962E-6</v>
      </c>
      <c r="X78" s="45">
        <f t="shared" si="27"/>
        <v>2.9718144860329718E-8</v>
      </c>
      <c r="Z78" s="129"/>
      <c r="AA78" s="5"/>
    </row>
    <row r="79" spans="1:27" x14ac:dyDescent="0.35">
      <c r="A79" s="6">
        <v>41631</v>
      </c>
      <c r="B79" s="43">
        <v>436.93</v>
      </c>
      <c r="C79" s="43">
        <v>75.409499999999994</v>
      </c>
      <c r="D79" s="45">
        <f t="shared" si="14"/>
        <v>1.357056694813033E-2</v>
      </c>
      <c r="E79" s="45">
        <f t="shared" si="15"/>
        <v>6.4651231696720287E-3</v>
      </c>
      <c r="F79" s="45">
        <f t="shared" si="16"/>
        <v>1.1060692671995347E-2</v>
      </c>
      <c r="G79" s="45">
        <f t="shared" si="17"/>
        <v>4.5950832771578781E-3</v>
      </c>
      <c r="H79" s="45">
        <f t="shared" si="18"/>
        <v>5.0824803930868504E-5</v>
      </c>
      <c r="I79" s="45">
        <f t="shared" si="19"/>
        <v>1.2233892238433156E-4</v>
      </c>
      <c r="J79" s="45">
        <f t="shared" si="20"/>
        <v>1.2049168193689917E-2</v>
      </c>
      <c r="K79" s="45">
        <f t="shared" si="21"/>
        <v>-5.5840450240178885E-3</v>
      </c>
      <c r="L79" s="45">
        <f t="shared" si="22"/>
        <v>3.1181558830258942E-5</v>
      </c>
      <c r="M79" s="45">
        <f t="shared" si="23"/>
        <v>-1.9665696624047532E-2</v>
      </c>
      <c r="N79" s="45">
        <f t="shared" si="24"/>
        <v>4.3764033011427381E-2</v>
      </c>
      <c r="V79" s="45">
        <f t="shared" si="25"/>
        <v>3.1181558830258942E-5</v>
      </c>
      <c r="W79" s="45">
        <f t="shared" si="26"/>
        <v>-1.741192284272285E-7</v>
      </c>
      <c r="X79" s="45">
        <f t="shared" si="27"/>
        <v>9.7228961108489936E-10</v>
      </c>
      <c r="Z79" s="129"/>
      <c r="AA79" s="5"/>
    </row>
    <row r="80" spans="1:27" x14ac:dyDescent="0.35">
      <c r="A80" s="6">
        <v>41624</v>
      </c>
      <c r="B80" s="43">
        <v>431.08</v>
      </c>
      <c r="C80" s="43">
        <v>74.9251</v>
      </c>
      <c r="D80" s="45">
        <f t="shared" si="14"/>
        <v>-1.4156013447069312E-2</v>
      </c>
      <c r="E80" s="45">
        <f t="shared" si="15"/>
        <v>-6.4235938442768316E-3</v>
      </c>
      <c r="F80" s="45">
        <f t="shared" si="16"/>
        <v>-1.6665887723204296E-2</v>
      </c>
      <c r="G80" s="45">
        <f t="shared" si="17"/>
        <v>-8.2936337367909823E-3</v>
      </c>
      <c r="H80" s="45">
        <f t="shared" si="18"/>
        <v>1.3822076867473781E-4</v>
      </c>
      <c r="I80" s="45">
        <f t="shared" si="19"/>
        <v>2.7775181360245165E-4</v>
      </c>
      <c r="J80" s="45">
        <f t="shared" si="20"/>
        <v>-1.3467535648031343E-2</v>
      </c>
      <c r="K80" s="45">
        <f t="shared" si="21"/>
        <v>7.0439418037545115E-3</v>
      </c>
      <c r="L80" s="45">
        <f t="shared" si="22"/>
        <v>4.961711613468036E-5</v>
      </c>
      <c r="M80" s="45">
        <f t="shared" si="23"/>
        <v>-4.518240046576881E-2</v>
      </c>
      <c r="N80" s="45">
        <f t="shared" si="24"/>
        <v>1.8247329169706103E-2</v>
      </c>
      <c r="V80" s="45">
        <f t="shared" si="25"/>
        <v>4.961711613468036E-5</v>
      </c>
      <c r="W80" s="45">
        <f t="shared" si="26"/>
        <v>3.4950007852281745E-7</v>
      </c>
      <c r="X80" s="45">
        <f t="shared" si="27"/>
        <v>2.4618582135223581E-9</v>
      </c>
      <c r="Z80" s="129"/>
      <c r="AA80" s="5"/>
    </row>
    <row r="81" spans="1:27" x14ac:dyDescent="0.35">
      <c r="A81" s="6">
        <v>41617</v>
      </c>
      <c r="B81" s="43">
        <v>437.27</v>
      </c>
      <c r="C81" s="43">
        <v>75.409499999999994</v>
      </c>
      <c r="D81" s="45">
        <f t="shared" si="14"/>
        <v>-7.8055864400626215E-3</v>
      </c>
      <c r="E81" s="45">
        <f t="shared" si="15"/>
        <v>-2.1394246678804719E-2</v>
      </c>
      <c r="F81" s="45">
        <f t="shared" si="16"/>
        <v>-1.0315460716197605E-2</v>
      </c>
      <c r="G81" s="45">
        <f t="shared" si="17"/>
        <v>-2.3264286571318869E-2</v>
      </c>
      <c r="H81" s="45">
        <f t="shared" si="18"/>
        <v>2.3998183421680328E-4</v>
      </c>
      <c r="I81" s="45">
        <f t="shared" si="19"/>
        <v>1.0640872978741601E-4</v>
      </c>
      <c r="J81" s="45">
        <f t="shared" si="20"/>
        <v>-7.6232532700171874E-3</v>
      </c>
      <c r="K81" s="45">
        <f t="shared" si="21"/>
        <v>-1.3770993408787532E-2</v>
      </c>
      <c r="L81" s="45">
        <f t="shared" si="22"/>
        <v>1.8964025946486965E-4</v>
      </c>
      <c r="M81" s="45">
        <f t="shared" si="23"/>
        <v>-3.9338118087754649E-2</v>
      </c>
      <c r="N81" s="45">
        <f t="shared" si="24"/>
        <v>2.4091611547720264E-2</v>
      </c>
      <c r="V81" s="45">
        <f t="shared" si="25"/>
        <v>1.8964025946486965E-4</v>
      </c>
      <c r="W81" s="45">
        <f t="shared" si="26"/>
        <v>-2.6115347631314772E-6</v>
      </c>
      <c r="X81" s="45">
        <f t="shared" si="27"/>
        <v>3.5963428009903086E-8</v>
      </c>
      <c r="Z81" s="129"/>
      <c r="AA81" s="5"/>
    </row>
    <row r="82" spans="1:27" x14ac:dyDescent="0.35">
      <c r="A82" s="6">
        <v>41610</v>
      </c>
      <c r="B82" s="43">
        <v>440.71</v>
      </c>
      <c r="C82" s="43">
        <v>77.058099999999996</v>
      </c>
      <c r="D82" s="45">
        <f t="shared" si="14"/>
        <v>-2.2122126564302892E-2</v>
      </c>
      <c r="E82" s="45">
        <f t="shared" si="15"/>
        <v>-4.4468170060587148E-2</v>
      </c>
      <c r="F82" s="45">
        <f t="shared" si="16"/>
        <v>-2.4632000840437873E-2</v>
      </c>
      <c r="G82" s="45">
        <f t="shared" si="17"/>
        <v>-4.6338209953101298E-2</v>
      </c>
      <c r="H82" s="45">
        <f t="shared" si="18"/>
        <v>1.1414028265091778E-3</v>
      </c>
      <c r="I82" s="45">
        <f t="shared" si="19"/>
        <v>6.0673546540333204E-4</v>
      </c>
      <c r="J82" s="45">
        <f t="shared" si="20"/>
        <v>-2.0798729985191382E-2</v>
      </c>
      <c r="K82" s="45">
        <f t="shared" si="21"/>
        <v>-2.3669440075395766E-2</v>
      </c>
      <c r="L82" s="45">
        <f t="shared" si="22"/>
        <v>5.6024239348275112E-4</v>
      </c>
      <c r="M82" s="45">
        <f t="shared" si="23"/>
        <v>-5.2513594802928859E-2</v>
      </c>
      <c r="N82" s="45">
        <f t="shared" si="24"/>
        <v>1.0916134832546057E-2</v>
      </c>
      <c r="V82" s="45">
        <f t="shared" si="25"/>
        <v>5.6024239348275112E-4</v>
      </c>
      <c r="W82" s="45">
        <f t="shared" si="26"/>
        <v>-1.3260623760236273E-5</v>
      </c>
      <c r="X82" s="45">
        <f t="shared" si="27"/>
        <v>3.1387153945528176E-7</v>
      </c>
      <c r="Z82" s="129"/>
      <c r="AA82" s="5"/>
    </row>
    <row r="83" spans="1:27" x14ac:dyDescent="0.35">
      <c r="A83" s="6">
        <v>41603</v>
      </c>
      <c r="B83" s="43">
        <v>450.68</v>
      </c>
      <c r="C83" s="43">
        <v>80.644199999999998</v>
      </c>
      <c r="D83" s="45">
        <f t="shared" si="14"/>
        <v>-9.3203200562736507E-3</v>
      </c>
      <c r="E83" s="45">
        <f t="shared" si="15"/>
        <v>-1.8923426727834883E-2</v>
      </c>
      <c r="F83" s="45">
        <f t="shared" si="16"/>
        <v>-1.1830194332408634E-2</v>
      </c>
      <c r="G83" s="45">
        <f t="shared" si="17"/>
        <v>-2.0793466620349033E-2</v>
      </c>
      <c r="H83" s="45">
        <f t="shared" si="18"/>
        <v>2.4599075096318126E-4</v>
      </c>
      <c r="I83" s="45">
        <f t="shared" si="19"/>
        <v>1.3995349794255338E-4</v>
      </c>
      <c r="J83" s="45">
        <f t="shared" si="20"/>
        <v>-9.0172588968577775E-3</v>
      </c>
      <c r="K83" s="45">
        <f t="shared" si="21"/>
        <v>-9.9061678309771053E-3</v>
      </c>
      <c r="L83" s="45">
        <f t="shared" si="22"/>
        <v>9.813216109548564E-5</v>
      </c>
      <c r="M83" s="45">
        <f t="shared" si="23"/>
        <v>-4.0732123714595239E-2</v>
      </c>
      <c r="N83" s="45">
        <f t="shared" si="24"/>
        <v>2.2697605920879674E-2</v>
      </c>
      <c r="V83" s="45">
        <f t="shared" si="25"/>
        <v>9.813216109548564E-5</v>
      </c>
      <c r="W83" s="45">
        <f t="shared" si="26"/>
        <v>-9.7211365742836284E-7</v>
      </c>
      <c r="X83" s="45">
        <f t="shared" si="27"/>
        <v>9.6299210412703458E-9</v>
      </c>
      <c r="Z83" s="129"/>
      <c r="AA83" s="5"/>
    </row>
    <row r="84" spans="1:27" x14ac:dyDescent="0.35">
      <c r="A84" s="6">
        <v>41596</v>
      </c>
      <c r="B84" s="43">
        <v>454.92</v>
      </c>
      <c r="C84" s="43">
        <v>82.199700000000007</v>
      </c>
      <c r="D84" s="45">
        <f t="shared" si="14"/>
        <v>7.8202884423669763E-3</v>
      </c>
      <c r="E84" s="45">
        <f t="shared" si="15"/>
        <v>-1.1313261913556548E-3</v>
      </c>
      <c r="F84" s="45">
        <f t="shared" si="16"/>
        <v>5.3104141662319929E-3</v>
      </c>
      <c r="G84" s="45">
        <f t="shared" si="17"/>
        <v>-3.0013660838698053E-3</v>
      </c>
      <c r="H84" s="45">
        <f t="shared" si="18"/>
        <v>-1.5938496969830453E-5</v>
      </c>
      <c r="I84" s="45">
        <f t="shared" si="19"/>
        <v>2.8200498616917433E-5</v>
      </c>
      <c r="J84" s="45">
        <f t="shared" si="20"/>
        <v>6.7572010074161155E-3</v>
      </c>
      <c r="K84" s="45">
        <f t="shared" si="21"/>
        <v>-7.888527198771771E-3</v>
      </c>
      <c r="L84" s="45">
        <f t="shared" si="22"/>
        <v>6.2228861365762003E-5</v>
      </c>
      <c r="M84" s="45">
        <f t="shared" si="23"/>
        <v>-2.4957663810321336E-2</v>
      </c>
      <c r="N84" s="45">
        <f t="shared" si="24"/>
        <v>3.8472065825153577E-2</v>
      </c>
      <c r="V84" s="45">
        <f t="shared" si="25"/>
        <v>6.2228861365762003E-5</v>
      </c>
      <c r="W84" s="45">
        <f t="shared" si="26"/>
        <v>-4.9089406543241138E-7</v>
      </c>
      <c r="X84" s="45">
        <f t="shared" si="27"/>
        <v>3.8724311868792264E-9</v>
      </c>
      <c r="Z84" s="129"/>
      <c r="AA84" s="5"/>
    </row>
    <row r="85" spans="1:27" x14ac:dyDescent="0.35">
      <c r="A85" s="6">
        <v>41589</v>
      </c>
      <c r="B85" s="43">
        <v>451.39</v>
      </c>
      <c r="C85" s="43">
        <v>82.2928</v>
      </c>
      <c r="D85" s="45">
        <f t="shared" si="14"/>
        <v>5.8605936357964067E-3</v>
      </c>
      <c r="E85" s="45">
        <f t="shared" si="15"/>
        <v>6.8860883396549095E-3</v>
      </c>
      <c r="F85" s="45">
        <f t="shared" si="16"/>
        <v>3.3507193596614237E-3</v>
      </c>
      <c r="G85" s="45">
        <f t="shared" si="17"/>
        <v>5.0160484471407588E-3</v>
      </c>
      <c r="H85" s="45">
        <f t="shared" si="18"/>
        <v>1.6807370640834163E-5</v>
      </c>
      <c r="I85" s="45">
        <f t="shared" si="19"/>
        <v>1.1227320227209861E-5</v>
      </c>
      <c r="J85" s="45">
        <f t="shared" si="20"/>
        <v>4.9536986899042929E-3</v>
      </c>
      <c r="K85" s="45">
        <f t="shared" si="21"/>
        <v>1.9323896497506167E-3</v>
      </c>
      <c r="L85" s="45">
        <f t="shared" si="22"/>
        <v>3.734129758463311E-6</v>
      </c>
      <c r="M85" s="45">
        <f t="shared" si="23"/>
        <v>-2.676116612783316E-2</v>
      </c>
      <c r="N85" s="45">
        <f t="shared" si="24"/>
        <v>3.6668563507641749E-2</v>
      </c>
      <c r="V85" s="45">
        <f t="shared" si="25"/>
        <v>3.7341297584633102E-6</v>
      </c>
      <c r="W85" s="45">
        <f t="shared" si="26"/>
        <v>7.2157936960802701E-9</v>
      </c>
      <c r="X85" s="45">
        <f t="shared" si="27"/>
        <v>1.394372505304126E-11</v>
      </c>
      <c r="Z85" s="129"/>
      <c r="AA85" s="5"/>
    </row>
    <row r="86" spans="1:27" x14ac:dyDescent="0.35">
      <c r="A86" s="6">
        <v>41582</v>
      </c>
      <c r="B86" s="43">
        <v>448.76</v>
      </c>
      <c r="C86" s="43">
        <v>81.73</v>
      </c>
      <c r="D86" s="45">
        <f t="shared" si="14"/>
        <v>-1.9349242710673322E-3</v>
      </c>
      <c r="E86" s="45">
        <f t="shared" si="15"/>
        <v>1.6872392654829461E-2</v>
      </c>
      <c r="F86" s="45">
        <f t="shared" si="16"/>
        <v>-4.4447985472023154E-3</v>
      </c>
      <c r="G86" s="45">
        <f t="shared" si="17"/>
        <v>1.5002352762315312E-2</v>
      </c>
      <c r="H86" s="45">
        <f t="shared" si="18"/>
        <v>-6.6682435762555742E-5</v>
      </c>
      <c r="I86" s="45">
        <f t="shared" si="19"/>
        <v>1.9756234125211814E-5</v>
      </c>
      <c r="J86" s="45">
        <f t="shared" si="20"/>
        <v>-2.2204972941311405E-3</v>
      </c>
      <c r="K86" s="45">
        <f t="shared" si="21"/>
        <v>1.9092889948960603E-2</v>
      </c>
      <c r="L86" s="45">
        <f t="shared" si="22"/>
        <v>3.6453844660312083E-4</v>
      </c>
      <c r="M86" s="45">
        <f t="shared" si="23"/>
        <v>-3.3935362111868601E-2</v>
      </c>
      <c r="N86" s="45">
        <f t="shared" si="24"/>
        <v>2.9494367523606315E-2</v>
      </c>
      <c r="V86" s="45">
        <f t="shared" si="25"/>
        <v>3.6453844660312083E-4</v>
      </c>
      <c r="W86" s="45">
        <f t="shared" si="26"/>
        <v>6.960092443158437E-6</v>
      </c>
      <c r="X86" s="45">
        <f t="shared" si="27"/>
        <v>1.3288827905181637E-7</v>
      </c>
      <c r="Z86" s="129"/>
      <c r="AA86" s="5"/>
    </row>
    <row r="87" spans="1:27" x14ac:dyDescent="0.35">
      <c r="A87" s="6">
        <v>41575</v>
      </c>
      <c r="B87" s="43">
        <v>449.63</v>
      </c>
      <c r="C87" s="43">
        <v>80.373900000000006</v>
      </c>
      <c r="D87" s="45">
        <f t="shared" si="14"/>
        <v>8.0034076133255454E-3</v>
      </c>
      <c r="E87" s="45">
        <f t="shared" si="15"/>
        <v>-2.0021703082325388E-2</v>
      </c>
      <c r="F87" s="45">
        <f t="shared" si="16"/>
        <v>5.493533337190562E-3</v>
      </c>
      <c r="G87" s="45">
        <f t="shared" si="17"/>
        <v>-2.1891742974839538E-2</v>
      </c>
      <c r="H87" s="45">
        <f t="shared" si="18"/>
        <v>-1.2026301984148829E-4</v>
      </c>
      <c r="I87" s="45">
        <f t="shared" si="19"/>
        <v>3.0178908526824073E-5</v>
      </c>
      <c r="J87" s="45">
        <f t="shared" si="20"/>
        <v>6.9257251307119089E-3</v>
      </c>
      <c r="K87" s="45">
        <f t="shared" si="21"/>
        <v>-2.6947428213037299E-2</v>
      </c>
      <c r="L87" s="45">
        <f t="shared" si="22"/>
        <v>7.2616388729679858E-4</v>
      </c>
      <c r="M87" s="45">
        <f t="shared" si="23"/>
        <v>-2.4789139687025542E-2</v>
      </c>
      <c r="N87" s="45">
        <f t="shared" si="24"/>
        <v>3.8640589948449371E-2</v>
      </c>
      <c r="V87" s="45">
        <f t="shared" si="25"/>
        <v>7.2616388729679858E-4</v>
      </c>
      <c r="W87" s="45">
        <f t="shared" si="26"/>
        <v>-1.9568249223830588E-5</v>
      </c>
      <c r="X87" s="45">
        <f t="shared" si="27"/>
        <v>5.2731399121399763E-7</v>
      </c>
      <c r="Z87" s="129"/>
      <c r="AA87" s="5"/>
    </row>
    <row r="88" spans="1:27" x14ac:dyDescent="0.35">
      <c r="A88" s="6">
        <v>41568</v>
      </c>
      <c r="B88" s="43">
        <v>446.06</v>
      </c>
      <c r="C88" s="43">
        <v>82.016000000000005</v>
      </c>
      <c r="D88" s="45">
        <f t="shared" si="14"/>
        <v>2.589696412143512E-2</v>
      </c>
      <c r="E88" s="45">
        <f t="shared" si="15"/>
        <v>3.3851525520772171E-3</v>
      </c>
      <c r="F88" s="45">
        <f t="shared" si="16"/>
        <v>2.3387089845300139E-2</v>
      </c>
      <c r="G88" s="45">
        <f t="shared" si="17"/>
        <v>1.5151126595630664E-3</v>
      </c>
      <c r="H88" s="45">
        <f t="shared" si="18"/>
        <v>3.5434075894953076E-5</v>
      </c>
      <c r="I88" s="45">
        <f t="shared" si="19"/>
        <v>5.469559714321409E-4</v>
      </c>
      <c r="J88" s="45">
        <f t="shared" si="20"/>
        <v>2.3393121238873354E-2</v>
      </c>
      <c r="K88" s="45">
        <f t="shared" si="21"/>
        <v>-2.0007968686796138E-2</v>
      </c>
      <c r="L88" s="45">
        <f t="shared" si="22"/>
        <v>4.0031881097181481E-4</v>
      </c>
      <c r="M88" s="45">
        <f t="shared" si="23"/>
        <v>-8.3217435788640846E-3</v>
      </c>
      <c r="N88" s="45">
        <f t="shared" si="24"/>
        <v>5.5107986056610825E-2</v>
      </c>
      <c r="V88" s="45">
        <f t="shared" si="25"/>
        <v>4.0031881097181481E-4</v>
      </c>
      <c r="W88" s="45">
        <f t="shared" si="26"/>
        <v>-8.0095662346595334E-6</v>
      </c>
      <c r="X88" s="45">
        <f t="shared" si="27"/>
        <v>1.6025515041788759E-7</v>
      </c>
      <c r="Z88" s="129"/>
      <c r="AA88" s="5"/>
    </row>
    <row r="89" spans="1:27" x14ac:dyDescent="0.35">
      <c r="A89" s="6">
        <v>41561</v>
      </c>
      <c r="B89" s="43">
        <v>434.8</v>
      </c>
      <c r="C89" s="43">
        <v>81.7393</v>
      </c>
      <c r="D89" s="45">
        <f t="shared" si="14"/>
        <v>-7.5551802058843719E-3</v>
      </c>
      <c r="E89" s="45">
        <f t="shared" si="15"/>
        <v>-1.3582365491740791E-2</v>
      </c>
      <c r="F89" s="45">
        <f t="shared" si="16"/>
        <v>-1.0065054482019355E-2</v>
      </c>
      <c r="G89" s="45">
        <f t="shared" si="17"/>
        <v>-1.5452405384254943E-2</v>
      </c>
      <c r="H89" s="45">
        <f t="shared" si="18"/>
        <v>1.5552930207077522E-4</v>
      </c>
      <c r="I89" s="45">
        <f t="shared" si="19"/>
        <v>1.0130532172601792E-4</v>
      </c>
      <c r="J89" s="45">
        <f t="shared" si="20"/>
        <v>-7.3928050276961341E-3</v>
      </c>
      <c r="K89" s="45">
        <f t="shared" si="21"/>
        <v>-6.1895604640446571E-3</v>
      </c>
      <c r="L89" s="45">
        <f t="shared" si="22"/>
        <v>3.8310658738064711E-5</v>
      </c>
      <c r="M89" s="45">
        <f t="shared" si="23"/>
        <v>-3.9107669845433596E-2</v>
      </c>
      <c r="N89" s="45">
        <f t="shared" si="24"/>
        <v>2.4322059790041317E-2</v>
      </c>
      <c r="V89" s="45">
        <f t="shared" si="25"/>
        <v>3.8310658738064711E-5</v>
      </c>
      <c r="W89" s="45">
        <f t="shared" si="26"/>
        <v>-2.3712613867663231E-7</v>
      </c>
      <c r="X89" s="45">
        <f t="shared" si="27"/>
        <v>1.4677065729444539E-9</v>
      </c>
      <c r="Z89" s="129"/>
      <c r="AA89" s="5"/>
    </row>
    <row r="90" spans="1:27" x14ac:dyDescent="0.35">
      <c r="A90" s="6">
        <v>41554</v>
      </c>
      <c r="B90" s="43">
        <v>438.11</v>
      </c>
      <c r="C90" s="43">
        <v>82.864800000000002</v>
      </c>
      <c r="D90" s="45">
        <f t="shared" si="14"/>
        <v>-2.2403213209862688E-2</v>
      </c>
      <c r="E90" s="45">
        <f t="shared" si="15"/>
        <v>-2.1461416921147447E-2</v>
      </c>
      <c r="F90" s="45">
        <f t="shared" si="16"/>
        <v>-2.491308748599767E-2</v>
      </c>
      <c r="G90" s="45">
        <f t="shared" si="17"/>
        <v>-2.3331456813661597E-2</v>
      </c>
      <c r="H90" s="45">
        <f t="shared" si="18"/>
        <v>5.8125862477452776E-4</v>
      </c>
      <c r="I90" s="45">
        <f t="shared" si="19"/>
        <v>6.2066192808497367E-4</v>
      </c>
      <c r="J90" s="45">
        <f t="shared" si="20"/>
        <v>-2.1057413334756334E-2</v>
      </c>
      <c r="K90" s="45">
        <f t="shared" si="21"/>
        <v>-4.0400358639111275E-4</v>
      </c>
      <c r="L90" s="45">
        <f t="shared" si="22"/>
        <v>1.632188978168813E-7</v>
      </c>
      <c r="M90" s="45">
        <f t="shared" si="23"/>
        <v>-5.2772278152493808E-2</v>
      </c>
      <c r="N90" s="45">
        <f t="shared" si="24"/>
        <v>1.0657451482981105E-2</v>
      </c>
      <c r="V90" s="45">
        <f t="shared" si="25"/>
        <v>1.6321889781688151E-7</v>
      </c>
      <c r="W90" s="45">
        <f t="shared" si="26"/>
        <v>-6.5941020084824736E-11</v>
      </c>
      <c r="X90" s="45">
        <f t="shared" si="27"/>
        <v>2.6640408604557609E-14</v>
      </c>
      <c r="Z90" s="129"/>
      <c r="AA90" s="5"/>
    </row>
    <row r="91" spans="1:27" x14ac:dyDescent="0.35">
      <c r="A91" s="6">
        <v>41547</v>
      </c>
      <c r="B91" s="43">
        <v>448.15</v>
      </c>
      <c r="C91" s="43">
        <v>84.682199999999995</v>
      </c>
      <c r="D91" s="45">
        <f t="shared" si="14"/>
        <v>-1.9150798861895382E-2</v>
      </c>
      <c r="E91" s="45">
        <f t="shared" si="15"/>
        <v>-1.5657474438911537E-2</v>
      </c>
      <c r="F91" s="45">
        <f t="shared" si="16"/>
        <v>-2.1660673138030363E-2</v>
      </c>
      <c r="G91" s="45">
        <f t="shared" si="17"/>
        <v>-1.7527514331425686E-2</v>
      </c>
      <c r="H91" s="45">
        <f t="shared" si="18"/>
        <v>3.7965775885515459E-4</v>
      </c>
      <c r="I91" s="45">
        <f t="shared" si="19"/>
        <v>4.6918476079259015E-4</v>
      </c>
      <c r="J91" s="45">
        <f t="shared" si="20"/>
        <v>-1.8064224398192955E-2</v>
      </c>
      <c r="K91" s="45">
        <f t="shared" si="21"/>
        <v>2.4067499592814179E-3</v>
      </c>
      <c r="L91" s="45">
        <f t="shared" si="22"/>
        <v>5.7924453665011066E-6</v>
      </c>
      <c r="M91" s="45">
        <f t="shared" si="23"/>
        <v>-4.9779089215930425E-2</v>
      </c>
      <c r="N91" s="45">
        <f t="shared" si="24"/>
        <v>1.3650640419544488E-2</v>
      </c>
      <c r="V91" s="45">
        <f t="shared" si="25"/>
        <v>5.7924453665011049E-6</v>
      </c>
      <c r="W91" s="45">
        <f t="shared" si="26"/>
        <v>1.3940967649966369E-8</v>
      </c>
      <c r="X91" s="45">
        <f t="shared" si="27"/>
        <v>3.355242332390012E-11</v>
      </c>
      <c r="Z91" s="129"/>
      <c r="AA91" s="5"/>
    </row>
    <row r="92" spans="1:27" x14ac:dyDescent="0.35">
      <c r="A92" s="6">
        <v>41540</v>
      </c>
      <c r="B92" s="43">
        <v>456.9</v>
      </c>
      <c r="C92" s="43">
        <v>86.029200000000003</v>
      </c>
      <c r="D92" s="45">
        <f t="shared" si="14"/>
        <v>9.5452737637544589E-3</v>
      </c>
      <c r="E92" s="45">
        <f t="shared" si="15"/>
        <v>7.2367643081519646E-3</v>
      </c>
      <c r="F92" s="45">
        <f t="shared" si="16"/>
        <v>7.0353994876194755E-3</v>
      </c>
      <c r="G92" s="45">
        <f t="shared" si="17"/>
        <v>5.3667244156378139E-3</v>
      </c>
      <c r="H92" s="45">
        <f t="shared" si="18"/>
        <v>3.7757050203973206E-5</v>
      </c>
      <c r="I92" s="45">
        <f t="shared" si="19"/>
        <v>4.9496845950396378E-5</v>
      </c>
      <c r="J92" s="45">
        <f t="shared" si="20"/>
        <v>8.3447007621562045E-3</v>
      </c>
      <c r="K92" s="45">
        <f t="shared" si="21"/>
        <v>-1.1079364540042399E-3</v>
      </c>
      <c r="L92" s="45">
        <f t="shared" si="22"/>
        <v>1.2275231861114892E-6</v>
      </c>
      <c r="M92" s="45">
        <f t="shared" si="23"/>
        <v>-2.3370164055581247E-2</v>
      </c>
      <c r="N92" s="45">
        <f t="shared" si="24"/>
        <v>4.0059565579893666E-2</v>
      </c>
      <c r="V92" s="45">
        <f t="shared" si="25"/>
        <v>1.2275231861114898E-6</v>
      </c>
      <c r="W92" s="45">
        <f t="shared" si="26"/>
        <v>-1.3600176860283509E-9</v>
      </c>
      <c r="X92" s="45">
        <f t="shared" si="27"/>
        <v>1.5068131724413033E-12</v>
      </c>
      <c r="Z92" s="129"/>
      <c r="AA92" s="5"/>
    </row>
    <row r="93" spans="1:27" x14ac:dyDescent="0.35">
      <c r="A93" s="6">
        <v>41533</v>
      </c>
      <c r="B93" s="43">
        <v>452.58</v>
      </c>
      <c r="C93" s="43">
        <v>85.411100000000005</v>
      </c>
      <c r="D93" s="45">
        <f t="shared" si="14"/>
        <v>2.6398149408082702E-2</v>
      </c>
      <c r="E93" s="45">
        <f t="shared" si="15"/>
        <v>4.9184899105852005E-2</v>
      </c>
      <c r="F93" s="45">
        <f t="shared" si="16"/>
        <v>2.3888275131947721E-2</v>
      </c>
      <c r="G93" s="45">
        <f t="shared" si="17"/>
        <v>4.7314859213337855E-2</v>
      </c>
      <c r="H93" s="45">
        <f t="shared" si="18"/>
        <v>1.1302703747175862E-3</v>
      </c>
      <c r="I93" s="45">
        <f t="shared" si="19"/>
        <v>5.7064968877963186E-4</v>
      </c>
      <c r="J93" s="45">
        <f t="shared" si="20"/>
        <v>2.3854360827273109E-2</v>
      </c>
      <c r="K93" s="45">
        <f t="shared" si="21"/>
        <v>2.5330538278578896E-2</v>
      </c>
      <c r="L93" s="45">
        <f t="shared" si="22"/>
        <v>6.4163616948255072E-4</v>
      </c>
      <c r="M93" s="45">
        <f t="shared" si="23"/>
        <v>-7.8605039904643299E-3</v>
      </c>
      <c r="N93" s="45">
        <f t="shared" si="24"/>
        <v>5.5569225645010586E-2</v>
      </c>
      <c r="V93" s="45">
        <f t="shared" si="25"/>
        <v>6.4163616948255072E-4</v>
      </c>
      <c r="W93" s="45">
        <f t="shared" si="26"/>
        <v>1.6252989551998488E-5</v>
      </c>
      <c r="X93" s="45">
        <f t="shared" si="27"/>
        <v>4.1169697398824053E-7</v>
      </c>
      <c r="Z93" s="129"/>
      <c r="AA93" s="5"/>
    </row>
    <row r="94" spans="1:27" x14ac:dyDescent="0.35">
      <c r="A94" s="6">
        <v>41526</v>
      </c>
      <c r="B94" s="43">
        <v>440.94</v>
      </c>
      <c r="C94" s="43">
        <v>81.4071</v>
      </c>
      <c r="D94" s="45">
        <f t="shared" si="14"/>
        <v>-1.2496640687987065E-2</v>
      </c>
      <c r="E94" s="45">
        <f t="shared" si="15"/>
        <v>7.190764346576969E-3</v>
      </c>
      <c r="F94" s="45">
        <f t="shared" si="16"/>
        <v>-1.5006514964122048E-2</v>
      </c>
      <c r="G94" s="45">
        <f t="shared" si="17"/>
        <v>5.3207244540628184E-3</v>
      </c>
      <c r="H94" s="45">
        <f t="shared" si="18"/>
        <v>-7.9845531139863799E-5</v>
      </c>
      <c r="I94" s="45">
        <f t="shared" si="19"/>
        <v>2.2519549136841896E-4</v>
      </c>
      <c r="J94" s="45">
        <f t="shared" si="20"/>
        <v>-1.1940418973237495E-2</v>
      </c>
      <c r="K94" s="45">
        <f t="shared" si="21"/>
        <v>1.9131183319814463E-2</v>
      </c>
      <c r="L94" s="45">
        <f t="shared" si="22"/>
        <v>3.6600217521634711E-4</v>
      </c>
      <c r="M94" s="45">
        <f t="shared" si="23"/>
        <v>-4.3655283790974955E-2</v>
      </c>
      <c r="N94" s="45">
        <f t="shared" si="24"/>
        <v>1.9774445844499954E-2</v>
      </c>
      <c r="V94" s="45">
        <f t="shared" si="25"/>
        <v>3.6600217521634711E-4</v>
      </c>
      <c r="W94" s="45">
        <f t="shared" si="26"/>
        <v>7.0020547095147904E-6</v>
      </c>
      <c r="X94" s="45">
        <f t="shared" si="27"/>
        <v>1.3395759226309766E-7</v>
      </c>
      <c r="Z94" s="129"/>
      <c r="AA94" s="5"/>
    </row>
    <row r="95" spans="1:27" x14ac:dyDescent="0.35">
      <c r="A95" s="6">
        <v>41519</v>
      </c>
      <c r="B95" s="43">
        <v>446.52</v>
      </c>
      <c r="C95" s="43">
        <v>80.825900000000004</v>
      </c>
      <c r="D95" s="45">
        <f t="shared" si="14"/>
        <v>-1.5022169280656481E-2</v>
      </c>
      <c r="E95" s="45">
        <f t="shared" si="15"/>
        <v>-5.613055790733646E-2</v>
      </c>
      <c r="F95" s="45">
        <f t="shared" si="16"/>
        <v>-1.7532043556791464E-2</v>
      </c>
      <c r="G95" s="45">
        <f t="shared" si="17"/>
        <v>-5.800059779985061E-2</v>
      </c>
      <c r="H95" s="45">
        <f t="shared" si="18"/>
        <v>1.016869006946924E-3</v>
      </c>
      <c r="I95" s="45">
        <f t="shared" si="19"/>
        <v>3.073725512772331E-4</v>
      </c>
      <c r="J95" s="45">
        <f t="shared" si="20"/>
        <v>-1.4264656734418521E-2</v>
      </c>
      <c r="K95" s="45">
        <f t="shared" si="21"/>
        <v>-4.1865901172917941E-2</v>
      </c>
      <c r="L95" s="45">
        <f t="shared" si="22"/>
        <v>1.7527536810205318E-3</v>
      </c>
      <c r="M95" s="45">
        <f t="shared" si="23"/>
        <v>-4.597952155215599E-2</v>
      </c>
      <c r="N95" s="45">
        <f t="shared" si="24"/>
        <v>1.7450208083318923E-2</v>
      </c>
      <c r="V95" s="45">
        <f t="shared" si="25"/>
        <v>1.7527536810205318E-3</v>
      </c>
      <c r="W95" s="45">
        <f t="shared" si="26"/>
        <v>-7.3380612390073715E-5</v>
      </c>
      <c r="X95" s="45">
        <f t="shared" si="27"/>
        <v>3.072145466331024E-6</v>
      </c>
      <c r="Z95" s="129"/>
      <c r="AA95" s="5"/>
    </row>
    <row r="96" spans="1:27" x14ac:dyDescent="0.35">
      <c r="A96" s="6">
        <v>41512</v>
      </c>
      <c r="B96" s="43">
        <v>453.33</v>
      </c>
      <c r="C96" s="43">
        <v>85.632499999999993</v>
      </c>
      <c r="D96" s="45">
        <f t="shared" si="14"/>
        <v>-1.0520571865109666E-2</v>
      </c>
      <c r="E96" s="45">
        <f t="shared" si="15"/>
        <v>-1.9347657593082749E-3</v>
      </c>
      <c r="F96" s="45">
        <f t="shared" si="16"/>
        <v>-1.3030446141244649E-2</v>
      </c>
      <c r="G96" s="45">
        <f t="shared" si="17"/>
        <v>-3.8048056518224255E-3</v>
      </c>
      <c r="H96" s="45">
        <f t="shared" si="18"/>
        <v>4.9578315123975354E-5</v>
      </c>
      <c r="I96" s="45">
        <f t="shared" si="19"/>
        <v>1.6979252663987756E-4</v>
      </c>
      <c r="J96" s="45">
        <f t="shared" si="20"/>
        <v>-1.0121847688732784E-2</v>
      </c>
      <c r="K96" s="45">
        <f t="shared" si="21"/>
        <v>8.1870819294245084E-3</v>
      </c>
      <c r="L96" s="45">
        <f t="shared" si="22"/>
        <v>6.7028310519109336E-5</v>
      </c>
      <c r="M96" s="45">
        <f t="shared" si="23"/>
        <v>-4.1836712506470246E-2</v>
      </c>
      <c r="N96" s="45">
        <f t="shared" si="24"/>
        <v>2.1593017129004667E-2</v>
      </c>
      <c r="V96" s="45">
        <f t="shared" si="25"/>
        <v>6.7028310519109336E-5</v>
      </c>
      <c r="W96" s="45">
        <f t="shared" si="26"/>
        <v>5.4876626981085477E-7</v>
      </c>
      <c r="X96" s="45">
        <f t="shared" si="27"/>
        <v>4.4927944110461433E-9</v>
      </c>
      <c r="Z96" s="129"/>
      <c r="AA96" s="5"/>
    </row>
    <row r="97" spans="1:27" x14ac:dyDescent="0.35">
      <c r="A97" s="6">
        <v>41505</v>
      </c>
      <c r="B97" s="43">
        <v>458.15</v>
      </c>
      <c r="C97" s="43">
        <v>85.798500000000004</v>
      </c>
      <c r="D97" s="45">
        <f t="shared" si="14"/>
        <v>-8.1615864218913207E-3</v>
      </c>
      <c r="E97" s="45">
        <f t="shared" si="15"/>
        <v>3.7776862636823162E-3</v>
      </c>
      <c r="F97" s="45">
        <f t="shared" si="16"/>
        <v>-1.0671460698026304E-2</v>
      </c>
      <c r="G97" s="45">
        <f t="shared" si="17"/>
        <v>1.9076463711681655E-3</v>
      </c>
      <c r="H97" s="45">
        <f t="shared" si="18"/>
        <v>-2.0357373275653576E-5</v>
      </c>
      <c r="I97" s="45">
        <f t="shared" si="19"/>
        <v>1.1388007342952005E-4</v>
      </c>
      <c r="J97" s="45">
        <f t="shared" si="20"/>
        <v>-7.9508791789646097E-3</v>
      </c>
      <c r="K97" s="45">
        <f t="shared" si="21"/>
        <v>1.1728565442646926E-2</v>
      </c>
      <c r="L97" s="45">
        <f t="shared" si="22"/>
        <v>1.3755924734245168E-4</v>
      </c>
      <c r="M97" s="45">
        <f t="shared" si="23"/>
        <v>-3.9665743996702071E-2</v>
      </c>
      <c r="N97" s="45">
        <f t="shared" si="24"/>
        <v>2.3763985638772842E-2</v>
      </c>
      <c r="V97" s="45">
        <f t="shared" si="25"/>
        <v>1.3755924734245168E-4</v>
      </c>
      <c r="W97" s="45">
        <f t="shared" si="26"/>
        <v>1.6133726346971997E-6</v>
      </c>
      <c r="X97" s="45">
        <f t="shared" si="27"/>
        <v>1.8922546529421801E-8</v>
      </c>
      <c r="Z97" s="129"/>
      <c r="AA97" s="5"/>
    </row>
    <row r="98" spans="1:27" x14ac:dyDescent="0.35">
      <c r="A98" s="6">
        <v>41498</v>
      </c>
      <c r="B98" s="43">
        <v>461.92</v>
      </c>
      <c r="C98" s="43">
        <v>85.4756</v>
      </c>
      <c r="D98" s="45">
        <f t="shared" si="14"/>
        <v>3.6816459122905452E-4</v>
      </c>
      <c r="E98" s="45">
        <f t="shared" si="15"/>
        <v>8.1607667511562239E-3</v>
      </c>
      <c r="F98" s="45">
        <f t="shared" si="16"/>
        <v>-2.1417096849059283E-3</v>
      </c>
      <c r="G98" s="45">
        <f t="shared" si="17"/>
        <v>6.2907268586420732E-3</v>
      </c>
      <c r="H98" s="45">
        <f t="shared" si="18"/>
        <v>-1.3472910638251574E-5</v>
      </c>
      <c r="I98" s="45">
        <f t="shared" si="19"/>
        <v>4.586920374419851E-6</v>
      </c>
      <c r="J98" s="45">
        <f t="shared" si="20"/>
        <v>-1.0097027050444971E-4</v>
      </c>
      <c r="K98" s="45">
        <f t="shared" si="21"/>
        <v>8.2617370216606732E-3</v>
      </c>
      <c r="L98" s="45">
        <f t="shared" si="22"/>
        <v>6.8256298615078565E-5</v>
      </c>
      <c r="M98" s="45">
        <f t="shared" si="23"/>
        <v>-3.1815835088241907E-2</v>
      </c>
      <c r="N98" s="45">
        <f t="shared" si="24"/>
        <v>3.1613894547233005E-2</v>
      </c>
      <c r="V98" s="45">
        <f t="shared" si="25"/>
        <v>6.8256298615078565E-5</v>
      </c>
      <c r="W98" s="45">
        <f t="shared" si="26"/>
        <v>5.6391558922972076E-7</v>
      </c>
      <c r="X98" s="45">
        <f t="shared" si="27"/>
        <v>4.6589223006307763E-9</v>
      </c>
      <c r="Z98" s="129"/>
      <c r="AA98" s="5"/>
    </row>
    <row r="99" spans="1:27" x14ac:dyDescent="0.35">
      <c r="A99" s="6">
        <v>41491</v>
      </c>
      <c r="B99" s="43">
        <v>461.75</v>
      </c>
      <c r="C99" s="43">
        <v>84.783699999999996</v>
      </c>
      <c r="D99" s="45">
        <f t="shared" si="14"/>
        <v>4.1784175258894884E-2</v>
      </c>
      <c r="E99" s="45">
        <f t="shared" si="15"/>
        <v>2.7389807012314096E-2</v>
      </c>
      <c r="F99" s="45">
        <f t="shared" si="16"/>
        <v>3.9274300982759899E-2</v>
      </c>
      <c r="G99" s="45">
        <f t="shared" si="17"/>
        <v>2.5519767119799946E-2</v>
      </c>
      <c r="H99" s="45">
        <f t="shared" si="18"/>
        <v>1.0022710148729628E-3</v>
      </c>
      <c r="I99" s="45">
        <f t="shared" si="19"/>
        <v>1.5424707176844151E-3</v>
      </c>
      <c r="J99" s="45">
        <f t="shared" si="20"/>
        <v>3.8014082629973793E-2</v>
      </c>
      <c r="K99" s="45">
        <f t="shared" si="21"/>
        <v>-1.0624275617659697E-2</v>
      </c>
      <c r="L99" s="45">
        <f t="shared" si="22"/>
        <v>1.1287523239999833E-4</v>
      </c>
      <c r="M99" s="45">
        <f t="shared" si="23"/>
        <v>6.2992178122363643E-3</v>
      </c>
      <c r="N99" s="45">
        <f t="shared" si="24"/>
        <v>6.972894744771127E-2</v>
      </c>
      <c r="V99" s="45">
        <f t="shared" si="25"/>
        <v>1.1287523239999833E-4</v>
      </c>
      <c r="W99" s="45">
        <f t="shared" si="26"/>
        <v>-1.199217579424974E-6</v>
      </c>
      <c r="X99" s="45">
        <f t="shared" si="27"/>
        <v>1.2740818089353633E-8</v>
      </c>
      <c r="Z99" s="129"/>
      <c r="AA99" s="5"/>
    </row>
    <row r="100" spans="1:27" x14ac:dyDescent="0.35">
      <c r="A100" s="6">
        <v>41484</v>
      </c>
      <c r="B100" s="43">
        <v>443.23</v>
      </c>
      <c r="C100" s="43">
        <v>82.523399999999995</v>
      </c>
      <c r="D100" s="45">
        <f t="shared" si="14"/>
        <v>-8.0567553655751991E-3</v>
      </c>
      <c r="E100" s="45">
        <f t="shared" si="15"/>
        <v>2.0186548482207332E-2</v>
      </c>
      <c r="F100" s="45">
        <f t="shared" si="16"/>
        <v>-1.0566629641710183E-2</v>
      </c>
      <c r="G100" s="45">
        <f t="shared" si="17"/>
        <v>1.8316508589693182E-2</v>
      </c>
      <c r="H100" s="45">
        <f t="shared" si="18"/>
        <v>-1.9354376259649115E-4</v>
      </c>
      <c r="I100" s="45">
        <f t="shared" si="19"/>
        <v>1.1165366198506827E-4</v>
      </c>
      <c r="J100" s="45">
        <f t="shared" si="20"/>
        <v>-7.8544034153000646E-3</v>
      </c>
      <c r="K100" s="45">
        <f t="shared" si="21"/>
        <v>2.8040951897507396E-2</v>
      </c>
      <c r="L100" s="45">
        <f t="shared" si="22"/>
        <v>7.8629498331832367E-4</v>
      </c>
      <c r="M100" s="45">
        <f t="shared" si="23"/>
        <v>-3.9569268233037524E-2</v>
      </c>
      <c r="N100" s="45">
        <f t="shared" si="24"/>
        <v>2.3860461402437388E-2</v>
      </c>
      <c r="V100" s="45">
        <f t="shared" si="25"/>
        <v>7.8629498331832367E-4</v>
      </c>
      <c r="W100" s="45">
        <f t="shared" si="26"/>
        <v>2.2048459804480494E-5</v>
      </c>
      <c r="X100" s="45">
        <f t="shared" si="27"/>
        <v>6.1825980079156292E-7</v>
      </c>
      <c r="Z100" s="129"/>
      <c r="AA100" s="5"/>
    </row>
    <row r="101" spans="1:27" x14ac:dyDescent="0.35">
      <c r="A101" s="6">
        <v>41477</v>
      </c>
      <c r="B101" s="43">
        <v>446.83</v>
      </c>
      <c r="C101" s="43">
        <v>80.890500000000003</v>
      </c>
      <c r="D101" s="45">
        <f t="shared" si="14"/>
        <v>-1.5163871195256872E-2</v>
      </c>
      <c r="E101" s="45">
        <f t="shared" si="15"/>
        <v>-6.2335760504878381E-3</v>
      </c>
      <c r="F101" s="45">
        <f t="shared" si="16"/>
        <v>-1.7673745471391854E-2</v>
      </c>
      <c r="G101" s="45">
        <f t="shared" si="17"/>
        <v>-8.1036159430019888E-3</v>
      </c>
      <c r="H101" s="45">
        <f t="shared" si="18"/>
        <v>1.4322124557453024E-4</v>
      </c>
      <c r="I101" s="45">
        <f t="shared" si="19"/>
        <v>3.1236127898754404E-4</v>
      </c>
      <c r="J101" s="45">
        <f t="shared" si="20"/>
        <v>-1.4395064658407918E-2</v>
      </c>
      <c r="K101" s="45">
        <f t="shared" si="21"/>
        <v>8.1614886079200803E-3</v>
      </c>
      <c r="L101" s="45">
        <f t="shared" si="22"/>
        <v>6.6609896297209248E-5</v>
      </c>
      <c r="M101" s="45">
        <f t="shared" si="23"/>
        <v>-4.6109929476145381E-2</v>
      </c>
      <c r="N101" s="45">
        <f t="shared" si="24"/>
        <v>1.7319800159329529E-2</v>
      </c>
      <c r="V101" s="45">
        <f t="shared" si="25"/>
        <v>6.6609896297209248E-5</v>
      </c>
      <c r="W101" s="45">
        <f t="shared" si="26"/>
        <v>5.436359098044112E-7</v>
      </c>
      <c r="X101" s="45">
        <f t="shared" si="27"/>
        <v>4.4368782847249705E-9</v>
      </c>
      <c r="Z101" s="129"/>
      <c r="AA101" s="5"/>
    </row>
    <row r="102" spans="1:27" x14ac:dyDescent="0.35">
      <c r="A102" s="6">
        <v>41470</v>
      </c>
      <c r="B102" s="43">
        <v>453.71</v>
      </c>
      <c r="C102" s="43">
        <v>81.397900000000007</v>
      </c>
      <c r="D102" s="45">
        <f t="shared" si="14"/>
        <v>1.7081754802842488E-2</v>
      </c>
      <c r="E102" s="45">
        <f t="shared" si="15"/>
        <v>3.4121825271108083E-3</v>
      </c>
      <c r="F102" s="45">
        <f t="shared" si="16"/>
        <v>1.4571880526707505E-2</v>
      </c>
      <c r="G102" s="45">
        <f t="shared" si="17"/>
        <v>1.5421426345966576E-3</v>
      </c>
      <c r="H102" s="45">
        <f t="shared" si="18"/>
        <v>2.2471918226484443E-5</v>
      </c>
      <c r="I102" s="45">
        <f t="shared" si="19"/>
        <v>2.1233970208463739E-4</v>
      </c>
      <c r="J102" s="45">
        <f t="shared" si="20"/>
        <v>1.5280505752967521E-2</v>
      </c>
      <c r="K102" s="45">
        <f t="shared" si="21"/>
        <v>-1.1868323225856714E-2</v>
      </c>
      <c r="L102" s="45">
        <f t="shared" si="22"/>
        <v>1.4085709619340991E-4</v>
      </c>
      <c r="M102" s="45">
        <f t="shared" si="23"/>
        <v>-1.6434359064769921E-2</v>
      </c>
      <c r="N102" s="45">
        <f t="shared" si="24"/>
        <v>4.6995370570704992E-2</v>
      </c>
      <c r="V102" s="45">
        <f t="shared" si="25"/>
        <v>1.4085709619340991E-4</v>
      </c>
      <c r="W102" s="45">
        <f t="shared" si="26"/>
        <v>-1.6717375462789801E-6</v>
      </c>
      <c r="X102" s="45">
        <f t="shared" si="27"/>
        <v>1.9840721548039534E-8</v>
      </c>
      <c r="Z102" s="129"/>
      <c r="AA102" s="5"/>
    </row>
    <row r="103" spans="1:27" x14ac:dyDescent="0.35">
      <c r="A103" s="6">
        <v>41463</v>
      </c>
      <c r="B103" s="43">
        <v>446.09</v>
      </c>
      <c r="C103" s="43">
        <v>81.121099999999998</v>
      </c>
      <c r="D103" s="45">
        <f t="shared" si="14"/>
        <v>8.0446523399543592E-3</v>
      </c>
      <c r="E103" s="45">
        <f t="shared" si="15"/>
        <v>9.4133486634662856E-3</v>
      </c>
      <c r="F103" s="45">
        <f t="shared" si="16"/>
        <v>5.5347780638193757E-3</v>
      </c>
      <c r="G103" s="45">
        <f t="shared" si="17"/>
        <v>7.5433087709521349E-3</v>
      </c>
      <c r="H103" s="45">
        <f t="shared" si="18"/>
        <v>4.1750539914082171E-5</v>
      </c>
      <c r="I103" s="45">
        <f t="shared" si="19"/>
        <v>3.0633768215736158E-5</v>
      </c>
      <c r="J103" s="45">
        <f t="shared" si="20"/>
        <v>6.9636825513321021E-3</v>
      </c>
      <c r="K103" s="45">
        <f t="shared" si="21"/>
        <v>2.4496661121341835E-3</v>
      </c>
      <c r="L103" s="45">
        <f t="shared" si="22"/>
        <v>6.0008640609386066E-6</v>
      </c>
      <c r="M103" s="45">
        <f t="shared" si="23"/>
        <v>-2.4751182266405349E-2</v>
      </c>
      <c r="N103" s="45">
        <f t="shared" si="24"/>
        <v>3.867854736906956E-2</v>
      </c>
      <c r="V103" s="45">
        <f t="shared" si="25"/>
        <v>6.0008640609386041E-6</v>
      </c>
      <c r="W103" s="45">
        <f t="shared" si="26"/>
        <v>1.4700113333605216E-8</v>
      </c>
      <c r="X103" s="45">
        <f t="shared" si="27"/>
        <v>3.6010369477864553E-11</v>
      </c>
      <c r="Z103" s="129"/>
      <c r="AA103" s="5"/>
    </row>
    <row r="104" spans="1:27" x14ac:dyDescent="0.35">
      <c r="A104" s="6">
        <v>41456</v>
      </c>
      <c r="B104" s="43">
        <v>442.53</v>
      </c>
      <c r="C104" s="43">
        <v>80.364599999999996</v>
      </c>
      <c r="D104" s="45">
        <f t="shared" si="14"/>
        <v>4.9395304718994511E-2</v>
      </c>
      <c r="E104" s="45">
        <f t="shared" si="15"/>
        <v>3.5335434117735001E-2</v>
      </c>
      <c r="F104" s="45">
        <f t="shared" si="16"/>
        <v>4.6885430442859526E-2</v>
      </c>
      <c r="G104" s="45">
        <f t="shared" si="17"/>
        <v>3.3465394225220851E-2</v>
      </c>
      <c r="H104" s="45">
        <f t="shared" si="18"/>
        <v>1.569039413189465E-3</v>
      </c>
      <c r="I104" s="45">
        <f t="shared" si="19"/>
        <v>2.1982435878122189E-3</v>
      </c>
      <c r="J104" s="45">
        <f t="shared" si="20"/>
        <v>4.5018586379306912E-2</v>
      </c>
      <c r="K104" s="45">
        <f t="shared" si="21"/>
        <v>-9.6831522615719104E-3</v>
      </c>
      <c r="L104" s="45">
        <f t="shared" si="22"/>
        <v>9.3763437720785199E-5</v>
      </c>
      <c r="M104" s="45">
        <f t="shared" si="23"/>
        <v>1.3303721561569483E-2</v>
      </c>
      <c r="N104" s="45">
        <f t="shared" si="24"/>
        <v>7.6733451197044389E-2</v>
      </c>
      <c r="V104" s="45">
        <f t="shared" si="25"/>
        <v>9.3763437720785199E-5</v>
      </c>
      <c r="W104" s="45">
        <f t="shared" si="26"/>
        <v>-9.0792564401877817E-7</v>
      </c>
      <c r="X104" s="45">
        <f t="shared" si="27"/>
        <v>8.7915822532195642E-9</v>
      </c>
      <c r="Z104" s="129"/>
      <c r="AA104" s="5"/>
    </row>
    <row r="105" spans="1:27" x14ac:dyDescent="0.35">
      <c r="A105" s="6">
        <v>41449</v>
      </c>
      <c r="B105" s="43">
        <v>421.7</v>
      </c>
      <c r="C105" s="43">
        <v>77.621799999999993</v>
      </c>
      <c r="D105" s="45">
        <f t="shared" si="14"/>
        <v>-5.9566022167213122E-2</v>
      </c>
      <c r="E105" s="45">
        <f t="shared" si="15"/>
        <v>-3.5227906895810422E-2</v>
      </c>
      <c r="F105" s="45">
        <f t="shared" si="16"/>
        <v>-6.2075896443348107E-2</v>
      </c>
      <c r="G105" s="45">
        <f t="shared" si="17"/>
        <v>-3.7097946788324572E-2</v>
      </c>
      <c r="H105" s="45">
        <f t="shared" si="18"/>
        <v>2.3028883030928745E-3</v>
      </c>
      <c r="I105" s="45">
        <f t="shared" si="19"/>
        <v>3.8534169192452781E-3</v>
      </c>
      <c r="J105" s="45">
        <f t="shared" si="20"/>
        <v>-5.5258255147017953E-2</v>
      </c>
      <c r="K105" s="45">
        <f t="shared" si="21"/>
        <v>2.003034825120753E-2</v>
      </c>
      <c r="L105" s="45">
        <f t="shared" si="22"/>
        <v>4.0121485106465256E-4</v>
      </c>
      <c r="M105" s="45">
        <f t="shared" si="23"/>
        <v>-8.6973119964755458E-2</v>
      </c>
      <c r="N105" s="45">
        <f t="shared" si="24"/>
        <v>-2.3543390329280538E-2</v>
      </c>
      <c r="V105" s="45">
        <f t="shared" si="25"/>
        <v>4.0121485106465256E-4</v>
      </c>
      <c r="W105" s="45">
        <f t="shared" si="26"/>
        <v>8.0364731903813524E-6</v>
      </c>
      <c r="X105" s="45">
        <f t="shared" si="27"/>
        <v>1.6097335671483134E-7</v>
      </c>
      <c r="Z105" s="129"/>
      <c r="AA105" s="5"/>
    </row>
    <row r="106" spans="1:27" x14ac:dyDescent="0.35">
      <c r="A106" s="6">
        <v>41442</v>
      </c>
      <c r="B106" s="43">
        <v>448.41</v>
      </c>
      <c r="C106" s="43">
        <v>80.456100000000006</v>
      </c>
      <c r="D106" s="45">
        <f t="shared" si="14"/>
        <v>-4.2414283176407178E-3</v>
      </c>
      <c r="E106" s="45">
        <f t="shared" si="15"/>
        <v>-2.8804125428675789E-2</v>
      </c>
      <c r="F106" s="45">
        <f t="shared" si="16"/>
        <v>-6.7513025937757012E-3</v>
      </c>
      <c r="G106" s="45">
        <f t="shared" si="17"/>
        <v>-3.0674165321189939E-2</v>
      </c>
      <c r="H106" s="45">
        <f t="shared" si="18"/>
        <v>2.0709057189485431E-4</v>
      </c>
      <c r="I106" s="45">
        <f t="shared" si="19"/>
        <v>4.5580086712722513E-5</v>
      </c>
      <c r="J106" s="45">
        <f t="shared" si="20"/>
        <v>-4.3431673034603231E-3</v>
      </c>
      <c r="K106" s="45">
        <f t="shared" si="21"/>
        <v>-2.4460958125215468E-2</v>
      </c>
      <c r="L106" s="45">
        <f t="shared" si="22"/>
        <v>5.9833847240354458E-4</v>
      </c>
      <c r="M106" s="45">
        <f t="shared" si="23"/>
        <v>-3.6058032121197778E-2</v>
      </c>
      <c r="N106" s="45">
        <f t="shared" si="24"/>
        <v>2.7371697514277132E-2</v>
      </c>
      <c r="V106" s="45">
        <f t="shared" si="25"/>
        <v>5.9833847240354458E-4</v>
      </c>
      <c r="W106" s="45">
        <f t="shared" si="26"/>
        <v>-1.4635932318168495E-5</v>
      </c>
      <c r="X106" s="45">
        <f t="shared" si="27"/>
        <v>3.580089275582073E-7</v>
      </c>
      <c r="Z106" s="129"/>
      <c r="AA106" s="5"/>
    </row>
    <row r="107" spans="1:27" x14ac:dyDescent="0.35">
      <c r="A107" s="6">
        <v>41435</v>
      </c>
      <c r="B107" s="43">
        <v>450.32</v>
      </c>
      <c r="C107" s="43">
        <v>82.842299999999994</v>
      </c>
      <c r="D107" s="45">
        <f t="shared" si="14"/>
        <v>-3.0992650314354778E-3</v>
      </c>
      <c r="E107" s="45">
        <f t="shared" si="15"/>
        <v>-2.1490237025715307E-2</v>
      </c>
      <c r="F107" s="45">
        <f t="shared" si="16"/>
        <v>-5.6091393075704613E-3</v>
      </c>
      <c r="G107" s="45">
        <f t="shared" si="17"/>
        <v>-2.3360276918229457E-2</v>
      </c>
      <c r="H107" s="45">
        <f t="shared" si="18"/>
        <v>1.3103104749777181E-4</v>
      </c>
      <c r="I107" s="45">
        <f t="shared" si="19"/>
        <v>3.1462443771732033E-5</v>
      </c>
      <c r="J107" s="45">
        <f t="shared" si="20"/>
        <v>-3.2920372362980547E-3</v>
      </c>
      <c r="K107" s="45">
        <f t="shared" si="21"/>
        <v>-1.8198199789417252E-2</v>
      </c>
      <c r="L107" s="45">
        <f t="shared" si="22"/>
        <v>3.3117447557554612E-4</v>
      </c>
      <c r="M107" s="45">
        <f t="shared" si="23"/>
        <v>-3.5006902054035512E-2</v>
      </c>
      <c r="N107" s="45">
        <f t="shared" si="24"/>
        <v>2.8422827581439401E-2</v>
      </c>
      <c r="V107" s="45">
        <f t="shared" si="25"/>
        <v>3.3117447557554612E-4</v>
      </c>
      <c r="W107" s="45">
        <f t="shared" si="26"/>
        <v>-6.0267792716792725E-6</v>
      </c>
      <c r="X107" s="45">
        <f t="shared" si="27"/>
        <v>1.0967653327273799E-7</v>
      </c>
      <c r="Z107" s="129"/>
      <c r="AA107" s="5"/>
    </row>
    <row r="108" spans="1:27" x14ac:dyDescent="0.35">
      <c r="A108" s="6">
        <v>41428</v>
      </c>
      <c r="B108" s="43">
        <v>451.72</v>
      </c>
      <c r="C108" s="43">
        <v>84.661699999999996</v>
      </c>
      <c r="D108" s="45">
        <f t="shared" si="14"/>
        <v>-4.0934182590233487E-2</v>
      </c>
      <c r="E108" s="45">
        <f t="shared" si="15"/>
        <v>-2.9757627641152865E-2</v>
      </c>
      <c r="F108" s="45">
        <f t="shared" si="16"/>
        <v>-4.3444056866368472E-2</v>
      </c>
      <c r="G108" s="45">
        <f t="shared" si="17"/>
        <v>-3.1627667533667018E-2</v>
      </c>
      <c r="H108" s="45">
        <f t="shared" si="18"/>
        <v>1.3740341868832258E-3</v>
      </c>
      <c r="I108" s="45">
        <f t="shared" si="19"/>
        <v>1.8873860770082576E-3</v>
      </c>
      <c r="J108" s="45">
        <f t="shared" si="20"/>
        <v>-3.811141894378528E-2</v>
      </c>
      <c r="K108" s="45">
        <f t="shared" si="21"/>
        <v>8.353791302632415E-3</v>
      </c>
      <c r="L108" s="45">
        <f t="shared" si="22"/>
        <v>6.9785829127936986E-5</v>
      </c>
      <c r="M108" s="45">
        <f t="shared" si="23"/>
        <v>-6.9826283761522764E-2</v>
      </c>
      <c r="N108" s="45">
        <f t="shared" si="24"/>
        <v>-6.3965541260478515E-3</v>
      </c>
      <c r="V108" s="45">
        <f t="shared" si="25"/>
        <v>6.9785829127936986E-5</v>
      </c>
      <c r="W108" s="45">
        <f t="shared" si="26"/>
        <v>5.8297625241595184E-7</v>
      </c>
      <c r="X108" s="45">
        <f t="shared" si="27"/>
        <v>4.8700619470736185E-9</v>
      </c>
      <c r="Z108" s="129"/>
      <c r="AA108" s="5"/>
    </row>
    <row r="109" spans="1:27" x14ac:dyDescent="0.35">
      <c r="A109" s="6">
        <v>41421</v>
      </c>
      <c r="B109" s="43">
        <v>471</v>
      </c>
      <c r="C109" s="43">
        <v>87.258300000000006</v>
      </c>
      <c r="D109" s="45">
        <f t="shared" si="14"/>
        <v>-5.4478651970099757E-3</v>
      </c>
      <c r="E109" s="45">
        <f t="shared" si="15"/>
        <v>9.6266992801960494E-3</v>
      </c>
      <c r="F109" s="45">
        <f t="shared" si="16"/>
        <v>-7.9577394731449591E-3</v>
      </c>
      <c r="G109" s="45">
        <f t="shared" si="17"/>
        <v>7.7566593876818987E-3</v>
      </c>
      <c r="H109" s="45">
        <f t="shared" si="18"/>
        <v>-6.1725474589096655E-5</v>
      </c>
      <c r="I109" s="45">
        <f t="shared" si="19"/>
        <v>6.3325617522449416E-5</v>
      </c>
      <c r="J109" s="45">
        <f t="shared" si="20"/>
        <v>-5.4534482005566525E-3</v>
      </c>
      <c r="K109" s="45">
        <f t="shared" si="21"/>
        <v>1.5080147480752702E-2</v>
      </c>
      <c r="L109" s="45">
        <f t="shared" si="22"/>
        <v>2.2741084804125207E-4</v>
      </c>
      <c r="M109" s="45">
        <f t="shared" si="23"/>
        <v>-3.7168313018294111E-2</v>
      </c>
      <c r="N109" s="45">
        <f t="shared" si="24"/>
        <v>2.6261416617180802E-2</v>
      </c>
      <c r="V109" s="45">
        <f t="shared" si="25"/>
        <v>2.2741084804125207E-4</v>
      </c>
      <c r="W109" s="45">
        <f t="shared" si="26"/>
        <v>3.4293891271851231E-6</v>
      </c>
      <c r="X109" s="45">
        <f t="shared" si="27"/>
        <v>5.1715693806841442E-8</v>
      </c>
      <c r="Z109" s="129"/>
      <c r="AA109" s="5"/>
    </row>
    <row r="110" spans="1:27" x14ac:dyDescent="0.35">
      <c r="A110" s="6">
        <v>41414</v>
      </c>
      <c r="B110" s="43">
        <v>473.58</v>
      </c>
      <c r="C110" s="43">
        <v>86.426299999999998</v>
      </c>
      <c r="D110" s="45">
        <f t="shared" si="14"/>
        <v>6.3109581181869708E-3</v>
      </c>
      <c r="E110" s="45">
        <f t="shared" si="15"/>
        <v>2.6520429199387006E-3</v>
      </c>
      <c r="F110" s="45">
        <f t="shared" si="16"/>
        <v>3.8010838420519878E-3</v>
      </c>
      <c r="G110" s="45">
        <f t="shared" si="17"/>
        <v>7.8200302742454991E-4</v>
      </c>
      <c r="H110" s="45">
        <f t="shared" si="18"/>
        <v>2.972459071979194E-6</v>
      </c>
      <c r="I110" s="45">
        <f t="shared" si="19"/>
        <v>1.4448238374308702E-5</v>
      </c>
      <c r="J110" s="45">
        <f t="shared" si="20"/>
        <v>5.3681680169612896E-3</v>
      </c>
      <c r="K110" s="45">
        <f t="shared" si="21"/>
        <v>-2.716125097022589E-3</v>
      </c>
      <c r="L110" s="45">
        <f t="shared" si="22"/>
        <v>7.3773355426759688E-6</v>
      </c>
      <c r="M110" s="45">
        <f t="shared" si="23"/>
        <v>-2.6346696800776163E-2</v>
      </c>
      <c r="N110" s="45">
        <f t="shared" si="24"/>
        <v>3.708303283469875E-2</v>
      </c>
      <c r="V110" s="45">
        <f t="shared" si="25"/>
        <v>7.3773355426759705E-6</v>
      </c>
      <c r="W110" s="45">
        <f t="shared" si="26"/>
        <v>-2.0037766216618967E-8</v>
      </c>
      <c r="X110" s="45">
        <f t="shared" si="27"/>
        <v>5.4425079709230153E-11</v>
      </c>
      <c r="Z110" s="129"/>
      <c r="AA110" s="5"/>
    </row>
    <row r="111" spans="1:27" x14ac:dyDescent="0.35">
      <c r="A111" s="6">
        <v>41407</v>
      </c>
      <c r="B111" s="43">
        <v>470.61</v>
      </c>
      <c r="C111" s="43">
        <v>86.197699999999998</v>
      </c>
      <c r="D111" s="45">
        <f t="shared" si="14"/>
        <v>8.6589364939880838E-3</v>
      </c>
      <c r="E111" s="45">
        <f t="shared" si="15"/>
        <v>2.9787635106124297E-3</v>
      </c>
      <c r="F111" s="45">
        <f t="shared" si="16"/>
        <v>6.1490622178531004E-3</v>
      </c>
      <c r="G111" s="45">
        <f t="shared" si="17"/>
        <v>1.108723618098279E-3</v>
      </c>
      <c r="H111" s="45">
        <f t="shared" si="18"/>
        <v>6.8176105100895169E-6</v>
      </c>
      <c r="I111" s="45">
        <f t="shared" si="19"/>
        <v>3.7810966159028492E-5</v>
      </c>
      <c r="J111" s="45">
        <f t="shared" si="20"/>
        <v>7.5290067496185456E-3</v>
      </c>
      <c r="K111" s="45">
        <f t="shared" si="21"/>
        <v>-4.5502432390061159E-3</v>
      </c>
      <c r="L111" s="45">
        <f t="shared" si="22"/>
        <v>2.0704713534120868E-5</v>
      </c>
      <c r="M111" s="45">
        <f t="shared" si="23"/>
        <v>-2.4185858068118904E-2</v>
      </c>
      <c r="N111" s="45">
        <f t="shared" si="24"/>
        <v>3.9243871567356009E-2</v>
      </c>
      <c r="V111" s="45">
        <f t="shared" si="25"/>
        <v>2.0704713534120868E-5</v>
      </c>
      <c r="W111" s="45">
        <f t="shared" si="26"/>
        <v>-9.4211482774191909E-8</v>
      </c>
      <c r="X111" s="45">
        <f t="shared" si="27"/>
        <v>4.2868516253000784E-10</v>
      </c>
      <c r="Z111" s="129"/>
      <c r="AA111" s="5"/>
    </row>
    <row r="112" spans="1:27" x14ac:dyDescent="0.35">
      <c r="A112" s="6">
        <v>41400</v>
      </c>
      <c r="B112" s="43">
        <v>466.57</v>
      </c>
      <c r="C112" s="43">
        <v>85.941699999999997</v>
      </c>
      <c r="D112" s="45">
        <f t="shared" si="14"/>
        <v>-2.2667493531210621E-3</v>
      </c>
      <c r="E112" s="45">
        <f t="shared" si="15"/>
        <v>7.1792624087210636E-3</v>
      </c>
      <c r="F112" s="45">
        <f t="shared" si="16"/>
        <v>-4.7766236292560455E-3</v>
      </c>
      <c r="G112" s="45">
        <f t="shared" si="17"/>
        <v>5.3092225162069129E-3</v>
      </c>
      <c r="H112" s="45">
        <f t="shared" si="18"/>
        <v>-2.5360157723892179E-5</v>
      </c>
      <c r="I112" s="45">
        <f t="shared" si="19"/>
        <v>2.2816133295567197E-5</v>
      </c>
      <c r="J112" s="45">
        <f t="shared" si="20"/>
        <v>-2.5258751021887764E-3</v>
      </c>
      <c r="K112" s="45">
        <f t="shared" si="21"/>
        <v>9.7051375109098396E-3</v>
      </c>
      <c r="L112" s="45">
        <f t="shared" si="22"/>
        <v>9.4189694105669238E-5</v>
      </c>
      <c r="M112" s="45">
        <f t="shared" si="23"/>
        <v>-3.4240739919926232E-2</v>
      </c>
      <c r="N112" s="45">
        <f t="shared" si="24"/>
        <v>2.9188989715548678E-2</v>
      </c>
      <c r="V112" s="45">
        <f t="shared" si="25"/>
        <v>9.4189694105669238E-5</v>
      </c>
      <c r="W112" s="45">
        <f t="shared" si="26"/>
        <v>9.1412393340605389E-7</v>
      </c>
      <c r="X112" s="45">
        <f t="shared" si="27"/>
        <v>8.8716984757195423E-9</v>
      </c>
      <c r="Z112" s="129"/>
      <c r="AA112" s="5"/>
    </row>
    <row r="113" spans="1:27" x14ac:dyDescent="0.35">
      <c r="A113" s="6">
        <v>41393</v>
      </c>
      <c r="B113" s="43">
        <v>467.63</v>
      </c>
      <c r="C113" s="43">
        <v>85.329099999999997</v>
      </c>
      <c r="D113" s="45">
        <f t="shared" si="14"/>
        <v>-3.8132163094883481E-3</v>
      </c>
      <c r="E113" s="45">
        <f t="shared" si="15"/>
        <v>-2.2825784478878838E-2</v>
      </c>
      <c r="F113" s="45">
        <f t="shared" si="16"/>
        <v>-6.323090585623331E-3</v>
      </c>
      <c r="G113" s="45">
        <f t="shared" si="17"/>
        <v>-2.4695824371392987E-2</v>
      </c>
      <c r="H113" s="45">
        <f t="shared" si="18"/>
        <v>1.561539345869622E-4</v>
      </c>
      <c r="I113" s="45">
        <f t="shared" si="19"/>
        <v>3.9981474553998401E-5</v>
      </c>
      <c r="J113" s="45">
        <f t="shared" si="20"/>
        <v>-3.9490848440386587E-3</v>
      </c>
      <c r="K113" s="45">
        <f t="shared" si="21"/>
        <v>-1.8876699634840177E-2</v>
      </c>
      <c r="L113" s="45">
        <f t="shared" si="22"/>
        <v>3.5632978910397526E-4</v>
      </c>
      <c r="M113" s="45">
        <f t="shared" si="23"/>
        <v>-3.566394966177612E-2</v>
      </c>
      <c r="N113" s="45">
        <f t="shared" si="24"/>
        <v>2.7765779973698793E-2</v>
      </c>
      <c r="V113" s="45">
        <f t="shared" si="25"/>
        <v>3.5632978910397526E-4</v>
      </c>
      <c r="W113" s="45">
        <f t="shared" si="26"/>
        <v>-6.7263303998616868E-6</v>
      </c>
      <c r="X113" s="45">
        <f t="shared" si="27"/>
        <v>1.2697091860288348E-7</v>
      </c>
      <c r="Z113" s="129"/>
      <c r="AA113" s="5"/>
    </row>
    <row r="114" spans="1:27" x14ac:dyDescent="0.35">
      <c r="A114" s="6">
        <v>41386</v>
      </c>
      <c r="B114" s="43">
        <v>469.42</v>
      </c>
      <c r="C114" s="43">
        <v>87.322299999999998</v>
      </c>
      <c r="D114" s="45">
        <f t="shared" si="14"/>
        <v>7.5985232248648163E-3</v>
      </c>
      <c r="E114" s="45">
        <f t="shared" si="15"/>
        <v>1.0046996253485978E-2</v>
      </c>
      <c r="F114" s="45">
        <f t="shared" si="16"/>
        <v>5.0886489487298337E-3</v>
      </c>
      <c r="G114" s="45">
        <f t="shared" si="17"/>
        <v>8.1769563609718279E-3</v>
      </c>
      <c r="H114" s="45">
        <f t="shared" si="18"/>
        <v>4.1609660390069019E-5</v>
      </c>
      <c r="I114" s="45">
        <f t="shared" si="19"/>
        <v>2.5894348123409243E-5</v>
      </c>
      <c r="J114" s="45">
        <f t="shared" si="20"/>
        <v>6.5531110224002487E-3</v>
      </c>
      <c r="K114" s="45">
        <f t="shared" si="21"/>
        <v>3.4938852310857291E-3</v>
      </c>
      <c r="L114" s="45">
        <f t="shared" si="22"/>
        <v>1.2207234007998978E-5</v>
      </c>
      <c r="M114" s="45">
        <f t="shared" si="23"/>
        <v>-2.5161753795337201E-2</v>
      </c>
      <c r="N114" s="45">
        <f t="shared" si="24"/>
        <v>3.8267975840137712E-2</v>
      </c>
      <c r="V114" s="45">
        <f t="shared" si="25"/>
        <v>1.2207234007998975E-5</v>
      </c>
      <c r="W114" s="45">
        <f t="shared" si="26"/>
        <v>4.2650674612955066E-8</v>
      </c>
      <c r="X114" s="45">
        <f t="shared" si="27"/>
        <v>1.490165621260467E-10</v>
      </c>
      <c r="Z114" s="129"/>
      <c r="AA114" s="5"/>
    </row>
    <row r="115" spans="1:27" x14ac:dyDescent="0.35">
      <c r="A115" s="6">
        <v>41379</v>
      </c>
      <c r="B115" s="43">
        <v>465.88</v>
      </c>
      <c r="C115" s="43">
        <v>86.453699999999998</v>
      </c>
      <c r="D115" s="45">
        <f t="shared" si="14"/>
        <v>2.7911969940954469E-4</v>
      </c>
      <c r="E115" s="45">
        <f t="shared" si="15"/>
        <v>-3.6877533169613302E-3</v>
      </c>
      <c r="F115" s="45">
        <f t="shared" si="16"/>
        <v>-2.2307545767254384E-3</v>
      </c>
      <c r="G115" s="45">
        <f t="shared" si="17"/>
        <v>-5.5577932094754805E-3</v>
      </c>
      <c r="H115" s="45">
        <f t="shared" si="18"/>
        <v>1.2398072638530991E-5</v>
      </c>
      <c r="I115" s="45">
        <f t="shared" si="19"/>
        <v>4.9762659815814901E-6</v>
      </c>
      <c r="J115" s="45">
        <f t="shared" si="20"/>
        <v>-1.8291806575329762E-4</v>
      </c>
      <c r="K115" s="45">
        <f t="shared" si="21"/>
        <v>-3.5048352512080327E-3</v>
      </c>
      <c r="L115" s="45">
        <f t="shared" si="22"/>
        <v>1.2283870138110473E-5</v>
      </c>
      <c r="M115" s="45">
        <f t="shared" si="23"/>
        <v>-3.1897782883490752E-2</v>
      </c>
      <c r="N115" s="45">
        <f t="shared" si="24"/>
        <v>3.1531946751984161E-2</v>
      </c>
      <c r="V115" s="45">
        <f t="shared" si="25"/>
        <v>1.2283870138110476E-5</v>
      </c>
      <c r="W115" s="45">
        <f t="shared" si="26"/>
        <v>-4.3052941081311285E-8</v>
      </c>
      <c r="X115" s="45">
        <f t="shared" si="27"/>
        <v>1.508934655699623E-10</v>
      </c>
      <c r="Z115" s="129"/>
      <c r="AA115" s="5"/>
    </row>
    <row r="116" spans="1:27" x14ac:dyDescent="0.35">
      <c r="A116" s="6">
        <v>41372</v>
      </c>
      <c r="B116" s="43">
        <v>465.75</v>
      </c>
      <c r="C116" s="43">
        <v>86.773700000000005</v>
      </c>
      <c r="D116" s="45">
        <f t="shared" si="14"/>
        <v>-2.7418142332108243E-2</v>
      </c>
      <c r="E116" s="45">
        <f t="shared" si="15"/>
        <v>-2.6564447391063836E-2</v>
      </c>
      <c r="F116" s="45">
        <f t="shared" si="16"/>
        <v>-2.9928016608243225E-2</v>
      </c>
      <c r="G116" s="45">
        <f t="shared" si="17"/>
        <v>-2.8434487283577985E-2</v>
      </c>
      <c r="H116" s="45">
        <f t="shared" si="18"/>
        <v>8.5098780766980277E-4</v>
      </c>
      <c r="I116" s="45">
        <f t="shared" si="19"/>
        <v>8.9568617810328226E-4</v>
      </c>
      <c r="J116" s="45">
        <f t="shared" si="20"/>
        <v>-2.5672640289383517E-2</v>
      </c>
      <c r="K116" s="45">
        <f t="shared" si="21"/>
        <v>-8.9180710168031835E-4</v>
      </c>
      <c r="L116" s="45">
        <f t="shared" si="22"/>
        <v>7.9531990660744971E-7</v>
      </c>
      <c r="M116" s="45">
        <f t="shared" si="23"/>
        <v>-5.7387505107120998E-2</v>
      </c>
      <c r="N116" s="45">
        <f t="shared" si="24"/>
        <v>6.0422245283539185E-3</v>
      </c>
      <c r="V116" s="45">
        <f t="shared" si="25"/>
        <v>7.9531990660745003E-7</v>
      </c>
      <c r="W116" s="45">
        <f t="shared" si="26"/>
        <v>-7.0927194082025166E-10</v>
      </c>
      <c r="X116" s="45">
        <f t="shared" si="27"/>
        <v>6.3253375384608306E-13</v>
      </c>
      <c r="Z116" s="129"/>
      <c r="AA116" s="5"/>
    </row>
    <row r="117" spans="1:27" x14ac:dyDescent="0.35">
      <c r="A117" s="6">
        <v>41366</v>
      </c>
      <c r="B117" s="43">
        <v>478.88</v>
      </c>
      <c r="C117" s="43">
        <v>89.1417</v>
      </c>
      <c r="D117" s="45">
        <f t="shared" si="14"/>
        <v>2.9738737770132209E-2</v>
      </c>
      <c r="E117" s="45">
        <f t="shared" si="15"/>
        <v>1.6260542618513941E-2</v>
      </c>
      <c r="F117" s="45">
        <f t="shared" si="16"/>
        <v>2.7228863493997228E-2</v>
      </c>
      <c r="G117" s="45">
        <f t="shared" si="17"/>
        <v>1.4390502725999791E-2</v>
      </c>
      <c r="H117" s="45">
        <f t="shared" si="18"/>
        <v>3.9183703433624329E-4</v>
      </c>
      <c r="I117" s="45">
        <f t="shared" si="19"/>
        <v>7.4141100717473485E-4</v>
      </c>
      <c r="J117" s="45">
        <f t="shared" si="20"/>
        <v>2.6928696092442552E-2</v>
      </c>
      <c r="K117" s="45">
        <f t="shared" si="21"/>
        <v>-1.0668153473928611E-2</v>
      </c>
      <c r="L117" s="45">
        <f t="shared" si="22"/>
        <v>1.138094985432951E-4</v>
      </c>
      <c r="M117" s="45">
        <f t="shared" si="23"/>
        <v>-4.786168725294887E-3</v>
      </c>
      <c r="N117" s="45">
        <f t="shared" si="24"/>
        <v>5.8643560910180026E-2</v>
      </c>
      <c r="V117" s="45">
        <f t="shared" si="25"/>
        <v>1.138094985432951E-4</v>
      </c>
      <c r="W117" s="45">
        <f t="shared" si="26"/>
        <v>-1.2141371972507269E-6</v>
      </c>
      <c r="X117" s="45">
        <f t="shared" si="27"/>
        <v>1.2952601958676289E-8</v>
      </c>
      <c r="Z117" s="129"/>
      <c r="AA117" s="5"/>
    </row>
    <row r="118" spans="1:27" x14ac:dyDescent="0.35">
      <c r="A118" s="6">
        <v>41358</v>
      </c>
      <c r="B118" s="43">
        <v>465.05</v>
      </c>
      <c r="C118" s="43">
        <v>87.715400000000002</v>
      </c>
      <c r="D118" s="45">
        <f t="shared" si="14"/>
        <v>2.4789825393404488E-3</v>
      </c>
      <c r="E118" s="45">
        <f t="shared" si="15"/>
        <v>-4.8686343941998424E-2</v>
      </c>
      <c r="F118" s="45">
        <f t="shared" si="16"/>
        <v>-3.0891736794534143E-5</v>
      </c>
      <c r="G118" s="45">
        <f t="shared" si="17"/>
        <v>-5.0556383834512574E-2</v>
      </c>
      <c r="H118" s="45">
        <f t="shared" si="18"/>
        <v>1.5617745026992031E-6</v>
      </c>
      <c r="I118" s="45">
        <f t="shared" si="19"/>
        <v>9.5429940218277466E-10</v>
      </c>
      <c r="J118" s="45">
        <f t="shared" si="20"/>
        <v>1.8416103030116874E-3</v>
      </c>
      <c r="K118" s="45">
        <f t="shared" si="21"/>
        <v>-5.0527954245010109E-2</v>
      </c>
      <c r="L118" s="45">
        <f t="shared" si="22"/>
        <v>2.5530741601858353E-3</v>
      </c>
      <c r="M118" s="45">
        <f t="shared" si="23"/>
        <v>-2.9873254514725767E-2</v>
      </c>
      <c r="N118" s="45">
        <f t="shared" si="24"/>
        <v>3.3556475120749149E-2</v>
      </c>
      <c r="V118" s="45">
        <f t="shared" si="25"/>
        <v>2.5530741601858353E-3</v>
      </c>
      <c r="W118" s="45">
        <f t="shared" si="26"/>
        <v>-1.290016143499875E-4</v>
      </c>
      <c r="X118" s="45">
        <f t="shared" si="27"/>
        <v>6.5181876674086087E-6</v>
      </c>
      <c r="Z118" s="129"/>
      <c r="AA118" s="5"/>
    </row>
    <row r="119" spans="1:27" x14ac:dyDescent="0.35">
      <c r="A119" s="6">
        <v>41351</v>
      </c>
      <c r="B119" s="43">
        <v>463.9</v>
      </c>
      <c r="C119" s="43">
        <v>92.204499999999996</v>
      </c>
      <c r="D119" s="45">
        <f t="shared" si="14"/>
        <v>2.4634799896274232E-3</v>
      </c>
      <c r="E119" s="45">
        <f t="shared" si="15"/>
        <v>8.5007432134602406E-3</v>
      </c>
      <c r="F119" s="45">
        <f t="shared" si="16"/>
        <v>-4.6394286507559813E-5</v>
      </c>
      <c r="G119" s="45">
        <f t="shared" si="17"/>
        <v>6.63070332094609E-3</v>
      </c>
      <c r="H119" s="45">
        <f t="shared" si="18"/>
        <v>-3.0762674961860121E-7</v>
      </c>
      <c r="I119" s="45">
        <f t="shared" si="19"/>
        <v>2.1524298205455465E-9</v>
      </c>
      <c r="J119" s="45">
        <f t="shared" si="20"/>
        <v>1.8273433445847721E-3</v>
      </c>
      <c r="K119" s="45">
        <f t="shared" si="21"/>
        <v>6.6733998688754681E-3</v>
      </c>
      <c r="L119" s="45">
        <f t="shared" si="22"/>
        <v>4.4534265809907116E-5</v>
      </c>
      <c r="M119" s="45">
        <f t="shared" si="23"/>
        <v>-2.9887521473152684E-2</v>
      </c>
      <c r="N119" s="45">
        <f t="shared" si="24"/>
        <v>3.3542208162322229E-2</v>
      </c>
      <c r="V119" s="45">
        <f t="shared" si="25"/>
        <v>4.4534265809907116E-5</v>
      </c>
      <c r="W119" s="45">
        <f t="shared" si="26"/>
        <v>2.9719496361629941E-7</v>
      </c>
      <c r="X119" s="45">
        <f t="shared" si="27"/>
        <v>1.9833008312274617E-9</v>
      </c>
      <c r="Z119" s="129"/>
      <c r="AA119" s="5"/>
    </row>
    <row r="120" spans="1:27" x14ac:dyDescent="0.35">
      <c r="A120" s="6">
        <v>41344</v>
      </c>
      <c r="B120" s="43">
        <v>462.76</v>
      </c>
      <c r="C120" s="43">
        <v>91.427300000000002</v>
      </c>
      <c r="D120" s="45">
        <f t="shared" si="14"/>
        <v>2.2764443265703073E-2</v>
      </c>
      <c r="E120" s="45">
        <f t="shared" si="15"/>
        <v>0</v>
      </c>
      <c r="F120" s="45">
        <f t="shared" si="16"/>
        <v>2.0254568989568091E-2</v>
      </c>
      <c r="G120" s="45">
        <f t="shared" si="17"/>
        <v>-1.8700398925141507E-3</v>
      </c>
      <c r="H120" s="45">
        <f t="shared" si="18"/>
        <v>-3.7876852016172365E-5</v>
      </c>
      <c r="I120" s="45">
        <f t="shared" si="19"/>
        <v>4.1024756495317336E-4</v>
      </c>
      <c r="J120" s="45">
        <f t="shared" si="20"/>
        <v>2.051026998875783E-2</v>
      </c>
      <c r="K120" s="45">
        <f t="shared" si="21"/>
        <v>-2.051026998875783E-2</v>
      </c>
      <c r="L120" s="45">
        <f t="shared" si="22"/>
        <v>4.2067117501174014E-4</v>
      </c>
      <c r="M120" s="45">
        <f t="shared" si="23"/>
        <v>-1.1204594828979612E-2</v>
      </c>
      <c r="N120" s="45">
        <f t="shared" si="24"/>
        <v>5.2225134806495301E-2</v>
      </c>
      <c r="V120" s="45">
        <f t="shared" si="25"/>
        <v>4.2067117501174014E-4</v>
      </c>
      <c r="W120" s="45">
        <f t="shared" si="26"/>
        <v>-8.6280793759787862E-6</v>
      </c>
      <c r="X120" s="45">
        <f t="shared" si="27"/>
        <v>1.769642374857581E-7</v>
      </c>
      <c r="Z120" s="129"/>
      <c r="AA120" s="5"/>
    </row>
    <row r="121" spans="1:27" x14ac:dyDescent="0.35">
      <c r="A121" s="6">
        <v>41337</v>
      </c>
      <c r="B121" s="43">
        <v>452.46</v>
      </c>
      <c r="C121" s="43">
        <v>91.427300000000002</v>
      </c>
      <c r="D121" s="45">
        <f t="shared" si="14"/>
        <v>1.6924010518508469E-2</v>
      </c>
      <c r="E121" s="45">
        <f t="shared" si="15"/>
        <v>1.781082386888639E-2</v>
      </c>
      <c r="F121" s="45">
        <f t="shared" si="16"/>
        <v>1.4414136242373485E-2</v>
      </c>
      <c r="G121" s="45">
        <f t="shared" si="17"/>
        <v>1.594078397637224E-2</v>
      </c>
      <c r="H121" s="45">
        <f t="shared" si="18"/>
        <v>2.2977263204567363E-4</v>
      </c>
      <c r="I121" s="45">
        <f t="shared" si="19"/>
        <v>2.0776732361370482E-4</v>
      </c>
      <c r="J121" s="45">
        <f t="shared" si="20"/>
        <v>1.513533407551204E-2</v>
      </c>
      <c r="K121" s="45">
        <f t="shared" si="21"/>
        <v>2.6754897933743502E-3</v>
      </c>
      <c r="L121" s="45">
        <f t="shared" si="22"/>
        <v>7.158245634450323E-6</v>
      </c>
      <c r="M121" s="45">
        <f t="shared" si="23"/>
        <v>-1.6579530742225405E-2</v>
      </c>
      <c r="N121" s="45">
        <f t="shared" si="24"/>
        <v>4.6850198893249512E-2</v>
      </c>
      <c r="V121" s="45">
        <f t="shared" si="25"/>
        <v>7.1582456344503213E-6</v>
      </c>
      <c r="W121" s="45">
        <f t="shared" si="26"/>
        <v>1.9151813133438333E-8</v>
      </c>
      <c r="X121" s="45">
        <f t="shared" si="27"/>
        <v>5.1240480563127082E-11</v>
      </c>
      <c r="Z121" s="129"/>
      <c r="AA121" s="5"/>
    </row>
    <row r="122" spans="1:27" x14ac:dyDescent="0.35">
      <c r="A122" s="6">
        <v>41330</v>
      </c>
      <c r="B122" s="43">
        <v>444.93</v>
      </c>
      <c r="C122" s="43">
        <v>89.827399999999997</v>
      </c>
      <c r="D122" s="45">
        <f t="shared" si="14"/>
        <v>3.0813428167643611E-2</v>
      </c>
      <c r="E122" s="45">
        <f t="shared" si="15"/>
        <v>2.3117917667546999E-2</v>
      </c>
      <c r="F122" s="45">
        <f t="shared" si="16"/>
        <v>2.8303553891508629E-2</v>
      </c>
      <c r="G122" s="45">
        <f t="shared" si="17"/>
        <v>2.1247877775032849E-2</v>
      </c>
      <c r="H122" s="45">
        <f t="shared" si="18"/>
        <v>6.013904536858307E-4</v>
      </c>
      <c r="I122" s="45">
        <f t="shared" si="19"/>
        <v>8.0109116288953333E-4</v>
      </c>
      <c r="J122" s="45">
        <f t="shared" si="20"/>
        <v>2.7917731025852075E-2</v>
      </c>
      <c r="K122" s="45">
        <f t="shared" si="21"/>
        <v>-4.7998133583050766E-3</v>
      </c>
      <c r="L122" s="45">
        <f t="shared" si="22"/>
        <v>2.3038208274563857E-5</v>
      </c>
      <c r="M122" s="45">
        <f t="shared" si="23"/>
        <v>-3.7971337918853605E-3</v>
      </c>
      <c r="N122" s="45">
        <f t="shared" si="24"/>
        <v>5.9632595843589556E-2</v>
      </c>
      <c r="V122" s="45">
        <f t="shared" si="25"/>
        <v>2.3038208274563857E-5</v>
      </c>
      <c r="W122" s="45">
        <f t="shared" si="26"/>
        <v>-1.1057909982766615E-7</v>
      </c>
      <c r="X122" s="45">
        <f t="shared" si="27"/>
        <v>5.3075904050218259E-10</v>
      </c>
      <c r="Z122" s="129"/>
      <c r="AA122" s="5"/>
    </row>
    <row r="123" spans="1:27" x14ac:dyDescent="0.35">
      <c r="A123" s="6">
        <v>41323</v>
      </c>
      <c r="B123" s="43">
        <v>431.63</v>
      </c>
      <c r="C123" s="43">
        <v>87.797700000000006</v>
      </c>
      <c r="D123" s="45">
        <f t="shared" si="14"/>
        <v>2.6590557735759322E-2</v>
      </c>
      <c r="E123" s="45">
        <f t="shared" si="15"/>
        <v>6.3338097083616027E-2</v>
      </c>
      <c r="F123" s="45">
        <f t="shared" si="16"/>
        <v>2.4080683459624341E-2</v>
      </c>
      <c r="G123" s="45">
        <f t="shared" si="17"/>
        <v>6.1468057191101877E-2</v>
      </c>
      <c r="H123" s="45">
        <f t="shared" si="18"/>
        <v>1.48019282809701E-3</v>
      </c>
      <c r="I123" s="45">
        <f t="shared" si="19"/>
        <v>5.7987931588262534E-4</v>
      </c>
      <c r="J123" s="45">
        <f t="shared" si="20"/>
        <v>2.4031433738682523E-2</v>
      </c>
      <c r="K123" s="45">
        <f t="shared" si="21"/>
        <v>3.9306663344933504E-2</v>
      </c>
      <c r="L123" s="45">
        <f t="shared" si="22"/>
        <v>1.5450137833119392E-3</v>
      </c>
      <c r="M123" s="45">
        <f t="shared" si="23"/>
        <v>-7.6834310790549164E-3</v>
      </c>
      <c r="N123" s="45">
        <f t="shared" si="24"/>
        <v>5.5746298556419993E-2</v>
      </c>
      <c r="V123" s="45">
        <f t="shared" si="25"/>
        <v>1.5450137833119392E-3</v>
      </c>
      <c r="W123" s="45">
        <f t="shared" si="26"/>
        <v>6.0729336643924435E-5</v>
      </c>
      <c r="X123" s="45">
        <f t="shared" si="27"/>
        <v>2.3870675906238719E-6</v>
      </c>
      <c r="Z123" s="129"/>
      <c r="AA123" s="5"/>
    </row>
    <row r="124" spans="1:27" x14ac:dyDescent="0.35">
      <c r="A124" s="6">
        <v>41316</v>
      </c>
      <c r="B124" s="43">
        <v>420.45</v>
      </c>
      <c r="C124" s="43">
        <v>82.567999999999998</v>
      </c>
      <c r="D124" s="45">
        <f t="shared" si="14"/>
        <v>-9.4006219960418649E-3</v>
      </c>
      <c r="E124" s="45">
        <f t="shared" si="15"/>
        <v>-2.6832585691959204E-2</v>
      </c>
      <c r="F124" s="45">
        <f t="shared" si="16"/>
        <v>-1.1910496272176848E-2</v>
      </c>
      <c r="G124" s="45">
        <f t="shared" si="17"/>
        <v>-2.8702625584473354E-2</v>
      </c>
      <c r="H124" s="45">
        <f t="shared" si="18"/>
        <v>3.418625150255577E-4</v>
      </c>
      <c r="I124" s="45">
        <f t="shared" si="19"/>
        <v>1.4185992144953859E-4</v>
      </c>
      <c r="J124" s="45">
        <f t="shared" si="20"/>
        <v>-9.0911605748063493E-3</v>
      </c>
      <c r="K124" s="45">
        <f t="shared" si="21"/>
        <v>-1.7741425117152855E-2</v>
      </c>
      <c r="L124" s="45">
        <f t="shared" si="22"/>
        <v>3.1475816518754219E-4</v>
      </c>
      <c r="M124" s="45">
        <f t="shared" si="23"/>
        <v>-4.0806025392543813E-2</v>
      </c>
      <c r="N124" s="45">
        <f t="shared" si="24"/>
        <v>2.26237042429311E-2</v>
      </c>
      <c r="V124" s="45">
        <f t="shared" si="25"/>
        <v>3.1475816518754219E-4</v>
      </c>
      <c r="W124" s="45">
        <f t="shared" si="26"/>
        <v>-5.5842584176872083E-6</v>
      </c>
      <c r="X124" s="45">
        <f t="shared" si="27"/>
        <v>9.90727025522281E-8</v>
      </c>
      <c r="Z124" s="129"/>
      <c r="AA124" s="5"/>
    </row>
    <row r="125" spans="1:27" x14ac:dyDescent="0.35">
      <c r="A125" s="6">
        <v>41309</v>
      </c>
      <c r="B125" s="43">
        <v>424.44</v>
      </c>
      <c r="C125" s="43">
        <v>84.8446</v>
      </c>
      <c r="D125" s="45">
        <f t="shared" si="14"/>
        <v>-1.293023255813954E-2</v>
      </c>
      <c r="E125" s="45">
        <f t="shared" si="15"/>
        <v>1.9556053315900972E-2</v>
      </c>
      <c r="F125" s="45">
        <f t="shared" si="16"/>
        <v>-1.5440106834274523E-2</v>
      </c>
      <c r="G125" s="45">
        <f t="shared" si="17"/>
        <v>1.7686013423386823E-2</v>
      </c>
      <c r="H125" s="45">
        <f t="shared" si="18"/>
        <v>-2.7307393672950584E-4</v>
      </c>
      <c r="I125" s="45">
        <f t="shared" si="19"/>
        <v>2.3839689905381082E-4</v>
      </c>
      <c r="J125" s="45">
        <f t="shared" si="20"/>
        <v>-1.233945250644501E-2</v>
      </c>
      <c r="K125" s="45">
        <f t="shared" si="21"/>
        <v>3.1895505822345981E-2</v>
      </c>
      <c r="L125" s="45">
        <f t="shared" si="22"/>
        <v>1.0173232916633065E-3</v>
      </c>
      <c r="M125" s="45">
        <f t="shared" si="23"/>
        <v>-4.4054317324182475E-2</v>
      </c>
      <c r="N125" s="45">
        <f t="shared" si="24"/>
        <v>1.9375412311292438E-2</v>
      </c>
      <c r="V125" s="45">
        <f t="shared" si="25"/>
        <v>1.0173232916633065E-3</v>
      </c>
      <c r="W125" s="45">
        <f t="shared" si="26"/>
        <v>3.244804097245517E-5</v>
      </c>
      <c r="X125" s="45">
        <f t="shared" si="27"/>
        <v>1.0349466797606649E-6</v>
      </c>
      <c r="Z125" s="129"/>
      <c r="AA125" s="5"/>
    </row>
    <row r="126" spans="1:27" x14ac:dyDescent="0.35">
      <c r="A126" s="6">
        <v>41302</v>
      </c>
      <c r="B126" s="43">
        <v>430</v>
      </c>
      <c r="C126" s="43">
        <v>83.217200000000005</v>
      </c>
      <c r="D126" s="45">
        <f t="shared" si="14"/>
        <v>1.731806567616162E-2</v>
      </c>
      <c r="E126" s="45">
        <f t="shared" si="15"/>
        <v>0</v>
      </c>
      <c r="F126" s="45">
        <f t="shared" si="16"/>
        <v>1.4808191400026637E-2</v>
      </c>
      <c r="G126" s="45">
        <f t="shared" si="17"/>
        <v>-1.8700398925141507E-3</v>
      </c>
      <c r="H126" s="45">
        <f t="shared" si="18"/>
        <v>-2.7691908654034783E-5</v>
      </c>
      <c r="I126" s="45">
        <f t="shared" si="19"/>
        <v>2.1928253253982285E-4</v>
      </c>
      <c r="J126" s="45">
        <f t="shared" si="20"/>
        <v>1.5497982069307883E-2</v>
      </c>
      <c r="K126" s="45">
        <f t="shared" si="21"/>
        <v>-1.5497982069307883E-2</v>
      </c>
      <c r="L126" s="45">
        <f t="shared" si="22"/>
        <v>2.4018744822058865E-4</v>
      </c>
      <c r="M126" s="45">
        <f t="shared" si="23"/>
        <v>-1.6216882748429563E-2</v>
      </c>
      <c r="N126" s="45">
        <f t="shared" si="24"/>
        <v>4.721284688704535E-2</v>
      </c>
      <c r="V126" s="45">
        <f t="shared" si="25"/>
        <v>2.4018744822058865E-4</v>
      </c>
      <c r="W126" s="45">
        <f t="shared" si="26"/>
        <v>-3.7224207657954986E-6</v>
      </c>
      <c r="X126" s="45">
        <f t="shared" si="27"/>
        <v>5.7690010282717958E-8</v>
      </c>
      <c r="Z126" s="129"/>
      <c r="AA126" s="5"/>
    </row>
    <row r="127" spans="1:27" x14ac:dyDescent="0.35">
      <c r="A127" s="6">
        <v>41295</v>
      </c>
      <c r="B127" s="43">
        <v>422.68</v>
      </c>
      <c r="C127" s="43">
        <v>83.217200000000005</v>
      </c>
      <c r="D127" s="45">
        <f t="shared" si="14"/>
        <v>2.3611750175574552E-2</v>
      </c>
      <c r="E127" s="45">
        <f t="shared" si="15"/>
        <v>3.5495728218643656E-2</v>
      </c>
      <c r="F127" s="45">
        <f t="shared" si="16"/>
        <v>2.1101875899439571E-2</v>
      </c>
      <c r="G127" s="45">
        <f t="shared" si="17"/>
        <v>3.3625688326129506E-2</v>
      </c>
      <c r="H127" s="45">
        <f t="shared" si="18"/>
        <v>7.0956510209121873E-4</v>
      </c>
      <c r="I127" s="45">
        <f t="shared" si="19"/>
        <v>4.4528916647534856E-4</v>
      </c>
      <c r="J127" s="45">
        <f t="shared" si="20"/>
        <v>2.1290044456942075E-2</v>
      </c>
      <c r="K127" s="45">
        <f t="shared" si="21"/>
        <v>1.420568376170158E-2</v>
      </c>
      <c r="L127" s="45">
        <f t="shared" si="22"/>
        <v>2.0180145113747196E-4</v>
      </c>
      <c r="M127" s="45">
        <f t="shared" si="23"/>
        <v>-1.0424820360795364E-2</v>
      </c>
      <c r="N127" s="45">
        <f t="shared" si="24"/>
        <v>5.3004909274679546E-2</v>
      </c>
      <c r="V127" s="45">
        <f t="shared" si="25"/>
        <v>2.0180145113747196E-4</v>
      </c>
      <c r="W127" s="45">
        <f t="shared" si="26"/>
        <v>2.8667275975114004E-6</v>
      </c>
      <c r="X127" s="45">
        <f t="shared" si="27"/>
        <v>4.0723825681189483E-8</v>
      </c>
      <c r="Z127" s="129"/>
      <c r="AA127" s="5"/>
    </row>
    <row r="128" spans="1:27" x14ac:dyDescent="0.35">
      <c r="A128" s="6">
        <v>41288</v>
      </c>
      <c r="B128" s="43">
        <v>412.93</v>
      </c>
      <c r="C128" s="43">
        <v>80.364599999999996</v>
      </c>
      <c r="D128" s="45">
        <f t="shared" si="14"/>
        <v>-1.7722060992435389E-2</v>
      </c>
      <c r="E128" s="45">
        <f t="shared" si="15"/>
        <v>3.1956618889857047E-3</v>
      </c>
      <c r="F128" s="45">
        <f t="shared" si="16"/>
        <v>-2.023193526857037E-2</v>
      </c>
      <c r="G128" s="45">
        <f t="shared" si="17"/>
        <v>1.3256219964715541E-3</v>
      </c>
      <c r="H128" s="45">
        <f t="shared" si="18"/>
        <v>-2.6819898423205502E-5</v>
      </c>
      <c r="I128" s="45">
        <f t="shared" si="19"/>
        <v>4.093312047116216E-4</v>
      </c>
      <c r="J128" s="45">
        <f t="shared" si="20"/>
        <v>-1.6749360445883342E-2</v>
      </c>
      <c r="K128" s="45">
        <f t="shared" si="21"/>
        <v>1.9945022334869045E-2</v>
      </c>
      <c r="L128" s="45">
        <f t="shared" si="22"/>
        <v>3.9780391593842505E-4</v>
      </c>
      <c r="M128" s="45">
        <f t="shared" si="23"/>
        <v>-4.8464225263620805E-2</v>
      </c>
      <c r="N128" s="45">
        <f t="shared" si="24"/>
        <v>1.4965504371854104E-2</v>
      </c>
      <c r="V128" s="45">
        <f t="shared" si="25"/>
        <v>3.9780391593842505E-4</v>
      </c>
      <c r="W128" s="45">
        <f t="shared" si="26"/>
        <v>7.9342079882902553E-6</v>
      </c>
      <c r="X128" s="45">
        <f t="shared" si="27"/>
        <v>1.5824795553594554E-7</v>
      </c>
      <c r="Z128" s="129"/>
      <c r="AA128" s="5"/>
    </row>
    <row r="129" spans="1:27" x14ac:dyDescent="0.35">
      <c r="A129" s="6">
        <v>41281</v>
      </c>
      <c r="B129" s="43">
        <v>420.38</v>
      </c>
      <c r="C129" s="43">
        <v>80.108599999999996</v>
      </c>
      <c r="D129" s="45">
        <f t="shared" si="14"/>
        <v>8.6618518607385706E-3</v>
      </c>
      <c r="E129" s="45">
        <f t="shared" si="15"/>
        <v>2.0576878093566584E-3</v>
      </c>
      <c r="F129" s="45">
        <f t="shared" si="16"/>
        <v>6.1519775846035872E-3</v>
      </c>
      <c r="G129" s="45">
        <f t="shared" si="17"/>
        <v>1.8764791684250772E-4</v>
      </c>
      <c r="H129" s="45">
        <f t="shared" si="18"/>
        <v>1.1544057782126655E-6</v>
      </c>
      <c r="I129" s="45">
        <f t="shared" si="19"/>
        <v>3.7846828201464986E-5</v>
      </c>
      <c r="J129" s="45">
        <f t="shared" si="20"/>
        <v>7.5316897544789301E-3</v>
      </c>
      <c r="K129" s="45">
        <f t="shared" si="21"/>
        <v>-5.4740019451222713E-3</v>
      </c>
      <c r="L129" s="45">
        <f t="shared" si="22"/>
        <v>2.996469729520241E-5</v>
      </c>
      <c r="M129" s="45">
        <f t="shared" si="23"/>
        <v>-2.4183175063258521E-2</v>
      </c>
      <c r="N129" s="45">
        <f t="shared" si="24"/>
        <v>3.9246554572216388E-2</v>
      </c>
      <c r="V129" s="45">
        <f t="shared" si="25"/>
        <v>2.996469729520241E-5</v>
      </c>
      <c r="W129" s="45">
        <f t="shared" si="26"/>
        <v>-1.6402681127893805E-7</v>
      </c>
      <c r="X129" s="45">
        <f t="shared" si="27"/>
        <v>8.9788308399311067E-10</v>
      </c>
      <c r="Z129" s="129"/>
      <c r="AA129" s="5"/>
    </row>
    <row r="130" spans="1:27" x14ac:dyDescent="0.35">
      <c r="A130" s="6">
        <v>41274</v>
      </c>
      <c r="B130" s="43">
        <v>416.77</v>
      </c>
      <c r="C130" s="43">
        <v>79.944100000000006</v>
      </c>
      <c r="D130" s="45">
        <f t="shared" si="14"/>
        <v>-2.8233042229931973E-3</v>
      </c>
      <c r="E130" s="45">
        <f t="shared" si="15"/>
        <v>-4.553616121569095E-3</v>
      </c>
      <c r="F130" s="45">
        <f t="shared" si="16"/>
        <v>-5.3331784991281807E-3</v>
      </c>
      <c r="G130" s="45">
        <f t="shared" si="17"/>
        <v>-6.4236560140832457E-3</v>
      </c>
      <c r="H130" s="45">
        <f t="shared" si="18"/>
        <v>3.4258504140104198E-5</v>
      </c>
      <c r="I130" s="45">
        <f t="shared" si="19"/>
        <v>2.8442792903563113E-5</v>
      </c>
      <c r="J130" s="45">
        <f t="shared" si="20"/>
        <v>-3.038071182043388E-3</v>
      </c>
      <c r="K130" s="45">
        <f t="shared" si="21"/>
        <v>-1.515544939525707E-3</v>
      </c>
      <c r="L130" s="45">
        <f t="shared" si="22"/>
        <v>2.296876463721979E-6</v>
      </c>
      <c r="M130" s="45">
        <f t="shared" si="23"/>
        <v>-3.4752935999780847E-2</v>
      </c>
      <c r="N130" s="45">
        <f t="shared" si="24"/>
        <v>2.8676793635694066E-2</v>
      </c>
      <c r="V130" s="45">
        <f t="shared" si="25"/>
        <v>2.2968764637219794E-6</v>
      </c>
      <c r="W130" s="45">
        <f t="shared" si="26"/>
        <v>-3.4810195013095476E-9</v>
      </c>
      <c r="X130" s="45">
        <f t="shared" si="27"/>
        <v>5.2756414895999854E-12</v>
      </c>
      <c r="Z130" s="129"/>
      <c r="AA130" s="5"/>
    </row>
    <row r="131" spans="1:27" x14ac:dyDescent="0.35">
      <c r="A131" s="6">
        <v>41267</v>
      </c>
      <c r="B131" s="43">
        <v>417.95</v>
      </c>
      <c r="C131" s="43">
        <v>80.309799999999996</v>
      </c>
      <c r="D131" s="45">
        <f t="shared" ref="D131:D141" si="28">(B131-B132)/B132</f>
        <v>1.6776512881964975E-3</v>
      </c>
      <c r="E131" s="45">
        <f t="shared" ref="E131:E141" si="29">(C131-C132)/C132</f>
        <v>-1.0141422806615355E-2</v>
      </c>
      <c r="F131" s="45">
        <f t="shared" ref="F131:F141" si="30">D131-AVERAGE($D$2:$D$141)</f>
        <v>-8.3222298793848544E-4</v>
      </c>
      <c r="G131" s="45">
        <f t="shared" ref="G131:G141" si="31">E131-AVERAGE($E$2:$E$141)</f>
        <v>-1.2011462699129505E-2</v>
      </c>
      <c r="H131" s="45">
        <f t="shared" ref="H131:H141" si="32">F131*G131</f>
        <v>9.9962153769812224E-6</v>
      </c>
      <c r="I131" s="45">
        <f t="shared" ref="I131:I141" si="33">F131^2</f>
        <v>6.9259510165326046E-7</v>
      </c>
      <c r="J131" s="45">
        <f t="shared" ref="J131:J141" si="34">$S$4+$R$11*D131</f>
        <v>1.1041471206389973E-3</v>
      </c>
      <c r="K131" s="45">
        <f t="shared" ref="K131:K141" si="35">E131-J131</f>
        <v>-1.1245569927254352E-2</v>
      </c>
      <c r="L131" s="45">
        <f t="shared" ref="L131:L141" si="36">K131^2</f>
        <v>1.2646284298876745E-4</v>
      </c>
      <c r="M131" s="45">
        <f t="shared" ref="M131:M141" si="37">$S$4+($R$4*D131)-$R$21</f>
        <v>-3.0610717697098458E-2</v>
      </c>
      <c r="N131" s="45">
        <f t="shared" ref="N131:N141" si="38">$S$4+($R$4*D131)+$R$21</f>
        <v>3.2819011938376455E-2</v>
      </c>
      <c r="V131" s="45">
        <f t="shared" ref="V131:V141" si="39">(K131-AVERAGE($K$2:$K$141))^2</f>
        <v>1.2646284298876745E-4</v>
      </c>
      <c r="W131" s="45">
        <f t="shared" ref="W131:W141" si="40">(K131-AVERAGE($K$2:$K$141))^3</f>
        <v>-1.4221467440295721E-6</v>
      </c>
      <c r="X131" s="45">
        <f t="shared" ref="X131:X141" si="41">(K131-AVERAGE($K$2:$K$141))^4</f>
        <v>1.5992850656801647E-8</v>
      </c>
      <c r="Z131" s="129"/>
      <c r="AA131" s="5"/>
    </row>
    <row r="132" spans="1:27" x14ac:dyDescent="0.35">
      <c r="A132" s="7">
        <v>41260</v>
      </c>
      <c r="B132" s="43">
        <v>417.25</v>
      </c>
      <c r="C132" s="43">
        <v>81.132599999999996</v>
      </c>
      <c r="D132" s="45">
        <f t="shared" si="28"/>
        <v>-1.3010053222945003E-2</v>
      </c>
      <c r="E132" s="45">
        <f t="shared" si="29"/>
        <v>2.8243315233714584E-3</v>
      </c>
      <c r="F132" s="45">
        <f t="shared" si="30"/>
        <v>-1.5519927499079987E-2</v>
      </c>
      <c r="G132" s="45">
        <f t="shared" si="31"/>
        <v>9.5429163085730771E-4</v>
      </c>
      <c r="H132" s="45">
        <f t="shared" si="32"/>
        <v>-1.4810536923884218E-5</v>
      </c>
      <c r="I132" s="45">
        <f t="shared" si="33"/>
        <v>2.4086814957669918E-4</v>
      </c>
      <c r="J132" s="45">
        <f t="shared" si="34"/>
        <v>-1.2412911268227368E-2</v>
      </c>
      <c r="K132" s="45">
        <f t="shared" si="35"/>
        <v>1.5237242791598826E-2</v>
      </c>
      <c r="L132" s="45">
        <f t="shared" si="36"/>
        <v>2.3217356789013039E-4</v>
      </c>
      <c r="M132" s="45">
        <f t="shared" si="37"/>
        <v>-4.4127776085964833E-2</v>
      </c>
      <c r="N132" s="45">
        <f t="shared" si="38"/>
        <v>1.930195354951008E-2</v>
      </c>
      <c r="V132" s="45">
        <f t="shared" si="39"/>
        <v>2.3217356789013039E-4</v>
      </c>
      <c r="W132" s="45">
        <f t="shared" si="40"/>
        <v>3.5376850237336699E-6</v>
      </c>
      <c r="X132" s="45">
        <f t="shared" si="41"/>
        <v>5.3904565626832984E-8</v>
      </c>
      <c r="Z132" s="129"/>
      <c r="AA132" s="5"/>
    </row>
    <row r="133" spans="1:27" x14ac:dyDescent="0.35">
      <c r="A133" s="6">
        <v>41253</v>
      </c>
      <c r="B133" s="43">
        <v>422.75</v>
      </c>
      <c r="C133" s="43">
        <v>80.9041</v>
      </c>
      <c r="D133" s="45">
        <f t="shared" si="28"/>
        <v>4.9444933082938743E-3</v>
      </c>
      <c r="E133" s="45">
        <f t="shared" si="29"/>
        <v>6.827161799752267E-3</v>
      </c>
      <c r="F133" s="45">
        <f t="shared" si="30"/>
        <v>2.4346190321588913E-3</v>
      </c>
      <c r="G133" s="45">
        <f t="shared" si="31"/>
        <v>4.9571219072381163E-3</v>
      </c>
      <c r="H133" s="45">
        <f t="shared" si="32"/>
        <v>1.20687033400937E-5</v>
      </c>
      <c r="I133" s="45">
        <f t="shared" si="33"/>
        <v>5.9273698317502964E-6</v>
      </c>
      <c r="J133" s="45">
        <f t="shared" si="34"/>
        <v>4.1106138084295793E-3</v>
      </c>
      <c r="K133" s="45">
        <f t="shared" si="35"/>
        <v>2.7165479913226877E-3</v>
      </c>
      <c r="L133" s="45">
        <f t="shared" si="36"/>
        <v>7.3796329891593292E-6</v>
      </c>
      <c r="M133" s="45">
        <f t="shared" si="37"/>
        <v>-2.7604251009307874E-2</v>
      </c>
      <c r="N133" s="45">
        <f t="shared" si="38"/>
        <v>3.5825478626167043E-2</v>
      </c>
      <c r="V133" s="45">
        <f t="shared" si="39"/>
        <v>7.3796329891593266E-6</v>
      </c>
      <c r="W133" s="45">
        <f t="shared" si="40"/>
        <v>2.0047127173399408E-8</v>
      </c>
      <c r="X133" s="45">
        <f t="shared" si="41"/>
        <v>5.4458983054688619E-11</v>
      </c>
      <c r="Z133" s="129"/>
      <c r="AA133" s="5"/>
    </row>
    <row r="134" spans="1:27" x14ac:dyDescent="0.35">
      <c r="A134" s="6">
        <v>41246</v>
      </c>
      <c r="B134" s="43">
        <v>420.67</v>
      </c>
      <c r="C134" s="43">
        <v>80.355500000000006</v>
      </c>
      <c r="D134" s="45">
        <f t="shared" si="28"/>
        <v>1.601294560911988E-2</v>
      </c>
      <c r="E134" s="45">
        <f t="shared" si="29"/>
        <v>2.0790432793141182E-2</v>
      </c>
      <c r="F134" s="45">
        <f t="shared" si="30"/>
        <v>1.3503071332984897E-2</v>
      </c>
      <c r="G134" s="45">
        <f t="shared" si="31"/>
        <v>1.8920392900627032E-2</v>
      </c>
      <c r="H134" s="45">
        <f t="shared" si="32"/>
        <v>2.5548341498526786E-4</v>
      </c>
      <c r="I134" s="45">
        <f t="shared" si="33"/>
        <v>1.8233293542367851E-4</v>
      </c>
      <c r="J134" s="45">
        <f t="shared" si="34"/>
        <v>1.4296883276960694E-2</v>
      </c>
      <c r="K134" s="45">
        <f t="shared" si="35"/>
        <v>6.4935495161804885E-3</v>
      </c>
      <c r="L134" s="45">
        <f t="shared" si="36"/>
        <v>4.2166185319087857E-5</v>
      </c>
      <c r="M134" s="45">
        <f t="shared" si="37"/>
        <v>-1.7417981540776752E-2</v>
      </c>
      <c r="N134" s="45">
        <f t="shared" si="38"/>
        <v>4.6011748094698157E-2</v>
      </c>
      <c r="V134" s="45">
        <f t="shared" si="39"/>
        <v>4.2166185319087857E-5</v>
      </c>
      <c r="W134" s="45">
        <f t="shared" si="40"/>
        <v>2.7380821227793979E-7</v>
      </c>
      <c r="X134" s="45">
        <f t="shared" si="41"/>
        <v>1.7779871843636602E-9</v>
      </c>
      <c r="Z134" s="129"/>
      <c r="AA134" s="5"/>
    </row>
    <row r="135" spans="1:27" x14ac:dyDescent="0.35">
      <c r="A135" s="6">
        <v>41239</v>
      </c>
      <c r="B135" s="43">
        <v>414.04</v>
      </c>
      <c r="C135" s="43">
        <v>78.718900000000005</v>
      </c>
      <c r="D135" s="45">
        <f t="shared" si="28"/>
        <v>1.1704337202199195E-2</v>
      </c>
      <c r="E135" s="45">
        <f t="shared" si="29"/>
        <v>3.3117441318713171E-2</v>
      </c>
      <c r="F135" s="45">
        <f t="shared" si="30"/>
        <v>9.1944629260642119E-3</v>
      </c>
      <c r="G135" s="45">
        <f t="shared" si="31"/>
        <v>3.1247401426199022E-2</v>
      </c>
      <c r="H135" s="45">
        <f t="shared" si="32"/>
        <v>2.8730307394903286E-4</v>
      </c>
      <c r="I135" s="45">
        <f t="shared" si="33"/>
        <v>8.4538148498769267E-5</v>
      </c>
      <c r="J135" s="45">
        <f t="shared" si="34"/>
        <v>1.0331681541936063E-2</v>
      </c>
      <c r="K135" s="45">
        <f t="shared" si="35"/>
        <v>2.2785759776777111E-2</v>
      </c>
      <c r="L135" s="45">
        <f t="shared" si="36"/>
        <v>5.1919084860499367E-4</v>
      </c>
      <c r="M135" s="45">
        <f t="shared" si="37"/>
        <v>-2.1383183275801385E-2</v>
      </c>
      <c r="N135" s="45">
        <f t="shared" si="38"/>
        <v>4.2046546359673531E-2</v>
      </c>
      <c r="V135" s="45">
        <f t="shared" si="39"/>
        <v>5.1919084860499367E-4</v>
      </c>
      <c r="W135" s="45">
        <f t="shared" si="40"/>
        <v>1.1830157954614439E-5</v>
      </c>
      <c r="X135" s="45">
        <f t="shared" si="41"/>
        <v>2.6955913727517346E-7</v>
      </c>
      <c r="Z135" s="129"/>
      <c r="AA135" s="5"/>
    </row>
    <row r="136" spans="1:27" x14ac:dyDescent="0.35">
      <c r="A136" s="6">
        <v>41232</v>
      </c>
      <c r="B136" s="43">
        <v>409.25</v>
      </c>
      <c r="C136" s="43">
        <v>76.195499999999996</v>
      </c>
      <c r="D136" s="45">
        <f t="shared" si="28"/>
        <v>6.1124694376528117E-4</v>
      </c>
      <c r="E136" s="45">
        <f t="shared" si="29"/>
        <v>1.4466993924821026E-2</v>
      </c>
      <c r="F136" s="45">
        <f t="shared" si="30"/>
        <v>-1.8986273323697018E-3</v>
      </c>
      <c r="G136" s="45">
        <f t="shared" si="31"/>
        <v>1.2596954032306876E-2</v>
      </c>
      <c r="H136" s="45">
        <f t="shared" si="32"/>
        <v>-2.3916921230342562E-5</v>
      </c>
      <c r="I136" s="45">
        <f t="shared" si="33"/>
        <v>3.6047857472212902E-6</v>
      </c>
      <c r="J136" s="45">
        <f t="shared" si="34"/>
        <v>1.2273782152876964E-4</v>
      </c>
      <c r="K136" s="45">
        <f t="shared" si="35"/>
        <v>1.4344256103292256E-2</v>
      </c>
      <c r="L136" s="45">
        <f t="shared" si="36"/>
        <v>2.0575768315683716E-4</v>
      </c>
      <c r="M136" s="45">
        <f t="shared" si="37"/>
        <v>-3.1592126996208683E-2</v>
      </c>
      <c r="N136" s="45">
        <f t="shared" si="38"/>
        <v>3.183760263926623E-2</v>
      </c>
      <c r="V136" s="45">
        <f t="shared" si="39"/>
        <v>2.0575768315683716E-4</v>
      </c>
      <c r="W136" s="45">
        <f t="shared" si="40"/>
        <v>2.9514409024217358E-6</v>
      </c>
      <c r="X136" s="45">
        <f t="shared" si="41"/>
        <v>4.2336224178069389E-8</v>
      </c>
      <c r="Z136" s="129"/>
      <c r="AA136" s="5"/>
    </row>
    <row r="137" spans="1:27" x14ac:dyDescent="0.35">
      <c r="A137" s="6">
        <v>41225</v>
      </c>
      <c r="B137" s="43">
        <v>409</v>
      </c>
      <c r="C137" s="43">
        <v>75.108900000000006</v>
      </c>
      <c r="D137" s="45">
        <f t="shared" si="28"/>
        <v>5.1362709198593667E-3</v>
      </c>
      <c r="E137" s="45">
        <f t="shared" si="29"/>
        <v>-8.4206661505181616E-4</v>
      </c>
      <c r="F137" s="45">
        <f t="shared" si="30"/>
        <v>2.6263966437243837E-3</v>
      </c>
      <c r="G137" s="45">
        <f t="shared" si="31"/>
        <v>-2.7121065075659668E-3</v>
      </c>
      <c r="H137" s="45">
        <f t="shared" si="32"/>
        <v>-7.1230674288943148E-6</v>
      </c>
      <c r="I137" s="45">
        <f t="shared" si="33"/>
        <v>6.8979593301667074E-6</v>
      </c>
      <c r="J137" s="45">
        <f t="shared" si="34"/>
        <v>4.2871062733509501E-3</v>
      </c>
      <c r="K137" s="45">
        <f t="shared" si="35"/>
        <v>-5.1291728884027658E-3</v>
      </c>
      <c r="L137" s="45">
        <f t="shared" si="36"/>
        <v>2.630841451912597E-5</v>
      </c>
      <c r="M137" s="45">
        <f t="shared" si="37"/>
        <v>-2.7427758544386505E-2</v>
      </c>
      <c r="N137" s="45">
        <f t="shared" si="38"/>
        <v>3.6001971091088408E-2</v>
      </c>
      <c r="V137" s="45">
        <f t="shared" si="39"/>
        <v>2.630841451912597E-5</v>
      </c>
      <c r="W137" s="45">
        <f t="shared" si="40"/>
        <v>-1.3494040648836262E-7</v>
      </c>
      <c r="X137" s="45">
        <f t="shared" si="41"/>
        <v>6.9213267451015811E-10</v>
      </c>
      <c r="Z137" s="129"/>
      <c r="AA137" s="5"/>
    </row>
    <row r="138" spans="1:27" x14ac:dyDescent="0.35">
      <c r="A138" s="6">
        <v>41218</v>
      </c>
      <c r="B138" s="43">
        <v>406.91</v>
      </c>
      <c r="C138" s="43">
        <v>75.172200000000004</v>
      </c>
      <c r="D138" s="45">
        <f t="shared" si="28"/>
        <v>1.3534796731962087E-3</v>
      </c>
      <c r="E138" s="45">
        <f t="shared" si="29"/>
        <v>1.5668593264105085E-3</v>
      </c>
      <c r="F138" s="45">
        <f t="shared" si="30"/>
        <v>-1.1563946029387743E-3</v>
      </c>
      <c r="G138" s="45">
        <f t="shared" si="31"/>
        <v>-3.0318056610364216E-4</v>
      </c>
      <c r="H138" s="45">
        <f t="shared" si="32"/>
        <v>3.5059637035817407E-7</v>
      </c>
      <c r="I138" s="45">
        <f t="shared" si="33"/>
        <v>1.3372484777059254E-6</v>
      </c>
      <c r="J138" s="45">
        <f t="shared" si="34"/>
        <v>8.0581277951386637E-4</v>
      </c>
      <c r="K138" s="45">
        <f t="shared" si="35"/>
        <v>7.6104654689664215E-4</v>
      </c>
      <c r="L138" s="45">
        <f t="shared" si="36"/>
        <v>5.7919184654330299E-7</v>
      </c>
      <c r="M138" s="45">
        <f t="shared" si="37"/>
        <v>-3.090905203822359E-2</v>
      </c>
      <c r="N138" s="45">
        <f t="shared" si="38"/>
        <v>3.2520677597251323E-2</v>
      </c>
      <c r="V138" s="45">
        <f t="shared" si="39"/>
        <v>5.7919184654330256E-7</v>
      </c>
      <c r="W138" s="45">
        <f t="shared" si="40"/>
        <v>4.4079195480247016E-10</v>
      </c>
      <c r="X138" s="45">
        <f t="shared" si="41"/>
        <v>3.3546319510224057E-13</v>
      </c>
      <c r="Z138" s="129"/>
      <c r="AA138" s="5"/>
    </row>
    <row r="139" spans="1:27" x14ac:dyDescent="0.35">
      <c r="A139" s="6">
        <v>41211</v>
      </c>
      <c r="B139" s="43">
        <v>406.36</v>
      </c>
      <c r="C139" s="43">
        <v>75.054599999999994</v>
      </c>
      <c r="D139" s="45">
        <f t="shared" si="28"/>
        <v>6.4023639497658429E-4</v>
      </c>
      <c r="E139" s="45">
        <f t="shared" si="29"/>
        <v>-2.857786302816644E-2</v>
      </c>
      <c r="F139" s="45">
        <f t="shared" si="30"/>
        <v>-1.8696378811583988E-3</v>
      </c>
      <c r="G139" s="45">
        <f t="shared" si="31"/>
        <v>-3.044790292068059E-2</v>
      </c>
      <c r="H139" s="45">
        <f t="shared" si="32"/>
        <v>5.692655270233788E-5</v>
      </c>
      <c r="I139" s="45">
        <f t="shared" si="33"/>
        <v>3.4955458066624668E-6</v>
      </c>
      <c r="J139" s="45">
        <f t="shared" si="34"/>
        <v>1.4941674228096291E-4</v>
      </c>
      <c r="K139" s="45">
        <f t="shared" si="35"/>
        <v>-2.8727279770447402E-2</v>
      </c>
      <c r="L139" s="45">
        <f t="shared" si="36"/>
        <v>8.2525660300955647E-4</v>
      </c>
      <c r="M139" s="45">
        <f t="shared" si="37"/>
        <v>-3.1565448075456491E-2</v>
      </c>
      <c r="N139" s="45">
        <f t="shared" si="38"/>
        <v>3.1864281560018422E-2</v>
      </c>
      <c r="V139" s="45">
        <f t="shared" si="39"/>
        <v>8.2525660300955647E-4</v>
      </c>
      <c r="W139" s="45">
        <f t="shared" si="40"/>
        <v>-2.3707377317064574E-5</v>
      </c>
      <c r="X139" s="45">
        <f t="shared" si="41"/>
        <v>6.8104846081087274E-7</v>
      </c>
      <c r="Z139" s="129"/>
      <c r="AA139" s="5"/>
    </row>
    <row r="140" spans="1:27" x14ac:dyDescent="0.35">
      <c r="A140" s="6">
        <v>41204</v>
      </c>
      <c r="B140" s="43">
        <v>406.1</v>
      </c>
      <c r="C140" s="43">
        <v>77.262600000000006</v>
      </c>
      <c r="D140" s="45">
        <f t="shared" si="28"/>
        <v>-1.7539615338091206E-2</v>
      </c>
      <c r="E140" s="45">
        <f t="shared" si="29"/>
        <v>-3.7320936630537309E-2</v>
      </c>
      <c r="F140" s="45">
        <f t="shared" si="30"/>
        <v>-2.0049489614226187E-2</v>
      </c>
      <c r="G140" s="45">
        <f t="shared" si="31"/>
        <v>-3.9190976523051459E-2</v>
      </c>
      <c r="H140" s="45">
        <f t="shared" si="32"/>
        <v>7.857590767703026E-4</v>
      </c>
      <c r="I140" s="45">
        <f t="shared" si="33"/>
        <v>4.0198203379096373E-4</v>
      </c>
      <c r="J140" s="45">
        <f t="shared" si="34"/>
        <v>-1.6581456158273625E-2</v>
      </c>
      <c r="K140" s="45">
        <f t="shared" si="35"/>
        <v>-2.0739480472263684E-2</v>
      </c>
      <c r="L140" s="45">
        <f t="shared" si="36"/>
        <v>4.3012605025940668E-4</v>
      </c>
      <c r="M140" s="45">
        <f t="shared" si="37"/>
        <v>-4.8296320976011095E-2</v>
      </c>
      <c r="N140" s="45">
        <f t="shared" si="38"/>
        <v>1.5133408659463821E-2</v>
      </c>
      <c r="V140" s="45">
        <f t="shared" si="39"/>
        <v>4.3012605025940668E-4</v>
      </c>
      <c r="W140" s="45">
        <f t="shared" si="40"/>
        <v>-8.9205908199668733E-6</v>
      </c>
      <c r="X140" s="45">
        <f t="shared" si="41"/>
        <v>1.8500841911175766E-7</v>
      </c>
      <c r="Z140" s="129"/>
      <c r="AA140" s="5"/>
    </row>
    <row r="141" spans="1:27" x14ac:dyDescent="0.35">
      <c r="A141" s="6">
        <v>41197</v>
      </c>
      <c r="B141" s="43">
        <v>413.35</v>
      </c>
      <c r="C141" s="43">
        <v>80.257900000000006</v>
      </c>
      <c r="D141" s="45">
        <f t="shared" si="28"/>
        <v>-1.1840324763192351E-3</v>
      </c>
      <c r="E141" s="45">
        <f t="shared" si="29"/>
        <v>7.8409212203407932E-3</v>
      </c>
      <c r="F141" s="45">
        <f t="shared" si="30"/>
        <v>-3.6939067524542181E-3</v>
      </c>
      <c r="G141" s="45">
        <f t="shared" si="31"/>
        <v>5.9708813278266425E-3</v>
      </c>
      <c r="H141" s="45">
        <f t="shared" si="32"/>
        <v>-2.2055878854961643E-5</v>
      </c>
      <c r="I141" s="45">
        <f t="shared" si="33"/>
        <v>1.3644947095826869E-5</v>
      </c>
      <c r="J141" s="45">
        <f t="shared" si="34"/>
        <v>-1.5294534196011607E-3</v>
      </c>
      <c r="K141" s="45">
        <f t="shared" si="35"/>
        <v>9.3703746399419544E-3</v>
      </c>
      <c r="L141" s="45">
        <f t="shared" si="36"/>
        <v>8.7803920892867306E-5</v>
      </c>
      <c r="M141" s="45">
        <f t="shared" si="37"/>
        <v>-3.3244318237338616E-2</v>
      </c>
      <c r="N141" s="45">
        <f t="shared" si="38"/>
        <v>3.0185411398136294E-2</v>
      </c>
      <c r="V141" s="45">
        <f t="shared" si="39"/>
        <v>8.7803920892867306E-5</v>
      </c>
      <c r="W141" s="45">
        <f t="shared" si="40"/>
        <v>8.2275563362199332E-7</v>
      </c>
      <c r="X141" s="45">
        <f t="shared" si="41"/>
        <v>7.7095285241608996E-9</v>
      </c>
      <c r="Z141" s="129"/>
      <c r="AA141" s="5"/>
    </row>
    <row r="142" spans="1:27" x14ac:dyDescent="0.35">
      <c r="A142" s="7">
        <v>41190</v>
      </c>
      <c r="B142" s="43">
        <v>413.84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V142" s="45"/>
      <c r="W142" s="45"/>
      <c r="X142" s="45"/>
      <c r="Z142" s="129"/>
      <c r="AA142" s="5"/>
    </row>
    <row r="143" spans="1:27" x14ac:dyDescent="0.35"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pageSetup paperSize="9" orientation="portrait" horizontalDpi="4294967293" verticalDpi="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Feuil15">
    <tabColor rgb="FF92D050"/>
  </sheetPr>
  <dimension ref="A1:AD158"/>
  <sheetViews>
    <sheetView zoomScale="43" zoomScaleNormal="70" zoomScalePageLayoutView="70" workbookViewId="0">
      <selection activeCell="Z14" sqref="Z14:AA14"/>
    </sheetView>
  </sheetViews>
  <sheetFormatPr baseColWidth="10" defaultColWidth="11.453125" defaultRowHeight="14.5" x14ac:dyDescent="0.35"/>
  <cols>
    <col min="2" max="2" width="13" style="5" bestFit="1" customWidth="1"/>
    <col min="4" max="4" width="14.54296875" bestFit="1" customWidth="1"/>
    <col min="5" max="5" width="15.453125" bestFit="1" customWidth="1"/>
    <col min="9" max="10" width="11" bestFit="1" customWidth="1"/>
    <col min="11" max="14" width="11.1796875" bestFit="1" customWidth="1"/>
    <col min="17" max="17" width="17.81640625" customWidth="1"/>
    <col min="18" max="19" width="13.26953125" style="5" bestFit="1" customWidth="1"/>
    <col min="22" max="22" width="11.81640625" style="2" bestFit="1" customWidth="1"/>
    <col min="23" max="23" width="12.7265625" style="2" bestFit="1" customWidth="1"/>
    <col min="24" max="24" width="15.7265625" style="2" bestFit="1" customWidth="1"/>
    <col min="25" max="25" width="10.81640625" style="2"/>
    <col min="26" max="26" width="13.453125" style="2" customWidth="1"/>
    <col min="27" max="27" width="17.54296875" style="2" customWidth="1"/>
    <col min="29" max="29" width="19.1796875" style="2" customWidth="1"/>
    <col min="30" max="30" width="30.453125" style="5" customWidth="1"/>
  </cols>
  <sheetData>
    <row r="1" spans="1:30" ht="15" thickBot="1" x14ac:dyDescent="0.4">
      <c r="A1" s="184" t="s">
        <v>0</v>
      </c>
      <c r="B1" s="60" t="s">
        <v>123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O1" s="2"/>
      <c r="P1" s="2"/>
      <c r="Q1" s="2"/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45">
        <v>797.11</v>
      </c>
      <c r="C2" s="43">
        <v>99.134799999999998</v>
      </c>
      <c r="D2" s="45">
        <f>(B2-B3)/B3</f>
        <v>-1.4891986751693058E-2</v>
      </c>
      <c r="E2" s="45">
        <f>(C2-C3)/C3</f>
        <v>-3.8125212281262771E-3</v>
      </c>
      <c r="F2" s="45">
        <f>D2-AVERAGE($D$2:$D$141)</f>
        <v>-1.7544249914896962E-2</v>
      </c>
      <c r="G2" s="45">
        <f>E2-AVERAGE($E$2:$E$141)</f>
        <v>-5.6825611206404274E-3</v>
      </c>
      <c r="H2" s="45">
        <f>F2*G2</f>
        <v>9.9696272457192606E-5</v>
      </c>
      <c r="I2" s="45">
        <f>F2^2</f>
        <v>3.0780070507636204E-4</v>
      </c>
      <c r="J2" s="45">
        <f>$S$4+$R$11*D2</f>
        <v>-8.2106233998212319E-3</v>
      </c>
      <c r="K2" s="45">
        <f>E2-J2</f>
        <v>4.3981021716949543E-3</v>
      </c>
      <c r="L2" s="45">
        <f>K2^2</f>
        <v>1.9343302712667874E-5</v>
      </c>
      <c r="M2" s="45">
        <f>$S$4+($R$4*D2)-$R$21</f>
        <v>-5.0703967958873233E-2</v>
      </c>
      <c r="N2" s="45">
        <f>$S$4+($R$4*D2)+$R$21</f>
        <v>3.4282721159230783E-2</v>
      </c>
      <c r="O2" s="2"/>
      <c r="P2" s="2"/>
      <c r="Q2" s="2"/>
      <c r="V2" s="45">
        <f>(K2-AVERAGE($K$2:$K$141))^2</f>
        <v>1.9343302712667888E-5</v>
      </c>
      <c r="W2" s="45">
        <f>(K2-AVERAGE($K$2:$K$141))^3</f>
        <v>8.5073821668337567E-8</v>
      </c>
      <c r="X2" s="45">
        <f>(K2-AVERAGE($K$2:$K$141))^4</f>
        <v>3.7416335983390488E-10</v>
      </c>
      <c r="Z2" s="130" t="s">
        <v>149</v>
      </c>
      <c r="AA2" s="131">
        <f>AVERAGE(V2:V141)</f>
        <v>4.5608318714515173E-4</v>
      </c>
      <c r="AC2" s="182" t="s">
        <v>171</v>
      </c>
      <c r="AD2" s="181">
        <f>RHO(K2:K141,1)</f>
        <v>-6.9235737529407287E-2</v>
      </c>
    </row>
    <row r="3" spans="1:30" ht="15" thickBot="1" x14ac:dyDescent="0.4">
      <c r="A3" s="6">
        <v>42163</v>
      </c>
      <c r="B3" s="45">
        <v>809.16</v>
      </c>
      <c r="C3" s="43">
        <v>99.514200000000002</v>
      </c>
      <c r="D3" s="45">
        <f t="shared" ref="D3:E66" si="0">(B3-B4)/B4</f>
        <v>-2.8899236714512073E-2</v>
      </c>
      <c r="E3" s="45">
        <f t="shared" si="0"/>
        <v>-8.3042390568202201E-2</v>
      </c>
      <c r="F3" s="45">
        <f t="shared" ref="F3:F66" si="1">D3-AVERAGE($D$2:$D$141)</f>
        <v>-3.155149987771598E-2</v>
      </c>
      <c r="G3" s="45">
        <f t="shared" ref="G3:G66" si="2">E3-AVERAGE($E$2:$E$141)</f>
        <v>-8.4912430460716351E-2</v>
      </c>
      <c r="H3" s="45">
        <f t="shared" ref="H3:H66" si="3">F3*G3</f>
        <v>2.6791145392978588E-3</v>
      </c>
      <c r="I3" s="45">
        <f t="shared" ref="I3:I66" si="4">F3^2</f>
        <v>9.954971445335116E-4</v>
      </c>
      <c r="J3" s="45">
        <f t="shared" ref="J3:J66" si="5">$S$4+$R$11*D3</f>
        <v>-1.6258979482965018E-2</v>
      </c>
      <c r="K3" s="45">
        <f t="shared" ref="K3:K66" si="6">E3-J3</f>
        <v>-6.6783411085237179E-2</v>
      </c>
      <c r="L3" s="45">
        <f t="shared" ref="L3:L66" si="7">K3^2</f>
        <v>4.4600239961797798E-3</v>
      </c>
      <c r="M3" s="45">
        <f t="shared" ref="M3:M66" si="8">$S$4+($R$4*D3)-$R$21</f>
        <v>-5.875232404201701E-2</v>
      </c>
      <c r="N3" s="45">
        <f t="shared" ref="N3:N66" si="9">$S$4+($R$4*D3)+$R$21</f>
        <v>2.6234365076087007E-2</v>
      </c>
      <c r="O3" s="2"/>
      <c r="P3" s="2"/>
      <c r="Q3" s="2"/>
      <c r="V3" s="45">
        <f t="shared" ref="V3:V66" si="10">(K3-AVERAGE($K$2:$K$141))^2</f>
        <v>4.4600239961797798E-3</v>
      </c>
      <c r="W3" s="45">
        <f t="shared" ref="W3:W66" si="11">(K3-AVERAGE($K$2:$K$141))^3</f>
        <v>-2.978556159868965E-4</v>
      </c>
      <c r="X3" s="45">
        <f t="shared" ref="X3:X66" si="12">(K3-AVERAGE($K$2:$K$141))^4</f>
        <v>1.9891814046499452E-5</v>
      </c>
      <c r="Z3" s="132" t="s">
        <v>150</v>
      </c>
      <c r="AA3" s="133">
        <f>AVERAGE(W2:W141)</f>
        <v>9.4664218632787968E-7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45">
        <v>833.24</v>
      </c>
      <c r="C4" s="43">
        <v>108.5265</v>
      </c>
      <c r="D4" s="45">
        <f t="shared" si="0"/>
        <v>-8.8146077440075764E-3</v>
      </c>
      <c r="E4" s="45">
        <f t="shared" si="0"/>
        <v>2.0517261807369618E-2</v>
      </c>
      <c r="F4" s="45">
        <f t="shared" si="1"/>
        <v>-1.1466870907211482E-2</v>
      </c>
      <c r="G4" s="45">
        <f t="shared" si="2"/>
        <v>1.8647221914855468E-2</v>
      </c>
      <c r="H4" s="45">
        <f t="shared" si="3"/>
        <v>-2.1382528647577255E-4</v>
      </c>
      <c r="I4" s="45">
        <f t="shared" si="4"/>
        <v>1.3148912840265308E-4</v>
      </c>
      <c r="J4" s="45">
        <f t="shared" si="5"/>
        <v>-4.7186524250823854E-3</v>
      </c>
      <c r="K4" s="45">
        <f t="shared" si="6"/>
        <v>2.5235914232452004E-2</v>
      </c>
      <c r="L4" s="45">
        <f t="shared" si="7"/>
        <v>6.3685136714767361E-4</v>
      </c>
      <c r="M4" s="45">
        <f t="shared" si="8"/>
        <v>-4.7211996984134391E-2</v>
      </c>
      <c r="N4" s="45">
        <f t="shared" si="9"/>
        <v>3.7774692133969626E-2</v>
      </c>
      <c r="O4" s="2"/>
      <c r="P4" s="2"/>
      <c r="Q4" s="47" t="s">
        <v>98</v>
      </c>
      <c r="R4" s="123">
        <f t="array" ref="R4:S8">LINEST(E2:E141,D2:D141,,TRUE)</f>
        <v>0.57458502593352834</v>
      </c>
      <c r="S4" s="124">
        <v>3.4608919410209307E-4</v>
      </c>
      <c r="V4" s="45">
        <f t="shared" si="10"/>
        <v>6.3685136714767383E-4</v>
      </c>
      <c r="W4" s="45">
        <f t="shared" si="11"/>
        <v>1.60715264801585E-5</v>
      </c>
      <c r="X4" s="45">
        <f t="shared" si="12"/>
        <v>4.0557966383786123E-7</v>
      </c>
      <c r="Z4" s="132" t="s">
        <v>151</v>
      </c>
      <c r="AA4" s="133">
        <f>AVERAGE(X2:X141)</f>
        <v>8.0589363948598165E-7</v>
      </c>
      <c r="AC4" s="180" t="s">
        <v>169</v>
      </c>
      <c r="AD4" s="179">
        <f>StatistiqueLB(K2:K141,1)</f>
        <v>0.68558644994727058</v>
      </c>
    </row>
    <row r="5" spans="1:30" ht="15" thickBot="1" x14ac:dyDescent="0.4">
      <c r="A5" s="6">
        <v>42149</v>
      </c>
      <c r="B5" s="45">
        <v>840.65</v>
      </c>
      <c r="C5" s="43">
        <v>106.3446</v>
      </c>
      <c r="D5" s="45">
        <f t="shared" si="0"/>
        <v>2.0590270611516373E-2</v>
      </c>
      <c r="E5" s="45">
        <f t="shared" si="0"/>
        <v>2.421251538563772E-2</v>
      </c>
      <c r="F5" s="45">
        <f t="shared" si="1"/>
        <v>1.7938007448312469E-2</v>
      </c>
      <c r="G5" s="45">
        <f t="shared" si="2"/>
        <v>2.234247549312357E-2</v>
      </c>
      <c r="H5" s="45">
        <f t="shared" si="3"/>
        <v>4.0077949180938942E-4</v>
      </c>
      <c r="I5" s="45">
        <f t="shared" si="4"/>
        <v>3.2177211121571362E-4</v>
      </c>
      <c r="J5" s="45">
        <f t="shared" si="5"/>
        <v>1.2176950367398605E-2</v>
      </c>
      <c r="K5" s="45">
        <f t="shared" si="6"/>
        <v>1.2035565018239115E-2</v>
      </c>
      <c r="L5" s="45">
        <f t="shared" si="7"/>
        <v>1.4485482530826111E-4</v>
      </c>
      <c r="M5" s="45">
        <f t="shared" si="8"/>
        <v>-3.0316394191653412E-2</v>
      </c>
      <c r="N5" s="45">
        <f t="shared" si="9"/>
        <v>5.4670294926450605E-2</v>
      </c>
      <c r="O5" s="2"/>
      <c r="P5" s="2"/>
      <c r="Q5" s="52" t="s">
        <v>99</v>
      </c>
      <c r="R5" s="125">
        <v>8.4725348690992269E-2</v>
      </c>
      <c r="S5" s="105">
        <v>1.8317879183799752E-3</v>
      </c>
      <c r="V5" s="45">
        <f t="shared" si="10"/>
        <v>1.4485482530826114E-4</v>
      </c>
      <c r="W5" s="45">
        <f t="shared" si="11"/>
        <v>1.743409668203246E-6</v>
      </c>
      <c r="X5" s="45">
        <f t="shared" si="12"/>
        <v>2.0982920415086852E-8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45">
        <v>823.69</v>
      </c>
      <c r="C6" s="43">
        <v>103.8306</v>
      </c>
      <c r="D6" s="45">
        <f t="shared" si="0"/>
        <v>8.3119108826050642E-3</v>
      </c>
      <c r="E6" s="45">
        <f t="shared" si="0"/>
        <v>-9.0542693070100894E-3</v>
      </c>
      <c r="F6" s="45">
        <f t="shared" si="1"/>
        <v>5.6596477194011587E-3</v>
      </c>
      <c r="G6" s="45">
        <f t="shared" si="2"/>
        <v>-1.0924309199524241E-2</v>
      </c>
      <c r="H6" s="45">
        <f t="shared" si="3"/>
        <v>-6.1827741647120469E-5</v>
      </c>
      <c r="I6" s="45">
        <f t="shared" si="4"/>
        <v>3.2031612307722739E-5</v>
      </c>
      <c r="J6" s="45">
        <f t="shared" si="5"/>
        <v>5.1219887241409044E-3</v>
      </c>
      <c r="K6" s="45">
        <f t="shared" si="6"/>
        <v>-1.4176258031150994E-2</v>
      </c>
      <c r="L6" s="45">
        <f t="shared" si="7"/>
        <v>2.0096629176577304E-4</v>
      </c>
      <c r="M6" s="45">
        <f t="shared" si="8"/>
        <v>-3.7371355834911107E-2</v>
      </c>
      <c r="N6" s="45">
        <f t="shared" si="9"/>
        <v>4.7615333283192909E-2</v>
      </c>
      <c r="O6" s="2"/>
      <c r="P6" s="2"/>
      <c r="Q6" s="52" t="s">
        <v>100</v>
      </c>
      <c r="R6" s="106">
        <v>0.24996720953288709</v>
      </c>
      <c r="S6" s="107">
        <v>2.1510301913458235E-2</v>
      </c>
      <c r="V6" s="45">
        <f t="shared" si="10"/>
        <v>2.0096629176577301E-4</v>
      </c>
      <c r="W6" s="45">
        <f t="shared" si="11"/>
        <v>-2.8489500076351733E-6</v>
      </c>
      <c r="X6" s="45">
        <f t="shared" si="12"/>
        <v>4.0387450426085803E-8</v>
      </c>
      <c r="Z6" s="132" t="s">
        <v>152</v>
      </c>
      <c r="AA6" s="122">
        <f>AA3/(AA2^1.5)</f>
        <v>9.7189592275902861E-2</v>
      </c>
    </row>
    <row r="7" spans="1:30" ht="15" thickBot="1" x14ac:dyDescent="0.4">
      <c r="A7" s="6">
        <v>42135</v>
      </c>
      <c r="B7" s="45">
        <v>816.9</v>
      </c>
      <c r="C7" s="43">
        <v>104.77930000000001</v>
      </c>
      <c r="D7" s="45">
        <f t="shared" si="0"/>
        <v>-2.2332328019531774E-2</v>
      </c>
      <c r="E7" s="45">
        <f t="shared" si="0"/>
        <v>-3.1140022376949884E-2</v>
      </c>
      <c r="F7" s="45">
        <f t="shared" si="1"/>
        <v>-2.4984591182735678E-2</v>
      </c>
      <c r="G7" s="45">
        <f t="shared" si="2"/>
        <v>-3.3010062269464034E-2</v>
      </c>
      <c r="H7" s="45">
        <f t="shared" si="3"/>
        <v>8.2474291071920681E-4</v>
      </c>
      <c r="I7" s="45">
        <f t="shared" si="4"/>
        <v>6.2422979656843341E-4</v>
      </c>
      <c r="J7" s="45">
        <f t="shared" si="5"/>
        <v>-1.2485732080156645E-2</v>
      </c>
      <c r="K7" s="45">
        <f t="shared" si="6"/>
        <v>-1.865429029679324E-2</v>
      </c>
      <c r="L7" s="45">
        <f t="shared" si="7"/>
        <v>3.479825464770344E-4</v>
      </c>
      <c r="M7" s="45">
        <f t="shared" si="8"/>
        <v>-5.4979076639208639E-2</v>
      </c>
      <c r="N7" s="45">
        <f t="shared" si="9"/>
        <v>3.0007612478895378E-2</v>
      </c>
      <c r="O7" s="2"/>
      <c r="P7" s="2"/>
      <c r="Q7" s="52" t="s">
        <v>101</v>
      </c>
      <c r="R7" s="106">
        <v>45.991955757100946</v>
      </c>
      <c r="S7" s="105">
        <v>138</v>
      </c>
      <c r="V7" s="45">
        <f t="shared" si="10"/>
        <v>3.479825464770343E-4</v>
      </c>
      <c r="W7" s="45">
        <f t="shared" si="11"/>
        <v>-6.491367440199942E-6</v>
      </c>
      <c r="X7" s="45">
        <f t="shared" si="12"/>
        <v>1.2109185265264132E-7</v>
      </c>
      <c r="Z7" s="132" t="s">
        <v>153</v>
      </c>
      <c r="AA7" s="122">
        <f>(AA4/AA2^2)-3</f>
        <v>0.87426749037090046</v>
      </c>
      <c r="AC7" s="211" t="s">
        <v>167</v>
      </c>
      <c r="AD7" s="212"/>
    </row>
    <row r="8" spans="1:30" ht="15" thickBot="1" x14ac:dyDescent="0.4">
      <c r="A8" s="6">
        <v>42128</v>
      </c>
      <c r="B8" s="45">
        <v>835.56</v>
      </c>
      <c r="C8" s="43">
        <v>108.14700000000001</v>
      </c>
      <c r="D8" s="45">
        <f t="shared" si="0"/>
        <v>-4.4495523002504464E-2</v>
      </c>
      <c r="E8" s="45">
        <f t="shared" si="0"/>
        <v>-2.4807458378457284E-2</v>
      </c>
      <c r="F8" s="45">
        <f t="shared" si="1"/>
        <v>-4.7147786165708368E-2</v>
      </c>
      <c r="G8" s="45">
        <f t="shared" si="2"/>
        <v>-2.6677498270971434E-2</v>
      </c>
      <c r="H8" s="45">
        <f t="shared" si="3"/>
        <v>1.2577849839158159E-3</v>
      </c>
      <c r="I8" s="45">
        <f t="shared" si="4"/>
        <v>2.2229137403273615E-3</v>
      </c>
      <c r="J8" s="45">
        <f t="shared" si="5"/>
        <v>-2.5220372044217867E-2</v>
      </c>
      <c r="K8" s="45">
        <f t="shared" si="6"/>
        <v>4.1291366576058294E-4</v>
      </c>
      <c r="L8" s="45">
        <f t="shared" si="7"/>
        <v>1.7049769537184241E-7</v>
      </c>
      <c r="M8" s="45">
        <f t="shared" si="8"/>
        <v>-6.7713716603269858E-2</v>
      </c>
      <c r="N8" s="45">
        <f t="shared" si="9"/>
        <v>1.7272972514834166E-2</v>
      </c>
      <c r="O8" s="2"/>
      <c r="P8" s="2"/>
      <c r="Q8" s="53" t="s">
        <v>102</v>
      </c>
      <c r="R8" s="108">
        <v>2.1280160051182884E-2</v>
      </c>
      <c r="S8" s="109">
        <v>6.3851646200321258E-2</v>
      </c>
      <c r="V8" s="45">
        <f t="shared" si="10"/>
        <v>1.7049769537184405E-7</v>
      </c>
      <c r="W8" s="45">
        <f t="shared" si="11"/>
        <v>7.0400828399719648E-11</v>
      </c>
      <c r="X8" s="45">
        <f t="shared" si="12"/>
        <v>2.9069464127110134E-14</v>
      </c>
      <c r="Z8" s="132" t="s">
        <v>154</v>
      </c>
      <c r="AA8" s="122">
        <v>140</v>
      </c>
    </row>
    <row r="9" spans="1:30" x14ac:dyDescent="0.35">
      <c r="A9" s="6">
        <v>42121</v>
      </c>
      <c r="B9" s="45">
        <v>874.47</v>
      </c>
      <c r="C9" s="43">
        <v>110.8981</v>
      </c>
      <c r="D9" s="45">
        <f t="shared" si="0"/>
        <v>1.2293801007119297E-2</v>
      </c>
      <c r="E9" s="45">
        <f t="shared" si="0"/>
        <v>3.6347545898180129E-2</v>
      </c>
      <c r="F9" s="45">
        <f t="shared" si="1"/>
        <v>9.6415378439153911E-3</v>
      </c>
      <c r="G9" s="45">
        <f t="shared" si="2"/>
        <v>3.447750600566598E-2</v>
      </c>
      <c r="H9" s="45">
        <f t="shared" si="3"/>
        <v>3.3241617891744871E-4</v>
      </c>
      <c r="I9" s="45">
        <f t="shared" si="4"/>
        <v>9.2959251995652646E-5</v>
      </c>
      <c r="J9" s="45">
        <f t="shared" si="5"/>
        <v>7.4099231645993772E-3</v>
      </c>
      <c r="K9" s="45">
        <f t="shared" si="6"/>
        <v>2.8937622733580751E-2</v>
      </c>
      <c r="L9" s="45">
        <f t="shared" si="7"/>
        <v>8.3738600947104956E-4</v>
      </c>
      <c r="M9" s="45">
        <f t="shared" si="8"/>
        <v>-3.5083421394452641E-2</v>
      </c>
      <c r="N9" s="45">
        <f t="shared" si="9"/>
        <v>4.9903267723651376E-2</v>
      </c>
      <c r="O9" s="2"/>
      <c r="P9" s="2"/>
      <c r="Q9" s="54"/>
      <c r="R9" s="78"/>
      <c r="S9" s="78"/>
      <c r="V9" s="45">
        <f t="shared" si="10"/>
        <v>8.3738600947104967E-4</v>
      </c>
      <c r="W9" s="45">
        <f t="shared" si="11"/>
        <v>2.4231960424451915E-5</v>
      </c>
      <c r="X9" s="45">
        <f t="shared" si="12"/>
        <v>7.0121532885784889E-7</v>
      </c>
      <c r="Z9" s="141" t="s">
        <v>155</v>
      </c>
      <c r="AA9" s="140">
        <f>(AA8/6)*AA6^2+(AA8/24)*AA7^2</f>
        <v>4.6790736539543349</v>
      </c>
    </row>
    <row r="10" spans="1:30" ht="15" thickBot="1" x14ac:dyDescent="0.4">
      <c r="A10" s="6">
        <v>42114</v>
      </c>
      <c r="B10" s="45">
        <v>863.85</v>
      </c>
      <c r="C10" s="43">
        <v>107.0086</v>
      </c>
      <c r="D10" s="45">
        <f t="shared" si="0"/>
        <v>-2.7491641055084556E-2</v>
      </c>
      <c r="E10" s="45">
        <f t="shared" si="0"/>
        <v>-5.2910544740643059E-3</v>
      </c>
      <c r="F10" s="45">
        <f t="shared" si="1"/>
        <v>-3.0143904218288459E-2</v>
      </c>
      <c r="G10" s="45">
        <f t="shared" si="2"/>
        <v>-7.1610943665784566E-3</v>
      </c>
      <c r="H10" s="45">
        <f t="shared" si="3"/>
        <v>2.1586334268426606E-4</v>
      </c>
      <c r="I10" s="45">
        <f t="shared" si="4"/>
        <v>9.0865496152134882E-4</v>
      </c>
      <c r="J10" s="45">
        <f t="shared" si="5"/>
        <v>-1.5450196094488933E-2</v>
      </c>
      <c r="K10" s="45">
        <f t="shared" si="6"/>
        <v>1.0159141620424628E-2</v>
      </c>
      <c r="L10" s="45">
        <f t="shared" si="7"/>
        <v>1.0320815846384394E-4</v>
      </c>
      <c r="M10" s="45">
        <f t="shared" si="8"/>
        <v>-5.7943540653540931E-2</v>
      </c>
      <c r="N10" s="45">
        <f t="shared" si="9"/>
        <v>2.7043148464563089E-2</v>
      </c>
      <c r="O10" s="2"/>
      <c r="P10" s="2"/>
      <c r="Q10" s="44"/>
      <c r="R10" s="78"/>
      <c r="S10" s="78"/>
      <c r="V10" s="45">
        <f t="shared" si="10"/>
        <v>1.0320815846384398E-4</v>
      </c>
      <c r="W10" s="45">
        <f t="shared" si="11"/>
        <v>1.0485062982174179E-6</v>
      </c>
      <c r="X10" s="45">
        <f t="shared" si="12"/>
        <v>1.065192397349793E-8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45">
        <v>888.27</v>
      </c>
      <c r="C11" s="43">
        <v>107.5778</v>
      </c>
      <c r="D11" s="45">
        <f t="shared" si="0"/>
        <v>3.1133553891694161E-2</v>
      </c>
      <c r="E11" s="45">
        <f t="shared" si="0"/>
        <v>5.7647072022377378E-3</v>
      </c>
      <c r="F11" s="45">
        <f t="shared" si="1"/>
        <v>2.8481290728490257E-2</v>
      </c>
      <c r="G11" s="45">
        <f t="shared" si="2"/>
        <v>3.8946673097235871E-3</v>
      </c>
      <c r="H11" s="45">
        <f t="shared" si="3"/>
        <v>1.1092515193898449E-4</v>
      </c>
      <c r="I11" s="45">
        <f t="shared" si="4"/>
        <v>8.1118392156078508E-4</v>
      </c>
      <c r="J11" s="45">
        <f t="shared" si="5"/>
        <v>1.8234963064364101E-2</v>
      </c>
      <c r="K11" s="45">
        <f t="shared" si="6"/>
        <v>-1.2470255862126363E-2</v>
      </c>
      <c r="L11" s="45">
        <f t="shared" si="7"/>
        <v>1.5550728126689691E-4</v>
      </c>
      <c r="M11" s="45">
        <f t="shared" si="8"/>
        <v>-2.4258381494687925E-2</v>
      </c>
      <c r="N11" s="45">
        <f t="shared" si="9"/>
        <v>6.0728307623416092E-2</v>
      </c>
      <c r="O11" s="2"/>
      <c r="P11" s="2"/>
      <c r="Q11" s="47" t="s">
        <v>103</v>
      </c>
      <c r="R11" s="123">
        <f>SUM(H2:H141) / SUM(I2:I141)</f>
        <v>0.57458502593352889</v>
      </c>
      <c r="S11" s="78"/>
      <c r="V11" s="45">
        <f t="shared" si="10"/>
        <v>1.5550728126689689E-4</v>
      </c>
      <c r="W11" s="45">
        <f t="shared" si="11"/>
        <v>-1.9392155858218537E-6</v>
      </c>
      <c r="X11" s="45">
        <f t="shared" si="12"/>
        <v>2.4182514527021778E-8</v>
      </c>
    </row>
    <row r="12" spans="1:30" ht="15" thickBot="1" x14ac:dyDescent="0.4">
      <c r="A12" s="6">
        <v>42101</v>
      </c>
      <c r="B12" s="45">
        <v>861.45</v>
      </c>
      <c r="C12" s="43">
        <v>106.96120000000001</v>
      </c>
      <c r="D12" s="45">
        <f t="shared" si="0"/>
        <v>2.1849756236432955E-2</v>
      </c>
      <c r="E12" s="45">
        <f t="shared" si="0"/>
        <v>1.4395414407553743E-2</v>
      </c>
      <c r="F12" s="45">
        <f t="shared" si="1"/>
        <v>1.9197493073229051E-2</v>
      </c>
      <c r="G12" s="45">
        <f t="shared" si="2"/>
        <v>1.2525374515039593E-2</v>
      </c>
      <c r="H12" s="45">
        <f t="shared" si="3"/>
        <v>2.4045579049207226E-4</v>
      </c>
      <c r="I12" s="45">
        <f t="shared" si="4"/>
        <v>3.6854374029667741E-4</v>
      </c>
      <c r="J12" s="45">
        <f t="shared" si="5"/>
        <v>1.2900631947854208E-2</v>
      </c>
      <c r="K12" s="45">
        <f t="shared" si="6"/>
        <v>1.4947824596995354E-3</v>
      </c>
      <c r="L12" s="45">
        <f t="shared" si="7"/>
        <v>2.2343746018253932E-6</v>
      </c>
      <c r="M12" s="45">
        <f t="shared" si="8"/>
        <v>-2.9592712611197815E-2</v>
      </c>
      <c r="N12" s="45">
        <f t="shared" si="9"/>
        <v>5.5393976506906202E-2</v>
      </c>
      <c r="O12" s="2"/>
      <c r="P12" s="2"/>
      <c r="Q12" s="65" t="s">
        <v>115</v>
      </c>
      <c r="R12" s="124">
        <f>AVERAGE(E2:E141)-R11*AVERAGE(D2:D141)</f>
        <v>3.4608919410209155E-4</v>
      </c>
      <c r="S12" s="78"/>
      <c r="V12" s="45">
        <f t="shared" si="10"/>
        <v>2.2343746018253991E-6</v>
      </c>
      <c r="W12" s="45">
        <f t="shared" si="11"/>
        <v>3.3399039632067446E-9</v>
      </c>
      <c r="X12" s="45">
        <f t="shared" si="12"/>
        <v>4.9924298612824106E-12</v>
      </c>
      <c r="Z12" s="157" t="s">
        <v>164</v>
      </c>
      <c r="AA12" s="96">
        <f>JBStatVBA(K2:K141)</f>
        <v>4.6790736539543341</v>
      </c>
    </row>
    <row r="13" spans="1:30" ht="15" thickBot="1" x14ac:dyDescent="0.4">
      <c r="A13" s="6">
        <v>42093</v>
      </c>
      <c r="B13" s="45">
        <v>843.03</v>
      </c>
      <c r="C13" s="43">
        <v>105.44329999999999</v>
      </c>
      <c r="D13" s="45">
        <f t="shared" si="0"/>
        <v>-3.3221413033198465E-3</v>
      </c>
      <c r="E13" s="45">
        <f t="shared" si="0"/>
        <v>2.3951996954653828E-2</v>
      </c>
      <c r="F13" s="45">
        <f t="shared" si="1"/>
        <v>-5.9744044665237511E-3</v>
      </c>
      <c r="G13" s="45">
        <f t="shared" si="2"/>
        <v>2.2081957062139678E-2</v>
      </c>
      <c r="H13" s="45">
        <f t="shared" si="3"/>
        <v>-1.3192654290163298E-4</v>
      </c>
      <c r="I13" s="45">
        <f t="shared" si="4"/>
        <v>3.5693508729618949E-5</v>
      </c>
      <c r="J13" s="45">
        <f t="shared" si="5"/>
        <v>-1.5627634528207885E-3</v>
      </c>
      <c r="K13" s="45">
        <f t="shared" si="6"/>
        <v>2.5514760407474617E-2</v>
      </c>
      <c r="L13" s="45">
        <f t="shared" si="7"/>
        <v>6.5100299865083425E-4</v>
      </c>
      <c r="M13" s="45">
        <f t="shared" si="8"/>
        <v>-4.4056108011872798E-2</v>
      </c>
      <c r="N13" s="45">
        <f t="shared" si="9"/>
        <v>4.0930581106231219E-2</v>
      </c>
      <c r="O13" s="2"/>
      <c r="P13" s="2"/>
      <c r="Q13" s="52" t="s">
        <v>104</v>
      </c>
      <c r="R13" s="107">
        <f>SQRT((1/138)*SUM(L2:L141))</f>
        <v>2.1510301913458232E-2</v>
      </c>
      <c r="S13" s="78"/>
      <c r="V13" s="45">
        <f t="shared" si="10"/>
        <v>6.5100299865083447E-4</v>
      </c>
      <c r="W13" s="45">
        <f t="shared" si="11"/>
        <v>1.6610185535123566E-5</v>
      </c>
      <c r="X13" s="45">
        <f t="shared" si="12"/>
        <v>4.2380490425237836E-7</v>
      </c>
    </row>
    <row r="14" spans="1:30" ht="15" thickBot="1" x14ac:dyDescent="0.4">
      <c r="A14" s="6">
        <v>42086</v>
      </c>
      <c r="B14" s="45">
        <v>845.84</v>
      </c>
      <c r="C14" s="43">
        <v>102.9768</v>
      </c>
      <c r="D14" s="45">
        <f t="shared" si="0"/>
        <v>-4.3724371019014728E-4</v>
      </c>
      <c r="E14" s="45">
        <f t="shared" si="0"/>
        <v>-1.3799577381882295E-3</v>
      </c>
      <c r="F14" s="45">
        <f t="shared" si="1"/>
        <v>-3.0895068733940521E-3</v>
      </c>
      <c r="G14" s="45">
        <f t="shared" si="2"/>
        <v>-3.2499976307023802E-3</v>
      </c>
      <c r="H14" s="45">
        <f t="shared" si="3"/>
        <v>1.0040890018569388E-5</v>
      </c>
      <c r="I14" s="45">
        <f t="shared" si="4"/>
        <v>9.5450527207490913E-6</v>
      </c>
      <c r="J14" s="45">
        <f t="shared" si="5"/>
        <v>9.4855505543214901E-5</v>
      </c>
      <c r="K14" s="45">
        <f t="shared" si="6"/>
        <v>-1.4748132437314445E-3</v>
      </c>
      <c r="L14" s="45">
        <f t="shared" si="7"/>
        <v>2.1750741038856652E-6</v>
      </c>
      <c r="M14" s="45">
        <f t="shared" si="8"/>
        <v>-4.2398489053508792E-2</v>
      </c>
      <c r="N14" s="45">
        <f t="shared" si="9"/>
        <v>4.2588200064595225E-2</v>
      </c>
      <c r="O14" s="2"/>
      <c r="P14" s="2"/>
      <c r="Q14" s="53" t="s">
        <v>105</v>
      </c>
      <c r="R14" s="125">
        <f>SQRT(R13^2/SUM(I2:I141))</f>
        <v>8.4725348690992255E-2</v>
      </c>
      <c r="S14" s="78"/>
      <c r="V14" s="45">
        <f t="shared" si="10"/>
        <v>2.1750741038856593E-6</v>
      </c>
      <c r="W14" s="45">
        <f t="shared" si="11"/>
        <v>-3.2078280945078697E-9</v>
      </c>
      <c r="X14" s="45">
        <f t="shared" si="12"/>
        <v>4.7309473573940038E-12</v>
      </c>
      <c r="Z14" s="213" t="s">
        <v>158</v>
      </c>
      <c r="AA14" s="214"/>
    </row>
    <row r="15" spans="1:30" x14ac:dyDescent="0.35">
      <c r="A15" s="6">
        <v>42079</v>
      </c>
      <c r="B15" s="45">
        <v>846.21</v>
      </c>
      <c r="C15" s="43">
        <v>103.1191</v>
      </c>
      <c r="D15" s="45">
        <f t="shared" si="0"/>
        <v>5.4887930389688214E-2</v>
      </c>
      <c r="E15" s="45">
        <f t="shared" si="0"/>
        <v>2.7410130718954331E-2</v>
      </c>
      <c r="F15" s="45">
        <f t="shared" si="1"/>
        <v>5.223566722648431E-2</v>
      </c>
      <c r="G15" s="45">
        <f t="shared" si="2"/>
        <v>2.5540090826440182E-2</v>
      </c>
      <c r="H15" s="45">
        <f t="shared" si="3"/>
        <v>1.334103685344114E-3</v>
      </c>
      <c r="I15" s="45">
        <f t="shared" si="4"/>
        <v>2.7285649305960071E-3</v>
      </c>
      <c r="J15" s="45">
        <f t="shared" si="5"/>
        <v>3.1883872100498825E-2</v>
      </c>
      <c r="K15" s="45">
        <f t="shared" si="6"/>
        <v>-4.4737413815444937E-3</v>
      </c>
      <c r="L15" s="45">
        <f t="shared" si="7"/>
        <v>2.0014361948943634E-5</v>
      </c>
      <c r="M15" s="45">
        <f t="shared" si="8"/>
        <v>-1.0609472458553211E-2</v>
      </c>
      <c r="N15" s="45">
        <f t="shared" si="9"/>
        <v>7.4377216659550799E-2</v>
      </c>
      <c r="O15" s="2"/>
      <c r="P15" s="2"/>
      <c r="Q15" s="54"/>
      <c r="R15" s="78"/>
      <c r="S15" s="78"/>
      <c r="V15" s="45">
        <f t="shared" si="10"/>
        <v>2.0014361948943621E-5</v>
      </c>
      <c r="W15" s="45">
        <f t="shared" si="11"/>
        <v>-8.9539079276198545E-8</v>
      </c>
      <c r="X15" s="45">
        <f t="shared" si="12"/>
        <v>4.0057468422332231E-10</v>
      </c>
    </row>
    <row r="16" spans="1:30" ht="15" thickBot="1" x14ac:dyDescent="0.4">
      <c r="A16" s="6">
        <v>42072</v>
      </c>
      <c r="B16" s="45">
        <v>802.18</v>
      </c>
      <c r="C16" s="43">
        <v>100.36799999999999</v>
      </c>
      <c r="D16" s="45">
        <f t="shared" si="0"/>
        <v>1.1423239862820185E-2</v>
      </c>
      <c r="E16" s="45">
        <f t="shared" si="0"/>
        <v>5.225030872450913E-3</v>
      </c>
      <c r="F16" s="45">
        <f t="shared" si="1"/>
        <v>8.7709766996162796E-3</v>
      </c>
      <c r="G16" s="45">
        <f t="shared" si="2"/>
        <v>3.3549909799367623E-3</v>
      </c>
      <c r="H16" s="45">
        <f t="shared" si="3"/>
        <v>2.9426547712448132E-5</v>
      </c>
      <c r="I16" s="45">
        <f t="shared" si="4"/>
        <v>7.6930032265211685E-5</v>
      </c>
      <c r="J16" s="45">
        <f t="shared" si="5"/>
        <v>6.9097117669255498E-3</v>
      </c>
      <c r="K16" s="45">
        <f t="shared" si="6"/>
        <v>-1.6846808944746368E-3</v>
      </c>
      <c r="L16" s="45">
        <f t="shared" si="7"/>
        <v>2.8381497162078622E-6</v>
      </c>
      <c r="M16" s="45">
        <f t="shared" si="8"/>
        <v>-3.5583632792126466E-2</v>
      </c>
      <c r="N16" s="45">
        <f t="shared" si="9"/>
        <v>4.9403056325977551E-2</v>
      </c>
      <c r="O16" s="2"/>
      <c r="P16" s="2"/>
      <c r="Q16" s="44"/>
      <c r="R16" s="78"/>
      <c r="S16" s="78"/>
      <c r="V16" s="45">
        <f t="shared" si="10"/>
        <v>2.8381497162078554E-6</v>
      </c>
      <c r="W16" s="45">
        <f t="shared" si="11"/>
        <v>-4.7813766025539806E-9</v>
      </c>
      <c r="X16" s="45">
        <f t="shared" si="12"/>
        <v>8.0550938116107311E-12</v>
      </c>
      <c r="Z16" s="129"/>
      <c r="AA16" s="5"/>
    </row>
    <row r="17" spans="1:27" x14ac:dyDescent="0.35">
      <c r="A17" s="6">
        <v>42065</v>
      </c>
      <c r="B17" s="45">
        <v>793.12</v>
      </c>
      <c r="C17" s="43">
        <v>99.846299999999999</v>
      </c>
      <c r="D17" s="45">
        <f t="shared" si="0"/>
        <v>6.1271866952517995E-3</v>
      </c>
      <c r="E17" s="45">
        <f t="shared" si="0"/>
        <v>5.7334470890063769E-3</v>
      </c>
      <c r="F17" s="45">
        <f t="shared" si="1"/>
        <v>3.4749235320478944E-3</v>
      </c>
      <c r="G17" s="45">
        <f t="shared" si="2"/>
        <v>3.8634071964922263E-3</v>
      </c>
      <c r="H17" s="45">
        <f t="shared" si="3"/>
        <v>1.342504458097402E-5</v>
      </c>
      <c r="I17" s="45">
        <f t="shared" si="4"/>
        <v>1.2075093553580214E-5</v>
      </c>
      <c r="J17" s="45">
        <f t="shared" si="5"/>
        <v>3.8666789202929219E-3</v>
      </c>
      <c r="K17" s="45">
        <f t="shared" si="6"/>
        <v>1.8667681687134551E-3</v>
      </c>
      <c r="L17" s="45">
        <f t="shared" si="7"/>
        <v>3.4848233957217868E-6</v>
      </c>
      <c r="M17" s="45">
        <f t="shared" si="8"/>
        <v>-3.8626665638759092E-2</v>
      </c>
      <c r="N17" s="45">
        <f t="shared" si="9"/>
        <v>4.6360023479344925E-2</v>
      </c>
      <c r="O17" s="2"/>
      <c r="P17" s="2"/>
      <c r="Q17" s="47" t="s">
        <v>106</v>
      </c>
      <c r="R17" s="126">
        <f>R4/R5</f>
        <v>6.7817369277421031</v>
      </c>
      <c r="S17" s="78"/>
      <c r="V17" s="45">
        <f t="shared" si="10"/>
        <v>3.484823395721794E-6</v>
      </c>
      <c r="W17" s="45">
        <f t="shared" si="11"/>
        <v>6.505357388721384E-9</v>
      </c>
      <c r="X17" s="45">
        <f t="shared" si="12"/>
        <v>1.2143994099369976E-11</v>
      </c>
      <c r="Z17" s="129"/>
      <c r="AA17" s="5"/>
    </row>
    <row r="18" spans="1:27" ht="15" thickBot="1" x14ac:dyDescent="0.4">
      <c r="A18" s="6">
        <v>42058</v>
      </c>
      <c r="B18" s="45">
        <v>788.29</v>
      </c>
      <c r="C18" s="43">
        <v>99.277100000000004</v>
      </c>
      <c r="D18" s="45">
        <f t="shared" si="0"/>
        <v>3.8562883718479067E-2</v>
      </c>
      <c r="E18" s="45">
        <f t="shared" si="0"/>
        <v>1.3068847427048445E-2</v>
      </c>
      <c r="F18" s="45">
        <f t="shared" si="1"/>
        <v>3.5910620555275163E-2</v>
      </c>
      <c r="G18" s="45">
        <f t="shared" si="2"/>
        <v>1.1198807534534293E-2</v>
      </c>
      <c r="H18" s="45">
        <f t="shared" si="3"/>
        <v>4.0215612804421757E-4</v>
      </c>
      <c r="I18" s="45">
        <f t="shared" si="4"/>
        <v>1.289572668664951E-3</v>
      </c>
      <c r="J18" s="45">
        <f t="shared" si="5"/>
        <v>2.2503744735556046E-2</v>
      </c>
      <c r="K18" s="45">
        <f t="shared" si="6"/>
        <v>-9.4348973085076008E-3</v>
      </c>
      <c r="L18" s="45">
        <f t="shared" si="7"/>
        <v>8.9017287222083972E-5</v>
      </c>
      <c r="M18" s="45">
        <f t="shared" si="8"/>
        <v>-1.9989599823495983E-2</v>
      </c>
      <c r="N18" s="45">
        <f t="shared" si="9"/>
        <v>6.499708929460804E-2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8.9017287222083931E-5</v>
      </c>
      <c r="W18" s="45">
        <f t="shared" si="11"/>
        <v>-8.3986896362228754E-7</v>
      </c>
      <c r="X18" s="45">
        <f t="shared" si="12"/>
        <v>7.9240774243789865E-9</v>
      </c>
      <c r="Z18" s="129"/>
      <c r="AA18" s="5"/>
    </row>
    <row r="19" spans="1:27" ht="15" thickBot="1" x14ac:dyDescent="0.4">
      <c r="A19" s="6">
        <v>42051</v>
      </c>
      <c r="B19" s="45">
        <v>759.02</v>
      </c>
      <c r="C19" s="43">
        <v>97.996399999999994</v>
      </c>
      <c r="D19" s="45">
        <f t="shared" si="0"/>
        <v>3.0261784255942855E-3</v>
      </c>
      <c r="E19" s="45">
        <f t="shared" si="0"/>
        <v>-2.3629045113980562E-2</v>
      </c>
      <c r="F19" s="45">
        <f t="shared" si="1"/>
        <v>3.7391526239038053E-4</v>
      </c>
      <c r="G19" s="45">
        <f t="shared" si="2"/>
        <v>-2.5499085006494712E-2</v>
      </c>
      <c r="H19" s="45">
        <f t="shared" si="3"/>
        <v>-9.5344970609180879E-6</v>
      </c>
      <c r="I19" s="45">
        <f t="shared" si="4"/>
        <v>1.3981262344846712E-7</v>
      </c>
      <c r="J19" s="45">
        <f t="shared" si="5"/>
        <v>2.0848860032516713E-3</v>
      </c>
      <c r="K19" s="45">
        <f t="shared" si="6"/>
        <v>-2.5713931117232233E-2</v>
      </c>
      <c r="L19" s="45">
        <f t="shared" si="7"/>
        <v>6.6120625350176408E-4</v>
      </c>
      <c r="M19" s="45">
        <f t="shared" si="8"/>
        <v>-4.0408458555800338E-2</v>
      </c>
      <c r="N19" s="45">
        <f t="shared" si="9"/>
        <v>4.4578230562303679E-2</v>
      </c>
      <c r="O19" s="2"/>
      <c r="P19" s="2"/>
      <c r="Q19" s="173" t="s">
        <v>170</v>
      </c>
      <c r="R19" s="174">
        <f>TestSignificativité(D2:D141,E2:E141,S4,R4)</f>
        <v>6.7817369277421031</v>
      </c>
      <c r="S19" s="78"/>
      <c r="V19" s="45">
        <f t="shared" si="10"/>
        <v>6.6120625350176397E-4</v>
      </c>
      <c r="W19" s="45">
        <f t="shared" si="11"/>
        <v>-1.700221205682755E-5</v>
      </c>
      <c r="X19" s="45">
        <f t="shared" si="12"/>
        <v>4.3719370966983897E-7</v>
      </c>
      <c r="Z19" s="129"/>
      <c r="AA19" s="5"/>
    </row>
    <row r="20" spans="1:27" ht="15" thickBot="1" x14ac:dyDescent="0.4">
      <c r="A20" s="6">
        <v>42044</v>
      </c>
      <c r="B20" s="45">
        <v>756.73</v>
      </c>
      <c r="C20" s="43">
        <v>100.36799999999999</v>
      </c>
      <c r="D20" s="45">
        <f t="shared" si="0"/>
        <v>4.020167175268638E-3</v>
      </c>
      <c r="E20" s="45">
        <f t="shared" si="0"/>
        <v>-1.7642078682202876E-2</v>
      </c>
      <c r="F20" s="45">
        <f t="shared" si="1"/>
        <v>1.367904012064733E-3</v>
      </c>
      <c r="G20" s="45">
        <f t="shared" si="2"/>
        <v>-1.9512118574717026E-2</v>
      </c>
      <c r="H20" s="45">
        <f t="shared" si="3"/>
        <v>-2.6690705282238217E-5</v>
      </c>
      <c r="I20" s="45">
        <f t="shared" si="4"/>
        <v>1.871161386222793E-6</v>
      </c>
      <c r="J20" s="45">
        <f t="shared" si="5"/>
        <v>2.656017054760945E-3</v>
      </c>
      <c r="K20" s="45">
        <f t="shared" si="6"/>
        <v>-2.0298095736963822E-2</v>
      </c>
      <c r="L20" s="45">
        <f t="shared" si="7"/>
        <v>4.120126905469489E-4</v>
      </c>
      <c r="M20" s="45">
        <f t="shared" si="8"/>
        <v>-3.9837327504291066E-2</v>
      </c>
      <c r="N20" s="45">
        <f t="shared" si="9"/>
        <v>4.5149361613812951E-2</v>
      </c>
      <c r="O20" s="2"/>
      <c r="P20" s="2"/>
      <c r="Q20" s="57"/>
      <c r="R20" s="78"/>
      <c r="S20" s="78"/>
      <c r="V20" s="45">
        <f t="shared" si="10"/>
        <v>4.1201269054694874E-4</v>
      </c>
      <c r="W20" s="45">
        <f t="shared" si="11"/>
        <v>-8.3630730375660136E-6</v>
      </c>
      <c r="X20" s="45">
        <f t="shared" si="12"/>
        <v>1.6975445717173573E-7</v>
      </c>
      <c r="Z20" s="129"/>
      <c r="AA20" s="5"/>
    </row>
    <row r="21" spans="1:27" ht="15" thickBot="1" x14ac:dyDescent="0.4">
      <c r="A21" s="6">
        <v>42037</v>
      </c>
      <c r="B21" s="45">
        <v>753.7</v>
      </c>
      <c r="C21" s="43">
        <v>102.1705</v>
      </c>
      <c r="D21" s="45">
        <f t="shared" si="0"/>
        <v>-1.0580760344465376E-2</v>
      </c>
      <c r="E21" s="45">
        <f t="shared" si="0"/>
        <v>4.6512538801248915E-4</v>
      </c>
      <c r="F21" s="45">
        <f t="shared" si="1"/>
        <v>-1.3233023507669282E-2</v>
      </c>
      <c r="G21" s="45">
        <f t="shared" si="2"/>
        <v>-1.4049145045016615E-3</v>
      </c>
      <c r="H21" s="45">
        <f t="shared" si="3"/>
        <v>1.8591266664336028E-5</v>
      </c>
      <c r="I21" s="45">
        <f t="shared" si="4"/>
        <v>1.7511291115452783E-4</v>
      </c>
      <c r="J21" s="45">
        <f t="shared" si="5"/>
        <v>-5.7334572628189992E-3</v>
      </c>
      <c r="K21" s="45">
        <f t="shared" si="6"/>
        <v>6.1985826508314888E-3</v>
      </c>
      <c r="L21" s="45">
        <f t="shared" si="7"/>
        <v>3.8422426879189128E-5</v>
      </c>
      <c r="M21" s="45">
        <f t="shared" si="8"/>
        <v>-4.8226801821871002E-2</v>
      </c>
      <c r="N21" s="45">
        <f t="shared" si="9"/>
        <v>3.6759887296233015E-2</v>
      </c>
      <c r="O21" s="2"/>
      <c r="P21" s="2"/>
      <c r="Q21" s="58" t="s">
        <v>108</v>
      </c>
      <c r="R21" s="127">
        <f>R18*S6</f>
        <v>4.2493344559052008E-2</v>
      </c>
      <c r="S21" s="78"/>
      <c r="V21" s="45">
        <f t="shared" si="10"/>
        <v>3.8422426879189148E-5</v>
      </c>
      <c r="W21" s="45">
        <f t="shared" si="11"/>
        <v>2.3816458865618338E-7</v>
      </c>
      <c r="X21" s="45">
        <f t="shared" si="12"/>
        <v>1.4762828872866367E-9</v>
      </c>
      <c r="Z21" s="129"/>
      <c r="AA21" s="5"/>
    </row>
    <row r="22" spans="1:27" x14ac:dyDescent="0.35">
      <c r="A22" s="6">
        <v>42030</v>
      </c>
      <c r="B22" s="45">
        <v>761.76</v>
      </c>
      <c r="C22" s="43">
        <v>102.123</v>
      </c>
      <c r="D22" s="45">
        <f t="shared" si="0"/>
        <v>3.1482308973473615E-2</v>
      </c>
      <c r="E22" s="45">
        <f t="shared" si="0"/>
        <v>4.768832085486896E-2</v>
      </c>
      <c r="F22" s="45">
        <f t="shared" si="1"/>
        <v>2.8830045810269711E-2</v>
      </c>
      <c r="G22" s="45">
        <f t="shared" si="2"/>
        <v>4.581828096235481E-2</v>
      </c>
      <c r="H22" s="45">
        <f t="shared" si="3"/>
        <v>1.3209431390924977E-3</v>
      </c>
      <c r="I22" s="45">
        <f t="shared" si="4"/>
        <v>8.3117154142225015E-4</v>
      </c>
      <c r="J22" s="45">
        <f t="shared" si="5"/>
        <v>1.8435352512072799E-2</v>
      </c>
      <c r="K22" s="45">
        <f t="shared" si="6"/>
        <v>2.925296834279616E-2</v>
      </c>
      <c r="L22" s="45">
        <f t="shared" si="7"/>
        <v>8.557361568646343E-4</v>
      </c>
      <c r="M22" s="45">
        <f t="shared" si="8"/>
        <v>-2.4057992046979226E-2</v>
      </c>
      <c r="N22" s="45">
        <f t="shared" si="9"/>
        <v>6.092869707112479E-2</v>
      </c>
      <c r="O22" s="2"/>
      <c r="P22" s="2"/>
      <c r="Q22" s="2"/>
      <c r="V22" s="45">
        <f t="shared" si="10"/>
        <v>8.5573615686463452E-4</v>
      </c>
      <c r="W22" s="45">
        <f t="shared" si="11"/>
        <v>2.5032822706547206E-5</v>
      </c>
      <c r="X22" s="45">
        <f t="shared" si="12"/>
        <v>7.3228437016545435E-7</v>
      </c>
      <c r="Z22" s="129"/>
      <c r="AA22" s="5"/>
    </row>
    <row r="23" spans="1:27" x14ac:dyDescent="0.35">
      <c r="A23" s="6">
        <v>42023</v>
      </c>
      <c r="B23" s="45">
        <v>738.51</v>
      </c>
      <c r="C23" s="43">
        <v>97.474599999999995</v>
      </c>
      <c r="D23" s="45">
        <f t="shared" si="0"/>
        <v>5.277338237180855E-2</v>
      </c>
      <c r="E23" s="45">
        <f t="shared" si="0"/>
        <v>6.201495488801255E-2</v>
      </c>
      <c r="F23" s="45">
        <f t="shared" si="1"/>
        <v>5.0121119208604646E-2</v>
      </c>
      <c r="G23" s="45">
        <f t="shared" si="2"/>
        <v>6.01449149954984E-2</v>
      </c>
      <c r="H23" s="45">
        <f t="shared" si="3"/>
        <v>3.0145304542807685E-3</v>
      </c>
      <c r="I23" s="45">
        <f t="shared" si="4"/>
        <v>2.5121265907231578E-3</v>
      </c>
      <c r="J23" s="45">
        <f t="shared" si="5"/>
        <v>3.0668884472807745E-2</v>
      </c>
      <c r="K23" s="45">
        <f t="shared" si="6"/>
        <v>3.1346070415204805E-2</v>
      </c>
      <c r="L23" s="45">
        <f t="shared" si="7"/>
        <v>9.8257613047497802E-4</v>
      </c>
      <c r="M23" s="45">
        <f t="shared" si="8"/>
        <v>-1.1824460086244291E-2</v>
      </c>
      <c r="N23" s="45">
        <f t="shared" si="9"/>
        <v>7.3162229031859732E-2</v>
      </c>
      <c r="O23" s="2"/>
      <c r="P23" s="2"/>
      <c r="Q23" s="2"/>
      <c r="V23" s="45">
        <f t="shared" si="10"/>
        <v>9.8257613047497802E-4</v>
      </c>
      <c r="W23" s="45">
        <f t="shared" si="11"/>
        <v>3.0799900574168124E-5</v>
      </c>
      <c r="X23" s="45">
        <f t="shared" si="12"/>
        <v>9.6545585217918098E-7</v>
      </c>
      <c r="Z23" s="129"/>
      <c r="AA23" s="5"/>
    </row>
    <row r="24" spans="1:27" ht="15" thickBot="1" x14ac:dyDescent="0.4">
      <c r="A24" s="6">
        <v>42016</v>
      </c>
      <c r="B24" s="45">
        <v>701.49</v>
      </c>
      <c r="C24" s="43">
        <v>91.782700000000006</v>
      </c>
      <c r="D24" s="45">
        <f t="shared" si="0"/>
        <v>3.5134576791406066E-2</v>
      </c>
      <c r="E24" s="45">
        <f t="shared" si="0"/>
        <v>8.5737370009309921E-2</v>
      </c>
      <c r="F24" s="45">
        <f t="shared" si="1"/>
        <v>3.2482313628202163E-2</v>
      </c>
      <c r="G24" s="45">
        <f t="shared" si="2"/>
        <v>8.3867330116795771E-2</v>
      </c>
      <c r="H24" s="45">
        <f t="shared" si="3"/>
        <v>2.724204920013725E-3</v>
      </c>
      <c r="I24" s="45">
        <f t="shared" si="4"/>
        <v>1.055100698640888E-3</v>
      </c>
      <c r="J24" s="45">
        <f t="shared" si="5"/>
        <v>2.0533890910955709E-2</v>
      </c>
      <c r="K24" s="45">
        <f t="shared" si="6"/>
        <v>6.5203479098354208E-2</v>
      </c>
      <c r="L24" s="45">
        <f t="shared" si="7"/>
        <v>4.2514936865295141E-3</v>
      </c>
      <c r="M24" s="45">
        <f t="shared" si="8"/>
        <v>-2.1959453648096317E-2</v>
      </c>
      <c r="N24" s="45">
        <f t="shared" si="9"/>
        <v>6.30272354700077E-2</v>
      </c>
      <c r="O24" s="2"/>
      <c r="P24" s="2"/>
      <c r="Q24" s="2"/>
      <c r="V24" s="45">
        <f t="shared" si="10"/>
        <v>4.2514936865295141E-3</v>
      </c>
      <c r="W24" s="45">
        <f t="shared" si="11"/>
        <v>2.7721217972641207E-4</v>
      </c>
      <c r="X24" s="45">
        <f t="shared" si="12"/>
        <v>1.8075198566600319E-5</v>
      </c>
      <c r="Z24" s="129"/>
      <c r="AA24" s="5"/>
    </row>
    <row r="25" spans="1:27" ht="15" thickBot="1" x14ac:dyDescent="0.4">
      <c r="A25" s="6">
        <v>42009</v>
      </c>
      <c r="B25" s="45">
        <v>677.68</v>
      </c>
      <c r="C25" s="43">
        <v>84.534899999999993</v>
      </c>
      <c r="D25" s="45">
        <f t="shared" si="0"/>
        <v>-2.4008065096853277E-2</v>
      </c>
      <c r="E25" s="45">
        <f t="shared" si="0"/>
        <v>-4.5829796648125538E-2</v>
      </c>
      <c r="F25" s="45">
        <f t="shared" si="1"/>
        <v>-2.6660328260057181E-2</v>
      </c>
      <c r="G25" s="45">
        <f t="shared" si="2"/>
        <v>-4.7699836540639688E-2</v>
      </c>
      <c r="H25" s="45">
        <f t="shared" si="3"/>
        <v>1.2716933001245244E-3</v>
      </c>
      <c r="I25" s="45">
        <f t="shared" si="4"/>
        <v>7.107731029340036E-4</v>
      </c>
      <c r="J25" s="45">
        <f t="shared" si="5"/>
        <v>-1.3448585512187198E-2</v>
      </c>
      <c r="K25" s="45">
        <f t="shared" si="6"/>
        <v>-3.2381211135938337E-2</v>
      </c>
      <c r="L25" s="45">
        <f t="shared" si="7"/>
        <v>1.0485428346302169E-3</v>
      </c>
      <c r="M25" s="45">
        <f t="shared" si="8"/>
        <v>-5.5941930071239196E-2</v>
      </c>
      <c r="N25" s="45">
        <f t="shared" si="9"/>
        <v>2.9044759046864824E-2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1.0485428346302169E-3</v>
      </c>
      <c r="W25" s="45">
        <f t="shared" si="11"/>
        <v>-3.3953086913236331E-5</v>
      </c>
      <c r="X25" s="45">
        <f t="shared" si="12"/>
        <v>1.0994420760543704E-6</v>
      </c>
      <c r="Z25" s="129"/>
      <c r="AA25" s="5"/>
    </row>
    <row r="26" spans="1:27" x14ac:dyDescent="0.35">
      <c r="A26" s="6">
        <v>42002</v>
      </c>
      <c r="B26" s="45">
        <v>694.35</v>
      </c>
      <c r="C26" s="43">
        <v>88.595200000000006</v>
      </c>
      <c r="D26" s="45">
        <f t="shared" si="0"/>
        <v>3.4684587036635265E-3</v>
      </c>
      <c r="E26" s="45">
        <f t="shared" si="0"/>
        <v>1.2138320878940099E-2</v>
      </c>
      <c r="F26" s="45">
        <f t="shared" si="1"/>
        <v>8.1619554045962153E-4</v>
      </c>
      <c r="G26" s="45">
        <f t="shared" si="2"/>
        <v>1.0268280986425949E-2</v>
      </c>
      <c r="H26" s="45">
        <f t="shared" si="3"/>
        <v>8.3809251493071834E-6</v>
      </c>
      <c r="I26" s="45">
        <f t="shared" si="4"/>
        <v>6.6617516026617372E-7</v>
      </c>
      <c r="J26" s="45">
        <f t="shared" si="5"/>
        <v>2.3390136282959743E-3</v>
      </c>
      <c r="K26" s="45">
        <f t="shared" si="6"/>
        <v>9.7993072506441237E-3</v>
      </c>
      <c r="L26" s="45">
        <f t="shared" si="7"/>
        <v>9.6026422592526489E-5</v>
      </c>
      <c r="M26" s="45">
        <f t="shared" si="8"/>
        <v>-4.0154330930756037E-2</v>
      </c>
      <c r="N26" s="45">
        <f t="shared" si="9"/>
        <v>4.483235818734798E-2</v>
      </c>
      <c r="O26" s="2"/>
      <c r="P26" s="2"/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0"/>
        <v>9.6026422592526529E-5</v>
      </c>
      <c r="W26" s="45">
        <f t="shared" si="11"/>
        <v>9.4099241916436208E-7</v>
      </c>
      <c r="X26" s="45">
        <f t="shared" si="12"/>
        <v>9.2210738359184891E-9</v>
      </c>
      <c r="Z26" s="129"/>
      <c r="AA26" s="5"/>
    </row>
    <row r="27" spans="1:27" x14ac:dyDescent="0.35">
      <c r="A27" s="6">
        <v>41995</v>
      </c>
      <c r="B27" s="45">
        <v>691.95</v>
      </c>
      <c r="C27" s="43">
        <v>87.532700000000006</v>
      </c>
      <c r="D27" s="45">
        <f t="shared" si="0"/>
        <v>5.6977010616359992E-2</v>
      </c>
      <c r="E27" s="45">
        <f t="shared" si="0"/>
        <v>2.9685022326995176E-2</v>
      </c>
      <c r="F27" s="45">
        <f t="shared" si="1"/>
        <v>5.4324747453156089E-2</v>
      </c>
      <c r="G27" s="45">
        <f t="shared" si="2"/>
        <v>2.7814982434481026E-2</v>
      </c>
      <c r="H27" s="45">
        <f t="shared" si="3"/>
        <v>1.5110418961671545E-3</v>
      </c>
      <c r="I27" s="45">
        <f t="shared" si="4"/>
        <v>2.951178185849189E-3</v>
      </c>
      <c r="J27" s="45">
        <f t="shared" si="5"/>
        <v>3.308422631671825E-2</v>
      </c>
      <c r="K27" s="45">
        <f t="shared" si="6"/>
        <v>-3.3992039897230743E-3</v>
      </c>
      <c r="L27" s="45">
        <f t="shared" si="7"/>
        <v>1.1554587763749267E-5</v>
      </c>
      <c r="M27" s="45">
        <f t="shared" si="8"/>
        <v>-9.409118242333786E-3</v>
      </c>
      <c r="N27" s="45">
        <f t="shared" si="9"/>
        <v>7.5577570875770231E-2</v>
      </c>
      <c r="O27" s="2"/>
      <c r="P27" s="2"/>
      <c r="Q27" s="149" t="s">
        <v>130</v>
      </c>
      <c r="R27" s="89">
        <f>R8</f>
        <v>2.1280160051182884E-2</v>
      </c>
      <c r="S27" s="122">
        <v>1</v>
      </c>
      <c r="V27" s="45">
        <f t="shared" si="10"/>
        <v>1.1554587763749252E-5</v>
      </c>
      <c r="W27" s="45">
        <f t="shared" si="11"/>
        <v>-3.9276400826141848E-8</v>
      </c>
      <c r="X27" s="45">
        <f t="shared" si="12"/>
        <v>1.3350849839018392E-10</v>
      </c>
      <c r="Z27" s="129"/>
      <c r="AA27" s="5"/>
    </row>
    <row r="28" spans="1:27" x14ac:dyDescent="0.35">
      <c r="A28" s="6">
        <v>41988</v>
      </c>
      <c r="B28" s="45">
        <v>654.65</v>
      </c>
      <c r="C28" s="43">
        <v>85.009200000000007</v>
      </c>
      <c r="D28" s="45">
        <f t="shared" si="0"/>
        <v>-6.0126627711656347E-2</v>
      </c>
      <c r="E28" s="45">
        <f t="shared" si="0"/>
        <v>-5.0440715376392435E-2</v>
      </c>
      <c r="F28" s="45">
        <f t="shared" si="1"/>
        <v>-6.2778890874860258E-2</v>
      </c>
      <c r="G28" s="45">
        <f t="shared" si="2"/>
        <v>-5.2310755268906585E-2</v>
      </c>
      <c r="H28" s="45">
        <f t="shared" si="3"/>
        <v>3.2840111966082079E-3</v>
      </c>
      <c r="I28" s="45">
        <f t="shared" si="4"/>
        <v>3.9411891394776129E-3</v>
      </c>
      <c r="J28" s="45">
        <f t="shared" si="5"/>
        <v>-3.4201770748895605E-2</v>
      </c>
      <c r="K28" s="45">
        <f t="shared" si="6"/>
        <v>-1.623894462749683E-2</v>
      </c>
      <c r="L28" s="45">
        <f t="shared" si="7"/>
        <v>2.6370332261490816E-4</v>
      </c>
      <c r="M28" s="45">
        <f t="shared" si="8"/>
        <v>-7.6695115307947578E-2</v>
      </c>
      <c r="N28" s="45">
        <f t="shared" si="9"/>
        <v>8.2915738101564385E-3</v>
      </c>
      <c r="O28" s="2"/>
      <c r="P28" s="2"/>
      <c r="Q28" s="149" t="s">
        <v>131</v>
      </c>
      <c r="R28" s="89">
        <f>S8</f>
        <v>6.3851646200321258E-2</v>
      </c>
      <c r="S28" s="122">
        <f>S7</f>
        <v>138</v>
      </c>
      <c r="V28" s="45">
        <f t="shared" si="10"/>
        <v>2.6370332261490805E-4</v>
      </c>
      <c r="W28" s="45">
        <f t="shared" si="11"/>
        <v>-4.2822636540304239E-6</v>
      </c>
      <c r="X28" s="45">
        <f t="shared" si="12"/>
        <v>6.9539442358142272E-8</v>
      </c>
      <c r="Z28" s="129"/>
      <c r="AA28" s="5"/>
    </row>
    <row r="29" spans="1:27" ht="15" thickBot="1" x14ac:dyDescent="0.4">
      <c r="A29" s="6">
        <v>41981</v>
      </c>
      <c r="B29" s="45">
        <v>696.53</v>
      </c>
      <c r="C29" s="43">
        <v>89.524900000000002</v>
      </c>
      <c r="D29" s="45">
        <f t="shared" si="0"/>
        <v>-1.3623167882178015E-2</v>
      </c>
      <c r="E29" s="45">
        <f t="shared" si="0"/>
        <v>-9.0302598939348035E-3</v>
      </c>
      <c r="F29" s="45">
        <f t="shared" si="1"/>
        <v>-1.627543104538192E-2</v>
      </c>
      <c r="G29" s="45">
        <f t="shared" si="2"/>
        <v>-1.0900299786448953E-2</v>
      </c>
      <c r="H29" s="45">
        <f t="shared" si="3"/>
        <v>1.7740707754834121E-4</v>
      </c>
      <c r="I29" s="45">
        <f t="shared" si="4"/>
        <v>2.6488965571298161E-4</v>
      </c>
      <c r="J29" s="45">
        <f t="shared" si="5"/>
        <v>-7.48157907677598E-3</v>
      </c>
      <c r="K29" s="45">
        <f t="shared" si="6"/>
        <v>-1.5486808171588234E-3</v>
      </c>
      <c r="L29" s="45">
        <f t="shared" si="7"/>
        <v>2.3984122734357211E-6</v>
      </c>
      <c r="M29" s="45">
        <f t="shared" si="8"/>
        <v>-4.9974923635827978E-2</v>
      </c>
      <c r="N29" s="45">
        <f t="shared" si="9"/>
        <v>3.5011765482276039E-2</v>
      </c>
      <c r="O29" s="2"/>
      <c r="P29" s="2"/>
      <c r="Q29" s="150" t="s">
        <v>132</v>
      </c>
      <c r="R29" s="91">
        <f>R27/R26</f>
        <v>0.24996720953288709</v>
      </c>
      <c r="S29" s="113"/>
      <c r="V29" s="45">
        <f t="shared" si="10"/>
        <v>2.3984122734357152E-6</v>
      </c>
      <c r="W29" s="45">
        <f t="shared" si="11"/>
        <v>-3.7143750795081701E-9</v>
      </c>
      <c r="X29" s="45">
        <f t="shared" si="12"/>
        <v>5.7523814333670759E-12</v>
      </c>
      <c r="Z29" s="129"/>
      <c r="AA29" s="5"/>
    </row>
    <row r="30" spans="1:27" x14ac:dyDescent="0.35">
      <c r="A30" s="6">
        <v>41974</v>
      </c>
      <c r="B30" s="45">
        <v>706.15</v>
      </c>
      <c r="C30" s="43">
        <v>90.340699999999998</v>
      </c>
      <c r="D30" s="45">
        <f t="shared" si="0"/>
        <v>2.6574788840914666E-2</v>
      </c>
      <c r="E30" s="45">
        <f t="shared" si="0"/>
        <v>1.9592640119542239E-2</v>
      </c>
      <c r="F30" s="45">
        <f t="shared" si="1"/>
        <v>2.3922525677710763E-2</v>
      </c>
      <c r="G30" s="45">
        <f t="shared" si="2"/>
        <v>1.7722600227028089E-2</v>
      </c>
      <c r="H30" s="45">
        <f t="shared" si="3"/>
        <v>4.2396935900688206E-4</v>
      </c>
      <c r="I30" s="45">
        <f t="shared" si="4"/>
        <v>5.7228723480073082E-4</v>
      </c>
      <c r="J30" s="45">
        <f t="shared" si="5"/>
        <v>1.56155649294371E-2</v>
      </c>
      <c r="K30" s="45">
        <f t="shared" si="6"/>
        <v>3.9770751901051383E-3</v>
      </c>
      <c r="L30" s="45">
        <f t="shared" si="7"/>
        <v>1.581712706774982E-5</v>
      </c>
      <c r="M30" s="45">
        <f t="shared" si="8"/>
        <v>-2.687777962961492E-2</v>
      </c>
      <c r="N30" s="45">
        <f t="shared" si="9"/>
        <v>5.8108909488489097E-2</v>
      </c>
      <c r="O30" s="2"/>
      <c r="P30" s="2"/>
      <c r="Q30" s="2"/>
      <c r="V30" s="45">
        <f t="shared" si="10"/>
        <v>1.5817127067749834E-5</v>
      </c>
      <c r="W30" s="45">
        <f t="shared" si="11"/>
        <v>6.2905903639888327E-8</v>
      </c>
      <c r="X30" s="45">
        <f t="shared" si="12"/>
        <v>2.5018150867734447E-10</v>
      </c>
      <c r="Z30" s="129"/>
      <c r="AA30" s="5"/>
    </row>
    <row r="31" spans="1:27" x14ac:dyDescent="0.35">
      <c r="A31" s="6">
        <v>41967</v>
      </c>
      <c r="B31" s="45">
        <v>687.87</v>
      </c>
      <c r="C31" s="43">
        <v>88.604699999999994</v>
      </c>
      <c r="D31" s="45">
        <f t="shared" si="0"/>
        <v>1.0429366746478286E-2</v>
      </c>
      <c r="E31" s="45">
        <f t="shared" si="0"/>
        <v>2.9768732719456271E-2</v>
      </c>
      <c r="F31" s="45">
        <f t="shared" si="1"/>
        <v>7.7771035832743807E-3</v>
      </c>
      <c r="G31" s="45">
        <f t="shared" si="2"/>
        <v>2.7898692826942122E-2</v>
      </c>
      <c r="H31" s="45">
        <f t="shared" si="3"/>
        <v>2.1697102395308284E-4</v>
      </c>
      <c r="I31" s="45">
        <f t="shared" si="4"/>
        <v>6.048334014497921E-5</v>
      </c>
      <c r="J31" s="45">
        <f t="shared" si="5"/>
        <v>6.3386471565976031E-3</v>
      </c>
      <c r="K31" s="45">
        <f t="shared" si="6"/>
        <v>2.3430085562858669E-2</v>
      </c>
      <c r="L31" s="45">
        <f t="shared" si="7"/>
        <v>5.4896890948287827E-4</v>
      </c>
      <c r="M31" s="45">
        <f t="shared" si="8"/>
        <v>-3.615469740245441E-2</v>
      </c>
      <c r="N31" s="45">
        <f t="shared" si="9"/>
        <v>4.8831991715649607E-2</v>
      </c>
      <c r="O31" s="2"/>
      <c r="P31" s="2"/>
      <c r="Q31" s="2"/>
      <c r="V31" s="45">
        <f t="shared" si="10"/>
        <v>5.4896890948287838E-4</v>
      </c>
      <c r="W31" s="45">
        <f t="shared" si="11"/>
        <v>1.2862388520533059E-5</v>
      </c>
      <c r="X31" s="45">
        <f t="shared" si="12"/>
        <v>3.0136686357882071E-7</v>
      </c>
      <c r="Z31" s="129"/>
      <c r="AA31" s="5"/>
    </row>
    <row r="32" spans="1:27" x14ac:dyDescent="0.35">
      <c r="A32" s="6">
        <v>41960</v>
      </c>
      <c r="B32" s="45">
        <v>680.77</v>
      </c>
      <c r="C32" s="43">
        <v>86.043300000000002</v>
      </c>
      <c r="D32" s="45">
        <f t="shared" si="0"/>
        <v>8.8769673078633177E-3</v>
      </c>
      <c r="E32" s="45">
        <f t="shared" si="0"/>
        <v>3.5034970825572288E-3</v>
      </c>
      <c r="F32" s="45">
        <f t="shared" si="1"/>
        <v>6.2247041446594122E-3</v>
      </c>
      <c r="G32" s="45">
        <f t="shared" si="2"/>
        <v>1.6334571900430781E-3</v>
      </c>
      <c r="H32" s="45">
        <f t="shared" si="3"/>
        <v>1.0167787740984865E-5</v>
      </c>
      <c r="I32" s="45">
        <f t="shared" si="4"/>
        <v>3.8746941688540064E-5</v>
      </c>
      <c r="J32" s="45">
        <f t="shared" si="5"/>
        <v>5.4466616849018256E-3</v>
      </c>
      <c r="K32" s="45">
        <f t="shared" si="6"/>
        <v>-1.9431646023445968E-3</v>
      </c>
      <c r="L32" s="45">
        <f t="shared" si="7"/>
        <v>3.7758886718050347E-6</v>
      </c>
      <c r="M32" s="45">
        <f t="shared" si="8"/>
        <v>-3.7046682874150187E-2</v>
      </c>
      <c r="N32" s="45">
        <f t="shared" si="9"/>
        <v>4.794000624395383E-2</v>
      </c>
      <c r="O32" s="2"/>
      <c r="P32" s="2"/>
      <c r="Q32" s="2"/>
      <c r="V32" s="45">
        <f t="shared" si="10"/>
        <v>3.7758886718050271E-6</v>
      </c>
      <c r="W32" s="45">
        <f t="shared" si="11"/>
        <v>-7.3371732094454757E-9</v>
      </c>
      <c r="X32" s="45">
        <f t="shared" si="12"/>
        <v>1.4257335261865532E-11</v>
      </c>
      <c r="Z32" s="129"/>
      <c r="AA32" s="5"/>
    </row>
    <row r="33" spans="1:27" x14ac:dyDescent="0.35">
      <c r="A33" s="6">
        <v>41953</v>
      </c>
      <c r="B33" s="45">
        <v>674.78</v>
      </c>
      <c r="C33" s="43">
        <v>85.742900000000006</v>
      </c>
      <c r="D33" s="45">
        <f t="shared" si="0"/>
        <v>1.4905169431618162E-2</v>
      </c>
      <c r="E33" s="45">
        <f t="shared" si="0"/>
        <v>9.5191112199533925E-3</v>
      </c>
      <c r="F33" s="45">
        <f t="shared" si="1"/>
        <v>1.2252906268414257E-2</v>
      </c>
      <c r="G33" s="45">
        <f t="shared" si="2"/>
        <v>7.6490713274392419E-3</v>
      </c>
      <c r="H33" s="45">
        <f t="shared" si="3"/>
        <v>9.3723354015528044E-5</v>
      </c>
      <c r="I33" s="45">
        <f t="shared" si="4"/>
        <v>1.5013371202254538E-4</v>
      </c>
      <c r="J33" s="45">
        <f t="shared" si="5"/>
        <v>8.9103763585120562E-3</v>
      </c>
      <c r="K33" s="45">
        <f t="shared" si="6"/>
        <v>6.0873486144133633E-4</v>
      </c>
      <c r="L33" s="45">
        <f t="shared" si="7"/>
        <v>3.7055813153400292E-7</v>
      </c>
      <c r="M33" s="45">
        <f t="shared" si="8"/>
        <v>-3.3582968200539957E-2</v>
      </c>
      <c r="N33" s="45">
        <f t="shared" si="9"/>
        <v>5.1403720917564059E-2</v>
      </c>
      <c r="O33" s="2"/>
      <c r="P33" s="2"/>
      <c r="Q33" s="2"/>
      <c r="V33" s="45">
        <f t="shared" si="10"/>
        <v>3.7055813153400546E-7</v>
      </c>
      <c r="W33" s="45">
        <f t="shared" si="11"/>
        <v>2.2557165285531406E-10</v>
      </c>
      <c r="X33" s="45">
        <f t="shared" si="12"/>
        <v>1.373133288459733E-13</v>
      </c>
      <c r="Z33" s="129"/>
      <c r="AA33" s="5"/>
    </row>
    <row r="34" spans="1:27" x14ac:dyDescent="0.35">
      <c r="A34" s="6">
        <v>41946</v>
      </c>
      <c r="B34" s="45">
        <v>664.87</v>
      </c>
      <c r="C34" s="43">
        <v>84.934399999999997</v>
      </c>
      <c r="D34" s="45">
        <f t="shared" si="0"/>
        <v>-5.6748052832437189E-2</v>
      </c>
      <c r="E34" s="45">
        <f t="shared" si="0"/>
        <v>2.6474491140121719E-2</v>
      </c>
      <c r="F34" s="45">
        <f t="shared" si="1"/>
        <v>-5.9400315995641093E-2</v>
      </c>
      <c r="G34" s="45">
        <f t="shared" si="2"/>
        <v>2.4604451247607569E-2</v>
      </c>
      <c r="H34" s="45">
        <f t="shared" si="3"/>
        <v>-1.4615121790072353E-3</v>
      </c>
      <c r="I34" s="45">
        <f t="shared" si="4"/>
        <v>3.5283975403820151E-3</v>
      </c>
      <c r="J34" s="45">
        <f t="shared" si="5"/>
        <v>-3.2260492214301092E-2</v>
      </c>
      <c r="K34" s="45">
        <f t="shared" si="6"/>
        <v>5.8734983354422815E-2</v>
      </c>
      <c r="L34" s="45">
        <f t="shared" si="7"/>
        <v>3.4497982696443251E-3</v>
      </c>
      <c r="M34" s="45">
        <f t="shared" si="8"/>
        <v>-7.4753836773353066E-2</v>
      </c>
      <c r="N34" s="45">
        <f t="shared" si="9"/>
        <v>1.0232852344750944E-2</v>
      </c>
      <c r="O34" s="2"/>
      <c r="P34" s="2"/>
      <c r="Q34" s="2"/>
      <c r="V34" s="45">
        <f t="shared" si="10"/>
        <v>3.4497982696443251E-3</v>
      </c>
      <c r="W34" s="45">
        <f t="shared" si="11"/>
        <v>2.0262384394367607E-4</v>
      </c>
      <c r="X34" s="45">
        <f t="shared" si="12"/>
        <v>1.190110810124098E-5</v>
      </c>
      <c r="Z34" s="129"/>
      <c r="AA34" s="5"/>
    </row>
    <row r="35" spans="1:27" x14ac:dyDescent="0.35">
      <c r="A35" s="6">
        <v>41939</v>
      </c>
      <c r="B35" s="45">
        <v>704.87</v>
      </c>
      <c r="C35" s="43">
        <v>82.743799999999993</v>
      </c>
      <c r="D35" s="45">
        <f t="shared" si="0"/>
        <v>3.8788593323999782E-2</v>
      </c>
      <c r="E35" s="45">
        <f t="shared" si="0"/>
        <v>3.7119762152758022E-2</v>
      </c>
      <c r="F35" s="45">
        <f t="shared" si="1"/>
        <v>3.6136330160795878E-2</v>
      </c>
      <c r="G35" s="45">
        <f t="shared" si="2"/>
        <v>3.5249722260243872E-2</v>
      </c>
      <c r="H35" s="45">
        <f t="shared" si="3"/>
        <v>1.2737956016725285E-3</v>
      </c>
      <c r="I35" s="45">
        <f t="shared" si="4"/>
        <v>1.3058343574900459E-3</v>
      </c>
      <c r="J35" s="45">
        <f t="shared" si="5"/>
        <v>2.2633434095097615E-2</v>
      </c>
      <c r="K35" s="45">
        <f t="shared" si="6"/>
        <v>1.4486328057660407E-2</v>
      </c>
      <c r="L35" s="45">
        <f t="shared" si="7"/>
        <v>2.0985370059415915E-4</v>
      </c>
      <c r="M35" s="45">
        <f t="shared" si="8"/>
        <v>-1.9859910463954418E-2</v>
      </c>
      <c r="N35" s="45">
        <f t="shared" si="9"/>
        <v>6.5126778654149592E-2</v>
      </c>
      <c r="O35" s="2"/>
      <c r="P35" s="2"/>
      <c r="Q35" s="2"/>
      <c r="V35" s="45">
        <f t="shared" si="10"/>
        <v>2.0985370059415921E-4</v>
      </c>
      <c r="W35" s="45">
        <f t="shared" si="11"/>
        <v>3.0400095509210355E-6</v>
      </c>
      <c r="X35" s="45">
        <f t="shared" si="12"/>
        <v>4.4038575653063019E-8</v>
      </c>
      <c r="Z35" s="129"/>
      <c r="AA35" s="5"/>
    </row>
    <row r="36" spans="1:27" x14ac:dyDescent="0.35">
      <c r="A36" s="6">
        <v>41932</v>
      </c>
      <c r="B36" s="45">
        <v>678.55</v>
      </c>
      <c r="C36" s="43">
        <v>79.782300000000006</v>
      </c>
      <c r="D36" s="45">
        <f t="shared" si="0"/>
        <v>-2.196630104210209E-2</v>
      </c>
      <c r="E36" s="45">
        <f t="shared" si="0"/>
        <v>3.1913087760992911E-3</v>
      </c>
      <c r="F36" s="45">
        <f t="shared" si="1"/>
        <v>-2.4618564205305993E-2</v>
      </c>
      <c r="G36" s="45">
        <f t="shared" si="2"/>
        <v>1.3212688835851404E-3</v>
      </c>
      <c r="H36" s="45">
        <f t="shared" si="3"/>
        <v>-3.2527742843013747E-5</v>
      </c>
      <c r="I36" s="45">
        <f t="shared" si="4"/>
        <v>6.0607370353077351E-4</v>
      </c>
      <c r="J36" s="45">
        <f t="shared" si="5"/>
        <v>-1.2275418459837839E-2</v>
      </c>
      <c r="K36" s="45">
        <f t="shared" si="6"/>
        <v>1.5466727235937131E-2</v>
      </c>
      <c r="L36" s="45">
        <f t="shared" si="7"/>
        <v>2.3921965139087943E-4</v>
      </c>
      <c r="M36" s="45">
        <f t="shared" si="8"/>
        <v>-5.4768763018889832E-2</v>
      </c>
      <c r="N36" s="45">
        <f t="shared" si="9"/>
        <v>3.0217926099214181E-2</v>
      </c>
      <c r="O36" s="2"/>
      <c r="P36" s="2"/>
      <c r="Q36" s="2"/>
      <c r="V36" s="45">
        <f t="shared" si="10"/>
        <v>2.3921965139087948E-4</v>
      </c>
      <c r="W36" s="45">
        <f t="shared" si="11"/>
        <v>3.6999450975387019E-6</v>
      </c>
      <c r="X36" s="45">
        <f t="shared" si="12"/>
        <v>5.722604161157391E-8</v>
      </c>
      <c r="Z36" s="129"/>
      <c r="AA36" s="5"/>
    </row>
    <row r="37" spans="1:27" x14ac:dyDescent="0.35">
      <c r="A37" s="6">
        <v>41925</v>
      </c>
      <c r="B37" s="45">
        <v>693.79</v>
      </c>
      <c r="C37" s="43">
        <v>79.528499999999994</v>
      </c>
      <c r="D37" s="45">
        <f t="shared" si="0"/>
        <v>-4.3720968697881529E-2</v>
      </c>
      <c r="E37" s="45">
        <f t="shared" si="0"/>
        <v>-3.3145745724570963E-2</v>
      </c>
      <c r="F37" s="45">
        <f t="shared" si="1"/>
        <v>-4.6373231861085433E-2</v>
      </c>
      <c r="G37" s="45">
        <f t="shared" si="2"/>
        <v>-3.5015785617085113E-2</v>
      </c>
      <c r="H37" s="45">
        <f t="shared" si="3"/>
        <v>1.6237951452191485E-3</v>
      </c>
      <c r="I37" s="45">
        <f t="shared" si="4"/>
        <v>2.1504766332419889E-3</v>
      </c>
      <c r="J37" s="45">
        <f t="shared" si="5"/>
        <v>-2.4775324739009171E-2</v>
      </c>
      <c r="K37" s="45">
        <f t="shared" si="6"/>
        <v>-8.3704209855617918E-3</v>
      </c>
      <c r="L37" s="45">
        <f t="shared" si="7"/>
        <v>7.0063947475533235E-5</v>
      </c>
      <c r="M37" s="45">
        <f t="shared" si="8"/>
        <v>-6.7268669298061162E-2</v>
      </c>
      <c r="N37" s="45">
        <f t="shared" si="9"/>
        <v>1.7718019820042862E-2</v>
      </c>
      <c r="O37" s="2"/>
      <c r="P37" s="2"/>
      <c r="Q37" s="2"/>
      <c r="V37" s="45">
        <f t="shared" si="10"/>
        <v>7.0063947475533208E-5</v>
      </c>
      <c r="W37" s="45">
        <f t="shared" si="11"/>
        <v>-5.8646473628050216E-7</v>
      </c>
      <c r="X37" s="45">
        <f t="shared" si="12"/>
        <v>4.9089567358542757E-9</v>
      </c>
      <c r="Z37" s="129"/>
      <c r="AA37" s="5"/>
    </row>
    <row r="38" spans="1:27" x14ac:dyDescent="0.35">
      <c r="A38" s="6">
        <v>41918</v>
      </c>
      <c r="B38" s="45">
        <v>725.51</v>
      </c>
      <c r="C38" s="43">
        <v>82.254900000000006</v>
      </c>
      <c r="D38" s="45">
        <f t="shared" si="0"/>
        <v>-7.6867314978184519E-3</v>
      </c>
      <c r="E38" s="45">
        <f t="shared" si="0"/>
        <v>-8.3881148682288555E-3</v>
      </c>
      <c r="F38" s="45">
        <f t="shared" si="1"/>
        <v>-1.0338994661022357E-2</v>
      </c>
      <c r="G38" s="45">
        <f t="shared" si="2"/>
        <v>-1.0258154760743005E-2</v>
      </c>
      <c r="H38" s="45">
        <f t="shared" si="3"/>
        <v>1.0605900730326301E-4</v>
      </c>
      <c r="I38" s="45">
        <f t="shared" si="4"/>
        <v>1.068948106006488E-4</v>
      </c>
      <c r="J38" s="45">
        <f t="shared" si="5"/>
        <v>-4.0705916229159958E-3</v>
      </c>
      <c r="K38" s="45">
        <f t="shared" si="6"/>
        <v>-4.3175232453128596E-3</v>
      </c>
      <c r="L38" s="45">
        <f t="shared" si="7"/>
        <v>1.8641006973816886E-5</v>
      </c>
      <c r="M38" s="45">
        <f t="shared" si="8"/>
        <v>-4.6563936181967996E-2</v>
      </c>
      <c r="N38" s="45">
        <f t="shared" si="9"/>
        <v>3.842275293613602E-2</v>
      </c>
      <c r="O38" s="2"/>
      <c r="P38" s="2"/>
      <c r="Q38" s="2"/>
      <c r="V38" s="45">
        <f t="shared" si="10"/>
        <v>1.8641006973816872E-5</v>
      </c>
      <c r="W38" s="45">
        <f t="shared" si="11"/>
        <v>-8.0482980925493437E-8</v>
      </c>
      <c r="X38" s="45">
        <f t="shared" si="12"/>
        <v>3.4748714099788927E-10</v>
      </c>
      <c r="Z38" s="129"/>
      <c r="AA38" s="5"/>
    </row>
    <row r="39" spans="1:27" x14ac:dyDescent="0.35">
      <c r="A39" s="6">
        <v>41911</v>
      </c>
      <c r="B39" s="45">
        <v>731.13</v>
      </c>
      <c r="C39" s="43">
        <v>82.950699999999998</v>
      </c>
      <c r="D39" s="45">
        <f t="shared" si="0"/>
        <v>-9.4700048772557426E-3</v>
      </c>
      <c r="E39" s="45">
        <f t="shared" si="0"/>
        <v>-2.905210768242136E-2</v>
      </c>
      <c r="F39" s="45">
        <f t="shared" si="1"/>
        <v>-1.2122268040459648E-2</v>
      </c>
      <c r="G39" s="45">
        <f t="shared" si="2"/>
        <v>-3.0922147574935509E-2</v>
      </c>
      <c r="H39" s="45">
        <f t="shared" si="3"/>
        <v>3.7484656129001753E-4</v>
      </c>
      <c r="I39" s="45">
        <f t="shared" si="4"/>
        <v>1.469493824447494E-4</v>
      </c>
      <c r="J39" s="45">
        <f t="shared" si="5"/>
        <v>-5.0952338038865435E-3</v>
      </c>
      <c r="K39" s="45">
        <f t="shared" si="6"/>
        <v>-2.3956873878534818E-2</v>
      </c>
      <c r="L39" s="45">
        <f t="shared" si="7"/>
        <v>5.7393180603202386E-4</v>
      </c>
      <c r="M39" s="45">
        <f t="shared" si="8"/>
        <v>-4.7588578362938547E-2</v>
      </c>
      <c r="N39" s="45">
        <f t="shared" si="9"/>
        <v>3.739811075516547E-2</v>
      </c>
      <c r="O39" s="2"/>
      <c r="P39" s="2"/>
      <c r="Q39" s="2"/>
      <c r="V39" s="45">
        <f t="shared" si="10"/>
        <v>5.7393180603202375E-4</v>
      </c>
      <c r="W39" s="45">
        <f t="shared" si="11"/>
        <v>-1.3749611891988899E-5</v>
      </c>
      <c r="X39" s="45">
        <f t="shared" si="12"/>
        <v>3.2939771797518051E-7</v>
      </c>
      <c r="Z39" s="129"/>
      <c r="AA39" s="5"/>
    </row>
    <row r="40" spans="1:27" x14ac:dyDescent="0.35">
      <c r="A40" s="6">
        <v>41904</v>
      </c>
      <c r="B40" s="45">
        <v>738.12</v>
      </c>
      <c r="C40" s="43">
        <v>85.432699999999997</v>
      </c>
      <c r="D40" s="45">
        <f t="shared" si="0"/>
        <v>1.7549180440866317E-2</v>
      </c>
      <c r="E40" s="45">
        <f t="shared" si="0"/>
        <v>-7.6960414510207859E-4</v>
      </c>
      <c r="F40" s="45">
        <f t="shared" si="1"/>
        <v>1.4896917277662411E-2</v>
      </c>
      <c r="G40" s="45">
        <f t="shared" si="2"/>
        <v>-2.6396440376162292E-3</v>
      </c>
      <c r="H40" s="45">
        <f t="shared" si="3"/>
        <v>-3.9322558870843769E-5</v>
      </c>
      <c r="I40" s="45">
        <f t="shared" si="4"/>
        <v>2.2191814437751687E-4</v>
      </c>
      <c r="J40" s="45">
        <f t="shared" si="5"/>
        <v>1.0429585492829444E-2</v>
      </c>
      <c r="K40" s="45">
        <f t="shared" si="6"/>
        <v>-1.1199189637931522E-2</v>
      </c>
      <c r="L40" s="45">
        <f t="shared" si="7"/>
        <v>1.2542184854635278E-4</v>
      </c>
      <c r="M40" s="45">
        <f t="shared" si="8"/>
        <v>-3.2063759066222573E-2</v>
      </c>
      <c r="N40" s="45">
        <f t="shared" si="9"/>
        <v>5.2922930051881444E-2</v>
      </c>
      <c r="O40" s="2"/>
      <c r="P40" s="2"/>
      <c r="Q40" s="2"/>
      <c r="V40" s="45">
        <f t="shared" si="10"/>
        <v>1.2542184854635272E-4</v>
      </c>
      <c r="W40" s="45">
        <f t="shared" si="11"/>
        <v>-1.4046230666105298E-6</v>
      </c>
      <c r="X40" s="45">
        <f t="shared" si="12"/>
        <v>1.5730640092784239E-8</v>
      </c>
      <c r="Z40" s="129"/>
      <c r="AA40" s="5"/>
    </row>
    <row r="41" spans="1:27" x14ac:dyDescent="0.35">
      <c r="A41" s="6">
        <v>41897</v>
      </c>
      <c r="B41" s="45">
        <v>725.39</v>
      </c>
      <c r="C41" s="43">
        <v>85.498500000000007</v>
      </c>
      <c r="D41" s="45">
        <f t="shared" si="0"/>
        <v>7.0804814727401782E-3</v>
      </c>
      <c r="E41" s="45">
        <f t="shared" si="0"/>
        <v>5.751115168169253E-3</v>
      </c>
      <c r="F41" s="45">
        <f t="shared" si="1"/>
        <v>4.4282183095362727E-3</v>
      </c>
      <c r="G41" s="45">
        <f t="shared" si="2"/>
        <v>3.8810752756551024E-3</v>
      </c>
      <c r="H41" s="45">
        <f t="shared" si="3"/>
        <v>1.7186248596344462E-5</v>
      </c>
      <c r="I41" s="45">
        <f t="shared" si="4"/>
        <v>1.9609117396912285E-5</v>
      </c>
      <c r="J41" s="45">
        <f t="shared" si="5"/>
        <v>4.4144278247383786E-3</v>
      </c>
      <c r="K41" s="45">
        <f t="shared" si="6"/>
        <v>1.3366873434308745E-3</v>
      </c>
      <c r="L41" s="45">
        <f t="shared" si="7"/>
        <v>1.7867330540882886E-6</v>
      </c>
      <c r="M41" s="45">
        <f t="shared" si="8"/>
        <v>-3.8078916734313635E-2</v>
      </c>
      <c r="N41" s="45">
        <f t="shared" si="9"/>
        <v>4.6907772383790382E-2</v>
      </c>
      <c r="O41" s="2"/>
      <c r="P41" s="2"/>
      <c r="Q41" s="2"/>
      <c r="V41" s="45">
        <f t="shared" si="10"/>
        <v>1.7867330540882939E-6</v>
      </c>
      <c r="W41" s="45">
        <f t="shared" si="11"/>
        <v>2.388303459489418E-9</v>
      </c>
      <c r="X41" s="45">
        <f t="shared" si="12"/>
        <v>3.192415006571682E-12</v>
      </c>
      <c r="Z41" s="129"/>
      <c r="AA41" s="5"/>
    </row>
    <row r="42" spans="1:27" x14ac:dyDescent="0.35">
      <c r="A42" s="6">
        <v>41890</v>
      </c>
      <c r="B42" s="45">
        <v>720.29</v>
      </c>
      <c r="C42" s="43">
        <v>85.009600000000006</v>
      </c>
      <c r="D42" s="45">
        <f t="shared" si="0"/>
        <v>1.9908528383104578E-2</v>
      </c>
      <c r="E42" s="45">
        <f t="shared" si="0"/>
        <v>9.714734350298293E-3</v>
      </c>
      <c r="F42" s="45">
        <f t="shared" si="1"/>
        <v>1.7256265219900674E-2</v>
      </c>
      <c r="G42" s="45">
        <f t="shared" si="2"/>
        <v>7.8446944577841432E-3</v>
      </c>
      <c r="H42" s="45">
        <f t="shared" si="3"/>
        <v>1.3537012813260809E-4</v>
      </c>
      <c r="I42" s="45">
        <f t="shared" si="4"/>
        <v>2.9777868933955365E-4</v>
      </c>
      <c r="J42" s="45">
        <f t="shared" si="5"/>
        <v>1.1785231491406633E-2</v>
      </c>
      <c r="K42" s="45">
        <f t="shared" si="6"/>
        <v>-2.0704971411083396E-3</v>
      </c>
      <c r="L42" s="45">
        <f t="shared" si="7"/>
        <v>4.2869584113378075E-6</v>
      </c>
      <c r="M42" s="45">
        <f t="shared" si="8"/>
        <v>-3.0708113067645385E-2</v>
      </c>
      <c r="N42" s="45">
        <f t="shared" si="9"/>
        <v>5.4278576050458632E-2</v>
      </c>
      <c r="O42" s="2"/>
      <c r="P42" s="2"/>
      <c r="Q42" s="2"/>
      <c r="V42" s="45">
        <f t="shared" si="10"/>
        <v>4.2869584113377982E-6</v>
      </c>
      <c r="W42" s="45">
        <f t="shared" si="11"/>
        <v>-8.8761351347252518E-9</v>
      </c>
      <c r="X42" s="45">
        <f t="shared" si="12"/>
        <v>1.8378012420539898E-11</v>
      </c>
      <c r="Z42" s="129"/>
      <c r="AA42" s="5"/>
    </row>
    <row r="43" spans="1:27" x14ac:dyDescent="0.35">
      <c r="A43" s="6">
        <v>41883</v>
      </c>
      <c r="B43" s="45">
        <v>706.23</v>
      </c>
      <c r="C43" s="43">
        <v>84.191699999999997</v>
      </c>
      <c r="D43" s="45">
        <f t="shared" si="0"/>
        <v>2.4130280311489415E-2</v>
      </c>
      <c r="E43" s="45">
        <f t="shared" si="0"/>
        <v>2.4131500743845815E-2</v>
      </c>
      <c r="F43" s="45">
        <f t="shared" si="1"/>
        <v>2.1478017148285511E-2</v>
      </c>
      <c r="G43" s="45">
        <f t="shared" si="2"/>
        <v>2.2261460851331665E-2</v>
      </c>
      <c r="H43" s="45">
        <f t="shared" si="3"/>
        <v>4.781320379107881E-4</v>
      </c>
      <c r="I43" s="45">
        <f t="shared" si="4"/>
        <v>4.6130522062204647E-4</v>
      </c>
      <c r="J43" s="45">
        <f t="shared" si="5"/>
        <v>1.421098693266256E-2</v>
      </c>
      <c r="K43" s="45">
        <f t="shared" si="6"/>
        <v>9.9205138111832548E-3</v>
      </c>
      <c r="L43" s="45">
        <f t="shared" si="7"/>
        <v>9.8416594277877709E-5</v>
      </c>
      <c r="M43" s="45">
        <f t="shared" si="8"/>
        <v>-2.8282357626389462E-2</v>
      </c>
      <c r="N43" s="45">
        <f t="shared" si="9"/>
        <v>5.6704331491714555E-2</v>
      </c>
      <c r="O43" s="2"/>
      <c r="P43" s="2"/>
      <c r="Q43" s="2"/>
      <c r="V43" s="45">
        <f t="shared" si="10"/>
        <v>9.8416594277877736E-5</v>
      </c>
      <c r="W43" s="45">
        <f t="shared" si="11"/>
        <v>9.7634318278330517E-7</v>
      </c>
      <c r="X43" s="45">
        <f t="shared" si="12"/>
        <v>9.6858260292563962E-9</v>
      </c>
      <c r="Z43" s="129"/>
      <c r="AA43" s="5"/>
    </row>
    <row r="44" spans="1:27" x14ac:dyDescent="0.35">
      <c r="A44" s="6">
        <v>41876</v>
      </c>
      <c r="B44" s="45">
        <v>689.59</v>
      </c>
      <c r="C44" s="43">
        <v>82.207899999999995</v>
      </c>
      <c r="D44" s="45">
        <f t="shared" si="0"/>
        <v>2.541263940520451E-2</v>
      </c>
      <c r="E44" s="45">
        <f t="shared" si="0"/>
        <v>6.4457759049183615E-3</v>
      </c>
      <c r="F44" s="45">
        <f t="shared" si="1"/>
        <v>2.2760376242000606E-2</v>
      </c>
      <c r="G44" s="45">
        <f t="shared" si="2"/>
        <v>4.5757360124042109E-3</v>
      </c>
      <c r="H44" s="45">
        <f t="shared" si="3"/>
        <v>1.041454732263914E-4</v>
      </c>
      <c r="I44" s="45">
        <f t="shared" si="4"/>
        <v>5.180347266774256E-4</v>
      </c>
      <c r="J44" s="45">
        <f t="shared" si="5"/>
        <v>1.4947811265780944E-2</v>
      </c>
      <c r="K44" s="45">
        <f t="shared" si="6"/>
        <v>-8.5020353608625827E-3</v>
      </c>
      <c r="L44" s="45">
        <f t="shared" si="7"/>
        <v>7.228460527735775E-5</v>
      </c>
      <c r="M44" s="45">
        <f t="shared" si="8"/>
        <v>-2.7545533293271078E-2</v>
      </c>
      <c r="N44" s="45">
        <f t="shared" si="9"/>
        <v>5.7441155824832939E-2</v>
      </c>
      <c r="O44" s="2"/>
      <c r="P44" s="2"/>
      <c r="Q44" s="2"/>
      <c r="V44" s="45">
        <f t="shared" si="10"/>
        <v>7.2284605277357723E-5</v>
      </c>
      <c r="W44" s="45">
        <f t="shared" si="11"/>
        <v>-6.1456627011408925E-7</v>
      </c>
      <c r="X44" s="45">
        <f t="shared" si="12"/>
        <v>5.2250641601034117E-9</v>
      </c>
      <c r="Z44" s="129"/>
      <c r="AA44" s="5"/>
    </row>
    <row r="45" spans="1:27" x14ac:dyDescent="0.35">
      <c r="A45" s="6">
        <v>41869</v>
      </c>
      <c r="B45" s="45">
        <v>672.5</v>
      </c>
      <c r="C45" s="43">
        <v>81.681399999999996</v>
      </c>
      <c r="D45" s="45">
        <f t="shared" si="0"/>
        <v>2.7721743382847341E-2</v>
      </c>
      <c r="E45" s="45">
        <f t="shared" si="0"/>
        <v>3.1828482929897969E-2</v>
      </c>
      <c r="F45" s="45">
        <f t="shared" si="1"/>
        <v>2.5069480219643437E-2</v>
      </c>
      <c r="G45" s="45">
        <f t="shared" si="2"/>
        <v>2.995844303738382E-2</v>
      </c>
      <c r="H45" s="45">
        <f t="shared" si="3"/>
        <v>7.510425951370083E-4</v>
      </c>
      <c r="I45" s="45">
        <f t="shared" si="4"/>
        <v>6.2847883848309353E-4</v>
      </c>
      <c r="J45" s="45">
        <f t="shared" si="5"/>
        <v>1.6274587834658065E-2</v>
      </c>
      <c r="K45" s="45">
        <f t="shared" si="6"/>
        <v>1.5553895095239904E-2</v>
      </c>
      <c r="L45" s="45">
        <f t="shared" si="7"/>
        <v>2.4192365263372797E-4</v>
      </c>
      <c r="M45" s="45">
        <f t="shared" si="8"/>
        <v>-2.6218756724393957E-2</v>
      </c>
      <c r="N45" s="45">
        <f t="shared" si="9"/>
        <v>5.876793239371006E-2</v>
      </c>
      <c r="O45" s="2"/>
      <c r="P45" s="2"/>
      <c r="Q45" s="2"/>
      <c r="V45" s="45">
        <f t="shared" si="10"/>
        <v>2.4192365263372802E-4</v>
      </c>
      <c r="W45" s="45">
        <f t="shared" si="11"/>
        <v>3.762855114122265E-6</v>
      </c>
      <c r="X45" s="45">
        <f t="shared" si="12"/>
        <v>5.8527053703644701E-8</v>
      </c>
      <c r="Z45" s="129"/>
      <c r="AA45" s="5"/>
    </row>
    <row r="46" spans="1:27" x14ac:dyDescent="0.35">
      <c r="A46" s="6">
        <v>41862</v>
      </c>
      <c r="B46" s="45">
        <v>654.36</v>
      </c>
      <c r="C46" s="43">
        <v>79.161799999999999</v>
      </c>
      <c r="D46" s="45">
        <f t="shared" si="0"/>
        <v>-2.02578268876611E-2</v>
      </c>
      <c r="E46" s="45">
        <f t="shared" si="0"/>
        <v>6.8158202322644067E-3</v>
      </c>
      <c r="F46" s="45">
        <f t="shared" si="1"/>
        <v>-2.2910090050865004E-2</v>
      </c>
      <c r="G46" s="45">
        <f t="shared" si="2"/>
        <v>4.945780339750256E-3</v>
      </c>
      <c r="H46" s="45">
        <f t="shared" si="3"/>
        <v>-1.1330827295547609E-4</v>
      </c>
      <c r="I46" s="45">
        <f t="shared" si="4"/>
        <v>5.248722261387437E-4</v>
      </c>
      <c r="J46" s="45">
        <f t="shared" si="5"/>
        <v>-1.1293754793501599E-2</v>
      </c>
      <c r="K46" s="45">
        <f t="shared" si="6"/>
        <v>1.8109575025766007E-2</v>
      </c>
      <c r="L46" s="45">
        <f t="shared" si="7"/>
        <v>3.2795670761384785E-4</v>
      </c>
      <c r="M46" s="45">
        <f t="shared" si="8"/>
        <v>-5.3787099352553595E-2</v>
      </c>
      <c r="N46" s="45">
        <f t="shared" si="9"/>
        <v>3.1199589765550421E-2</v>
      </c>
      <c r="O46" s="2"/>
      <c r="P46" s="2"/>
      <c r="Q46" s="2"/>
      <c r="V46" s="45">
        <f t="shared" si="10"/>
        <v>3.2795670761384801E-4</v>
      </c>
      <c r="W46" s="45">
        <f t="shared" si="11"/>
        <v>5.9391566017361871E-6</v>
      </c>
      <c r="X46" s="45">
        <f t="shared" si="12"/>
        <v>1.07555602068915E-7</v>
      </c>
      <c r="Z46" s="129"/>
      <c r="AA46" s="5"/>
    </row>
    <row r="47" spans="1:27" x14ac:dyDescent="0.35">
      <c r="A47" s="6">
        <v>41855</v>
      </c>
      <c r="B47" s="45">
        <v>667.89</v>
      </c>
      <c r="C47" s="43">
        <v>78.625900000000001</v>
      </c>
      <c r="D47" s="45">
        <f t="shared" si="0"/>
        <v>1.7024257282514273E-2</v>
      </c>
      <c r="E47" s="45">
        <f t="shared" si="0"/>
        <v>-1.6117346293948821E-2</v>
      </c>
      <c r="F47" s="45">
        <f t="shared" si="1"/>
        <v>1.4371994119310368E-2</v>
      </c>
      <c r="G47" s="45">
        <f t="shared" si="2"/>
        <v>-1.7987386186462971E-2</v>
      </c>
      <c r="H47" s="45">
        <f t="shared" si="3"/>
        <v>-2.5851460849361037E-4</v>
      </c>
      <c r="I47" s="45">
        <f t="shared" si="4"/>
        <v>2.0655421496549179E-4</v>
      </c>
      <c r="J47" s="45">
        <f t="shared" si="5"/>
        <v>1.0127972506274625E-2</v>
      </c>
      <c r="K47" s="45">
        <f t="shared" si="6"/>
        <v>-2.6245318800223447E-2</v>
      </c>
      <c r="L47" s="45">
        <f t="shared" si="7"/>
        <v>6.8881675892536231E-4</v>
      </c>
      <c r="M47" s="45">
        <f t="shared" si="8"/>
        <v>-3.2365372052777397E-2</v>
      </c>
      <c r="N47" s="45">
        <f t="shared" si="9"/>
        <v>5.262131706532662E-2</v>
      </c>
      <c r="O47" s="2"/>
      <c r="P47" s="2"/>
      <c r="Q47" s="2"/>
      <c r="V47" s="45">
        <f t="shared" si="10"/>
        <v>6.8881675892536209E-4</v>
      </c>
      <c r="W47" s="45">
        <f t="shared" si="11"/>
        <v>-1.8078215432932783E-5</v>
      </c>
      <c r="X47" s="45">
        <f t="shared" si="12"/>
        <v>4.7446852737644038E-7</v>
      </c>
      <c r="Z47" s="129"/>
      <c r="AA47" s="5"/>
    </row>
    <row r="48" spans="1:27" x14ac:dyDescent="0.35">
      <c r="A48" s="6">
        <v>41848</v>
      </c>
      <c r="B48" s="45">
        <v>656.71</v>
      </c>
      <c r="C48" s="43">
        <v>79.913899999999998</v>
      </c>
      <c r="D48" s="45">
        <f t="shared" si="0"/>
        <v>6.035816596963792E-3</v>
      </c>
      <c r="E48" s="45">
        <f t="shared" si="0"/>
        <v>-5.1501600944134484E-3</v>
      </c>
      <c r="F48" s="45">
        <f t="shared" si="1"/>
        <v>3.383553433759887E-3</v>
      </c>
      <c r="G48" s="45">
        <f t="shared" si="2"/>
        <v>-7.0201999869275991E-3</v>
      </c>
      <c r="H48" s="45">
        <f t="shared" si="3"/>
        <v>-2.3753221771449991E-5</v>
      </c>
      <c r="I48" s="45">
        <f t="shared" si="4"/>
        <v>1.1448433839108323E-5</v>
      </c>
      <c r="J48" s="45">
        <f t="shared" si="5"/>
        <v>3.8141790299985575E-3</v>
      </c>
      <c r="K48" s="45">
        <f t="shared" si="6"/>
        <v>-8.9643391244120067E-3</v>
      </c>
      <c r="L48" s="45">
        <f t="shared" si="7"/>
        <v>8.0359375937463825E-5</v>
      </c>
      <c r="M48" s="45">
        <f t="shared" si="8"/>
        <v>-3.8679165529053455E-2</v>
      </c>
      <c r="N48" s="45">
        <f t="shared" si="9"/>
        <v>4.6307523589050562E-2</v>
      </c>
      <c r="O48" s="2"/>
      <c r="P48" s="2"/>
      <c r="Q48" s="2"/>
      <c r="V48" s="45">
        <f t="shared" si="10"/>
        <v>8.0359375937463797E-5</v>
      </c>
      <c r="W48" s="45">
        <f t="shared" si="11"/>
        <v>-7.2036869772953939E-7</v>
      </c>
      <c r="X48" s="45">
        <f t="shared" si="12"/>
        <v>6.4576293010586356E-9</v>
      </c>
      <c r="Z48" s="129"/>
      <c r="AA48" s="5"/>
    </row>
    <row r="49" spans="1:27" x14ac:dyDescent="0.35">
      <c r="A49" s="6">
        <v>41841</v>
      </c>
      <c r="B49" s="45">
        <v>652.77</v>
      </c>
      <c r="C49" s="43">
        <v>80.327600000000004</v>
      </c>
      <c r="D49" s="45">
        <f t="shared" si="0"/>
        <v>-7.375079833338437E-3</v>
      </c>
      <c r="E49" s="45">
        <f t="shared" si="0"/>
        <v>-7.6654053646718423E-3</v>
      </c>
      <c r="F49" s="45">
        <f t="shared" si="1"/>
        <v>-1.0027342996542342E-2</v>
      </c>
      <c r="G49" s="45">
        <f t="shared" si="2"/>
        <v>-9.535445257185993E-3</v>
      </c>
      <c r="H49" s="45">
        <f t="shared" si="3"/>
        <v>9.561518021855686E-5</v>
      </c>
      <c r="I49" s="45">
        <f t="shared" si="4"/>
        <v>1.0054760757030674E-4</v>
      </c>
      <c r="J49" s="45">
        <f t="shared" si="5"/>
        <v>-3.8915212431985188E-3</v>
      </c>
      <c r="K49" s="45">
        <f t="shared" si="6"/>
        <v>-3.7738841214733235E-3</v>
      </c>
      <c r="L49" s="45">
        <f t="shared" si="7"/>
        <v>1.4242201362308479E-5</v>
      </c>
      <c r="M49" s="45">
        <f t="shared" si="8"/>
        <v>-4.638486580225052E-2</v>
      </c>
      <c r="N49" s="45">
        <f t="shared" si="9"/>
        <v>3.8601823315853497E-2</v>
      </c>
      <c r="O49" s="2"/>
      <c r="P49" s="2"/>
      <c r="Q49" s="2"/>
      <c r="V49" s="45">
        <f t="shared" si="10"/>
        <v>1.4242201362308462E-5</v>
      </c>
      <c r="W49" s="45">
        <f t="shared" si="11"/>
        <v>-5.3748417576041607E-8</v>
      </c>
      <c r="X49" s="45">
        <f t="shared" si="12"/>
        <v>2.0284029964454101E-10</v>
      </c>
      <c r="Z49" s="129"/>
      <c r="AA49" s="5"/>
    </row>
    <row r="50" spans="1:27" x14ac:dyDescent="0.35">
      <c r="A50" s="6">
        <v>41834</v>
      </c>
      <c r="B50" s="45">
        <v>657.62</v>
      </c>
      <c r="C50" s="43">
        <v>80.948099999999997</v>
      </c>
      <c r="D50" s="45">
        <f t="shared" si="0"/>
        <v>-7.0213055098373436E-3</v>
      </c>
      <c r="E50" s="45">
        <f t="shared" si="0"/>
        <v>-1.8803773118349926E-2</v>
      </c>
      <c r="F50" s="45">
        <f t="shared" si="1"/>
        <v>-9.6735686730412482E-3</v>
      </c>
      <c r="G50" s="45">
        <f t="shared" si="2"/>
        <v>-2.0673813010864076E-2</v>
      </c>
      <c r="H50" s="45">
        <f t="shared" si="3"/>
        <v>1.9998954989420729E-4</v>
      </c>
      <c r="I50" s="45">
        <f t="shared" si="4"/>
        <v>9.3577930872045016E-5</v>
      </c>
      <c r="J50" s="45">
        <f t="shared" si="5"/>
        <v>-3.6882478143550265E-3</v>
      </c>
      <c r="K50" s="45">
        <f t="shared" si="6"/>
        <v>-1.51155253039949E-2</v>
      </c>
      <c r="L50" s="45">
        <f t="shared" si="7"/>
        <v>2.2847910521571011E-4</v>
      </c>
      <c r="M50" s="45">
        <f t="shared" si="8"/>
        <v>-4.6181592373407035E-2</v>
      </c>
      <c r="N50" s="45">
        <f t="shared" si="9"/>
        <v>3.8805096744696982E-2</v>
      </c>
      <c r="O50" s="2"/>
      <c r="P50" s="2"/>
      <c r="Q50" s="2"/>
      <c r="V50" s="45">
        <f t="shared" si="10"/>
        <v>2.2847910521571005E-4</v>
      </c>
      <c r="W50" s="45">
        <f t="shared" si="11"/>
        <v>-3.4535816963221778E-6</v>
      </c>
      <c r="X50" s="45">
        <f t="shared" si="12"/>
        <v>5.2202701520171504E-8</v>
      </c>
      <c r="Z50" s="129"/>
      <c r="AA50" s="5"/>
    </row>
    <row r="51" spans="1:27" x14ac:dyDescent="0.35">
      <c r="A51" s="6">
        <v>41827</v>
      </c>
      <c r="B51" s="45">
        <v>662.27</v>
      </c>
      <c r="C51" s="43">
        <v>82.499399999999994</v>
      </c>
      <c r="D51" s="45">
        <f t="shared" si="0"/>
        <v>-1.6732491181525124E-3</v>
      </c>
      <c r="E51" s="45">
        <f t="shared" si="0"/>
        <v>9.9403335153279166E-3</v>
      </c>
      <c r="F51" s="45">
        <f t="shared" si="1"/>
        <v>-4.3255122813564174E-3</v>
      </c>
      <c r="G51" s="45">
        <f t="shared" si="2"/>
        <v>8.0702936228137651E-3</v>
      </c>
      <c r="H51" s="45">
        <f t="shared" si="3"/>
        <v>-3.4908154179633313E-5</v>
      </c>
      <c r="I51" s="45">
        <f t="shared" si="4"/>
        <v>1.8710056496165201E-5</v>
      </c>
      <c r="J51" s="45">
        <f t="shared" si="5"/>
        <v>-6.1533469384482268E-4</v>
      </c>
      <c r="K51" s="45">
        <f t="shared" si="6"/>
        <v>1.0555668209172739E-2</v>
      </c>
      <c r="L51" s="45">
        <f t="shared" si="7"/>
        <v>1.1142213134214001E-4</v>
      </c>
      <c r="M51" s="45">
        <f t="shared" si="8"/>
        <v>-4.3108679252896832E-2</v>
      </c>
      <c r="N51" s="45">
        <f t="shared" si="9"/>
        <v>4.1878009865207184E-2</v>
      </c>
      <c r="O51" s="2"/>
      <c r="P51" s="2"/>
      <c r="Q51" s="2"/>
      <c r="V51" s="45">
        <f t="shared" si="10"/>
        <v>1.1142213134214005E-4</v>
      </c>
      <c r="W51" s="45">
        <f t="shared" si="11"/>
        <v>1.1761350496064974E-6</v>
      </c>
      <c r="X51" s="45">
        <f t="shared" si="12"/>
        <v>1.2414891352825108E-8</v>
      </c>
      <c r="Z51" s="129"/>
      <c r="AA51" s="5"/>
    </row>
    <row r="52" spans="1:27" x14ac:dyDescent="0.35">
      <c r="A52" s="6">
        <v>41820</v>
      </c>
      <c r="B52" s="45">
        <v>663.38</v>
      </c>
      <c r="C52" s="43">
        <v>81.687399999999997</v>
      </c>
      <c r="D52" s="45">
        <f t="shared" si="0"/>
        <v>-1.5888086160601753E-2</v>
      </c>
      <c r="E52" s="45">
        <f t="shared" si="0"/>
        <v>-5.3296738755874463E-3</v>
      </c>
      <c r="F52" s="45">
        <f t="shared" si="1"/>
        <v>-1.8540349323805657E-2</v>
      </c>
      <c r="G52" s="45">
        <f t="shared" si="2"/>
        <v>-7.199713768101597E-3</v>
      </c>
      <c r="H52" s="45">
        <f t="shared" si="3"/>
        <v>1.3348520829201672E-4</v>
      </c>
      <c r="I52" s="45">
        <f t="shared" si="4"/>
        <v>3.4374455304874086E-4</v>
      </c>
      <c r="J52" s="45">
        <f t="shared" si="5"/>
        <v>-8.7829672045214077E-3</v>
      </c>
      <c r="K52" s="45">
        <f t="shared" si="6"/>
        <v>3.4532933289339613E-3</v>
      </c>
      <c r="L52" s="45">
        <f t="shared" si="7"/>
        <v>1.1925234815659801E-5</v>
      </c>
      <c r="M52" s="45">
        <f t="shared" si="8"/>
        <v>-5.1276311763573404E-2</v>
      </c>
      <c r="N52" s="45">
        <f t="shared" si="9"/>
        <v>3.3710377354530613E-2</v>
      </c>
      <c r="O52" s="2"/>
      <c r="P52" s="2"/>
      <c r="Q52" s="2"/>
      <c r="V52" s="45">
        <f t="shared" si="10"/>
        <v>1.1925234815659814E-5</v>
      </c>
      <c r="W52" s="45">
        <f t="shared" si="11"/>
        <v>4.1181333834889082E-8</v>
      </c>
      <c r="X52" s="45">
        <f t="shared" si="12"/>
        <v>1.4221122540862497E-10</v>
      </c>
      <c r="Z52" s="129"/>
      <c r="AA52" s="5"/>
    </row>
    <row r="53" spans="1:27" x14ac:dyDescent="0.35">
      <c r="A53" s="6">
        <v>41813</v>
      </c>
      <c r="B53" s="45">
        <v>674.09</v>
      </c>
      <c r="C53" s="43">
        <v>82.125100000000003</v>
      </c>
      <c r="D53" s="45">
        <f t="shared" si="0"/>
        <v>5.5491743365604475E-3</v>
      </c>
      <c r="E53" s="45">
        <f t="shared" si="0"/>
        <v>-2.3760730897574838E-3</v>
      </c>
      <c r="F53" s="45">
        <f t="shared" si="1"/>
        <v>2.8969111733565425E-3</v>
      </c>
      <c r="G53" s="45">
        <f t="shared" si="2"/>
        <v>-4.2461129822716345E-3</v>
      </c>
      <c r="H53" s="45">
        <f t="shared" si="3"/>
        <v>-1.2300612141676969E-5</v>
      </c>
      <c r="I53" s="45">
        <f t="shared" si="4"/>
        <v>8.3920943463179797E-6</v>
      </c>
      <c r="J53" s="45">
        <f t="shared" si="5"/>
        <v>3.534561674184351E-3</v>
      </c>
      <c r="K53" s="45">
        <f t="shared" si="6"/>
        <v>-5.9106347639418348E-3</v>
      </c>
      <c r="L53" s="45">
        <f t="shared" si="7"/>
        <v>3.4935603312717747E-5</v>
      </c>
      <c r="M53" s="45">
        <f t="shared" si="8"/>
        <v>-3.8958782884867663E-2</v>
      </c>
      <c r="N53" s="45">
        <f t="shared" si="9"/>
        <v>4.6027906233236354E-2</v>
      </c>
      <c r="O53" s="2"/>
      <c r="P53" s="2"/>
      <c r="Q53" s="2"/>
      <c r="V53" s="45">
        <f t="shared" si="10"/>
        <v>3.4935603312717726E-5</v>
      </c>
      <c r="W53" s="45">
        <f t="shared" si="11"/>
        <v>-2.0649159143943087E-7</v>
      </c>
      <c r="X53" s="45">
        <f t="shared" si="12"/>
        <v>1.2204963788235737E-9</v>
      </c>
      <c r="Z53" s="129"/>
      <c r="AA53" s="5"/>
    </row>
    <row r="54" spans="1:27" x14ac:dyDescent="0.35">
      <c r="A54" s="6">
        <v>41806</v>
      </c>
      <c r="B54" s="45">
        <v>670.37</v>
      </c>
      <c r="C54" s="43">
        <v>82.320700000000002</v>
      </c>
      <c r="D54" s="45">
        <f t="shared" si="0"/>
        <v>4.1341501774988252E-3</v>
      </c>
      <c r="E54" s="45">
        <f t="shared" si="0"/>
        <v>4.7748369024587936E-3</v>
      </c>
      <c r="F54" s="45">
        <f t="shared" si="1"/>
        <v>1.4818870142949202E-3</v>
      </c>
      <c r="G54" s="45">
        <f t="shared" si="2"/>
        <v>2.904797009944643E-3</v>
      </c>
      <c r="H54" s="45">
        <f t="shared" si="3"/>
        <v>4.3045809681996785E-6</v>
      </c>
      <c r="I54" s="45">
        <f t="shared" si="4"/>
        <v>2.1959891231359131E-6</v>
      </c>
      <c r="J54" s="45">
        <f t="shared" si="5"/>
        <v>2.7215099810533588E-3</v>
      </c>
      <c r="K54" s="45">
        <f t="shared" si="6"/>
        <v>2.0533269214054349E-3</v>
      </c>
      <c r="L54" s="45">
        <f t="shared" si="7"/>
        <v>4.2161514461683205E-6</v>
      </c>
      <c r="M54" s="45">
        <f t="shared" si="8"/>
        <v>-3.9771834577998655E-2</v>
      </c>
      <c r="N54" s="45">
        <f t="shared" si="9"/>
        <v>4.5214854540105362E-2</v>
      </c>
      <c r="O54" s="2"/>
      <c r="P54" s="2"/>
      <c r="Q54" s="2"/>
      <c r="V54" s="45">
        <f t="shared" si="10"/>
        <v>4.2161514461683298E-6</v>
      </c>
      <c r="W54" s="45">
        <f t="shared" si="11"/>
        <v>8.6571372691398982E-9</v>
      </c>
      <c r="X54" s="45">
        <f t="shared" si="12"/>
        <v>1.77759330170273E-11</v>
      </c>
      <c r="Z54" s="129"/>
      <c r="AA54" s="5"/>
    </row>
    <row r="55" spans="1:27" x14ac:dyDescent="0.35">
      <c r="A55" s="6">
        <v>41799</v>
      </c>
      <c r="B55" s="45">
        <v>667.61</v>
      </c>
      <c r="C55" s="43">
        <v>81.929500000000004</v>
      </c>
      <c r="D55" s="45">
        <f t="shared" si="0"/>
        <v>7.3178827931679987E-3</v>
      </c>
      <c r="E55" s="45">
        <f t="shared" si="0"/>
        <v>-1.7755558352965089E-2</v>
      </c>
      <c r="F55" s="45">
        <f t="shared" si="1"/>
        <v>4.6656196299640941E-3</v>
      </c>
      <c r="G55" s="45">
        <f t="shared" si="2"/>
        <v>-1.9625598245479239E-2</v>
      </c>
      <c r="H55" s="45">
        <f t="shared" si="3"/>
        <v>-9.1565576423896823E-5</v>
      </c>
      <c r="I55" s="45">
        <f t="shared" si="4"/>
        <v>2.1768006531506292E-5</v>
      </c>
      <c r="J55" s="45">
        <f t="shared" si="5"/>
        <v>4.5508350685930518E-3</v>
      </c>
      <c r="K55" s="45">
        <f t="shared" si="6"/>
        <v>-2.230639342155814E-2</v>
      </c>
      <c r="L55" s="45">
        <f t="shared" si="7"/>
        <v>4.9757518747733226E-4</v>
      </c>
      <c r="M55" s="45">
        <f t="shared" si="8"/>
        <v>-3.7942509490458957E-2</v>
      </c>
      <c r="N55" s="45">
        <f t="shared" si="9"/>
        <v>4.7044179627645059E-2</v>
      </c>
      <c r="O55" s="2"/>
      <c r="P55" s="2"/>
      <c r="Q55" s="2"/>
      <c r="V55" s="45">
        <f t="shared" si="10"/>
        <v>4.9757518747733215E-4</v>
      </c>
      <c r="W55" s="45">
        <f t="shared" si="11"/>
        <v>-1.1099107888674918E-5</v>
      </c>
      <c r="X55" s="45">
        <f t="shared" si="12"/>
        <v>2.4758106719310223E-7</v>
      </c>
      <c r="Z55" s="129"/>
      <c r="AA55" s="5"/>
    </row>
    <row r="56" spans="1:27" x14ac:dyDescent="0.35">
      <c r="A56" s="6">
        <v>41792</v>
      </c>
      <c r="B56" s="45">
        <v>662.76</v>
      </c>
      <c r="C56" s="43">
        <v>83.410499999999999</v>
      </c>
      <c r="D56" s="45">
        <f t="shared" si="0"/>
        <v>3.2393811873694203E-3</v>
      </c>
      <c r="E56" s="45">
        <f t="shared" si="0"/>
        <v>3.4732164125416648E-3</v>
      </c>
      <c r="F56" s="45">
        <f t="shared" si="1"/>
        <v>5.8711802416551526E-4</v>
      </c>
      <c r="G56" s="45">
        <f t="shared" si="2"/>
        <v>1.6031765200275141E-3</v>
      </c>
      <c r="H56" s="45">
        <f t="shared" si="3"/>
        <v>9.4125383082710068E-7</v>
      </c>
      <c r="I56" s="45">
        <f t="shared" si="4"/>
        <v>3.4470757430001855E-7</v>
      </c>
      <c r="J56" s="45">
        <f t="shared" si="5"/>
        <v>2.207389117655337E-3</v>
      </c>
      <c r="K56" s="45">
        <f t="shared" si="6"/>
        <v>1.2658272948863278E-3</v>
      </c>
      <c r="L56" s="45">
        <f t="shared" si="7"/>
        <v>1.6023187404792382E-6</v>
      </c>
      <c r="M56" s="45">
        <f t="shared" si="8"/>
        <v>-4.0285955441396674E-2</v>
      </c>
      <c r="N56" s="45">
        <f t="shared" si="9"/>
        <v>4.4700733676707342E-2</v>
      </c>
      <c r="O56" s="2"/>
      <c r="P56" s="2"/>
      <c r="Q56" s="2"/>
      <c r="V56" s="45">
        <f t="shared" si="10"/>
        <v>1.6023187404792431E-6</v>
      </c>
      <c r="W56" s="45">
        <f t="shared" si="11"/>
        <v>2.0282587968065115E-9</v>
      </c>
      <c r="X56" s="45">
        <f t="shared" si="12"/>
        <v>2.5674253460909878E-12</v>
      </c>
      <c r="Z56" s="129"/>
      <c r="AA56" s="5"/>
    </row>
    <row r="57" spans="1:27" x14ac:dyDescent="0.35">
      <c r="A57" s="6">
        <v>41785</v>
      </c>
      <c r="B57" s="45">
        <v>660.62</v>
      </c>
      <c r="C57" s="43">
        <v>83.121799999999993</v>
      </c>
      <c r="D57" s="45">
        <f t="shared" si="0"/>
        <v>9.0268974049578718E-3</v>
      </c>
      <c r="E57" s="45">
        <f t="shared" si="0"/>
        <v>2.6972841388593536E-3</v>
      </c>
      <c r="F57" s="45">
        <f t="shared" si="1"/>
        <v>6.3746342417539664E-3</v>
      </c>
      <c r="G57" s="45">
        <f t="shared" si="2"/>
        <v>8.272442463452029E-4</v>
      </c>
      <c r="H57" s="45">
        <f t="shared" si="3"/>
        <v>5.2733794990460841E-6</v>
      </c>
      <c r="I57" s="45">
        <f t="shared" si="4"/>
        <v>4.0635961716142168E-5</v>
      </c>
      <c r="J57" s="45">
        <f t="shared" si="5"/>
        <v>5.5328092736291164E-3</v>
      </c>
      <c r="K57" s="45">
        <f t="shared" si="6"/>
        <v>-2.8355251347697628E-3</v>
      </c>
      <c r="L57" s="45">
        <f t="shared" si="7"/>
        <v>8.0402027899110817E-6</v>
      </c>
      <c r="M57" s="45">
        <f t="shared" si="8"/>
        <v>-3.6960535285422896E-2</v>
      </c>
      <c r="N57" s="45">
        <f t="shared" si="9"/>
        <v>4.802615383268112E-2</v>
      </c>
      <c r="O57" s="2"/>
      <c r="P57" s="2"/>
      <c r="Q57" s="2"/>
      <c r="V57" s="45">
        <f t="shared" si="10"/>
        <v>8.0402027899110699E-6</v>
      </c>
      <c r="W57" s="45">
        <f t="shared" si="11"/>
        <v>-2.2798197099438793E-8</v>
      </c>
      <c r="X57" s="45">
        <f t="shared" si="12"/>
        <v>6.4644860902893756E-11</v>
      </c>
      <c r="Z57" s="129"/>
      <c r="AA57" s="5"/>
    </row>
    <row r="58" spans="1:27" x14ac:dyDescent="0.35">
      <c r="A58" s="6">
        <v>41778</v>
      </c>
      <c r="B58" s="45">
        <v>654.71</v>
      </c>
      <c r="C58" s="43">
        <v>82.898200000000003</v>
      </c>
      <c r="D58" s="45">
        <f t="shared" si="0"/>
        <v>-2.0729495328242619E-3</v>
      </c>
      <c r="E58" s="45">
        <f t="shared" si="0"/>
        <v>2.9258135847641618E-2</v>
      </c>
      <c r="F58" s="45">
        <f t="shared" si="1"/>
        <v>-4.7252126960281669E-3</v>
      </c>
      <c r="G58" s="45">
        <f t="shared" si="2"/>
        <v>2.7388095955127468E-2</v>
      </c>
      <c r="H58" s="45">
        <f t="shared" si="3"/>
        <v>-1.29414578727206E-4</v>
      </c>
      <c r="I58" s="45">
        <f t="shared" si="4"/>
        <v>2.2327635022705777E-5</v>
      </c>
      <c r="J58" s="45">
        <f t="shared" si="5"/>
        <v>-8.4499656697463194E-4</v>
      </c>
      <c r="K58" s="45">
        <f t="shared" si="6"/>
        <v>3.0103132414616249E-2</v>
      </c>
      <c r="L58" s="45">
        <f t="shared" si="7"/>
        <v>9.0619858117191949E-4</v>
      </c>
      <c r="M58" s="45">
        <f t="shared" si="8"/>
        <v>-4.3338341126026636E-2</v>
      </c>
      <c r="N58" s="45">
        <f t="shared" si="9"/>
        <v>4.1648347992077381E-2</v>
      </c>
      <c r="O58" s="2"/>
      <c r="P58" s="2"/>
      <c r="Q58" s="2"/>
      <c r="V58" s="45">
        <f t="shared" si="10"/>
        <v>9.0619858117191971E-4</v>
      </c>
      <c r="W58" s="45">
        <f t="shared" si="11"/>
        <v>2.7279415882955675E-5</v>
      </c>
      <c r="X58" s="45">
        <f t="shared" si="12"/>
        <v>8.2119586851800037E-7</v>
      </c>
      <c r="Z58" s="129"/>
      <c r="AA58" s="5"/>
    </row>
    <row r="59" spans="1:27" x14ac:dyDescent="0.35">
      <c r="A59" s="6">
        <v>41771</v>
      </c>
      <c r="B59" s="45">
        <v>656.07</v>
      </c>
      <c r="C59" s="43">
        <v>80.541700000000006</v>
      </c>
      <c r="D59" s="45">
        <f t="shared" si="0"/>
        <v>-1.7953594522631419E-3</v>
      </c>
      <c r="E59" s="45">
        <f t="shared" si="0"/>
        <v>4.064042325878944E-3</v>
      </c>
      <c r="F59" s="45">
        <f t="shared" si="1"/>
        <v>-4.4476226154670472E-3</v>
      </c>
      <c r="G59" s="45">
        <f t="shared" si="2"/>
        <v>2.1940024333647933E-3</v>
      </c>
      <c r="H59" s="45">
        <f t="shared" si="3"/>
        <v>-9.7580948410229885E-6</v>
      </c>
      <c r="I59" s="45">
        <f t="shared" si="4"/>
        <v>1.9781346929613936E-5</v>
      </c>
      <c r="J59" s="45">
        <f t="shared" si="5"/>
        <v>-6.8549746333653057E-4</v>
      </c>
      <c r="K59" s="45">
        <f t="shared" si="6"/>
        <v>4.7495397892154748E-3</v>
      </c>
      <c r="L59" s="45">
        <f t="shared" si="7"/>
        <v>2.2558128209340978E-5</v>
      </c>
      <c r="M59" s="45">
        <f t="shared" si="8"/>
        <v>-4.3178842022388537E-2</v>
      </c>
      <c r="N59" s="45">
        <f t="shared" si="9"/>
        <v>4.1807847095715479E-2</v>
      </c>
      <c r="O59" s="2"/>
      <c r="P59" s="2"/>
      <c r="Q59" s="2"/>
      <c r="V59" s="45">
        <f t="shared" si="10"/>
        <v>2.2558128209340995E-5</v>
      </c>
      <c r="W59" s="45">
        <f t="shared" si="11"/>
        <v>1.0714072750048912E-7</v>
      </c>
      <c r="X59" s="45">
        <f t="shared" si="12"/>
        <v>5.0886914830906598E-10</v>
      </c>
      <c r="Z59" s="129"/>
      <c r="AA59" s="5"/>
    </row>
    <row r="60" spans="1:27" x14ac:dyDescent="0.35">
      <c r="A60" s="6">
        <v>41764</v>
      </c>
      <c r="B60" s="45">
        <v>657.25</v>
      </c>
      <c r="C60" s="43">
        <v>80.215699999999998</v>
      </c>
      <c r="D60" s="45">
        <f t="shared" si="0"/>
        <v>1.0035038111630153E-2</v>
      </c>
      <c r="E60" s="45">
        <f t="shared" si="0"/>
        <v>3.613301654386631E-3</v>
      </c>
      <c r="F60" s="45">
        <f t="shared" si="1"/>
        <v>7.3827749484262472E-3</v>
      </c>
      <c r="G60" s="45">
        <f t="shared" si="2"/>
        <v>1.7432617618724803E-3</v>
      </c>
      <c r="H60" s="45">
        <f t="shared" si="3"/>
        <v>1.2870109264101549E-5</v>
      </c>
      <c r="I60" s="45">
        <f t="shared" si="4"/>
        <v>5.4505365939110178E-5</v>
      </c>
      <c r="J60" s="45">
        <f t="shared" si="5"/>
        <v>6.1120718277170548E-3</v>
      </c>
      <c r="K60" s="45">
        <f t="shared" si="6"/>
        <v>-2.4987701733304238E-3</v>
      </c>
      <c r="L60" s="45">
        <f t="shared" si="7"/>
        <v>6.2438523791257562E-6</v>
      </c>
      <c r="M60" s="45">
        <f t="shared" si="8"/>
        <v>-3.6381272731334957E-2</v>
      </c>
      <c r="N60" s="45">
        <f t="shared" si="9"/>
        <v>4.860541638676906E-2</v>
      </c>
      <c r="O60" s="2"/>
      <c r="P60" s="2"/>
      <c r="Q60" s="2"/>
      <c r="V60" s="45">
        <f t="shared" si="10"/>
        <v>6.2438523791257452E-6</v>
      </c>
      <c r="W60" s="45">
        <f t="shared" si="11"/>
        <v>-1.5601952091637604E-8</v>
      </c>
      <c r="X60" s="45">
        <f t="shared" si="12"/>
        <v>3.8985692532314228E-11</v>
      </c>
      <c r="Z60" s="129"/>
      <c r="AA60" s="5"/>
    </row>
    <row r="61" spans="1:27" x14ac:dyDescent="0.35">
      <c r="A61" s="6">
        <v>41757</v>
      </c>
      <c r="B61" s="45">
        <v>650.72</v>
      </c>
      <c r="C61" s="43">
        <v>79.926900000000003</v>
      </c>
      <c r="D61" s="45">
        <f t="shared" si="0"/>
        <v>2.480319206297875E-3</v>
      </c>
      <c r="E61" s="45">
        <f t="shared" si="0"/>
        <v>-1.5128422946232064E-3</v>
      </c>
      <c r="F61" s="45">
        <f t="shared" si="1"/>
        <v>-1.7194395690603003E-4</v>
      </c>
      <c r="G61" s="45">
        <f t="shared" si="2"/>
        <v>-3.3828821871373571E-3</v>
      </c>
      <c r="H61" s="45">
        <f t="shared" si="3"/>
        <v>5.8166614900332238E-7</v>
      </c>
      <c r="I61" s="45">
        <f t="shared" si="4"/>
        <v>2.9564724316502713E-8</v>
      </c>
      <c r="J61" s="45">
        <f t="shared" si="5"/>
        <v>1.7712434695761874E-3</v>
      </c>
      <c r="K61" s="45">
        <f t="shared" si="6"/>
        <v>-3.2840857641993938E-3</v>
      </c>
      <c r="L61" s="45">
        <f t="shared" si="7"/>
        <v>1.0785219306617116E-5</v>
      </c>
      <c r="M61" s="45">
        <f t="shared" si="8"/>
        <v>-4.0722101089475819E-2</v>
      </c>
      <c r="N61" s="45">
        <f t="shared" si="9"/>
        <v>4.4264588028628198E-2</v>
      </c>
      <c r="O61" s="2"/>
      <c r="P61" s="2"/>
      <c r="Q61" s="2"/>
      <c r="V61" s="45">
        <f t="shared" si="10"/>
        <v>1.0785219306617102E-5</v>
      </c>
      <c r="W61" s="45">
        <f t="shared" si="11"/>
        <v>-3.5419585188629657E-8</v>
      </c>
      <c r="X61" s="45">
        <f t="shared" si="12"/>
        <v>1.163209554918263E-10</v>
      </c>
      <c r="Z61" s="129"/>
      <c r="AA61" s="5"/>
    </row>
    <row r="62" spans="1:27" x14ac:dyDescent="0.35">
      <c r="A62" s="6">
        <v>41751</v>
      </c>
      <c r="B62" s="45">
        <v>649.11</v>
      </c>
      <c r="C62" s="43">
        <v>80.048000000000002</v>
      </c>
      <c r="D62" s="45">
        <f t="shared" si="0"/>
        <v>2.8390817345014904E-2</v>
      </c>
      <c r="E62" s="45">
        <f t="shared" si="0"/>
        <v>-8.7659229851935905E-3</v>
      </c>
      <c r="F62" s="45">
        <f t="shared" si="1"/>
        <v>2.5738554181811001E-2</v>
      </c>
      <c r="G62" s="45">
        <f t="shared" si="2"/>
        <v>-1.0635962877707742E-2</v>
      </c>
      <c r="H62" s="45">
        <f t="shared" si="3"/>
        <v>-2.7375430680361118E-4</v>
      </c>
      <c r="I62" s="45">
        <f t="shared" si="4"/>
        <v>6.6247317137002051E-4</v>
      </c>
      <c r="J62" s="45">
        <f t="shared" si="5"/>
        <v>1.6659027714561563E-2</v>
      </c>
      <c r="K62" s="45">
        <f t="shared" si="6"/>
        <v>-2.5424950699755151E-2</v>
      </c>
      <c r="L62" s="45">
        <f t="shared" si="7"/>
        <v>6.4642811808497994E-4</v>
      </c>
      <c r="M62" s="45">
        <f t="shared" si="8"/>
        <v>-2.583431684449046E-2</v>
      </c>
      <c r="N62" s="45">
        <f t="shared" si="9"/>
        <v>5.9152372273613557E-2</v>
      </c>
      <c r="O62" s="2"/>
      <c r="P62" s="2"/>
      <c r="Q62" s="2"/>
      <c r="V62" s="45">
        <f t="shared" si="10"/>
        <v>6.4642811808497984E-4</v>
      </c>
      <c r="W62" s="45">
        <f t="shared" si="11"/>
        <v>-1.6435403033246111E-5</v>
      </c>
      <c r="X62" s="45">
        <f t="shared" si="12"/>
        <v>4.1786931185088865E-7</v>
      </c>
      <c r="Z62" s="129"/>
      <c r="AA62" s="5"/>
    </row>
    <row r="63" spans="1:27" x14ac:dyDescent="0.35">
      <c r="A63" s="6">
        <v>41743</v>
      </c>
      <c r="B63" s="45">
        <v>631.19000000000005</v>
      </c>
      <c r="C63" s="43">
        <v>80.755899999999997</v>
      </c>
      <c r="D63" s="45">
        <f t="shared" si="0"/>
        <v>-1.6240395255684853E-2</v>
      </c>
      <c r="E63" s="45">
        <f t="shared" si="0"/>
        <v>2.6642444336525888E-2</v>
      </c>
      <c r="F63" s="45">
        <f t="shared" si="1"/>
        <v>-1.8892658418888757E-2</v>
      </c>
      <c r="G63" s="45">
        <f t="shared" si="2"/>
        <v>2.4772404444011738E-2</v>
      </c>
      <c r="H63" s="45">
        <f t="shared" si="3"/>
        <v>-4.6801657537527561E-4</v>
      </c>
      <c r="I63" s="45">
        <f t="shared" si="4"/>
        <v>3.5693254213280823E-4</v>
      </c>
      <c r="J63" s="45">
        <f t="shared" si="5"/>
        <v>-8.9853987350563477E-3</v>
      </c>
      <c r="K63" s="45">
        <f t="shared" si="6"/>
        <v>3.5627843071582233E-2</v>
      </c>
      <c r="L63" s="45">
        <f t="shared" si="7"/>
        <v>1.26934320193329E-3</v>
      </c>
      <c r="M63" s="45">
        <f t="shared" si="8"/>
        <v>-5.1478743294108349E-2</v>
      </c>
      <c r="N63" s="45">
        <f t="shared" si="9"/>
        <v>3.3507945823995668E-2</v>
      </c>
      <c r="O63" s="2"/>
      <c r="P63" s="2"/>
      <c r="Q63" s="2"/>
      <c r="V63" s="45">
        <f t="shared" si="10"/>
        <v>1.26934320193329E-3</v>
      </c>
      <c r="W63" s="45">
        <f t="shared" si="11"/>
        <v>4.5223960402458974E-5</v>
      </c>
      <c r="X63" s="45">
        <f t="shared" si="12"/>
        <v>1.611232164294257E-6</v>
      </c>
      <c r="Z63" s="129"/>
      <c r="AA63" s="5"/>
    </row>
    <row r="64" spans="1:27" x14ac:dyDescent="0.35">
      <c r="A64" s="6">
        <v>41736</v>
      </c>
      <c r="B64" s="45">
        <v>641.61</v>
      </c>
      <c r="C64" s="43">
        <v>78.660200000000003</v>
      </c>
      <c r="D64" s="45">
        <f t="shared" si="0"/>
        <v>-5.9493376713921006E-3</v>
      </c>
      <c r="E64" s="45">
        <f t="shared" si="0"/>
        <v>-5.9207082488422829E-4</v>
      </c>
      <c r="F64" s="45">
        <f t="shared" si="1"/>
        <v>-8.6016008345960061E-3</v>
      </c>
      <c r="G64" s="45">
        <f t="shared" si="2"/>
        <v>-2.462110717398379E-3</v>
      </c>
      <c r="H64" s="45">
        <f t="shared" si="3"/>
        <v>2.1178093601641669E-5</v>
      </c>
      <c r="I64" s="45">
        <f t="shared" si="4"/>
        <v>7.3987536917722706E-5</v>
      </c>
      <c r="J64" s="45">
        <f t="shared" si="5"/>
        <v>-3.0723111461020578E-3</v>
      </c>
      <c r="K64" s="45">
        <f t="shared" si="6"/>
        <v>2.4802403212178296E-3</v>
      </c>
      <c r="L64" s="45">
        <f t="shared" si="7"/>
        <v>6.1515920509947227E-6</v>
      </c>
      <c r="M64" s="45">
        <f t="shared" si="8"/>
        <v>-4.5565655705154064E-2</v>
      </c>
      <c r="N64" s="45">
        <f t="shared" si="9"/>
        <v>3.9421033412949953E-2</v>
      </c>
      <c r="O64" s="2"/>
      <c r="P64" s="2"/>
      <c r="Q64" s="2"/>
      <c r="V64" s="45">
        <f t="shared" si="10"/>
        <v>6.1515920509947329E-6</v>
      </c>
      <c r="W64" s="45">
        <f t="shared" si="11"/>
        <v>1.5257426644560235E-8</v>
      </c>
      <c r="X64" s="45">
        <f t="shared" si="12"/>
        <v>3.7842084761861588E-11</v>
      </c>
      <c r="Z64" s="129"/>
      <c r="AA64" s="5"/>
    </row>
    <row r="65" spans="1:27" x14ac:dyDescent="0.35">
      <c r="A65" s="6">
        <v>41729</v>
      </c>
      <c r="B65" s="45">
        <v>645.45000000000005</v>
      </c>
      <c r="C65" s="43">
        <v>78.706800000000001</v>
      </c>
      <c r="D65" s="45">
        <f t="shared" si="0"/>
        <v>2.66749379652607E-2</v>
      </c>
      <c r="E65" s="45">
        <f t="shared" si="0"/>
        <v>4.1923539745220714E-2</v>
      </c>
      <c r="F65" s="45">
        <f t="shared" si="1"/>
        <v>2.4022674802056797E-2</v>
      </c>
      <c r="G65" s="45">
        <f t="shared" si="2"/>
        <v>4.0053499852706564E-2</v>
      </c>
      <c r="H65" s="45">
        <f t="shared" si="3"/>
        <v>9.6219220164579962E-4</v>
      </c>
      <c r="I65" s="45">
        <f t="shared" si="4"/>
        <v>5.7708890464537458E-4</v>
      </c>
      <c r="J65" s="45">
        <f t="shared" si="5"/>
        <v>1.5673109116646686E-2</v>
      </c>
      <c r="K65" s="45">
        <f t="shared" si="6"/>
        <v>2.6250430628574028E-2</v>
      </c>
      <c r="L65" s="45">
        <f t="shared" si="7"/>
        <v>6.8908510818557745E-4</v>
      </c>
      <c r="M65" s="45">
        <f t="shared" si="8"/>
        <v>-2.6820235442405336E-2</v>
      </c>
      <c r="N65" s="45">
        <f t="shared" si="9"/>
        <v>5.8166453675698684E-2</v>
      </c>
      <c r="O65" s="2"/>
      <c r="P65" s="2"/>
      <c r="Q65" s="2"/>
      <c r="V65" s="45">
        <f t="shared" si="10"/>
        <v>6.8908510818557766E-4</v>
      </c>
      <c r="W65" s="45">
        <f t="shared" si="11"/>
        <v>1.8088780829608938E-5</v>
      </c>
      <c r="X65" s="45">
        <f t="shared" si="12"/>
        <v>4.7483828632312926E-7</v>
      </c>
      <c r="Z65" s="129"/>
      <c r="AA65" s="5"/>
    </row>
    <row r="66" spans="1:27" x14ac:dyDescent="0.35">
      <c r="A66" s="6">
        <v>41722</v>
      </c>
      <c r="B66" s="45">
        <v>628.67999999999995</v>
      </c>
      <c r="C66" s="43">
        <v>75.539900000000003</v>
      </c>
      <c r="D66" s="45">
        <f t="shared" si="0"/>
        <v>8.4211539386939999E-3</v>
      </c>
      <c r="E66" s="45">
        <f t="shared" si="0"/>
        <v>-7.3813722209055215E-4</v>
      </c>
      <c r="F66" s="45">
        <f t="shared" si="1"/>
        <v>5.7688907754900945E-3</v>
      </c>
      <c r="G66" s="45">
        <f t="shared" si="2"/>
        <v>-2.608177114604703E-3</v>
      </c>
      <c r="H66" s="45">
        <f t="shared" si="3"/>
        <v>-1.5046288897287442E-5</v>
      </c>
      <c r="I66" s="45">
        <f t="shared" si="4"/>
        <v>3.3280100779534701E-5</v>
      </c>
      <c r="J66" s="45">
        <f t="shared" si="5"/>
        <v>5.1847581483568236E-3</v>
      </c>
      <c r="K66" s="45">
        <f t="shared" si="6"/>
        <v>-5.922895370447376E-3</v>
      </c>
      <c r="L66" s="45">
        <f t="shared" si="7"/>
        <v>3.5080689569266959E-5</v>
      </c>
      <c r="M66" s="45">
        <f t="shared" si="8"/>
        <v>-3.7308586410695191E-2</v>
      </c>
      <c r="N66" s="45">
        <f t="shared" si="9"/>
        <v>4.7678102707408826E-2</v>
      </c>
      <c r="O66" s="2"/>
      <c r="P66" s="2"/>
      <c r="Q66" s="2"/>
      <c r="V66" s="45">
        <f t="shared" si="10"/>
        <v>3.5080689569266938E-5</v>
      </c>
      <c r="W66" s="45">
        <f t="shared" si="11"/>
        <v>-2.0777925384191265E-7</v>
      </c>
      <c r="X66" s="45">
        <f t="shared" si="12"/>
        <v>1.2306547806552742E-9</v>
      </c>
      <c r="Z66" s="129"/>
      <c r="AA66" s="5"/>
    </row>
    <row r="67" spans="1:27" x14ac:dyDescent="0.35">
      <c r="A67" s="6">
        <v>41715</v>
      </c>
      <c r="B67" s="45">
        <v>623.42999999999995</v>
      </c>
      <c r="C67" s="43">
        <v>75.595699999999994</v>
      </c>
      <c r="D67" s="45">
        <f t="shared" ref="D67:E130" si="13">(B67-B68)/B68</f>
        <v>-2.5768846105763236E-2</v>
      </c>
      <c r="E67" s="45">
        <f t="shared" si="13"/>
        <v>-3.6104774740428509E-2</v>
      </c>
      <c r="F67" s="45">
        <f t="shared" ref="F67:F130" si="14">D67-AVERAGE($D$2:$D$141)</f>
        <v>-2.842110926896714E-2</v>
      </c>
      <c r="G67" s="45">
        <f t="shared" ref="G67:G130" si="15">E67-AVERAGE($E$2:$E$141)</f>
        <v>-3.7974814632942659E-2</v>
      </c>
      <c r="H67" s="45">
        <f t="shared" ref="H67:H130" si="16">F67*G67</f>
        <v>1.0792863561516356E-3</v>
      </c>
      <c r="I67" s="45">
        <f t="shared" ref="I67:I130" si="17">F67^2</f>
        <v>8.0775945207856991E-4</v>
      </c>
      <c r="J67" s="45">
        <f t="shared" ref="J67:J130" si="18">$S$4+$R$11*D67</f>
        <v>-1.4460303913854991E-2</v>
      </c>
      <c r="K67" s="45">
        <f t="shared" ref="K67:K130" si="19">E67-J67</f>
        <v>-2.1644470826573517E-2</v>
      </c>
      <c r="L67" s="45">
        <f t="shared" ref="L67:L130" si="20">K67^2</f>
        <v>4.6848311736239206E-4</v>
      </c>
      <c r="M67" s="45">
        <f t="shared" ref="M67:M130" si="21">$S$4+($R$4*D67)-$R$21</f>
        <v>-5.6953648472906987E-2</v>
      </c>
      <c r="N67" s="45">
        <f t="shared" ref="N67:N130" si="22">$S$4+($R$4*D67)+$R$21</f>
        <v>2.803304064519703E-2</v>
      </c>
      <c r="O67" s="2"/>
      <c r="P67" s="2"/>
      <c r="Q67" s="2"/>
      <c r="V67" s="45">
        <f t="shared" ref="V67:V130" si="23">(K67-AVERAGE($K$2:$K$141))^2</f>
        <v>4.6848311736239189E-4</v>
      </c>
      <c r="W67" s="45">
        <f t="shared" ref="W67:W130" si="24">(K67-AVERAGE($K$2:$K$141))^3</f>
        <v>-1.0140069166492506E-5</v>
      </c>
      <c r="X67" s="45">
        <f t="shared" ref="X67:X130" si="25">(K67-AVERAGE($K$2:$K$141))^4</f>
        <v>2.1947643125358465E-7</v>
      </c>
      <c r="Z67" s="129"/>
      <c r="AA67" s="5"/>
    </row>
    <row r="68" spans="1:27" x14ac:dyDescent="0.35">
      <c r="A68" s="6">
        <v>41708</v>
      </c>
      <c r="B68" s="45">
        <v>639.91999999999996</v>
      </c>
      <c r="C68" s="43">
        <v>78.427300000000002</v>
      </c>
      <c r="D68" s="45">
        <f t="shared" si="13"/>
        <v>1.1395426024560892E-2</v>
      </c>
      <c r="E68" s="45">
        <f t="shared" si="13"/>
        <v>5.9734535976685727E-3</v>
      </c>
      <c r="F68" s="45">
        <f t="shared" si="14"/>
        <v>8.7431628613569862E-3</v>
      </c>
      <c r="G68" s="45">
        <f t="shared" si="15"/>
        <v>4.103413705154422E-3</v>
      </c>
      <c r="H68" s="45">
        <f t="shared" si="16"/>
        <v>3.5876814311689409E-5</v>
      </c>
      <c r="I68" s="45">
        <f t="shared" si="17"/>
        <v>7.6442896820212085E-5</v>
      </c>
      <c r="J68" s="45">
        <f t="shared" si="18"/>
        <v>6.8937303519480226E-3</v>
      </c>
      <c r="K68" s="45">
        <f t="shared" si="19"/>
        <v>-9.2027675427944992E-4</v>
      </c>
      <c r="L68" s="45">
        <f t="shared" si="20"/>
        <v>8.4690930446711905E-7</v>
      </c>
      <c r="M68" s="45">
        <f t="shared" si="21"/>
        <v>-3.5599614207103988E-2</v>
      </c>
      <c r="N68" s="45">
        <f t="shared" si="22"/>
        <v>4.9387074911000028E-2</v>
      </c>
      <c r="O68" s="2"/>
      <c r="P68" s="2"/>
      <c r="Q68" s="2"/>
      <c r="V68" s="45">
        <f t="shared" si="23"/>
        <v>8.4690930446711524E-7</v>
      </c>
      <c r="W68" s="45">
        <f t="shared" si="24"/>
        <v>-7.7939094588406149E-10</v>
      </c>
      <c r="X68" s="45">
        <f t="shared" si="25"/>
        <v>7.1725536999297293E-13</v>
      </c>
      <c r="Z68" s="129"/>
      <c r="AA68" s="5"/>
    </row>
    <row r="69" spans="1:27" x14ac:dyDescent="0.35">
      <c r="A69" s="6">
        <v>41701</v>
      </c>
      <c r="B69" s="45">
        <v>632.71</v>
      </c>
      <c r="C69" s="43">
        <v>77.961600000000004</v>
      </c>
      <c r="D69" s="45">
        <f t="shared" si="13"/>
        <v>-2.9481692819781136E-2</v>
      </c>
      <c r="E69" s="45">
        <f t="shared" si="13"/>
        <v>-3.3376108910338549E-2</v>
      </c>
      <c r="F69" s="45">
        <f t="shared" si="14"/>
        <v>-3.2133955982985039E-2</v>
      </c>
      <c r="G69" s="45">
        <f t="shared" si="15"/>
        <v>-3.5246148802852699E-2</v>
      </c>
      <c r="H69" s="45">
        <f t="shared" si="16"/>
        <v>1.1325981942006094E-3</v>
      </c>
      <c r="I69" s="45">
        <f t="shared" si="17"/>
        <v>1.0325911271164201E-3</v>
      </c>
      <c r="J69" s="45">
        <f t="shared" si="18"/>
        <v>-1.6593650039316184E-2</v>
      </c>
      <c r="K69" s="45">
        <f t="shared" si="19"/>
        <v>-1.6782458871022365E-2</v>
      </c>
      <c r="L69" s="45">
        <f t="shared" si="20"/>
        <v>2.816509257575573E-4</v>
      </c>
      <c r="M69" s="45">
        <f t="shared" si="21"/>
        <v>-5.9086994598368178E-2</v>
      </c>
      <c r="N69" s="45">
        <f t="shared" si="22"/>
        <v>2.5899694519735842E-2</v>
      </c>
      <c r="O69" s="2"/>
      <c r="P69" s="2"/>
      <c r="Q69" s="2"/>
      <c r="V69" s="45">
        <f t="shared" si="23"/>
        <v>2.8165092575755719E-4</v>
      </c>
      <c r="W69" s="45">
        <f t="shared" si="24"/>
        <v>-4.7267950775115766E-6</v>
      </c>
      <c r="X69" s="45">
        <f t="shared" si="25"/>
        <v>7.9327243980088986E-8</v>
      </c>
      <c r="Z69" s="129"/>
      <c r="AA69" s="5"/>
    </row>
    <row r="70" spans="1:27" x14ac:dyDescent="0.35">
      <c r="A70" s="6">
        <v>41694</v>
      </c>
      <c r="B70" s="45">
        <v>651.92999999999995</v>
      </c>
      <c r="C70" s="43">
        <v>80.653499999999994</v>
      </c>
      <c r="D70" s="45">
        <f t="shared" si="13"/>
        <v>1.3903793216068588E-2</v>
      </c>
      <c r="E70" s="45">
        <f t="shared" si="13"/>
        <v>2.1470854198803783E-2</v>
      </c>
      <c r="F70" s="45">
        <f t="shared" si="14"/>
        <v>1.1251530052864682E-2</v>
      </c>
      <c r="G70" s="45">
        <f t="shared" si="15"/>
        <v>1.9600814306289634E-2</v>
      </c>
      <c r="H70" s="45">
        <f t="shared" si="16"/>
        <v>2.2053915122783783E-4</v>
      </c>
      <c r="I70" s="45">
        <f t="shared" si="17"/>
        <v>1.2659692853051713E-4</v>
      </c>
      <c r="J70" s="45">
        <f t="shared" si="18"/>
        <v>8.3350005797312859E-3</v>
      </c>
      <c r="K70" s="45">
        <f t="shared" si="19"/>
        <v>1.3135853619072498E-2</v>
      </c>
      <c r="L70" s="45">
        <f t="shared" si="20"/>
        <v>1.7255065030170004E-4</v>
      </c>
      <c r="M70" s="45">
        <f t="shared" si="21"/>
        <v>-3.4158343979320729E-2</v>
      </c>
      <c r="N70" s="45">
        <f t="shared" si="22"/>
        <v>5.0828345138783287E-2</v>
      </c>
      <c r="O70" s="2"/>
      <c r="P70" s="2"/>
      <c r="Q70" s="2"/>
      <c r="V70" s="45">
        <f t="shared" si="23"/>
        <v>1.7255065030170007E-4</v>
      </c>
      <c r="W70" s="45">
        <f t="shared" si="24"/>
        <v>2.2666000842389001E-6</v>
      </c>
      <c r="X70" s="45">
        <f t="shared" si="25"/>
        <v>2.9773726919539587E-8</v>
      </c>
      <c r="Z70" s="129"/>
      <c r="AA70" s="5"/>
    </row>
    <row r="71" spans="1:27" x14ac:dyDescent="0.35">
      <c r="A71" s="6">
        <v>41687</v>
      </c>
      <c r="B71" s="45">
        <v>642.99</v>
      </c>
      <c r="C71" s="43">
        <v>78.958200000000005</v>
      </c>
      <c r="D71" s="45">
        <f t="shared" si="13"/>
        <v>1.8501211766010463E-2</v>
      </c>
      <c r="E71" s="45">
        <f t="shared" si="13"/>
        <v>2.280375865633482E-2</v>
      </c>
      <c r="F71" s="45">
        <f t="shared" si="14"/>
        <v>1.584894860280656E-2</v>
      </c>
      <c r="G71" s="45">
        <f t="shared" si="15"/>
        <v>2.093371876382067E-2</v>
      </c>
      <c r="H71" s="45">
        <f t="shared" si="16"/>
        <v>3.317774327534011E-4</v>
      </c>
      <c r="I71" s="45">
        <f t="shared" si="17"/>
        <v>2.5118917181440398E-4</v>
      </c>
      <c r="J71" s="45">
        <f t="shared" si="18"/>
        <v>1.0976608436476925E-2</v>
      </c>
      <c r="K71" s="45">
        <f t="shared" si="19"/>
        <v>1.1827150219857896E-2</v>
      </c>
      <c r="L71" s="45">
        <f t="shared" si="20"/>
        <v>1.3988148232308467E-4</v>
      </c>
      <c r="M71" s="45">
        <f t="shared" si="21"/>
        <v>-3.1516736122575092E-2</v>
      </c>
      <c r="N71" s="45">
        <f t="shared" si="22"/>
        <v>5.3469952995528924E-2</v>
      </c>
      <c r="O71" s="2"/>
      <c r="P71" s="2"/>
      <c r="Q71" s="2"/>
      <c r="V71" s="45">
        <f t="shared" si="23"/>
        <v>1.3988148232308472E-4</v>
      </c>
      <c r="W71" s="45">
        <f t="shared" si="24"/>
        <v>1.65439930441152E-6</v>
      </c>
      <c r="X71" s="45">
        <f t="shared" si="25"/>
        <v>1.9566829096903465E-8</v>
      </c>
      <c r="Z71" s="129"/>
      <c r="AA71" s="5"/>
    </row>
    <row r="72" spans="1:27" x14ac:dyDescent="0.35">
      <c r="A72" s="6">
        <v>41680</v>
      </c>
      <c r="B72" s="45">
        <v>631.30999999999995</v>
      </c>
      <c r="C72" s="43">
        <v>77.197800000000001</v>
      </c>
      <c r="D72" s="45">
        <f t="shared" si="13"/>
        <v>1.9203301063322055E-3</v>
      </c>
      <c r="E72" s="45">
        <f t="shared" si="13"/>
        <v>3.9899886577635095E-2</v>
      </c>
      <c r="F72" s="45">
        <f t="shared" si="14"/>
        <v>-7.3193305687169956E-4</v>
      </c>
      <c r="G72" s="45">
        <f t="shared" si="15"/>
        <v>3.8029846685120945E-2</v>
      </c>
      <c r="H72" s="45">
        <f t="shared" si="16"/>
        <v>-2.7835301936602643E-5</v>
      </c>
      <c r="I72" s="45">
        <f t="shared" si="17"/>
        <v>5.3572599974155054E-7</v>
      </c>
      <c r="J72" s="45">
        <f t="shared" si="18"/>
        <v>1.4494821180499196E-3</v>
      </c>
      <c r="K72" s="45">
        <f t="shared" si="19"/>
        <v>3.8450404459585176E-2</v>
      </c>
      <c r="L72" s="45">
        <f t="shared" si="20"/>
        <v>1.4784336031056875E-3</v>
      </c>
      <c r="M72" s="45">
        <f t="shared" si="21"/>
        <v>-4.1043862441002089E-2</v>
      </c>
      <c r="N72" s="45">
        <f t="shared" si="22"/>
        <v>4.3942826677101927E-2</v>
      </c>
      <c r="O72" s="2"/>
      <c r="P72" s="2"/>
      <c r="Q72" s="2"/>
      <c r="V72" s="45">
        <f t="shared" si="23"/>
        <v>1.4784336031056875E-3</v>
      </c>
      <c r="W72" s="45">
        <f t="shared" si="24"/>
        <v>5.6846370006055509E-5</v>
      </c>
      <c r="X72" s="45">
        <f t="shared" si="25"/>
        <v>2.1857659187920653E-6</v>
      </c>
      <c r="Z72" s="129"/>
      <c r="AA72" s="5"/>
    </row>
    <row r="73" spans="1:27" x14ac:dyDescent="0.35">
      <c r="A73" s="6">
        <v>41673</v>
      </c>
      <c r="B73" s="45">
        <v>630.1</v>
      </c>
      <c r="C73" s="43">
        <v>74.235799999999998</v>
      </c>
      <c r="D73" s="45">
        <f t="shared" si="13"/>
        <v>-3.3217336285985806E-3</v>
      </c>
      <c r="E73" s="45">
        <f t="shared" si="13"/>
        <v>-3.7905355842230419E-2</v>
      </c>
      <c r="F73" s="45">
        <f t="shared" si="14"/>
        <v>-5.9739967918024852E-3</v>
      </c>
      <c r="G73" s="45">
        <f t="shared" si="15"/>
        <v>-3.9775395734744569E-2</v>
      </c>
      <c r="H73" s="45">
        <f t="shared" si="16"/>
        <v>2.376180865120383E-4</v>
      </c>
      <c r="I73" s="45">
        <f t="shared" si="17"/>
        <v>3.5688637668466385E-5</v>
      </c>
      <c r="J73" s="45">
        <f t="shared" si="18"/>
        <v>-1.5625292090304973E-3</v>
      </c>
      <c r="K73" s="45">
        <f t="shared" si="19"/>
        <v>-3.6342826633199925E-2</v>
      </c>
      <c r="L73" s="45">
        <f t="shared" si="20"/>
        <v>1.3208010476908258E-3</v>
      </c>
      <c r="M73" s="45">
        <f t="shared" si="21"/>
        <v>-4.4055873768082503E-2</v>
      </c>
      <c r="N73" s="45">
        <f t="shared" si="22"/>
        <v>4.0930815350021514E-2</v>
      </c>
      <c r="O73" s="2"/>
      <c r="P73" s="2"/>
      <c r="Q73" s="2"/>
      <c r="V73" s="45">
        <f t="shared" si="23"/>
        <v>1.3208010476908258E-3</v>
      </c>
      <c r="W73" s="45">
        <f t="shared" si="24"/>
        <v>-4.8001643493176506E-5</v>
      </c>
      <c r="X73" s="45">
        <f t="shared" si="25"/>
        <v>1.744515407581183E-6</v>
      </c>
      <c r="Z73" s="129"/>
      <c r="AA73" s="5"/>
    </row>
    <row r="74" spans="1:27" x14ac:dyDescent="0.35">
      <c r="A74" s="6">
        <v>41666</v>
      </c>
      <c r="B74" s="45">
        <v>632.20000000000005</v>
      </c>
      <c r="C74" s="43">
        <v>77.160600000000002</v>
      </c>
      <c r="D74" s="45">
        <f t="shared" si="13"/>
        <v>-3.7923058193328404E-2</v>
      </c>
      <c r="E74" s="45">
        <f t="shared" si="13"/>
        <v>1.9193606974210038E-2</v>
      </c>
      <c r="F74" s="45">
        <f t="shared" si="14"/>
        <v>-4.0575321356532308E-2</v>
      </c>
      <c r="G74" s="45">
        <f t="shared" si="15"/>
        <v>1.7323567081695888E-2</v>
      </c>
      <c r="H74" s="45">
        <f t="shared" si="16"/>
        <v>-7.0290930138125517E-4</v>
      </c>
      <c r="I74" s="45">
        <f t="shared" si="17"/>
        <v>1.6463567031858668E-3</v>
      </c>
      <c r="J74" s="45">
        <f t="shared" si="18"/>
        <v>-2.1443932181390235E-2</v>
      </c>
      <c r="K74" s="45">
        <f t="shared" si="19"/>
        <v>4.0637539155600269E-2</v>
      </c>
      <c r="L74" s="45">
        <f t="shared" si="20"/>
        <v>1.651409588622945E-3</v>
      </c>
      <c r="M74" s="45">
        <f t="shared" si="21"/>
        <v>-6.3937276740442223E-2</v>
      </c>
      <c r="N74" s="45">
        <f t="shared" si="22"/>
        <v>2.1049412377661794E-2</v>
      </c>
      <c r="O74" s="2"/>
      <c r="P74" s="2"/>
      <c r="Q74" s="2"/>
      <c r="V74" s="45">
        <f t="shared" si="23"/>
        <v>1.651409588622945E-3</v>
      </c>
      <c r="W74" s="45">
        <f t="shared" si="24"/>
        <v>6.7109221819598657E-5</v>
      </c>
      <c r="X74" s="45">
        <f t="shared" si="25"/>
        <v>2.7271536293958047E-6</v>
      </c>
      <c r="Z74" s="129"/>
      <c r="AA74" s="5"/>
    </row>
    <row r="75" spans="1:27" x14ac:dyDescent="0.35">
      <c r="A75" s="6">
        <v>41659</v>
      </c>
      <c r="B75" s="45">
        <v>657.12</v>
      </c>
      <c r="C75" s="43">
        <v>75.707499999999996</v>
      </c>
      <c r="D75" s="45">
        <f t="shared" si="13"/>
        <v>2.1102029399881969E-2</v>
      </c>
      <c r="E75" s="45">
        <f t="shared" si="13"/>
        <v>-2.8213277626818849E-3</v>
      </c>
      <c r="F75" s="45">
        <f t="shared" si="14"/>
        <v>1.8449766236678065E-2</v>
      </c>
      <c r="G75" s="45">
        <f t="shared" si="15"/>
        <v>-4.6913676551960356E-3</v>
      </c>
      <c r="H75" s="45">
        <f t="shared" si="16"/>
        <v>-8.6554636568679359E-5</v>
      </c>
      <c r="I75" s="45">
        <f t="shared" si="17"/>
        <v>3.4039387418806588E-4</v>
      </c>
      <c r="J75" s="45">
        <f t="shared" si="18"/>
        <v>1.2470999304083363E-2</v>
      </c>
      <c r="K75" s="45">
        <f t="shared" si="19"/>
        <v>-1.5292327066765248E-2</v>
      </c>
      <c r="L75" s="45">
        <f t="shared" si="20"/>
        <v>2.3385526711692099E-4</v>
      </c>
      <c r="M75" s="45">
        <f t="shared" si="21"/>
        <v>-3.0022345254968656E-2</v>
      </c>
      <c r="N75" s="45">
        <f t="shared" si="22"/>
        <v>5.4964343863135361E-2</v>
      </c>
      <c r="O75" s="2"/>
      <c r="P75" s="2"/>
      <c r="Q75" s="2"/>
      <c r="V75" s="45">
        <f t="shared" si="23"/>
        <v>2.3385526711692094E-4</v>
      </c>
      <c r="W75" s="45">
        <f t="shared" si="24"/>
        <v>-3.5761912310377067E-6</v>
      </c>
      <c r="X75" s="45">
        <f t="shared" si="25"/>
        <v>5.468828595832644E-8</v>
      </c>
      <c r="Z75" s="129"/>
      <c r="AA75" s="5"/>
    </row>
    <row r="76" spans="1:27" x14ac:dyDescent="0.35">
      <c r="A76" s="6">
        <v>41652</v>
      </c>
      <c r="B76" s="45">
        <v>643.54</v>
      </c>
      <c r="C76" s="43">
        <v>75.921700000000001</v>
      </c>
      <c r="D76" s="45">
        <f t="shared" si="13"/>
        <v>-1.5195800878387782E-2</v>
      </c>
      <c r="E76" s="45">
        <f t="shared" si="13"/>
        <v>1.3427074128554949E-2</v>
      </c>
      <c r="F76" s="45">
        <f t="shared" si="14"/>
        <v>-1.7848064041591685E-2</v>
      </c>
      <c r="G76" s="45">
        <f t="shared" si="15"/>
        <v>1.1557034236040799E-2</v>
      </c>
      <c r="H76" s="45">
        <f t="shared" si="16"/>
        <v>-2.0627068717572381E-4</v>
      </c>
      <c r="I76" s="45">
        <f t="shared" si="17"/>
        <v>3.1855339003275811E-4</v>
      </c>
      <c r="J76" s="45">
        <f t="shared" si="18"/>
        <v>-8.3851904476870912E-3</v>
      </c>
      <c r="K76" s="45">
        <f t="shared" si="19"/>
        <v>2.1812264576242038E-2</v>
      </c>
      <c r="L76" s="45">
        <f t="shared" si="20"/>
        <v>4.7577488594398326E-4</v>
      </c>
      <c r="M76" s="45">
        <f t="shared" si="21"/>
        <v>-5.0878535006739091E-2</v>
      </c>
      <c r="N76" s="45">
        <f t="shared" si="22"/>
        <v>3.4108154111364926E-2</v>
      </c>
      <c r="O76" s="2"/>
      <c r="P76" s="2"/>
      <c r="Q76" s="2"/>
      <c r="V76" s="45">
        <f t="shared" si="23"/>
        <v>4.7577488594398342E-4</v>
      </c>
      <c r="W76" s="45">
        <f t="shared" si="24"/>
        <v>1.0377727690941547E-5</v>
      </c>
      <c r="X76" s="45">
        <f t="shared" si="25"/>
        <v>2.2636174209501043E-7</v>
      </c>
      <c r="Z76" s="129"/>
      <c r="AA76" s="5"/>
    </row>
    <row r="77" spans="1:27" x14ac:dyDescent="0.35">
      <c r="A77" s="6">
        <v>41645</v>
      </c>
      <c r="B77" s="45">
        <v>653.47</v>
      </c>
      <c r="C77" s="43">
        <v>74.915800000000004</v>
      </c>
      <c r="D77" s="45">
        <f t="shared" si="13"/>
        <v>4.7356201663617849E-3</v>
      </c>
      <c r="E77" s="45">
        <f t="shared" si="13"/>
        <v>-3.4221816569206837E-2</v>
      </c>
      <c r="F77" s="45">
        <f t="shared" si="14"/>
        <v>2.0833570031578799E-3</v>
      </c>
      <c r="G77" s="45">
        <f t="shared" si="15"/>
        <v>-3.6091856461720986E-2</v>
      </c>
      <c r="H77" s="45">
        <f t="shared" si="16"/>
        <v>-7.5192221916495401E-5</v>
      </c>
      <c r="I77" s="45">
        <f t="shared" si="17"/>
        <v>4.3403764026069818E-6</v>
      </c>
      <c r="J77" s="45">
        <f t="shared" si="18"/>
        <v>3.067105630202422E-3</v>
      </c>
      <c r="K77" s="45">
        <f t="shared" si="19"/>
        <v>-3.7288922199409255E-2</v>
      </c>
      <c r="L77" s="45">
        <f t="shared" si="20"/>
        <v>1.3904637187935965E-3</v>
      </c>
      <c r="M77" s="45">
        <f t="shared" si="21"/>
        <v>-3.942623892884959E-2</v>
      </c>
      <c r="N77" s="45">
        <f t="shared" si="22"/>
        <v>4.5560450189254427E-2</v>
      </c>
      <c r="O77" s="2"/>
      <c r="P77" s="2"/>
      <c r="Q77" s="2"/>
      <c r="V77" s="45">
        <f t="shared" si="23"/>
        <v>1.3904637187935965E-3</v>
      </c>
      <c r="W77" s="45">
        <f t="shared" si="24"/>
        <v>-5.1848893431195686E-5</v>
      </c>
      <c r="X77" s="45">
        <f t="shared" si="25"/>
        <v>1.9333893532813177E-6</v>
      </c>
      <c r="Z77" s="129"/>
      <c r="AA77" s="5"/>
    </row>
    <row r="78" spans="1:27" x14ac:dyDescent="0.35">
      <c r="A78" s="6">
        <v>41638</v>
      </c>
      <c r="B78" s="45">
        <v>650.39</v>
      </c>
      <c r="C78" s="43">
        <v>77.570400000000006</v>
      </c>
      <c r="D78" s="45">
        <f t="shared" si="13"/>
        <v>8.6380695387859186E-3</v>
      </c>
      <c r="E78" s="45">
        <f t="shared" si="13"/>
        <v>2.8655540747518714E-2</v>
      </c>
      <c r="F78" s="45">
        <f t="shared" si="14"/>
        <v>5.9858063755820132E-3</v>
      </c>
      <c r="G78" s="45">
        <f t="shared" si="15"/>
        <v>2.6785500855004564E-2</v>
      </c>
      <c r="H78" s="45">
        <f t="shared" si="16"/>
        <v>1.6033282179104378E-4</v>
      </c>
      <c r="I78" s="45">
        <f t="shared" si="17"/>
        <v>3.5829877965958275E-5</v>
      </c>
      <c r="J78" s="45">
        <f t="shared" si="18"/>
        <v>5.3093946040610254E-3</v>
      </c>
      <c r="K78" s="45">
        <f t="shared" si="19"/>
        <v>2.3346146143457688E-2</v>
      </c>
      <c r="L78" s="45">
        <f t="shared" si="20"/>
        <v>5.4504253975168424E-4</v>
      </c>
      <c r="M78" s="45">
        <f t="shared" si="21"/>
        <v>-3.718394995499099E-2</v>
      </c>
      <c r="N78" s="45">
        <f t="shared" si="22"/>
        <v>4.7802739163113027E-2</v>
      </c>
      <c r="O78" s="2"/>
      <c r="P78" s="2"/>
      <c r="Q78" s="2"/>
      <c r="V78" s="45">
        <f t="shared" si="23"/>
        <v>5.4504253975168446E-4</v>
      </c>
      <c r="W78" s="45">
        <f t="shared" si="24"/>
        <v>1.2724642787444174E-5</v>
      </c>
      <c r="X78" s="45">
        <f t="shared" si="25"/>
        <v>2.9707137013896655E-7</v>
      </c>
      <c r="Z78" s="129"/>
      <c r="AA78" s="5"/>
    </row>
    <row r="79" spans="1:27" x14ac:dyDescent="0.35">
      <c r="A79" s="6">
        <v>41631</v>
      </c>
      <c r="B79" s="45">
        <v>644.82000000000005</v>
      </c>
      <c r="C79" s="43">
        <v>75.409499999999994</v>
      </c>
      <c r="D79" s="45">
        <f t="shared" si="13"/>
        <v>3.4542508302716372E-2</v>
      </c>
      <c r="E79" s="45">
        <f t="shared" si="13"/>
        <v>6.4651231696720287E-3</v>
      </c>
      <c r="F79" s="45">
        <f t="shared" si="14"/>
        <v>3.1890245139512469E-2</v>
      </c>
      <c r="G79" s="45">
        <f t="shared" si="15"/>
        <v>4.5950832771578781E-3</v>
      </c>
      <c r="H79" s="45">
        <f t="shared" si="16"/>
        <v>1.4653833214503905E-4</v>
      </c>
      <c r="I79" s="45">
        <f t="shared" si="17"/>
        <v>1.0169877350581986E-3</v>
      </c>
      <c r="J79" s="45">
        <f t="shared" si="18"/>
        <v>2.0193697223027517E-2</v>
      </c>
      <c r="K79" s="45">
        <f t="shared" si="19"/>
        <v>-1.3728574053355487E-2</v>
      </c>
      <c r="L79" s="45">
        <f t="shared" si="20"/>
        <v>1.884737455384655E-4</v>
      </c>
      <c r="M79" s="45">
        <f t="shared" si="21"/>
        <v>-2.2299647336024509E-2</v>
      </c>
      <c r="N79" s="45">
        <f t="shared" si="22"/>
        <v>6.2687041782079511E-2</v>
      </c>
      <c r="O79" s="2"/>
      <c r="P79" s="2"/>
      <c r="Q79" s="2"/>
      <c r="V79" s="45">
        <f t="shared" si="23"/>
        <v>1.8847374553846547E-4</v>
      </c>
      <c r="W79" s="45">
        <f t="shared" si="24"/>
        <v>-2.5874757727381011E-6</v>
      </c>
      <c r="X79" s="45">
        <f t="shared" si="25"/>
        <v>3.5522352757298236E-8</v>
      </c>
      <c r="Z79" s="129"/>
      <c r="AA79" s="5"/>
    </row>
    <row r="80" spans="1:27" x14ac:dyDescent="0.35">
      <c r="A80" s="6">
        <v>41624</v>
      </c>
      <c r="B80" s="45">
        <v>623.29</v>
      </c>
      <c r="C80" s="43">
        <v>74.9251</v>
      </c>
      <c r="D80" s="45">
        <f t="shared" si="13"/>
        <v>-8.778486347227275E-3</v>
      </c>
      <c r="E80" s="45">
        <f t="shared" si="13"/>
        <v>-6.4235938442768316E-3</v>
      </c>
      <c r="F80" s="45">
        <f t="shared" si="14"/>
        <v>-1.143074951043118E-2</v>
      </c>
      <c r="G80" s="45">
        <f t="shared" si="15"/>
        <v>-8.2936337367909823E-3</v>
      </c>
      <c r="H80" s="45">
        <f t="shared" si="16"/>
        <v>9.480244977651904E-5</v>
      </c>
      <c r="I80" s="45">
        <f t="shared" si="17"/>
        <v>1.3066203437022268E-4</v>
      </c>
      <c r="J80" s="45">
        <f t="shared" si="18"/>
        <v>-4.6978976113766207E-3</v>
      </c>
      <c r="K80" s="45">
        <f t="shared" si="19"/>
        <v>-1.7256962329002109E-3</v>
      </c>
      <c r="L80" s="45">
        <f t="shared" si="20"/>
        <v>2.9780274882459791E-6</v>
      </c>
      <c r="M80" s="45">
        <f t="shared" si="21"/>
        <v>-4.7191242170428624E-2</v>
      </c>
      <c r="N80" s="45">
        <f t="shared" si="22"/>
        <v>3.7795446947675393E-2</v>
      </c>
      <c r="O80" s="2"/>
      <c r="P80" s="2"/>
      <c r="Q80" s="2"/>
      <c r="V80" s="45">
        <f t="shared" si="23"/>
        <v>2.9780274882459723E-6</v>
      </c>
      <c r="W80" s="45">
        <f t="shared" si="24"/>
        <v>-5.1391708179393459E-9</v>
      </c>
      <c r="X80" s="45">
        <f t="shared" si="25"/>
        <v>8.8686477207486144E-12</v>
      </c>
      <c r="Z80" s="129"/>
      <c r="AA80" s="5"/>
    </row>
    <row r="81" spans="1:27" x14ac:dyDescent="0.35">
      <c r="A81" s="6">
        <v>41617</v>
      </c>
      <c r="B81" s="45">
        <v>628.80999999999995</v>
      </c>
      <c r="C81" s="43">
        <v>75.409499999999994</v>
      </c>
      <c r="D81" s="45">
        <f t="shared" si="13"/>
        <v>-2.7468023570533899E-2</v>
      </c>
      <c r="E81" s="45">
        <f t="shared" si="13"/>
        <v>-2.1394246678804719E-2</v>
      </c>
      <c r="F81" s="45">
        <f t="shared" si="14"/>
        <v>-3.0120286733737803E-2</v>
      </c>
      <c r="G81" s="45">
        <f t="shared" si="15"/>
        <v>-2.3264286571318869E-2</v>
      </c>
      <c r="H81" s="45">
        <f t="shared" si="16"/>
        <v>7.0072698218397026E-4</v>
      </c>
      <c r="I81" s="45">
        <f t="shared" si="17"/>
        <v>9.0723167292258147E-4</v>
      </c>
      <c r="J81" s="45">
        <f t="shared" si="18"/>
        <v>-1.5436625841515911E-2</v>
      </c>
      <c r="K81" s="45">
        <f t="shared" si="19"/>
        <v>-5.957620837288808E-3</v>
      </c>
      <c r="L81" s="45">
        <f t="shared" si="20"/>
        <v>3.54932460408978E-5</v>
      </c>
      <c r="M81" s="45">
        <f t="shared" si="21"/>
        <v>-5.7929970400567903E-2</v>
      </c>
      <c r="N81" s="45">
        <f t="shared" si="22"/>
        <v>2.7056718717536114E-2</v>
      </c>
      <c r="O81" s="2"/>
      <c r="P81" s="2"/>
      <c r="Q81" s="2"/>
      <c r="V81" s="45">
        <f t="shared" si="23"/>
        <v>3.549324604089778E-5</v>
      </c>
      <c r="W81" s="45">
        <f t="shared" si="24"/>
        <v>-2.1145530219627103E-7</v>
      </c>
      <c r="X81" s="45">
        <f t="shared" si="25"/>
        <v>1.2597705145197059E-9</v>
      </c>
      <c r="Z81" s="129"/>
      <c r="AA81" s="5"/>
    </row>
    <row r="82" spans="1:27" x14ac:dyDescent="0.35">
      <c r="A82" s="6">
        <v>41610</v>
      </c>
      <c r="B82" s="45">
        <v>646.57000000000005</v>
      </c>
      <c r="C82" s="43">
        <v>77.058099999999996</v>
      </c>
      <c r="D82" s="45">
        <f t="shared" si="13"/>
        <v>-7.5519194461925107E-3</v>
      </c>
      <c r="E82" s="45">
        <f t="shared" si="13"/>
        <v>-4.4468170060587148E-2</v>
      </c>
      <c r="F82" s="45">
        <f t="shared" si="14"/>
        <v>-1.0204182609396416E-2</v>
      </c>
      <c r="G82" s="45">
        <f t="shared" si="15"/>
        <v>-4.6338209953101298E-2</v>
      </c>
      <c r="H82" s="45">
        <f t="shared" si="16"/>
        <v>4.728435561539962E-4</v>
      </c>
      <c r="I82" s="45">
        <f t="shared" si="17"/>
        <v>1.0412534272590825E-4</v>
      </c>
      <c r="J82" s="45">
        <f t="shared" si="18"/>
        <v>-3.9931306367363521E-3</v>
      </c>
      <c r="K82" s="45">
        <f t="shared" si="19"/>
        <v>-4.0475039423850792E-2</v>
      </c>
      <c r="L82" s="45">
        <f t="shared" si="20"/>
        <v>1.6382288163622758E-3</v>
      </c>
      <c r="M82" s="45">
        <f t="shared" si="21"/>
        <v>-4.6486475195788357E-2</v>
      </c>
      <c r="N82" s="45">
        <f t="shared" si="22"/>
        <v>3.850021392231566E-2</v>
      </c>
      <c r="O82" s="2"/>
      <c r="P82" s="2"/>
      <c r="Q82" s="2"/>
      <c r="V82" s="45">
        <f t="shared" si="23"/>
        <v>1.6382288163622758E-3</v>
      </c>
      <c r="W82" s="45">
        <f t="shared" si="24"/>
        <v>-6.6307375927551526E-5</v>
      </c>
      <c r="X82" s="45">
        <f t="shared" si="25"/>
        <v>2.6837936547597429E-6</v>
      </c>
      <c r="Z82" s="129"/>
      <c r="AA82" s="5"/>
    </row>
    <row r="83" spans="1:27" x14ac:dyDescent="0.35">
      <c r="A83" s="6">
        <v>41603</v>
      </c>
      <c r="B83" s="45">
        <v>651.49</v>
      </c>
      <c r="C83" s="43">
        <v>80.644199999999998</v>
      </c>
      <c r="D83" s="45">
        <f t="shared" si="13"/>
        <v>-6.2235916835731361E-3</v>
      </c>
      <c r="E83" s="45">
        <f t="shared" si="13"/>
        <v>-1.8923426727834883E-2</v>
      </c>
      <c r="F83" s="45">
        <f t="shared" si="14"/>
        <v>-8.8758548467770416E-3</v>
      </c>
      <c r="G83" s="45">
        <f t="shared" si="15"/>
        <v>-2.0793466620349033E-2</v>
      </c>
      <c r="H83" s="45">
        <f t="shared" si="16"/>
        <v>1.8455979148352159E-4</v>
      </c>
      <c r="I83" s="45">
        <f t="shared" si="17"/>
        <v>7.8780799261055494E-5</v>
      </c>
      <c r="J83" s="45">
        <f t="shared" si="18"/>
        <v>-3.2298933948034722E-3</v>
      </c>
      <c r="K83" s="45">
        <f t="shared" si="19"/>
        <v>-1.5693533333031411E-2</v>
      </c>
      <c r="L83" s="45">
        <f t="shared" si="20"/>
        <v>2.4628698847496797E-4</v>
      </c>
      <c r="M83" s="45">
        <f t="shared" si="21"/>
        <v>-4.5723237953855481E-2</v>
      </c>
      <c r="N83" s="45">
        <f t="shared" si="22"/>
        <v>3.9263451164248536E-2</v>
      </c>
      <c r="O83" s="2"/>
      <c r="P83" s="2"/>
      <c r="Q83" s="2"/>
      <c r="V83" s="45">
        <f t="shared" si="23"/>
        <v>2.4628698847496786E-4</v>
      </c>
      <c r="W83" s="45">
        <f t="shared" si="24"/>
        <v>-3.8651130631238304E-6</v>
      </c>
      <c r="X83" s="45">
        <f t="shared" si="25"/>
        <v>6.0657280692068953E-8</v>
      </c>
      <c r="Z83" s="129"/>
      <c r="AA83" s="5"/>
    </row>
    <row r="84" spans="1:27" x14ac:dyDescent="0.35">
      <c r="A84" s="6">
        <v>41596</v>
      </c>
      <c r="B84" s="45">
        <v>655.57</v>
      </c>
      <c r="C84" s="43">
        <v>82.199700000000007</v>
      </c>
      <c r="D84" s="45">
        <f t="shared" si="13"/>
        <v>1.457865820629896E-2</v>
      </c>
      <c r="E84" s="45">
        <f t="shared" si="13"/>
        <v>-1.1313261913556548E-3</v>
      </c>
      <c r="F84" s="45">
        <f t="shared" si="14"/>
        <v>1.1926395043095055E-2</v>
      </c>
      <c r="G84" s="45">
        <f t="shared" si="15"/>
        <v>-3.0013660838698053E-3</v>
      </c>
      <c r="H84" s="45">
        <f t="shared" si="16"/>
        <v>-3.5795477585178461E-5</v>
      </c>
      <c r="I84" s="45">
        <f t="shared" si="17"/>
        <v>1.4223889872396229E-4</v>
      </c>
      <c r="J84" s="45">
        <f t="shared" si="18"/>
        <v>8.7227678976444338E-3</v>
      </c>
      <c r="K84" s="45">
        <f t="shared" si="19"/>
        <v>-9.8540940890000893E-3</v>
      </c>
      <c r="L84" s="45">
        <f t="shared" si="20"/>
        <v>9.7103170314866494E-5</v>
      </c>
      <c r="M84" s="45">
        <f t="shared" si="21"/>
        <v>-3.3770576661407578E-2</v>
      </c>
      <c r="N84" s="45">
        <f t="shared" si="22"/>
        <v>5.1216112456696439E-2</v>
      </c>
      <c r="O84" s="2"/>
      <c r="P84" s="2"/>
      <c r="Q84" s="2"/>
      <c r="V84" s="45">
        <f t="shared" si="23"/>
        <v>9.7103170314866467E-5</v>
      </c>
      <c r="W84" s="45">
        <f t="shared" si="24"/>
        <v>-9.5686377662289447E-7</v>
      </c>
      <c r="X84" s="45">
        <f t="shared" si="25"/>
        <v>9.4290256851979648E-9</v>
      </c>
      <c r="Z84" s="129"/>
      <c r="AA84" s="5"/>
    </row>
    <row r="85" spans="1:27" x14ac:dyDescent="0.35">
      <c r="A85" s="6">
        <v>41589</v>
      </c>
      <c r="B85" s="45">
        <v>646.15</v>
      </c>
      <c r="C85" s="43">
        <v>82.2928</v>
      </c>
      <c r="D85" s="45">
        <f t="shared" si="13"/>
        <v>1.228243330043401E-2</v>
      </c>
      <c r="E85" s="45">
        <f t="shared" si="13"/>
        <v>6.8860883396549095E-3</v>
      </c>
      <c r="F85" s="45">
        <f t="shared" si="14"/>
        <v>9.6301701372301044E-3</v>
      </c>
      <c r="G85" s="45">
        <f t="shared" si="15"/>
        <v>5.0160484471407588E-3</v>
      </c>
      <c r="H85" s="45">
        <f t="shared" si="16"/>
        <v>4.8305399962554374E-5</v>
      </c>
      <c r="I85" s="45">
        <f t="shared" si="17"/>
        <v>9.2740176871998489E-5</v>
      </c>
      <c r="J85" s="45">
        <f t="shared" si="18"/>
        <v>7.4033914505588069E-3</v>
      </c>
      <c r="K85" s="45">
        <f t="shared" si="19"/>
        <v>-5.1730311090389738E-4</v>
      </c>
      <c r="L85" s="45">
        <f t="shared" si="20"/>
        <v>2.6760250855084996E-7</v>
      </c>
      <c r="M85" s="45">
        <f t="shared" si="21"/>
        <v>-3.5089953108493208E-2</v>
      </c>
      <c r="N85" s="45">
        <f t="shared" si="22"/>
        <v>4.9896736009610809E-2</v>
      </c>
      <c r="O85" s="2"/>
      <c r="P85" s="2"/>
      <c r="Q85" s="2"/>
      <c r="V85" s="45">
        <f t="shared" si="23"/>
        <v>2.6760250855084785E-7</v>
      </c>
      <c r="W85" s="45">
        <f t="shared" si="24"/>
        <v>-1.3843161015903984E-10</v>
      </c>
      <c r="X85" s="45">
        <f t="shared" si="25"/>
        <v>7.1611102582706598E-14</v>
      </c>
      <c r="Z85" s="129"/>
      <c r="AA85" s="5"/>
    </row>
    <row r="86" spans="1:27" x14ac:dyDescent="0.35">
      <c r="A86" s="6">
        <v>41582</v>
      </c>
      <c r="B86" s="45">
        <v>638.30999999999995</v>
      </c>
      <c r="C86" s="43">
        <v>81.73</v>
      </c>
      <c r="D86" s="45">
        <f t="shared" si="13"/>
        <v>2.0642788615286168E-2</v>
      </c>
      <c r="E86" s="45">
        <f t="shared" si="13"/>
        <v>1.6872392654829461E-2</v>
      </c>
      <c r="F86" s="45">
        <f t="shared" si="14"/>
        <v>1.7990525452082264E-2</v>
      </c>
      <c r="G86" s="45">
        <f t="shared" si="15"/>
        <v>1.5002352762315312E-2</v>
      </c>
      <c r="H86" s="45">
        <f t="shared" si="16"/>
        <v>2.6990020921155027E-4</v>
      </c>
      <c r="I86" s="45">
        <f t="shared" si="17"/>
        <v>3.2365900604201976E-4</v>
      </c>
      <c r="J86" s="45">
        <f t="shared" si="18"/>
        <v>1.2207126425956651E-2</v>
      </c>
      <c r="K86" s="45">
        <f t="shared" si="19"/>
        <v>4.6652662288728108E-3</v>
      </c>
      <c r="L86" s="45">
        <f t="shared" si="20"/>
        <v>2.1764708986261139E-5</v>
      </c>
      <c r="M86" s="45">
        <f t="shared" si="21"/>
        <v>-3.0286218133095372E-2</v>
      </c>
      <c r="N86" s="45">
        <f t="shared" si="22"/>
        <v>5.4700470985008645E-2</v>
      </c>
      <c r="O86" s="2"/>
      <c r="P86" s="2"/>
      <c r="Q86" s="2"/>
      <c r="V86" s="45">
        <f t="shared" si="23"/>
        <v>2.1764708986261152E-5</v>
      </c>
      <c r="W86" s="45">
        <f t="shared" si="24"/>
        <v>1.0153816181484879E-7</v>
      </c>
      <c r="X86" s="45">
        <f t="shared" si="25"/>
        <v>4.7370255725663695E-10</v>
      </c>
      <c r="Z86" s="129"/>
      <c r="AA86" s="5"/>
    </row>
    <row r="87" spans="1:27" x14ac:dyDescent="0.35">
      <c r="A87" s="6">
        <v>41575</v>
      </c>
      <c r="B87" s="45">
        <v>625.4</v>
      </c>
      <c r="C87" s="43">
        <v>80.373900000000006</v>
      </c>
      <c r="D87" s="45">
        <f t="shared" si="13"/>
        <v>1.6646075817673467E-2</v>
      </c>
      <c r="E87" s="45">
        <f t="shared" si="13"/>
        <v>-2.0021703082325388E-2</v>
      </c>
      <c r="F87" s="45">
        <f t="shared" si="14"/>
        <v>1.3993812654469561E-2</v>
      </c>
      <c r="G87" s="45">
        <f t="shared" si="15"/>
        <v>-2.1891742974839538E-2</v>
      </c>
      <c r="H87" s="45">
        <f t="shared" si="16"/>
        <v>-3.0634894986970466E-4</v>
      </c>
      <c r="I87" s="45">
        <f t="shared" si="17"/>
        <v>1.9582679260839243E-4</v>
      </c>
      <c r="J87" s="45">
        <f t="shared" si="18"/>
        <v>9.9106750994914904E-3</v>
      </c>
      <c r="K87" s="45">
        <f t="shared" si="19"/>
        <v>-2.9932378181816877E-2</v>
      </c>
      <c r="L87" s="45">
        <f t="shared" si="20"/>
        <v>8.9594726361930696E-4</v>
      </c>
      <c r="M87" s="45">
        <f t="shared" si="21"/>
        <v>-3.258266945956053E-2</v>
      </c>
      <c r="N87" s="45">
        <f t="shared" si="22"/>
        <v>5.2404019658543487E-2</v>
      </c>
      <c r="O87" s="2"/>
      <c r="P87" s="2"/>
      <c r="Q87" s="2"/>
      <c r="V87" s="45">
        <f t="shared" si="23"/>
        <v>8.9594726361930674E-4</v>
      </c>
      <c r="W87" s="45">
        <f t="shared" si="24"/>
        <v>-2.6817832325617066E-5</v>
      </c>
      <c r="X87" s="45">
        <f t="shared" si="25"/>
        <v>8.0272149918692356E-7</v>
      </c>
      <c r="Z87" s="129"/>
      <c r="AA87" s="5"/>
    </row>
    <row r="88" spans="1:27" x14ac:dyDescent="0.35">
      <c r="A88" s="6">
        <v>41568</v>
      </c>
      <c r="B88" s="45">
        <v>615.16</v>
      </c>
      <c r="C88" s="43">
        <v>82.016000000000005</v>
      </c>
      <c r="D88" s="45">
        <f t="shared" si="13"/>
        <v>1.1194213857154509E-2</v>
      </c>
      <c r="E88" s="45">
        <f t="shared" si="13"/>
        <v>3.3851525520772171E-3</v>
      </c>
      <c r="F88" s="45">
        <f t="shared" si="14"/>
        <v>8.5419506939506031E-3</v>
      </c>
      <c r="G88" s="45">
        <f t="shared" si="15"/>
        <v>1.5151126595630664E-3</v>
      </c>
      <c r="H88" s="45">
        <f t="shared" si="16"/>
        <v>1.2942017633768078E-5</v>
      </c>
      <c r="I88" s="45">
        <f t="shared" si="17"/>
        <v>7.2964921657883193E-5</v>
      </c>
      <c r="J88" s="45">
        <f t="shared" si="18"/>
        <v>6.7781168535206845E-3</v>
      </c>
      <c r="K88" s="45">
        <f t="shared" si="19"/>
        <v>-3.3929643014434675E-3</v>
      </c>
      <c r="L88" s="45">
        <f t="shared" si="20"/>
        <v>1.1512206750869757E-5</v>
      </c>
      <c r="M88" s="45">
        <f t="shared" si="21"/>
        <v>-3.571522770553133E-2</v>
      </c>
      <c r="N88" s="45">
        <f t="shared" si="22"/>
        <v>4.9271461412572687E-2</v>
      </c>
      <c r="O88" s="2"/>
      <c r="P88" s="2"/>
      <c r="Q88" s="2"/>
      <c r="V88" s="45">
        <f t="shared" si="23"/>
        <v>1.1512206750869742E-5</v>
      </c>
      <c r="W88" s="45">
        <f t="shared" si="24"/>
        <v>-3.9060506536537499E-8</v>
      </c>
      <c r="X88" s="45">
        <f t="shared" si="25"/>
        <v>1.3253090427477085E-10</v>
      </c>
      <c r="Z88" s="129"/>
      <c r="AA88" s="5"/>
    </row>
    <row r="89" spans="1:27" x14ac:dyDescent="0.35">
      <c r="A89" s="6">
        <v>41561</v>
      </c>
      <c r="B89" s="45">
        <v>608.35</v>
      </c>
      <c r="C89" s="43">
        <v>81.7393</v>
      </c>
      <c r="D89" s="45">
        <f t="shared" si="13"/>
        <v>-8.1357811328137877E-3</v>
      </c>
      <c r="E89" s="45">
        <f t="shared" si="13"/>
        <v>-1.3582365491740791E-2</v>
      </c>
      <c r="F89" s="45">
        <f t="shared" si="14"/>
        <v>-1.0788044296017693E-2</v>
      </c>
      <c r="G89" s="45">
        <f t="shared" si="15"/>
        <v>-1.5452405384254943E-2</v>
      </c>
      <c r="H89" s="45">
        <f t="shared" si="16"/>
        <v>1.6670123376536463E-4</v>
      </c>
      <c r="I89" s="45">
        <f t="shared" si="17"/>
        <v>1.1638189973283988E-4</v>
      </c>
      <c r="J89" s="45">
        <f t="shared" si="18"/>
        <v>-4.3286088190852322E-3</v>
      </c>
      <c r="K89" s="45">
        <f t="shared" si="19"/>
        <v>-9.2537566726555581E-3</v>
      </c>
      <c r="L89" s="45">
        <f t="shared" si="20"/>
        <v>8.5632012556717272E-5</v>
      </c>
      <c r="M89" s="45">
        <f t="shared" si="21"/>
        <v>-4.6821953378137236E-2</v>
      </c>
      <c r="N89" s="45">
        <f t="shared" si="22"/>
        <v>3.8164735739966781E-2</v>
      </c>
      <c r="O89" s="2"/>
      <c r="P89" s="2"/>
      <c r="Q89" s="2"/>
      <c r="V89" s="45">
        <f t="shared" si="23"/>
        <v>8.5632012556717232E-5</v>
      </c>
      <c r="W89" s="45">
        <f t="shared" si="24"/>
        <v>-7.9241780758964646E-7</v>
      </c>
      <c r="X89" s="45">
        <f t="shared" si="25"/>
        <v>7.3328415745137772E-9</v>
      </c>
      <c r="Z89" s="129"/>
      <c r="AA89" s="5"/>
    </row>
    <row r="90" spans="1:27" x14ac:dyDescent="0.35">
      <c r="A90" s="6">
        <v>41554</v>
      </c>
      <c r="B90" s="45">
        <v>613.34</v>
      </c>
      <c r="C90" s="43">
        <v>82.864800000000002</v>
      </c>
      <c r="D90" s="45">
        <f t="shared" si="13"/>
        <v>-6.6403213267686289E-3</v>
      </c>
      <c r="E90" s="45">
        <f t="shared" si="13"/>
        <v>-2.1461416921147447E-2</v>
      </c>
      <c r="F90" s="45">
        <f t="shared" si="14"/>
        <v>-9.2925844899725343E-3</v>
      </c>
      <c r="G90" s="45">
        <f t="shared" si="15"/>
        <v>-2.3331456813661597E-2</v>
      </c>
      <c r="H90" s="45">
        <f t="shared" si="16"/>
        <v>2.1680953371509576E-4</v>
      </c>
      <c r="I90" s="45">
        <f t="shared" si="17"/>
        <v>8.6352126503278111E-5</v>
      </c>
      <c r="J90" s="45">
        <f t="shared" si="18"/>
        <v>-3.4693400076462244E-3</v>
      </c>
      <c r="K90" s="45">
        <f t="shared" si="19"/>
        <v>-1.7992076913501222E-2</v>
      </c>
      <c r="L90" s="45">
        <f t="shared" si="20"/>
        <v>3.2371483166134364E-4</v>
      </c>
      <c r="M90" s="45">
        <f t="shared" si="21"/>
        <v>-4.5962684566698227E-2</v>
      </c>
      <c r="N90" s="45">
        <f t="shared" si="22"/>
        <v>3.902400455140579E-2</v>
      </c>
      <c r="O90" s="2"/>
      <c r="P90" s="2"/>
      <c r="Q90" s="2"/>
      <c r="V90" s="45">
        <f t="shared" si="23"/>
        <v>3.2371483166134354E-4</v>
      </c>
      <c r="W90" s="45">
        <f t="shared" si="24"/>
        <v>-5.8243021492919921E-6</v>
      </c>
      <c r="X90" s="45">
        <f t="shared" si="25"/>
        <v>1.0479129223753198E-7</v>
      </c>
      <c r="Z90" s="129"/>
      <c r="AA90" s="5"/>
    </row>
    <row r="91" spans="1:27" x14ac:dyDescent="0.35">
      <c r="A91" s="6">
        <v>41547</v>
      </c>
      <c r="B91" s="45">
        <v>617.44000000000005</v>
      </c>
      <c r="C91" s="43">
        <v>84.682199999999995</v>
      </c>
      <c r="D91" s="45">
        <f t="shared" si="13"/>
        <v>-6.9593927525199472E-4</v>
      </c>
      <c r="E91" s="45">
        <f t="shared" si="13"/>
        <v>-1.5657474438911537E-2</v>
      </c>
      <c r="F91" s="45">
        <f t="shared" si="14"/>
        <v>-3.3482024384558998E-3</v>
      </c>
      <c r="G91" s="45">
        <f t="shared" si="15"/>
        <v>-1.7527514331425686E-2</v>
      </c>
      <c r="H91" s="45">
        <f t="shared" si="16"/>
        <v>5.8685666224550216E-5</v>
      </c>
      <c r="I91" s="45">
        <f t="shared" si="17"/>
        <v>1.1210459568882034E-5</v>
      </c>
      <c r="J91" s="45">
        <f t="shared" si="18"/>
        <v>-5.3787092416735633E-5</v>
      </c>
      <c r="K91" s="45">
        <f t="shared" si="19"/>
        <v>-1.5603687346494801E-2</v>
      </c>
      <c r="L91" s="45">
        <f t="shared" si="20"/>
        <v>2.4347505880716196E-4</v>
      </c>
      <c r="M91" s="45">
        <f t="shared" si="21"/>
        <v>-4.2547131651468742E-2</v>
      </c>
      <c r="N91" s="45">
        <f t="shared" si="22"/>
        <v>4.2439557466635275E-2</v>
      </c>
      <c r="O91" s="2"/>
      <c r="P91" s="2"/>
      <c r="Q91" s="2"/>
      <c r="V91" s="45">
        <f t="shared" si="23"/>
        <v>2.4347505880716191E-4</v>
      </c>
      <c r="W91" s="45">
        <f t="shared" si="24"/>
        <v>-3.7991086942963893E-6</v>
      </c>
      <c r="X91" s="45">
        <f t="shared" si="25"/>
        <v>5.928010426115095E-8</v>
      </c>
      <c r="Z91" s="129"/>
      <c r="AA91" s="5"/>
    </row>
    <row r="92" spans="1:27" x14ac:dyDescent="0.35">
      <c r="A92" s="6">
        <v>41540</v>
      </c>
      <c r="B92" s="45">
        <v>617.87</v>
      </c>
      <c r="C92" s="43">
        <v>86.029200000000003</v>
      </c>
      <c r="D92" s="45">
        <f t="shared" si="13"/>
        <v>1.3765833169259018E-2</v>
      </c>
      <c r="E92" s="45">
        <f t="shared" si="13"/>
        <v>7.2367643081519646E-3</v>
      </c>
      <c r="F92" s="45">
        <f t="shared" si="14"/>
        <v>1.1113570006055113E-2</v>
      </c>
      <c r="G92" s="45">
        <f t="shared" si="15"/>
        <v>5.3667244156378139E-3</v>
      </c>
      <c r="H92" s="45">
        <f t="shared" si="16"/>
        <v>5.9643467496396058E-5</v>
      </c>
      <c r="I92" s="45">
        <f t="shared" si="17"/>
        <v>1.2351143827948785E-4</v>
      </c>
      <c r="J92" s="45">
        <f t="shared" si="18"/>
        <v>8.2557308026574173E-3</v>
      </c>
      <c r="K92" s="45">
        <f t="shared" si="19"/>
        <v>-1.0189664945054527E-3</v>
      </c>
      <c r="L92" s="45">
        <f t="shared" si="20"/>
        <v>1.0382927169247308E-6</v>
      </c>
      <c r="M92" s="45">
        <f t="shared" si="21"/>
        <v>-3.42376137563946E-2</v>
      </c>
      <c r="N92" s="45">
        <f t="shared" si="22"/>
        <v>5.0749075361709417E-2</v>
      </c>
      <c r="O92" s="2"/>
      <c r="P92" s="2"/>
      <c r="Q92" s="2"/>
      <c r="V92" s="45">
        <f t="shared" si="23"/>
        <v>1.0382927169247267E-6</v>
      </c>
      <c r="W92" s="45">
        <f t="shared" si="24"/>
        <v>-1.057985490035329E-9</v>
      </c>
      <c r="X92" s="45">
        <f t="shared" si="25"/>
        <v>1.0780517660189308E-12</v>
      </c>
      <c r="Z92" s="129"/>
      <c r="AA92" s="5"/>
    </row>
    <row r="93" spans="1:27" x14ac:dyDescent="0.35">
      <c r="A93" s="6">
        <v>41533</v>
      </c>
      <c r="B93" s="45">
        <v>609.48</v>
      </c>
      <c r="C93" s="43">
        <v>85.411100000000005</v>
      </c>
      <c r="D93" s="45">
        <f t="shared" si="13"/>
        <v>1.1467547338898331E-2</v>
      </c>
      <c r="E93" s="45">
        <f t="shared" si="13"/>
        <v>4.9184899105852005E-2</v>
      </c>
      <c r="F93" s="45">
        <f t="shared" si="14"/>
        <v>8.8152841756944256E-3</v>
      </c>
      <c r="G93" s="45">
        <f t="shared" si="15"/>
        <v>4.7314859213337855E-2</v>
      </c>
      <c r="H93" s="45">
        <f t="shared" si="16"/>
        <v>4.1709392969854677E-4</v>
      </c>
      <c r="I93" s="45">
        <f t="shared" si="17"/>
        <v>7.7709235098248551E-5</v>
      </c>
      <c r="J93" s="45">
        <f t="shared" si="18"/>
        <v>6.9351701792169608E-3</v>
      </c>
      <c r="K93" s="45">
        <f t="shared" si="19"/>
        <v>4.2249728926635047E-2</v>
      </c>
      <c r="L93" s="45">
        <f t="shared" si="20"/>
        <v>1.7850395943741421E-3</v>
      </c>
      <c r="M93" s="45">
        <f t="shared" si="21"/>
        <v>-3.555817437983505E-2</v>
      </c>
      <c r="N93" s="45">
        <f t="shared" si="22"/>
        <v>4.9428514738268967E-2</v>
      </c>
      <c r="O93" s="2"/>
      <c r="P93" s="2"/>
      <c r="Q93" s="2"/>
      <c r="V93" s="45">
        <f t="shared" si="23"/>
        <v>1.7850395943741421E-3</v>
      </c>
      <c r="W93" s="45">
        <f t="shared" si="24"/>
        <v>7.5417438985618079E-5</v>
      </c>
      <c r="X93" s="45">
        <f t="shared" si="25"/>
        <v>3.1863663534834016E-6</v>
      </c>
      <c r="Z93" s="129"/>
      <c r="AA93" s="5"/>
    </row>
    <row r="94" spans="1:27" x14ac:dyDescent="0.35">
      <c r="A94" s="6">
        <v>41526</v>
      </c>
      <c r="B94" s="45">
        <v>602.57000000000005</v>
      </c>
      <c r="C94" s="43">
        <v>81.4071</v>
      </c>
      <c r="D94" s="45">
        <f t="shared" si="13"/>
        <v>-2.5346143892339478E-2</v>
      </c>
      <c r="E94" s="45">
        <f t="shared" si="13"/>
        <v>7.190764346576969E-3</v>
      </c>
      <c r="F94" s="45">
        <f t="shared" si="14"/>
        <v>-2.7998407055543382E-2</v>
      </c>
      <c r="G94" s="45">
        <f t="shared" si="15"/>
        <v>5.3207244540628184E-3</v>
      </c>
      <c r="H94" s="45">
        <f t="shared" si="16"/>
        <v>-1.4897180909523463E-4</v>
      </c>
      <c r="I94" s="45">
        <f t="shared" si="17"/>
        <v>7.8391079764790147E-4</v>
      </c>
      <c r="J94" s="45">
        <f t="shared" si="18"/>
        <v>-1.4217425551592741E-2</v>
      </c>
      <c r="K94" s="45">
        <f t="shared" si="19"/>
        <v>2.140818989816971E-2</v>
      </c>
      <c r="L94" s="45">
        <f t="shared" si="20"/>
        <v>4.5831059471609562E-4</v>
      </c>
      <c r="M94" s="45">
        <f t="shared" si="21"/>
        <v>-5.6710770110644737E-2</v>
      </c>
      <c r="N94" s="45">
        <f t="shared" si="22"/>
        <v>2.827591900745928E-2</v>
      </c>
      <c r="O94" s="2"/>
      <c r="P94" s="2"/>
      <c r="Q94" s="2"/>
      <c r="V94" s="45">
        <f t="shared" si="23"/>
        <v>4.5831059471609578E-4</v>
      </c>
      <c r="W94" s="45">
        <f t="shared" si="24"/>
        <v>9.8116002440252753E-6</v>
      </c>
      <c r="X94" s="45">
        <f t="shared" si="25"/>
        <v>2.1004860122902142E-7</v>
      </c>
      <c r="Z94" s="129"/>
      <c r="AA94" s="5"/>
    </row>
    <row r="95" spans="1:27" x14ac:dyDescent="0.35">
      <c r="A95" s="6">
        <v>41519</v>
      </c>
      <c r="B95" s="45">
        <v>618.24</v>
      </c>
      <c r="C95" s="43">
        <v>80.825900000000004</v>
      </c>
      <c r="D95" s="45">
        <f t="shared" si="13"/>
        <v>-2.9679039472651603E-2</v>
      </c>
      <c r="E95" s="45">
        <f t="shared" si="13"/>
        <v>-5.613055790733646E-2</v>
      </c>
      <c r="F95" s="45">
        <f t="shared" si="14"/>
        <v>-3.2331302635855506E-2</v>
      </c>
      <c r="G95" s="45">
        <f t="shared" si="15"/>
        <v>-5.800059779985061E-2</v>
      </c>
      <c r="H95" s="45">
        <f t="shared" si="16"/>
        <v>1.8752348805275052E-3</v>
      </c>
      <c r="I95" s="45">
        <f t="shared" si="17"/>
        <v>1.0453131301312773E-3</v>
      </c>
      <c r="J95" s="45">
        <f t="shared" si="18"/>
        <v>-1.6707042470973654E-2</v>
      </c>
      <c r="K95" s="45">
        <f t="shared" si="19"/>
        <v>-3.9423515436362806E-2</v>
      </c>
      <c r="L95" s="45">
        <f t="shared" si="20"/>
        <v>1.5542135693611364E-3</v>
      </c>
      <c r="M95" s="45">
        <f t="shared" si="21"/>
        <v>-5.9200387030025649E-2</v>
      </c>
      <c r="N95" s="45">
        <f t="shared" si="22"/>
        <v>2.5786302088078368E-2</v>
      </c>
      <c r="O95" s="2"/>
      <c r="P95" s="2"/>
      <c r="Q95" s="2"/>
      <c r="V95" s="45">
        <f t="shared" si="23"/>
        <v>1.5542135693611364E-3</v>
      </c>
      <c r="W95" s="45">
        <f t="shared" si="24"/>
        <v>-6.1272562643113299E-5</v>
      </c>
      <c r="X95" s="45">
        <f t="shared" si="25"/>
        <v>2.4155798191862841E-6</v>
      </c>
      <c r="Z95" s="129"/>
      <c r="AA95" s="5"/>
    </row>
    <row r="96" spans="1:27" x14ac:dyDescent="0.35">
      <c r="A96" s="6">
        <v>41512</v>
      </c>
      <c r="B96" s="45">
        <v>637.15</v>
      </c>
      <c r="C96" s="43">
        <v>85.632499999999993</v>
      </c>
      <c r="D96" s="45">
        <f t="shared" si="13"/>
        <v>-8.5583132342643749E-3</v>
      </c>
      <c r="E96" s="45">
        <f t="shared" si="13"/>
        <v>-1.9347657593082749E-3</v>
      </c>
      <c r="F96" s="45">
        <f t="shared" si="14"/>
        <v>-1.121057639746828E-2</v>
      </c>
      <c r="G96" s="45">
        <f t="shared" si="15"/>
        <v>-3.8048056518224255E-3</v>
      </c>
      <c r="H96" s="45">
        <f t="shared" si="16"/>
        <v>4.26540644372744E-5</v>
      </c>
      <c r="I96" s="45">
        <f t="shared" si="17"/>
        <v>1.2567702316347289E-4</v>
      </c>
      <c r="J96" s="45">
        <f t="shared" si="18"/>
        <v>-4.5713894375549666E-3</v>
      </c>
      <c r="K96" s="45">
        <f t="shared" si="19"/>
        <v>2.6366236782466917E-3</v>
      </c>
      <c r="L96" s="45">
        <f t="shared" si="20"/>
        <v>6.9517844206911144E-6</v>
      </c>
      <c r="M96" s="45">
        <f t="shared" si="21"/>
        <v>-4.7064733996606968E-2</v>
      </c>
      <c r="N96" s="45">
        <f t="shared" si="22"/>
        <v>3.7921955121497049E-2</v>
      </c>
      <c r="O96" s="2"/>
      <c r="P96" s="2"/>
      <c r="Q96" s="2"/>
      <c r="V96" s="45">
        <f t="shared" si="23"/>
        <v>6.9517844206911254E-6</v>
      </c>
      <c r="W96" s="45">
        <f t="shared" si="24"/>
        <v>1.8329239409660697E-8</v>
      </c>
      <c r="X96" s="45">
        <f t="shared" si="25"/>
        <v>4.8327306631763844E-11</v>
      </c>
      <c r="Z96" s="129"/>
      <c r="AA96" s="5"/>
    </row>
    <row r="97" spans="1:27" x14ac:dyDescent="0.35">
      <c r="A97" s="6">
        <v>41505</v>
      </c>
      <c r="B97" s="45">
        <v>642.65</v>
      </c>
      <c r="C97" s="43">
        <v>85.798500000000004</v>
      </c>
      <c r="D97" s="45">
        <f t="shared" si="13"/>
        <v>-3.9059472697118309E-3</v>
      </c>
      <c r="E97" s="45">
        <f t="shared" si="13"/>
        <v>3.7776862636823162E-3</v>
      </c>
      <c r="F97" s="45">
        <f t="shared" si="14"/>
        <v>-6.5582104329157363E-3</v>
      </c>
      <c r="G97" s="45">
        <f t="shared" si="15"/>
        <v>1.9076463711681655E-3</v>
      </c>
      <c r="H97" s="45">
        <f t="shared" si="16"/>
        <v>-1.2510746333708907E-5</v>
      </c>
      <c r="I97" s="45">
        <f t="shared" si="17"/>
        <v>4.3010124082404809E-5</v>
      </c>
      <c r="J97" s="45">
        <f t="shared" si="18"/>
        <v>-1.8982096191602754E-3</v>
      </c>
      <c r="K97" s="45">
        <f t="shared" si="19"/>
        <v>5.6758958828425918E-3</v>
      </c>
      <c r="L97" s="45">
        <f t="shared" si="20"/>
        <v>3.2215794072869487E-5</v>
      </c>
      <c r="M97" s="45">
        <f t="shared" si="21"/>
        <v>-4.4391554178212285E-2</v>
      </c>
      <c r="N97" s="45">
        <f t="shared" si="22"/>
        <v>4.0595134939891732E-2</v>
      </c>
      <c r="O97" s="2"/>
      <c r="P97" s="2"/>
      <c r="Q97" s="2"/>
      <c r="V97" s="45">
        <f t="shared" si="23"/>
        <v>3.2215794072869507E-5</v>
      </c>
      <c r="W97" s="45">
        <f t="shared" si="24"/>
        <v>1.8285349294070485E-7</v>
      </c>
      <c r="X97" s="45">
        <f t="shared" si="25"/>
        <v>1.0378573877455341E-9</v>
      </c>
      <c r="Z97" s="129"/>
      <c r="AA97" s="5"/>
    </row>
    <row r="98" spans="1:27" x14ac:dyDescent="0.35">
      <c r="A98" s="6">
        <v>41498</v>
      </c>
      <c r="B98" s="45">
        <v>645.16999999999996</v>
      </c>
      <c r="C98" s="43">
        <v>85.4756</v>
      </c>
      <c r="D98" s="45">
        <f t="shared" si="13"/>
        <v>7.1811043289568798E-3</v>
      </c>
      <c r="E98" s="45">
        <f t="shared" si="13"/>
        <v>8.1607667511562239E-3</v>
      </c>
      <c r="F98" s="45">
        <f t="shared" si="14"/>
        <v>4.5288411657529743E-3</v>
      </c>
      <c r="G98" s="45">
        <f t="shared" si="15"/>
        <v>6.2907268586420732E-3</v>
      </c>
      <c r="H98" s="45">
        <f t="shared" si="16"/>
        <v>2.8489702759926113E-5</v>
      </c>
      <c r="I98" s="45">
        <f t="shared" si="17"/>
        <v>2.0510402304618758E-5</v>
      </c>
      <c r="J98" s="45">
        <f t="shared" si="18"/>
        <v>4.4722442111871583E-3</v>
      </c>
      <c r="K98" s="45">
        <f t="shared" si="19"/>
        <v>3.6885225399690656E-3</v>
      </c>
      <c r="L98" s="45">
        <f t="shared" si="20"/>
        <v>1.3605198527859848E-5</v>
      </c>
      <c r="M98" s="45">
        <f t="shared" si="21"/>
        <v>-3.8021100347864857E-2</v>
      </c>
      <c r="N98" s="45">
        <f t="shared" si="22"/>
        <v>4.696558877023916E-2</v>
      </c>
      <c r="O98" s="2"/>
      <c r="P98" s="2"/>
      <c r="Q98" s="2"/>
      <c r="V98" s="45">
        <f t="shared" si="23"/>
        <v>1.3605198527859863E-5</v>
      </c>
      <c r="W98" s="45">
        <f t="shared" si="24"/>
        <v>5.0183081430765087E-8</v>
      </c>
      <c r="X98" s="45">
        <f t="shared" si="25"/>
        <v>1.8510142698248017E-10</v>
      </c>
      <c r="Z98" s="129"/>
      <c r="AA98" s="5"/>
    </row>
    <row r="99" spans="1:27" x14ac:dyDescent="0.35">
      <c r="A99" s="6">
        <v>41491</v>
      </c>
      <c r="B99" s="45">
        <v>640.57000000000005</v>
      </c>
      <c r="C99" s="43">
        <v>84.783699999999996</v>
      </c>
      <c r="D99" s="45">
        <f t="shared" si="13"/>
        <v>-1.1267692592649689E-2</v>
      </c>
      <c r="E99" s="45">
        <f t="shared" si="13"/>
        <v>2.7389807012314096E-2</v>
      </c>
      <c r="F99" s="45">
        <f t="shared" si="14"/>
        <v>-1.3919955755853594E-2</v>
      </c>
      <c r="G99" s="45">
        <f t="shared" si="15"/>
        <v>2.5519767119799946E-2</v>
      </c>
      <c r="H99" s="45">
        <f t="shared" si="16"/>
        <v>-3.5523402920730255E-4</v>
      </c>
      <c r="I99" s="45">
        <f t="shared" si="17"/>
        <v>1.9376516824492161E-4</v>
      </c>
      <c r="J99" s="45">
        <f t="shared" si="18"/>
        <v>-6.1281582464565599E-3</v>
      </c>
      <c r="K99" s="45">
        <f t="shared" si="19"/>
        <v>3.3517965258770654E-2</v>
      </c>
      <c r="L99" s="45">
        <f t="shared" si="20"/>
        <v>1.1234539950881566E-3</v>
      </c>
      <c r="M99" s="45">
        <f t="shared" si="21"/>
        <v>-4.862150280550856E-2</v>
      </c>
      <c r="N99" s="45">
        <f t="shared" si="22"/>
        <v>3.6365186312595457E-2</v>
      </c>
      <c r="O99" s="2"/>
      <c r="P99" s="2"/>
      <c r="Q99" s="2"/>
      <c r="V99" s="45">
        <f t="shared" si="23"/>
        <v>1.1234539950881566E-3</v>
      </c>
      <c r="W99" s="45">
        <f t="shared" si="24"/>
        <v>3.7655891977191928E-5</v>
      </c>
      <c r="X99" s="45">
        <f t="shared" si="25"/>
        <v>1.2621488790795397E-6</v>
      </c>
      <c r="Z99" s="129"/>
      <c r="AA99" s="5"/>
    </row>
    <row r="100" spans="1:27" x14ac:dyDescent="0.35">
      <c r="A100" s="6">
        <v>41484</v>
      </c>
      <c r="B100" s="45">
        <v>647.87</v>
      </c>
      <c r="C100" s="43">
        <v>82.523399999999995</v>
      </c>
      <c r="D100" s="45">
        <f t="shared" si="13"/>
        <v>4.3250449556643568E-3</v>
      </c>
      <c r="E100" s="45">
        <f t="shared" si="13"/>
        <v>2.0186548482207332E-2</v>
      </c>
      <c r="F100" s="45">
        <f t="shared" si="14"/>
        <v>1.6727817924604518E-3</v>
      </c>
      <c r="G100" s="45">
        <f t="shared" si="15"/>
        <v>1.8316508589693182E-2</v>
      </c>
      <c r="H100" s="45">
        <f t="shared" si="16"/>
        <v>3.0639522070284223E-5</v>
      </c>
      <c r="I100" s="45">
        <f t="shared" si="17"/>
        <v>2.7981989251872019E-6</v>
      </c>
      <c r="J100" s="45">
        <f t="shared" si="18"/>
        <v>2.8311952621161759E-3</v>
      </c>
      <c r="K100" s="45">
        <f t="shared" si="19"/>
        <v>1.7355353220091158E-2</v>
      </c>
      <c r="L100" s="45">
        <f t="shared" si="20"/>
        <v>3.0120828539412849E-4</v>
      </c>
      <c r="M100" s="45">
        <f t="shared" si="21"/>
        <v>-3.9662149296935838E-2</v>
      </c>
      <c r="N100" s="45">
        <f t="shared" si="22"/>
        <v>4.5324539821168179E-2</v>
      </c>
      <c r="O100" s="2"/>
      <c r="P100" s="2"/>
      <c r="Q100" s="2"/>
      <c r="V100" s="45">
        <f t="shared" si="23"/>
        <v>3.0120828539412865E-4</v>
      </c>
      <c r="W100" s="45">
        <f t="shared" si="24"/>
        <v>5.2275761858331281E-6</v>
      </c>
      <c r="X100" s="45">
        <f t="shared" si="25"/>
        <v>9.0726431190070861E-8</v>
      </c>
      <c r="Z100" s="129"/>
      <c r="AA100" s="5"/>
    </row>
    <row r="101" spans="1:27" x14ac:dyDescent="0.35">
      <c r="A101" s="6">
        <v>41477</v>
      </c>
      <c r="B101" s="45">
        <v>645.08000000000004</v>
      </c>
      <c r="C101" s="43">
        <v>80.890500000000003</v>
      </c>
      <c r="D101" s="45">
        <f t="shared" si="13"/>
        <v>-2.9675425038639242E-3</v>
      </c>
      <c r="E101" s="45">
        <f t="shared" si="13"/>
        <v>-6.2335760504878381E-3</v>
      </c>
      <c r="F101" s="45">
        <f t="shared" si="14"/>
        <v>-5.6198056670678292E-3</v>
      </c>
      <c r="G101" s="45">
        <f t="shared" si="15"/>
        <v>-8.1036159430019888E-3</v>
      </c>
      <c r="H101" s="45">
        <f t="shared" si="16"/>
        <v>4.5540746800223787E-5</v>
      </c>
      <c r="I101" s="45">
        <f t="shared" si="17"/>
        <v>3.1582215735607686E-5</v>
      </c>
      <c r="J101" s="45">
        <f t="shared" si="18"/>
        <v>-1.3590162924394091E-3</v>
      </c>
      <c r="K101" s="45">
        <f t="shared" si="19"/>
        <v>-4.8745597580484292E-3</v>
      </c>
      <c r="L101" s="45">
        <f t="shared" si="20"/>
        <v>2.3761332834785162E-5</v>
      </c>
      <c r="M101" s="45">
        <f t="shared" si="21"/>
        <v>-4.3852360851491419E-2</v>
      </c>
      <c r="N101" s="45">
        <f t="shared" si="22"/>
        <v>4.1134328266612598E-2</v>
      </c>
      <c r="O101" s="2"/>
      <c r="P101" s="2"/>
      <c r="Q101" s="2"/>
      <c r="V101" s="45">
        <f t="shared" si="23"/>
        <v>2.3761332834785145E-5</v>
      </c>
      <c r="W101" s="45">
        <f t="shared" si="24"/>
        <v>-1.1582603683403844E-7</v>
      </c>
      <c r="X101" s="45">
        <f t="shared" si="25"/>
        <v>5.6460093808543872E-10</v>
      </c>
      <c r="Z101" s="129"/>
      <c r="AA101" s="5"/>
    </row>
    <row r="102" spans="1:27" x14ac:dyDescent="0.35">
      <c r="A102" s="6">
        <v>41470</v>
      </c>
      <c r="B102" s="45">
        <v>647</v>
      </c>
      <c r="C102" s="43">
        <v>81.397900000000007</v>
      </c>
      <c r="D102" s="45">
        <f t="shared" si="13"/>
        <v>6.0800199039014258E-3</v>
      </c>
      <c r="E102" s="45">
        <f t="shared" si="13"/>
        <v>3.4121825271108083E-3</v>
      </c>
      <c r="F102" s="45">
        <f t="shared" si="14"/>
        <v>3.4277567406975208E-3</v>
      </c>
      <c r="G102" s="45">
        <f t="shared" si="15"/>
        <v>1.5421426345966576E-3</v>
      </c>
      <c r="H102" s="45">
        <f t="shared" si="16"/>
        <v>5.2860898108557271E-6</v>
      </c>
      <c r="I102" s="45">
        <f t="shared" si="17"/>
        <v>1.1749516273397291E-5</v>
      </c>
      <c r="J102" s="45">
        <f t="shared" si="18"/>
        <v>3.8395775882616653E-3</v>
      </c>
      <c r="K102" s="45">
        <f t="shared" si="19"/>
        <v>-4.2739506115085707E-4</v>
      </c>
      <c r="L102" s="45">
        <f t="shared" si="20"/>
        <v>1.8266653829614484E-7</v>
      </c>
      <c r="M102" s="45">
        <f t="shared" si="21"/>
        <v>-3.8653766970790343E-2</v>
      </c>
      <c r="N102" s="45">
        <f t="shared" si="22"/>
        <v>4.6332922147313674E-2</v>
      </c>
      <c r="O102" s="2"/>
      <c r="P102" s="2"/>
      <c r="Q102" s="2"/>
      <c r="V102" s="45">
        <f t="shared" si="23"/>
        <v>1.8266653829614315E-7</v>
      </c>
      <c r="W102" s="45">
        <f t="shared" si="24"/>
        <v>-7.8070776305295113E-11</v>
      </c>
      <c r="X102" s="45">
        <f t="shared" si="25"/>
        <v>3.3367064213096333E-14</v>
      </c>
      <c r="Z102" s="129"/>
      <c r="AA102" s="5"/>
    </row>
    <row r="103" spans="1:27" x14ac:dyDescent="0.35">
      <c r="A103" s="6">
        <v>41463</v>
      </c>
      <c r="B103" s="45">
        <v>643.09</v>
      </c>
      <c r="C103" s="43">
        <v>81.121099999999998</v>
      </c>
      <c r="D103" s="45">
        <f t="shared" si="13"/>
        <v>-2.1877424359968475E-3</v>
      </c>
      <c r="E103" s="45">
        <f t="shared" si="13"/>
        <v>9.4133486634662856E-3</v>
      </c>
      <c r="F103" s="45">
        <f t="shared" si="14"/>
        <v>-4.8400055992007529E-3</v>
      </c>
      <c r="G103" s="45">
        <f t="shared" si="15"/>
        <v>7.5433087709521349E-3</v>
      </c>
      <c r="H103" s="45">
        <f t="shared" si="16"/>
        <v>-3.6509656687908484E-5</v>
      </c>
      <c r="I103" s="45">
        <f t="shared" si="17"/>
        <v>2.3425654200294638E-5</v>
      </c>
      <c r="J103" s="45">
        <f t="shared" si="18"/>
        <v>-9.109548502210373E-4</v>
      </c>
      <c r="K103" s="45">
        <f t="shared" si="19"/>
        <v>1.0324303513687324E-2</v>
      </c>
      <c r="L103" s="45">
        <f t="shared" si="20"/>
        <v>1.0659124304273642E-4</v>
      </c>
      <c r="M103" s="45">
        <f t="shared" si="21"/>
        <v>-4.3404299409273046E-2</v>
      </c>
      <c r="N103" s="45">
        <f t="shared" si="22"/>
        <v>4.158238970883097E-2</v>
      </c>
      <c r="O103" s="2"/>
      <c r="P103" s="2"/>
      <c r="Q103" s="2"/>
      <c r="V103" s="45">
        <f t="shared" si="23"/>
        <v>1.0659124304273645E-4</v>
      </c>
      <c r="W103" s="45">
        <f t="shared" si="24"/>
        <v>1.1004803450744235E-6</v>
      </c>
      <c r="X103" s="45">
        <f t="shared" si="25"/>
        <v>1.1361693093395711E-8</v>
      </c>
      <c r="Z103" s="129"/>
      <c r="AA103" s="5"/>
    </row>
    <row r="104" spans="1:27" x14ac:dyDescent="0.35">
      <c r="A104" s="6">
        <v>41456</v>
      </c>
      <c r="B104" s="45">
        <v>644.5</v>
      </c>
      <c r="C104" s="43">
        <v>80.364599999999996</v>
      </c>
      <c r="D104" s="45">
        <f t="shared" si="13"/>
        <v>4.728631784205399E-2</v>
      </c>
      <c r="E104" s="45">
        <f t="shared" si="13"/>
        <v>3.5335434117735001E-2</v>
      </c>
      <c r="F104" s="45">
        <f t="shared" si="14"/>
        <v>4.4634054678850087E-2</v>
      </c>
      <c r="G104" s="45">
        <f t="shared" si="15"/>
        <v>3.3465394225220851E-2</v>
      </c>
      <c r="H104" s="45">
        <f t="shared" si="16"/>
        <v>1.4936962356977815E-3</v>
      </c>
      <c r="I104" s="45">
        <f t="shared" si="17"/>
        <v>1.9921988370745795E-3</v>
      </c>
      <c r="J104" s="45">
        <f t="shared" si="18"/>
        <v>2.7516099357679773E-2</v>
      </c>
      <c r="K104" s="45">
        <f t="shared" si="19"/>
        <v>7.8193347600552278E-3</v>
      </c>
      <c r="L104" s="45">
        <f t="shared" si="20"/>
        <v>6.1141996089807943E-5</v>
      </c>
      <c r="M104" s="45">
        <f t="shared" si="21"/>
        <v>-1.4977245201372259E-2</v>
      </c>
      <c r="N104" s="45">
        <f t="shared" si="22"/>
        <v>7.0009443916731751E-2</v>
      </c>
      <c r="O104" s="2"/>
      <c r="P104" s="2"/>
      <c r="Q104" s="2"/>
      <c r="V104" s="45">
        <f t="shared" si="23"/>
        <v>6.114199608980797E-5</v>
      </c>
      <c r="W104" s="45">
        <f t="shared" si="24"/>
        <v>4.7808973532419641E-7</v>
      </c>
      <c r="X104" s="45">
        <f t="shared" si="25"/>
        <v>3.7383436858460932E-9</v>
      </c>
      <c r="Z104" s="129"/>
      <c r="AA104" s="5"/>
    </row>
    <row r="105" spans="1:27" x14ac:dyDescent="0.35">
      <c r="A105" s="6">
        <v>41449</v>
      </c>
      <c r="B105" s="45">
        <v>615.4</v>
      </c>
      <c r="C105" s="43">
        <v>77.621799999999993</v>
      </c>
      <c r="D105" s="45">
        <f t="shared" si="13"/>
        <v>-5.8920679583441618E-2</v>
      </c>
      <c r="E105" s="45">
        <f t="shared" si="13"/>
        <v>-3.5227906895810422E-2</v>
      </c>
      <c r="F105" s="45">
        <f t="shared" si="14"/>
        <v>-6.1572942746645522E-2</v>
      </c>
      <c r="G105" s="45">
        <f t="shared" si="15"/>
        <v>-3.7097946788324572E-2</v>
      </c>
      <c r="H105" s="45">
        <f t="shared" si="16"/>
        <v>2.2842297536156109E-3</v>
      </c>
      <c r="I105" s="45">
        <f t="shared" si="17"/>
        <v>3.7912272784816872E-3</v>
      </c>
      <c r="J105" s="45">
        <f t="shared" si="18"/>
        <v>-3.3508851012370854E-2</v>
      </c>
      <c r="K105" s="45">
        <f t="shared" si="19"/>
        <v>-1.7190558834395686E-3</v>
      </c>
      <c r="L105" s="45">
        <f t="shared" si="20"/>
        <v>2.9551531303881957E-6</v>
      </c>
      <c r="M105" s="45">
        <f t="shared" si="21"/>
        <v>-7.600219557142282E-2</v>
      </c>
      <c r="N105" s="45">
        <f t="shared" si="22"/>
        <v>8.9844935466811895E-3</v>
      </c>
      <c r="O105" s="2"/>
      <c r="P105" s="2"/>
      <c r="Q105" s="2"/>
      <c r="V105" s="45">
        <f t="shared" si="23"/>
        <v>2.955153130388189E-6</v>
      </c>
      <c r="W105" s="45">
        <f t="shared" si="24"/>
        <v>-5.0800733752586689E-9</v>
      </c>
      <c r="X105" s="45">
        <f t="shared" si="25"/>
        <v>8.7329300240431128E-12</v>
      </c>
      <c r="Z105" s="129"/>
      <c r="AA105" s="5"/>
    </row>
    <row r="106" spans="1:27" x14ac:dyDescent="0.35">
      <c r="A106" s="6">
        <v>41442</v>
      </c>
      <c r="B106" s="45">
        <v>653.92999999999995</v>
      </c>
      <c r="C106" s="43">
        <v>80.456100000000006</v>
      </c>
      <c r="D106" s="45">
        <f t="shared" si="13"/>
        <v>1.4238076773943311E-2</v>
      </c>
      <c r="E106" s="45">
        <f t="shared" si="13"/>
        <v>-2.8804125428675789E-2</v>
      </c>
      <c r="F106" s="45">
        <f t="shared" si="14"/>
        <v>1.1585813610739406E-2</v>
      </c>
      <c r="G106" s="45">
        <f t="shared" si="15"/>
        <v>-3.0674165321189939E-2</v>
      </c>
      <c r="H106" s="45">
        <f t="shared" si="16"/>
        <v>-3.5538516207631309E-4</v>
      </c>
      <c r="I106" s="45">
        <f t="shared" si="17"/>
        <v>1.3423107702279446E-4</v>
      </c>
      <c r="J106" s="45">
        <f t="shared" si="18"/>
        <v>8.5270749065018848E-3</v>
      </c>
      <c r="K106" s="45">
        <f t="shared" si="19"/>
        <v>-3.7331200335177672E-2</v>
      </c>
      <c r="L106" s="45">
        <f t="shared" si="20"/>
        <v>1.3936185184651696E-3</v>
      </c>
      <c r="M106" s="45">
        <f t="shared" si="21"/>
        <v>-3.3966269652550132E-2</v>
      </c>
      <c r="N106" s="45">
        <f t="shared" si="22"/>
        <v>5.1020419465553885E-2</v>
      </c>
      <c r="O106" s="2"/>
      <c r="P106" s="2"/>
      <c r="Q106" s="2"/>
      <c r="V106" s="45">
        <f t="shared" si="23"/>
        <v>1.3936185184651696E-3</v>
      </c>
      <c r="W106" s="45">
        <f t="shared" si="24"/>
        <v>-5.2025452103636752E-5</v>
      </c>
      <c r="X106" s="45">
        <f t="shared" si="25"/>
        <v>1.9421725750090543E-6</v>
      </c>
      <c r="Z106" s="129"/>
      <c r="AA106" s="5"/>
    </row>
    <row r="107" spans="1:27" x14ac:dyDescent="0.35">
      <c r="A107" s="6">
        <v>41435</v>
      </c>
      <c r="B107" s="45">
        <v>644.75</v>
      </c>
      <c r="C107" s="43">
        <v>82.842299999999994</v>
      </c>
      <c r="D107" s="45">
        <f t="shared" si="13"/>
        <v>-4.3239904254497022E-3</v>
      </c>
      <c r="E107" s="45">
        <f t="shared" si="13"/>
        <v>-2.1490237025715307E-2</v>
      </c>
      <c r="F107" s="45">
        <f t="shared" si="14"/>
        <v>-6.9762535886536067E-3</v>
      </c>
      <c r="G107" s="45">
        <f t="shared" si="15"/>
        <v>-2.3360276918229457E-2</v>
      </c>
      <c r="H107" s="45">
        <f t="shared" si="16"/>
        <v>1.6296721568274028E-4</v>
      </c>
      <c r="I107" s="45">
        <f t="shared" si="17"/>
        <v>4.8668114133202329E-5</v>
      </c>
      <c r="J107" s="45">
        <f t="shared" si="18"/>
        <v>-2.1384109566412544E-3</v>
      </c>
      <c r="K107" s="45">
        <f t="shared" si="19"/>
        <v>-1.9351826069074055E-2</v>
      </c>
      <c r="L107" s="45">
        <f t="shared" si="20"/>
        <v>3.7449317220769417E-4</v>
      </c>
      <c r="M107" s="45">
        <f t="shared" si="21"/>
        <v>-4.4631755515693261E-2</v>
      </c>
      <c r="N107" s="45">
        <f t="shared" si="22"/>
        <v>4.0354933602410756E-2</v>
      </c>
      <c r="O107" s="2"/>
      <c r="P107" s="2"/>
      <c r="Q107" s="2"/>
      <c r="V107" s="45">
        <f t="shared" si="23"/>
        <v>3.7449317220769406E-4</v>
      </c>
      <c r="W107" s="45">
        <f t="shared" si="24"/>
        <v>-7.2471267326190917E-6</v>
      </c>
      <c r="X107" s="45">
        <f t="shared" si="25"/>
        <v>1.402451360301816E-7</v>
      </c>
      <c r="Z107" s="129"/>
      <c r="AA107" s="5"/>
    </row>
    <row r="108" spans="1:27" x14ac:dyDescent="0.35">
      <c r="A108" s="6">
        <v>41428</v>
      </c>
      <c r="B108" s="45">
        <v>647.54999999999995</v>
      </c>
      <c r="C108" s="43">
        <v>84.661699999999996</v>
      </c>
      <c r="D108" s="45">
        <f t="shared" si="13"/>
        <v>-3.964228510411108E-2</v>
      </c>
      <c r="E108" s="45">
        <f t="shared" si="13"/>
        <v>-2.9757627641152865E-2</v>
      </c>
      <c r="F108" s="45">
        <f t="shared" si="14"/>
        <v>-4.2294548267314984E-2</v>
      </c>
      <c r="G108" s="45">
        <f t="shared" si="15"/>
        <v>-3.1627667533667018E-2</v>
      </c>
      <c r="H108" s="45">
        <f t="shared" si="16"/>
        <v>1.3376779110852708E-3</v>
      </c>
      <c r="I108" s="45">
        <f t="shared" si="17"/>
        <v>1.7888288131362368E-3</v>
      </c>
      <c r="J108" s="45">
        <f t="shared" si="18"/>
        <v>-2.2431774220507919E-2</v>
      </c>
      <c r="K108" s="45">
        <f t="shared" si="19"/>
        <v>-7.3258534206449462E-3</v>
      </c>
      <c r="L108" s="45">
        <f t="shared" si="20"/>
        <v>5.3668128340775258E-5</v>
      </c>
      <c r="M108" s="45">
        <f t="shared" si="21"/>
        <v>-6.4925118779559907E-2</v>
      </c>
      <c r="N108" s="45">
        <f t="shared" si="22"/>
        <v>2.0061570338544114E-2</v>
      </c>
      <c r="O108" s="2"/>
      <c r="P108" s="2"/>
      <c r="Q108" s="2"/>
      <c r="V108" s="45">
        <f t="shared" si="23"/>
        <v>5.3668128340775231E-5</v>
      </c>
      <c r="W108" s="45">
        <f t="shared" si="24"/>
        <v>-3.9316484158488011E-7</v>
      </c>
      <c r="X108" s="45">
        <f t="shared" si="25"/>
        <v>2.8802679996019216E-9</v>
      </c>
      <c r="Z108" s="129"/>
      <c r="AA108" s="5"/>
    </row>
    <row r="109" spans="1:27" x14ac:dyDescent="0.35">
      <c r="A109" s="6">
        <v>41421</v>
      </c>
      <c r="B109" s="45">
        <v>674.28</v>
      </c>
      <c r="C109" s="43">
        <v>87.258300000000006</v>
      </c>
      <c r="D109" s="45">
        <f t="shared" si="13"/>
        <v>9.5069842648182051E-3</v>
      </c>
      <c r="E109" s="45">
        <f t="shared" si="13"/>
        <v>9.6266992801960494E-3</v>
      </c>
      <c r="F109" s="45">
        <f t="shared" si="14"/>
        <v>6.8547211016142997E-3</v>
      </c>
      <c r="G109" s="45">
        <f t="shared" si="15"/>
        <v>7.7566593876818987E-3</v>
      </c>
      <c r="H109" s="45">
        <f t="shared" si="16"/>
        <v>5.3169736782777765E-5</v>
      </c>
      <c r="I109" s="45">
        <f t="shared" si="17"/>
        <v>4.698720138091636E-5</v>
      </c>
      <c r="J109" s="45">
        <f t="shared" si="18"/>
        <v>5.808659994452312E-3</v>
      </c>
      <c r="K109" s="45">
        <f t="shared" si="19"/>
        <v>3.8180392857437373E-3</v>
      </c>
      <c r="L109" s="45">
        <f t="shared" si="20"/>
        <v>1.4577423987482548E-5</v>
      </c>
      <c r="M109" s="45">
        <f t="shared" si="21"/>
        <v>-3.6684684564599702E-2</v>
      </c>
      <c r="N109" s="45">
        <f t="shared" si="22"/>
        <v>4.8302004553504314E-2</v>
      </c>
      <c r="O109" s="2"/>
      <c r="P109" s="2"/>
      <c r="Q109" s="2"/>
      <c r="V109" s="45">
        <f t="shared" si="23"/>
        <v>1.4577423987482565E-5</v>
      </c>
      <c r="W109" s="45">
        <f t="shared" si="24"/>
        <v>5.5657177469151585E-8</v>
      </c>
      <c r="X109" s="45">
        <f t="shared" si="25"/>
        <v>2.1250129011083209E-10</v>
      </c>
      <c r="Z109" s="129"/>
      <c r="AA109" s="5"/>
    </row>
    <row r="110" spans="1:27" x14ac:dyDescent="0.35">
      <c r="A110" s="6">
        <v>41414</v>
      </c>
      <c r="B110" s="45">
        <v>667.93</v>
      </c>
      <c r="C110" s="43">
        <v>86.426299999999998</v>
      </c>
      <c r="D110" s="45">
        <f t="shared" si="13"/>
        <v>-5.7754424614102143E-3</v>
      </c>
      <c r="E110" s="45">
        <f t="shared" si="13"/>
        <v>2.6520429199387006E-3</v>
      </c>
      <c r="F110" s="45">
        <f t="shared" si="14"/>
        <v>-8.4277056246141197E-3</v>
      </c>
      <c r="G110" s="45">
        <f t="shared" si="15"/>
        <v>7.8200302742454991E-4</v>
      </c>
      <c r="H110" s="45">
        <f t="shared" si="16"/>
        <v>-6.5904913126911489E-6</v>
      </c>
      <c r="I110" s="45">
        <f t="shared" si="17"/>
        <v>7.1026222095152471E-5</v>
      </c>
      <c r="J110" s="45">
        <f t="shared" si="18"/>
        <v>-2.9723935623648988E-3</v>
      </c>
      <c r="K110" s="45">
        <f t="shared" si="19"/>
        <v>5.6244364823035999E-3</v>
      </c>
      <c r="L110" s="45">
        <f t="shared" si="20"/>
        <v>3.1634285743467694E-5</v>
      </c>
      <c r="M110" s="45">
        <f t="shared" si="21"/>
        <v>-4.5465738121416903E-2</v>
      </c>
      <c r="N110" s="45">
        <f t="shared" si="22"/>
        <v>3.9520950996687114E-2</v>
      </c>
      <c r="O110" s="2"/>
      <c r="P110" s="2"/>
      <c r="Q110" s="2"/>
      <c r="V110" s="45">
        <f t="shared" si="23"/>
        <v>3.1634285743467715E-5</v>
      </c>
      <c r="W110" s="45">
        <f t="shared" si="24"/>
        <v>1.7792503082717654E-7</v>
      </c>
      <c r="X110" s="45">
        <f t="shared" si="25"/>
        <v>1.0007280344993648E-9</v>
      </c>
      <c r="Z110" s="129"/>
      <c r="AA110" s="5"/>
    </row>
    <row r="111" spans="1:27" x14ac:dyDescent="0.35">
      <c r="A111" s="6">
        <v>41407</v>
      </c>
      <c r="B111" s="45">
        <v>671.81</v>
      </c>
      <c r="C111" s="43">
        <v>86.197699999999998</v>
      </c>
      <c r="D111" s="45">
        <f t="shared" si="13"/>
        <v>1.1807762398903441E-2</v>
      </c>
      <c r="E111" s="45">
        <f t="shared" si="13"/>
        <v>2.9787635106124297E-3</v>
      </c>
      <c r="F111" s="45">
        <f t="shared" si="14"/>
        <v>9.1554992356995355E-3</v>
      </c>
      <c r="G111" s="45">
        <f t="shared" si="15"/>
        <v>1.108723618098279E-3</v>
      </c>
      <c r="H111" s="45">
        <f t="shared" si="16"/>
        <v>1.0150918238100816E-5</v>
      </c>
      <c r="I111" s="45">
        <f t="shared" si="17"/>
        <v>8.382316625489478E-5</v>
      </c>
      <c r="J111" s="45">
        <f t="shared" si="18"/>
        <v>7.1306526582929734E-3</v>
      </c>
      <c r="K111" s="45">
        <f t="shared" si="19"/>
        <v>-4.1518891476805438E-3</v>
      </c>
      <c r="L111" s="45">
        <f t="shared" si="20"/>
        <v>1.7238183494627472E-5</v>
      </c>
      <c r="M111" s="45">
        <f t="shared" si="21"/>
        <v>-3.5362691900759038E-2</v>
      </c>
      <c r="N111" s="45">
        <f t="shared" si="22"/>
        <v>4.9623997217344978E-2</v>
      </c>
      <c r="O111" s="2"/>
      <c r="P111" s="2"/>
      <c r="Q111" s="2"/>
      <c r="V111" s="45">
        <f t="shared" si="23"/>
        <v>1.7238183494627458E-5</v>
      </c>
      <c r="W111" s="45">
        <f t="shared" si="24"/>
        <v>-7.1571026977069579E-8</v>
      </c>
      <c r="X111" s="45">
        <f t="shared" si="25"/>
        <v>2.9715497019444655E-10</v>
      </c>
      <c r="Z111" s="129"/>
      <c r="AA111" s="5"/>
    </row>
    <row r="112" spans="1:27" x14ac:dyDescent="0.35">
      <c r="A112" s="6">
        <v>41400</v>
      </c>
      <c r="B112" s="45">
        <v>663.97</v>
      </c>
      <c r="C112" s="43">
        <v>85.941699999999997</v>
      </c>
      <c r="D112" s="45">
        <f t="shared" si="13"/>
        <v>3.2789362345120475E-3</v>
      </c>
      <c r="E112" s="45">
        <f t="shared" si="13"/>
        <v>7.1792624087210636E-3</v>
      </c>
      <c r="F112" s="45">
        <f t="shared" si="14"/>
        <v>6.2667307130814245E-4</v>
      </c>
      <c r="G112" s="45">
        <f t="shared" si="15"/>
        <v>5.3092225162069129E-3</v>
      </c>
      <c r="H112" s="45">
        <f t="shared" si="16"/>
        <v>3.32714678048973E-6</v>
      </c>
      <c r="I112" s="45">
        <f t="shared" si="17"/>
        <v>3.9271913830278017E-7</v>
      </c>
      <c r="J112" s="45">
        <f t="shared" si="18"/>
        <v>2.2301168554435856E-3</v>
      </c>
      <c r="K112" s="45">
        <f t="shared" si="19"/>
        <v>4.9491455532774779E-3</v>
      </c>
      <c r="L112" s="45">
        <f t="shared" si="20"/>
        <v>2.4494041707526233E-5</v>
      </c>
      <c r="M112" s="45">
        <f t="shared" si="21"/>
        <v>-4.0263227703608427E-2</v>
      </c>
      <c r="N112" s="45">
        <f t="shared" si="22"/>
        <v>4.472346141449559E-2</v>
      </c>
      <c r="O112" s="2"/>
      <c r="P112" s="2"/>
      <c r="Q112" s="2"/>
      <c r="V112" s="45">
        <f t="shared" si="23"/>
        <v>2.449404170752625E-5</v>
      </c>
      <c r="W112" s="45">
        <f t="shared" si="24"/>
        <v>1.2122457759859668E-7</v>
      </c>
      <c r="X112" s="45">
        <f t="shared" si="25"/>
        <v>5.999580791700354E-10</v>
      </c>
      <c r="Z112" s="129"/>
      <c r="AA112" s="5"/>
    </row>
    <row r="113" spans="1:27" x14ac:dyDescent="0.35">
      <c r="A113" s="6">
        <v>41393</v>
      </c>
      <c r="B113" s="45">
        <v>661.8</v>
      </c>
      <c r="C113" s="43">
        <v>85.329099999999997</v>
      </c>
      <c r="D113" s="45">
        <f t="shared" si="13"/>
        <v>2.698592510979033E-2</v>
      </c>
      <c r="E113" s="45">
        <f t="shared" si="13"/>
        <v>-2.2825784478878838E-2</v>
      </c>
      <c r="F113" s="45">
        <f t="shared" si="14"/>
        <v>2.4333661946586427E-2</v>
      </c>
      <c r="G113" s="45">
        <f t="shared" si="15"/>
        <v>-2.4695824371392987E-2</v>
      </c>
      <c r="H113" s="45">
        <f t="shared" si="16"/>
        <v>-6.009398417457472E-4</v>
      </c>
      <c r="I113" s="45">
        <f t="shared" si="17"/>
        <v>5.9212710373074829E-4</v>
      </c>
      <c r="J113" s="45">
        <f t="shared" si="18"/>
        <v>1.585179767315124E-2</v>
      </c>
      <c r="K113" s="45">
        <f t="shared" si="19"/>
        <v>-3.8677582152030078E-2</v>
      </c>
      <c r="L113" s="45">
        <f t="shared" si="20"/>
        <v>1.4959553611270356E-3</v>
      </c>
      <c r="M113" s="45">
        <f t="shared" si="21"/>
        <v>-2.6641546885900785E-2</v>
      </c>
      <c r="N113" s="45">
        <f t="shared" si="22"/>
        <v>5.8345142232203231E-2</v>
      </c>
      <c r="O113" s="2"/>
      <c r="P113" s="2"/>
      <c r="Q113" s="2"/>
      <c r="V113" s="45">
        <f t="shared" si="23"/>
        <v>1.4959553611270356E-3</v>
      </c>
      <c r="W113" s="45">
        <f t="shared" si="24"/>
        <v>-5.7859936375760739E-5</v>
      </c>
      <c r="X113" s="45">
        <f t="shared" si="25"/>
        <v>2.2378824424847195E-6</v>
      </c>
      <c r="Z113" s="129"/>
      <c r="AA113" s="5"/>
    </row>
    <row r="114" spans="1:27" x14ac:dyDescent="0.35">
      <c r="A114" s="6">
        <v>41386</v>
      </c>
      <c r="B114" s="45">
        <v>644.41</v>
      </c>
      <c r="C114" s="43">
        <v>87.322299999999998</v>
      </c>
      <c r="D114" s="45">
        <f t="shared" si="13"/>
        <v>-2.0698144461498723E-2</v>
      </c>
      <c r="E114" s="45">
        <f t="shared" si="13"/>
        <v>1.0046996253485978E-2</v>
      </c>
      <c r="F114" s="45">
        <f t="shared" si="14"/>
        <v>-2.3350407624702627E-2</v>
      </c>
      <c r="G114" s="45">
        <f t="shared" si="15"/>
        <v>8.1769563609718279E-3</v>
      </c>
      <c r="H114" s="45">
        <f t="shared" si="16"/>
        <v>-1.9093526415809721E-4</v>
      </c>
      <c r="I114" s="45">
        <f t="shared" si="17"/>
        <v>5.452415362397706E-4</v>
      </c>
      <c r="J114" s="45">
        <f t="shared" si="18"/>
        <v>-1.1546754678084078E-2</v>
      </c>
      <c r="K114" s="45">
        <f t="shared" si="19"/>
        <v>2.1593750931570056E-2</v>
      </c>
      <c r="L114" s="45">
        <f t="shared" si="20"/>
        <v>4.6629007929468265E-4</v>
      </c>
      <c r="M114" s="45">
        <f t="shared" si="21"/>
        <v>-5.4040099237136076E-2</v>
      </c>
      <c r="N114" s="45">
        <f t="shared" si="22"/>
        <v>3.0946589880967941E-2</v>
      </c>
      <c r="O114" s="2"/>
      <c r="P114" s="2"/>
      <c r="Q114" s="2"/>
      <c r="V114" s="45">
        <f t="shared" si="23"/>
        <v>4.6629007929468281E-4</v>
      </c>
      <c r="W114" s="45">
        <f t="shared" si="24"/>
        <v>1.0068951834151433E-5</v>
      </c>
      <c r="X114" s="45">
        <f t="shared" si="25"/>
        <v>2.1742643804864159E-7</v>
      </c>
      <c r="Z114" s="129"/>
      <c r="AA114" s="5"/>
    </row>
    <row r="115" spans="1:27" x14ac:dyDescent="0.35">
      <c r="A115" s="6">
        <v>41379</v>
      </c>
      <c r="B115" s="45">
        <v>658.03</v>
      </c>
      <c r="C115" s="43">
        <v>86.453699999999998</v>
      </c>
      <c r="D115" s="45">
        <f t="shared" si="13"/>
        <v>3.5322068032348296E-2</v>
      </c>
      <c r="E115" s="45">
        <f t="shared" si="13"/>
        <v>-3.6877533169613302E-3</v>
      </c>
      <c r="F115" s="45">
        <f t="shared" si="14"/>
        <v>3.2669804869144392E-2</v>
      </c>
      <c r="G115" s="45">
        <f t="shared" si="15"/>
        <v>-5.5577932094754805E-3</v>
      </c>
      <c r="H115" s="45">
        <f t="shared" si="16"/>
        <v>-1.8157201965661969E-4</v>
      </c>
      <c r="I115" s="45">
        <f t="shared" si="17"/>
        <v>1.0673161501879706E-3</v>
      </c>
      <c r="J115" s="45">
        <f t="shared" si="18"/>
        <v>2.0641620570494811E-2</v>
      </c>
      <c r="K115" s="45">
        <f t="shared" si="19"/>
        <v>-2.4329373887456141E-2</v>
      </c>
      <c r="L115" s="45">
        <f t="shared" si="20"/>
        <v>5.9191843375563274E-4</v>
      </c>
      <c r="M115" s="45">
        <f t="shared" si="21"/>
        <v>-2.1851723988557219E-2</v>
      </c>
      <c r="N115" s="45">
        <f t="shared" si="22"/>
        <v>6.3134965129546805E-2</v>
      </c>
      <c r="O115" s="2"/>
      <c r="P115" s="2"/>
      <c r="Q115" s="2"/>
      <c r="V115" s="45">
        <f t="shared" si="23"/>
        <v>5.9191843375563263E-4</v>
      </c>
      <c r="W115" s="45">
        <f t="shared" si="24"/>
        <v>-1.4401004885718223E-5</v>
      </c>
      <c r="X115" s="45">
        <f t="shared" si="25"/>
        <v>3.5036743221972123E-7</v>
      </c>
      <c r="Z115" s="129"/>
      <c r="AA115" s="5"/>
    </row>
    <row r="116" spans="1:27" x14ac:dyDescent="0.35">
      <c r="A116" s="6">
        <v>41372</v>
      </c>
      <c r="B116" s="45">
        <v>635.58000000000004</v>
      </c>
      <c r="C116" s="43">
        <v>86.773700000000005</v>
      </c>
      <c r="D116" s="45">
        <f t="shared" si="13"/>
        <v>-3.5743544618745557E-2</v>
      </c>
      <c r="E116" s="45">
        <f t="shared" si="13"/>
        <v>-2.6564447391063836E-2</v>
      </c>
      <c r="F116" s="45">
        <f t="shared" si="14"/>
        <v>-3.8395807781949461E-2</v>
      </c>
      <c r="G116" s="45">
        <f t="shared" si="15"/>
        <v>-2.8434487283577985E-2</v>
      </c>
      <c r="H116" s="45">
        <f t="shared" si="16"/>
        <v>1.0917651081185466E-3</v>
      </c>
      <c r="I116" s="45">
        <f t="shared" si="17"/>
        <v>1.4742380552284107E-3</v>
      </c>
      <c r="J116" s="45">
        <f t="shared" si="18"/>
        <v>-2.0191616317616071E-2</v>
      </c>
      <c r="K116" s="45">
        <f t="shared" si="19"/>
        <v>-6.3728310734477642E-3</v>
      </c>
      <c r="L116" s="45">
        <f t="shared" si="20"/>
        <v>4.0612975890701382E-5</v>
      </c>
      <c r="M116" s="45">
        <f t="shared" si="21"/>
        <v>-6.2684960876668055E-2</v>
      </c>
      <c r="N116" s="45">
        <f t="shared" si="22"/>
        <v>2.2301728241435958E-2</v>
      </c>
      <c r="O116" s="2"/>
      <c r="P116" s="2"/>
      <c r="Q116" s="2"/>
      <c r="V116" s="45">
        <f t="shared" si="23"/>
        <v>4.0612975890701362E-5</v>
      </c>
      <c r="W116" s="45">
        <f t="shared" si="24"/>
        <v>-2.5881963474144646E-7</v>
      </c>
      <c r="X116" s="45">
        <f t="shared" si="25"/>
        <v>1.6494138106986901E-9</v>
      </c>
      <c r="Z116" s="129"/>
      <c r="AA116" s="5"/>
    </row>
    <row r="117" spans="1:27" x14ac:dyDescent="0.35">
      <c r="A117" s="6">
        <v>41366</v>
      </c>
      <c r="B117" s="45">
        <v>659.14</v>
      </c>
      <c r="C117" s="43">
        <v>89.1417</v>
      </c>
      <c r="D117" s="45">
        <f t="shared" si="13"/>
        <v>3.8408217278971576E-2</v>
      </c>
      <c r="E117" s="45">
        <f t="shared" si="13"/>
        <v>1.6260542618513941E-2</v>
      </c>
      <c r="F117" s="45">
        <f t="shared" si="14"/>
        <v>3.5755954115767673E-2</v>
      </c>
      <c r="G117" s="45">
        <f t="shared" si="15"/>
        <v>1.4390502725999791E-2</v>
      </c>
      <c r="H117" s="45">
        <f t="shared" si="16"/>
        <v>5.1454615517367811E-4</v>
      </c>
      <c r="I117" s="45">
        <f t="shared" si="17"/>
        <v>1.2784882547288831E-3</v>
      </c>
      <c r="J117" s="45">
        <f t="shared" si="18"/>
        <v>2.241487571540059E-2</v>
      </c>
      <c r="K117" s="45">
        <f t="shared" si="19"/>
        <v>-6.1543330968866494E-3</v>
      </c>
      <c r="L117" s="45">
        <f t="shared" si="20"/>
        <v>3.7875815867434415E-5</v>
      </c>
      <c r="M117" s="45">
        <f t="shared" si="21"/>
        <v>-2.0078468843651442E-2</v>
      </c>
      <c r="N117" s="45">
        <f t="shared" si="22"/>
        <v>6.4908220274452574E-2</v>
      </c>
      <c r="O117" s="2"/>
      <c r="P117" s="2"/>
      <c r="Q117" s="2"/>
      <c r="V117" s="45">
        <f t="shared" si="23"/>
        <v>3.7875815867434395E-5</v>
      </c>
      <c r="W117" s="45">
        <f t="shared" si="24"/>
        <v>-2.3310038716453596E-7</v>
      </c>
      <c r="X117" s="45">
        <f t="shared" si="25"/>
        <v>1.434577427623795E-9</v>
      </c>
      <c r="Z117" s="129"/>
      <c r="AA117" s="5"/>
    </row>
    <row r="118" spans="1:27" x14ac:dyDescent="0.35">
      <c r="A118" s="6">
        <v>41358</v>
      </c>
      <c r="B118" s="45">
        <v>634.76</v>
      </c>
      <c r="C118" s="43">
        <v>87.715400000000002</v>
      </c>
      <c r="D118" s="45">
        <f t="shared" si="13"/>
        <v>1.1440772491156425E-2</v>
      </c>
      <c r="E118" s="45">
        <f t="shared" si="13"/>
        <v>-4.8686343941998424E-2</v>
      </c>
      <c r="F118" s="45">
        <f t="shared" si="14"/>
        <v>8.7885093279525192E-3</v>
      </c>
      <c r="G118" s="45">
        <f t="shared" si="15"/>
        <v>-5.0556383834512574E-2</v>
      </c>
      <c r="H118" s="45">
        <f t="shared" si="16"/>
        <v>-4.443152509171617E-4</v>
      </c>
      <c r="I118" s="45">
        <f t="shared" si="17"/>
        <v>7.7237896207508439E-5</v>
      </c>
      <c r="J118" s="45">
        <f t="shared" si="18"/>
        <v>6.9197857526328115E-3</v>
      </c>
      <c r="K118" s="45">
        <f t="shared" si="19"/>
        <v>-5.5606129694631232E-2</v>
      </c>
      <c r="L118" s="45">
        <f t="shared" si="20"/>
        <v>3.0920416596161493E-3</v>
      </c>
      <c r="M118" s="45">
        <f t="shared" si="21"/>
        <v>-3.55735588064192E-2</v>
      </c>
      <c r="N118" s="45">
        <f t="shared" si="22"/>
        <v>4.9413130311684816E-2</v>
      </c>
      <c r="O118" s="2"/>
      <c r="P118" s="2"/>
      <c r="Q118" s="2"/>
      <c r="V118" s="45">
        <f t="shared" si="23"/>
        <v>3.0920416596161493E-3</v>
      </c>
      <c r="W118" s="45">
        <f t="shared" si="24"/>
        <v>-1.7193646954581838E-4</v>
      </c>
      <c r="X118" s="45">
        <f t="shared" si="25"/>
        <v>9.5607216248017907E-6</v>
      </c>
      <c r="Z118" s="129"/>
      <c r="AA118" s="5"/>
    </row>
    <row r="119" spans="1:27" x14ac:dyDescent="0.35">
      <c r="A119" s="6">
        <v>41351</v>
      </c>
      <c r="B119" s="45">
        <v>627.58000000000004</v>
      </c>
      <c r="C119" s="43">
        <v>92.204499999999996</v>
      </c>
      <c r="D119" s="45">
        <f t="shared" si="13"/>
        <v>1.1491659279555153E-2</v>
      </c>
      <c r="E119" s="45">
        <f t="shared" si="13"/>
        <v>8.5007432134602406E-3</v>
      </c>
      <c r="F119" s="45">
        <f t="shared" si="14"/>
        <v>8.8393961163512474E-3</v>
      </c>
      <c r="G119" s="45">
        <f t="shared" si="15"/>
        <v>6.63070332094609E-3</v>
      </c>
      <c r="H119" s="45">
        <f t="shared" si="16"/>
        <v>5.8611413183848184E-5</v>
      </c>
      <c r="I119" s="45">
        <f t="shared" si="17"/>
        <v>7.8134923701765515E-5</v>
      </c>
      <c r="J119" s="45">
        <f t="shared" si="18"/>
        <v>6.9490245392645686E-3</v>
      </c>
      <c r="K119" s="45">
        <f t="shared" si="19"/>
        <v>1.5517186741956721E-3</v>
      </c>
      <c r="L119" s="45">
        <f t="shared" si="20"/>
        <v>2.4078308438475744E-6</v>
      </c>
      <c r="M119" s="45">
        <f t="shared" si="21"/>
        <v>-3.5544320019787447E-2</v>
      </c>
      <c r="N119" s="45">
        <f t="shared" si="22"/>
        <v>4.944236909831657E-2</v>
      </c>
      <c r="O119" s="2"/>
      <c r="P119" s="2"/>
      <c r="Q119" s="2"/>
      <c r="V119" s="45">
        <f t="shared" si="23"/>
        <v>2.4078308438475804E-6</v>
      </c>
      <c r="W119" s="45">
        <f t="shared" si="24"/>
        <v>3.7362760847026187E-9</v>
      </c>
      <c r="X119" s="45">
        <f t="shared" si="25"/>
        <v>5.797649372583751E-12</v>
      </c>
      <c r="Z119" s="129"/>
      <c r="AA119" s="5"/>
    </row>
    <row r="120" spans="1:27" x14ac:dyDescent="0.35">
      <c r="A120" s="6">
        <v>41344</v>
      </c>
      <c r="B120" s="45">
        <v>620.45000000000005</v>
      </c>
      <c r="C120" s="43">
        <v>91.427300000000002</v>
      </c>
      <c r="D120" s="45">
        <f t="shared" si="13"/>
        <v>2.2309732909327706E-2</v>
      </c>
      <c r="E120" s="45">
        <f t="shared" si="13"/>
        <v>0</v>
      </c>
      <c r="F120" s="45">
        <f t="shared" si="14"/>
        <v>1.9657469746123802E-2</v>
      </c>
      <c r="G120" s="45">
        <f t="shared" si="15"/>
        <v>-1.8700398925141507E-3</v>
      </c>
      <c r="H120" s="45">
        <f t="shared" si="16"/>
        <v>-3.6760252611141525E-5</v>
      </c>
      <c r="I120" s="45">
        <f t="shared" si="17"/>
        <v>3.8641611681977255E-4</v>
      </c>
      <c r="J120" s="45">
        <f t="shared" si="18"/>
        <v>1.3164927656378255E-2</v>
      </c>
      <c r="K120" s="45">
        <f t="shared" si="19"/>
        <v>-1.3164927656378255E-2</v>
      </c>
      <c r="L120" s="45">
        <f t="shared" si="20"/>
        <v>1.7331532019767307E-4</v>
      </c>
      <c r="M120" s="45">
        <f t="shared" si="21"/>
        <v>-2.9328416902673765E-2</v>
      </c>
      <c r="N120" s="45">
        <f t="shared" si="22"/>
        <v>5.5658272215430252E-2</v>
      </c>
      <c r="O120" s="2"/>
      <c r="P120" s="2"/>
      <c r="Q120" s="2"/>
      <c r="V120" s="45">
        <f t="shared" si="23"/>
        <v>1.7331532019767301E-4</v>
      </c>
      <c r="W120" s="45">
        <f t="shared" si="24"/>
        <v>-2.281683652144398E-6</v>
      </c>
      <c r="X120" s="45">
        <f t="shared" si="25"/>
        <v>3.0038200215221925E-8</v>
      </c>
      <c r="Z120" s="129"/>
      <c r="AA120" s="5"/>
    </row>
    <row r="121" spans="1:27" x14ac:dyDescent="0.35">
      <c r="A121" s="6">
        <v>41337</v>
      </c>
      <c r="B121" s="45">
        <v>606.91</v>
      </c>
      <c r="C121" s="43">
        <v>91.427300000000002</v>
      </c>
      <c r="D121" s="45">
        <f t="shared" si="13"/>
        <v>1.6021026551042851E-2</v>
      </c>
      <c r="E121" s="45">
        <f t="shared" si="13"/>
        <v>1.781082386888639E-2</v>
      </c>
      <c r="F121" s="45">
        <f t="shared" si="14"/>
        <v>1.3368763387838946E-2</v>
      </c>
      <c r="G121" s="45">
        <f t="shared" si="15"/>
        <v>1.594078397637224E-2</v>
      </c>
      <c r="H121" s="45">
        <f t="shared" si="16"/>
        <v>2.1310856919677491E-4</v>
      </c>
      <c r="I121" s="45">
        <f t="shared" si="17"/>
        <v>1.7872383452002303E-4</v>
      </c>
      <c r="J121" s="45">
        <f t="shared" si="18"/>
        <v>9.5515311504148041E-3</v>
      </c>
      <c r="K121" s="45">
        <f t="shared" si="19"/>
        <v>8.2592927184715857E-3</v>
      </c>
      <c r="L121" s="45">
        <f t="shared" si="20"/>
        <v>6.8215916209397762E-5</v>
      </c>
      <c r="M121" s="45">
        <f t="shared" si="21"/>
        <v>-3.2941813408637215E-2</v>
      </c>
      <c r="N121" s="45">
        <f t="shared" si="22"/>
        <v>5.2044875709466802E-2</v>
      </c>
      <c r="O121" s="2"/>
      <c r="P121" s="2"/>
      <c r="Q121" s="2"/>
      <c r="V121" s="45">
        <f t="shared" si="23"/>
        <v>6.8215916209397789E-5</v>
      </c>
      <c r="W121" s="45">
        <f t="shared" si="24"/>
        <v>5.6341522003214704E-7</v>
      </c>
      <c r="X121" s="45">
        <f t="shared" si="25"/>
        <v>4.6534112242875803E-9</v>
      </c>
      <c r="Z121" s="129"/>
      <c r="AA121" s="5"/>
    </row>
    <row r="122" spans="1:27" x14ac:dyDescent="0.35">
      <c r="A122" s="6">
        <v>41330</v>
      </c>
      <c r="B122" s="45">
        <v>597.34</v>
      </c>
      <c r="C122" s="43">
        <v>89.827399999999997</v>
      </c>
      <c r="D122" s="45">
        <f t="shared" si="13"/>
        <v>1.5159239998640552E-2</v>
      </c>
      <c r="E122" s="45">
        <f t="shared" si="13"/>
        <v>2.3117917667546999E-2</v>
      </c>
      <c r="F122" s="45">
        <f t="shared" si="14"/>
        <v>1.2506976835436646E-2</v>
      </c>
      <c r="G122" s="45">
        <f t="shared" si="15"/>
        <v>2.1247877775032849E-2</v>
      </c>
      <c r="H122" s="45">
        <f t="shared" si="16"/>
        <v>2.6574671513452498E-4</v>
      </c>
      <c r="I122" s="45">
        <f t="shared" si="17"/>
        <v>1.5642446956214888E-4</v>
      </c>
      <c r="J122" s="45">
        <f t="shared" si="18"/>
        <v>9.0563615018535628E-3</v>
      </c>
      <c r="K122" s="45">
        <f t="shared" si="19"/>
        <v>1.4061556165693436E-2</v>
      </c>
      <c r="L122" s="45">
        <f t="shared" si="20"/>
        <v>1.9772736180095107E-4</v>
      </c>
      <c r="M122" s="45">
        <f t="shared" si="21"/>
        <v>-3.3436983057198458E-2</v>
      </c>
      <c r="N122" s="45">
        <f t="shared" si="22"/>
        <v>5.1549706060905559E-2</v>
      </c>
      <c r="O122" s="2"/>
      <c r="P122" s="2"/>
      <c r="Q122" s="2"/>
      <c r="V122" s="45">
        <f t="shared" si="23"/>
        <v>1.9772736180095112E-4</v>
      </c>
      <c r="W122" s="45">
        <f t="shared" si="24"/>
        <v>2.7803544034584612E-6</v>
      </c>
      <c r="X122" s="45">
        <f t="shared" si="25"/>
        <v>3.9096109604764226E-8</v>
      </c>
      <c r="Z122" s="129"/>
      <c r="AA122" s="5"/>
    </row>
    <row r="123" spans="1:27" x14ac:dyDescent="0.35">
      <c r="A123" s="6">
        <v>41323</v>
      </c>
      <c r="B123" s="45">
        <v>588.41999999999996</v>
      </c>
      <c r="C123" s="43">
        <v>87.797700000000006</v>
      </c>
      <c r="D123" s="45">
        <f t="shared" si="13"/>
        <v>1.3172167983883426E-2</v>
      </c>
      <c r="E123" s="45">
        <f t="shared" si="13"/>
        <v>6.3338097083616027E-2</v>
      </c>
      <c r="F123" s="45">
        <f t="shared" si="14"/>
        <v>1.0519904820679521E-2</v>
      </c>
      <c r="G123" s="45">
        <f t="shared" si="15"/>
        <v>6.1468057191101877E-2</v>
      </c>
      <c r="H123" s="45">
        <f t="shared" si="16"/>
        <v>6.4663811116247717E-4</v>
      </c>
      <c r="I123" s="45">
        <f t="shared" si="17"/>
        <v>1.1066839743615623E-4</v>
      </c>
      <c r="J123" s="45">
        <f t="shared" si="18"/>
        <v>7.9146196767225507E-3</v>
      </c>
      <c r="K123" s="45">
        <f t="shared" si="19"/>
        <v>5.5423477406893476E-2</v>
      </c>
      <c r="L123" s="45">
        <f t="shared" si="20"/>
        <v>3.0717618478724317E-3</v>
      </c>
      <c r="M123" s="45">
        <f t="shared" si="21"/>
        <v>-3.4578724882329465E-2</v>
      </c>
      <c r="N123" s="45">
        <f t="shared" si="22"/>
        <v>5.0407964235774552E-2</v>
      </c>
      <c r="O123" s="2"/>
      <c r="P123" s="2"/>
      <c r="Q123" s="2"/>
      <c r="V123" s="45">
        <f t="shared" si="23"/>
        <v>3.0717618478724317E-3</v>
      </c>
      <c r="W123" s="45">
        <f t="shared" si="24"/>
        <v>1.7024772337491506E-4</v>
      </c>
      <c r="X123" s="45">
        <f t="shared" si="25"/>
        <v>9.4357208500446558E-6</v>
      </c>
      <c r="Z123" s="129"/>
      <c r="AA123" s="5"/>
    </row>
    <row r="124" spans="1:27" x14ac:dyDescent="0.35">
      <c r="A124" s="6">
        <v>41316</v>
      </c>
      <c r="B124" s="45">
        <v>580.77</v>
      </c>
      <c r="C124" s="43">
        <v>82.567999999999998</v>
      </c>
      <c r="D124" s="45">
        <f t="shared" si="13"/>
        <v>9.8942755790497675E-3</v>
      </c>
      <c r="E124" s="45">
        <f t="shared" si="13"/>
        <v>-2.6832585691959204E-2</v>
      </c>
      <c r="F124" s="45">
        <f t="shared" si="14"/>
        <v>7.242012415845862E-3</v>
      </c>
      <c r="G124" s="45">
        <f t="shared" si="15"/>
        <v>-2.8702625584473354E-2</v>
      </c>
      <c r="H124" s="45">
        <f t="shared" si="16"/>
        <v>-2.0786477085013111E-4</v>
      </c>
      <c r="I124" s="45">
        <f t="shared" si="17"/>
        <v>5.2446743831265617E-5</v>
      </c>
      <c r="J124" s="45">
        <f t="shared" si="18"/>
        <v>6.0311917842838852E-3</v>
      </c>
      <c r="K124" s="45">
        <f t="shared" si="19"/>
        <v>-3.286377747624309E-2</v>
      </c>
      <c r="L124" s="45">
        <f t="shared" si="20"/>
        <v>1.0800278700080228E-3</v>
      </c>
      <c r="M124" s="45">
        <f t="shared" si="21"/>
        <v>-3.6462152774768129E-2</v>
      </c>
      <c r="N124" s="45">
        <f t="shared" si="22"/>
        <v>4.8524536343335888E-2</v>
      </c>
      <c r="O124" s="2"/>
      <c r="P124" s="2"/>
      <c r="Q124" s="2"/>
      <c r="V124" s="45">
        <f t="shared" si="23"/>
        <v>1.0800278700080228E-3</v>
      </c>
      <c r="W124" s="45">
        <f t="shared" si="24"/>
        <v>-3.549379558808446E-5</v>
      </c>
      <c r="X124" s="45">
        <f t="shared" si="25"/>
        <v>1.1664601999940665E-6</v>
      </c>
      <c r="Z124" s="129"/>
      <c r="AA124" s="5"/>
    </row>
    <row r="125" spans="1:27" x14ac:dyDescent="0.35">
      <c r="A125" s="6">
        <v>41309</v>
      </c>
      <c r="B125" s="45">
        <v>575.08000000000004</v>
      </c>
      <c r="C125" s="43">
        <v>84.8446</v>
      </c>
      <c r="D125" s="45">
        <f t="shared" si="13"/>
        <v>-2.6542081386688249E-2</v>
      </c>
      <c r="E125" s="45">
        <f t="shared" si="13"/>
        <v>1.9556053315900972E-2</v>
      </c>
      <c r="F125" s="45">
        <f t="shared" si="14"/>
        <v>-2.9194344549892153E-2</v>
      </c>
      <c r="G125" s="45">
        <f t="shared" si="15"/>
        <v>1.7686013423386823E-2</v>
      </c>
      <c r="H125" s="45">
        <f t="shared" si="16"/>
        <v>-5.1633156959637254E-4</v>
      </c>
      <c r="I125" s="45">
        <f t="shared" si="17"/>
        <v>8.5230975369781769E-4</v>
      </c>
      <c r="J125" s="45">
        <f t="shared" si="18"/>
        <v>-1.490459332779801E-2</v>
      </c>
      <c r="K125" s="45">
        <f t="shared" si="19"/>
        <v>3.4460646643698981E-2</v>
      </c>
      <c r="L125" s="45">
        <f t="shared" si="20"/>
        <v>1.1875361671018819E-3</v>
      </c>
      <c r="M125" s="45">
        <f t="shared" si="21"/>
        <v>-5.7397937886850006E-2</v>
      </c>
      <c r="N125" s="45">
        <f t="shared" si="22"/>
        <v>2.7588751231254014E-2</v>
      </c>
      <c r="O125" s="2"/>
      <c r="P125" s="2"/>
      <c r="Q125" s="2"/>
      <c r="V125" s="45">
        <f t="shared" si="23"/>
        <v>1.1875361671018819E-3</v>
      </c>
      <c r="W125" s="45">
        <f t="shared" si="24"/>
        <v>4.0923264231110619E-5</v>
      </c>
      <c r="X125" s="45">
        <f t="shared" si="25"/>
        <v>1.4102421481750288E-6</v>
      </c>
      <c r="Z125" s="129"/>
      <c r="AA125" s="5"/>
    </row>
    <row r="126" spans="1:27" x14ac:dyDescent="0.35">
      <c r="A126" s="6">
        <v>41302</v>
      </c>
      <c r="B126" s="45">
        <v>590.76</v>
      </c>
      <c r="C126" s="43">
        <v>83.217200000000005</v>
      </c>
      <c r="D126" s="45">
        <f t="shared" si="13"/>
        <v>1.2147275001285028E-2</v>
      </c>
      <c r="E126" s="45">
        <f t="shared" si="13"/>
        <v>0</v>
      </c>
      <c r="F126" s="45">
        <f t="shared" si="14"/>
        <v>9.495011838081123E-3</v>
      </c>
      <c r="G126" s="45">
        <f t="shared" si="15"/>
        <v>-1.8700398925141507E-3</v>
      </c>
      <c r="H126" s="45">
        <f t="shared" si="16"/>
        <v>-1.7756050917105812E-5</v>
      </c>
      <c r="I126" s="45">
        <f t="shared" si="17"/>
        <v>9.0155249805300665E-5</v>
      </c>
      <c r="J126" s="45">
        <f t="shared" si="18"/>
        <v>7.3257315157371581E-3</v>
      </c>
      <c r="K126" s="45">
        <f t="shared" si="19"/>
        <v>-7.3257315157371581E-3</v>
      </c>
      <c r="L126" s="45">
        <f t="shared" si="20"/>
        <v>5.3666342240664639E-5</v>
      </c>
      <c r="M126" s="45">
        <f t="shared" si="21"/>
        <v>-3.5167613043314859E-2</v>
      </c>
      <c r="N126" s="45">
        <f t="shared" si="22"/>
        <v>4.9819076074789158E-2</v>
      </c>
      <c r="O126" s="2"/>
      <c r="P126" s="2"/>
      <c r="Q126" s="2"/>
      <c r="V126" s="45">
        <f t="shared" si="23"/>
        <v>5.3666342240664611E-5</v>
      </c>
      <c r="W126" s="45">
        <f t="shared" si="24"/>
        <v>-3.9314521468677294E-7</v>
      </c>
      <c r="X126" s="45">
        <f t="shared" si="25"/>
        <v>2.8800762894921426E-9</v>
      </c>
      <c r="Z126" s="129"/>
      <c r="AA126" s="5"/>
    </row>
    <row r="127" spans="1:27" x14ac:dyDescent="0.35">
      <c r="A127" s="6">
        <v>41295</v>
      </c>
      <c r="B127" s="45">
        <v>583.66999999999996</v>
      </c>
      <c r="C127" s="43">
        <v>83.217200000000005</v>
      </c>
      <c r="D127" s="45">
        <f t="shared" si="13"/>
        <v>-1.7445141870052428E-3</v>
      </c>
      <c r="E127" s="45">
        <f t="shared" si="13"/>
        <v>3.5495728218643656E-2</v>
      </c>
      <c r="F127" s="45">
        <f t="shared" si="14"/>
        <v>-4.3967773502091474E-3</v>
      </c>
      <c r="G127" s="45">
        <f t="shared" si="15"/>
        <v>3.3625688326129506E-2</v>
      </c>
      <c r="H127" s="45">
        <f t="shared" si="16"/>
        <v>-1.4784466481751834E-4</v>
      </c>
      <c r="I127" s="45">
        <f t="shared" si="17"/>
        <v>1.9331651067312173E-5</v>
      </c>
      <c r="J127" s="45">
        <f t="shared" si="18"/>
        <v>-6.5628253527972354E-4</v>
      </c>
      <c r="K127" s="45">
        <f t="shared" si="19"/>
        <v>3.615201075392338E-2</v>
      </c>
      <c r="L127" s="45">
        <f t="shared" si="20"/>
        <v>1.3069678815517917E-3</v>
      </c>
      <c r="M127" s="45">
        <f t="shared" si="21"/>
        <v>-4.3149627094331733E-2</v>
      </c>
      <c r="N127" s="45">
        <f t="shared" si="22"/>
        <v>4.1837062023772284E-2</v>
      </c>
      <c r="O127" s="2"/>
      <c r="P127" s="2"/>
      <c r="Q127" s="2"/>
      <c r="V127" s="45">
        <f t="shared" si="23"/>
        <v>1.3069678815517917E-3</v>
      </c>
      <c r="W127" s="45">
        <f t="shared" si="24"/>
        <v>4.7249516908892833E-5</v>
      </c>
      <c r="X127" s="45">
        <f t="shared" si="25"/>
        <v>1.708165043407978E-6</v>
      </c>
      <c r="Z127" s="129"/>
      <c r="AA127" s="5"/>
    </row>
    <row r="128" spans="1:27" x14ac:dyDescent="0.35">
      <c r="A128" s="6">
        <v>41288</v>
      </c>
      <c r="B128" s="45">
        <v>584.69000000000005</v>
      </c>
      <c r="C128" s="43">
        <v>80.364599999999996</v>
      </c>
      <c r="D128" s="45">
        <f t="shared" si="13"/>
        <v>-1.1496390471520996E-2</v>
      </c>
      <c r="E128" s="45">
        <f t="shared" si="13"/>
        <v>3.1956618889857047E-3</v>
      </c>
      <c r="F128" s="45">
        <f t="shared" si="14"/>
        <v>-1.4148653634724902E-2</v>
      </c>
      <c r="G128" s="45">
        <f t="shared" si="15"/>
        <v>1.3256219964715541E-3</v>
      </c>
      <c r="H128" s="45">
        <f t="shared" si="16"/>
        <v>-1.8755766478648535E-5</v>
      </c>
      <c r="I128" s="45">
        <f t="shared" si="17"/>
        <v>2.0018439967541416E-4</v>
      </c>
      <c r="J128" s="45">
        <f t="shared" si="18"/>
        <v>-6.2595646231187732E-3</v>
      </c>
      <c r="K128" s="45">
        <f t="shared" si="19"/>
        <v>9.4552265121044775E-3</v>
      </c>
      <c r="L128" s="45">
        <f t="shared" si="20"/>
        <v>8.9401308395203397E-5</v>
      </c>
      <c r="M128" s="45">
        <f t="shared" si="21"/>
        <v>-4.8752909182170776E-2</v>
      </c>
      <c r="N128" s="45">
        <f t="shared" si="22"/>
        <v>3.6233779935933241E-2</v>
      </c>
      <c r="O128" s="2"/>
      <c r="P128" s="2"/>
      <c r="Q128" s="2"/>
      <c r="V128" s="45">
        <f t="shared" si="23"/>
        <v>8.9401308395203438E-5</v>
      </c>
      <c r="W128" s="45">
        <f t="shared" si="24"/>
        <v>8.453096213551563E-7</v>
      </c>
      <c r="X128" s="45">
        <f t="shared" si="25"/>
        <v>7.9925939427742726E-9</v>
      </c>
      <c r="Z128" s="129"/>
      <c r="AA128" s="5"/>
    </row>
    <row r="129" spans="1:27" x14ac:dyDescent="0.35">
      <c r="A129" s="6">
        <v>41281</v>
      </c>
      <c r="B129" s="45">
        <v>591.49</v>
      </c>
      <c r="C129" s="43">
        <v>80.108599999999996</v>
      </c>
      <c r="D129" s="45">
        <f t="shared" si="13"/>
        <v>1.4719253401039682E-2</v>
      </c>
      <c r="E129" s="45">
        <f t="shared" si="13"/>
        <v>2.0576878093566584E-3</v>
      </c>
      <c r="F129" s="45">
        <f t="shared" si="14"/>
        <v>1.2066990237835777E-2</v>
      </c>
      <c r="G129" s="45">
        <f t="shared" si="15"/>
        <v>1.8764791684250772E-4</v>
      </c>
      <c r="H129" s="45">
        <f t="shared" si="16"/>
        <v>2.2643455806887604E-6</v>
      </c>
      <c r="I129" s="45">
        <f t="shared" si="17"/>
        <v>1.4561225340002393E-4</v>
      </c>
      <c r="J129" s="45">
        <f t="shared" si="18"/>
        <v>8.8035517912606626E-3</v>
      </c>
      <c r="K129" s="45">
        <f t="shared" si="19"/>
        <v>-6.7458639819040038E-3</v>
      </c>
      <c r="L129" s="45">
        <f t="shared" si="20"/>
        <v>4.5506680862349744E-5</v>
      </c>
      <c r="M129" s="45">
        <f t="shared" si="21"/>
        <v>-3.3689792767791354E-2</v>
      </c>
      <c r="N129" s="45">
        <f t="shared" si="22"/>
        <v>5.1296896350312662E-2</v>
      </c>
      <c r="O129" s="2"/>
      <c r="P129" s="2"/>
      <c r="Q129" s="2"/>
      <c r="V129" s="45">
        <f t="shared" si="23"/>
        <v>4.5506680862349716E-5</v>
      </c>
      <c r="W129" s="45">
        <f t="shared" si="24"/>
        <v>-3.069818793653251E-7</v>
      </c>
      <c r="X129" s="45">
        <f t="shared" si="25"/>
        <v>2.0708580031077459E-9</v>
      </c>
      <c r="Z129" s="129"/>
      <c r="AA129" s="5"/>
    </row>
    <row r="130" spans="1:27" x14ac:dyDescent="0.35">
      <c r="A130" s="6">
        <v>41274</v>
      </c>
      <c r="B130" s="45">
        <v>582.91</v>
      </c>
      <c r="C130" s="43">
        <v>79.944100000000006</v>
      </c>
      <c r="D130" s="45">
        <f t="shared" si="13"/>
        <v>-4.4915804214912657E-3</v>
      </c>
      <c r="E130" s="45">
        <f t="shared" si="13"/>
        <v>-4.553616121569095E-3</v>
      </c>
      <c r="F130" s="45">
        <f t="shared" si="14"/>
        <v>-7.1438435846951712E-3</v>
      </c>
      <c r="G130" s="45">
        <f t="shared" si="15"/>
        <v>-6.4236560140832457E-3</v>
      </c>
      <c r="H130" s="45">
        <f t="shared" si="16"/>
        <v>4.5889593806497152E-5</v>
      </c>
      <c r="I130" s="45">
        <f t="shared" si="17"/>
        <v>5.1034501162590356E-5</v>
      </c>
      <c r="J130" s="45">
        <f t="shared" si="18"/>
        <v>-2.2347056588629963E-3</v>
      </c>
      <c r="K130" s="45">
        <f t="shared" si="19"/>
        <v>-2.3189104627060987E-3</v>
      </c>
      <c r="L130" s="45">
        <f t="shared" si="20"/>
        <v>5.3773457340478127E-6</v>
      </c>
      <c r="M130" s="45">
        <f t="shared" si="21"/>
        <v>-4.4728050217915004E-2</v>
      </c>
      <c r="N130" s="45">
        <f t="shared" si="22"/>
        <v>4.0258638900189013E-2</v>
      </c>
      <c r="O130" s="2"/>
      <c r="P130" s="2"/>
      <c r="Q130" s="2"/>
      <c r="V130" s="45">
        <f t="shared" si="23"/>
        <v>5.3773457340478026E-6</v>
      </c>
      <c r="W130" s="45">
        <f t="shared" si="24"/>
        <v>-1.2469583284271443E-8</v>
      </c>
      <c r="X130" s="45">
        <f t="shared" si="25"/>
        <v>2.8915847143482102E-11</v>
      </c>
      <c r="Z130" s="129"/>
      <c r="AA130" s="5"/>
    </row>
    <row r="131" spans="1:27" x14ac:dyDescent="0.35">
      <c r="A131" s="6">
        <v>41267</v>
      </c>
      <c r="B131" s="45">
        <v>585.54</v>
      </c>
      <c r="C131" s="43">
        <v>80.309799999999996</v>
      </c>
      <c r="D131" s="45">
        <f t="shared" ref="D131:E141" si="26">(B131-B132)/B132</f>
        <v>5.875077303648662E-3</v>
      </c>
      <c r="E131" s="45">
        <f t="shared" si="26"/>
        <v>-1.0141422806615355E-2</v>
      </c>
      <c r="F131" s="45">
        <f t="shared" ref="F131:F141" si="27">D131-AVERAGE($D$2:$D$141)</f>
        <v>3.222814140444757E-3</v>
      </c>
      <c r="G131" s="45">
        <f t="shared" ref="G131:G141" si="28">E131-AVERAGE($E$2:$E$141)</f>
        <v>-1.2011462699129505E-2</v>
      </c>
      <c r="H131" s="45">
        <f t="shared" ref="H131:H141" si="29">F131*G131</f>
        <v>-3.8710711834179316E-5</v>
      </c>
      <c r="I131" s="45">
        <f t="shared" ref="I131:I141" si="30">F131^2</f>
        <v>1.0386530983850678E-5</v>
      </c>
      <c r="J131" s="45">
        <f t="shared" ref="J131:J141" si="31">$S$4+$R$11*D131</f>
        <v>3.7218206389805462E-3</v>
      </c>
      <c r="K131" s="45">
        <f t="shared" ref="K131:K141" si="32">E131-J131</f>
        <v>-1.3863243445595901E-2</v>
      </c>
      <c r="L131" s="45">
        <f t="shared" ref="L131:L141" si="33">K131^2</f>
        <v>1.9218951883185771E-4</v>
      </c>
      <c r="M131" s="45">
        <f t="shared" ref="M131:M141" si="34">$S$4+($R$4*D131)-$R$21</f>
        <v>-3.8771523920071466E-2</v>
      </c>
      <c r="N131" s="45">
        <f t="shared" ref="N131:N141" si="35">$S$4+($R$4*D131)+$R$21</f>
        <v>4.6215165198032551E-2</v>
      </c>
      <c r="O131" s="2"/>
      <c r="P131" s="2"/>
      <c r="Q131" s="2"/>
      <c r="V131" s="45">
        <f t="shared" ref="V131:V141" si="36">(K131-AVERAGE($K$2:$K$141))^2</f>
        <v>1.9218951883185766E-4</v>
      </c>
      <c r="W131" s="45">
        <f t="shared" ref="W131:W141" si="37">(K131-AVERAGE($K$2:$K$141))^3</f>
        <v>-2.6643700872579803E-6</v>
      </c>
      <c r="X131" s="45">
        <f t="shared" ref="X131:X141" si="38">(K131-AVERAGE($K$2:$K$141))^4</f>
        <v>3.6936811148820967E-8</v>
      </c>
      <c r="Z131" s="129"/>
      <c r="AA131" s="5"/>
    </row>
    <row r="132" spans="1:27" x14ac:dyDescent="0.35">
      <c r="A132" s="7">
        <v>41260</v>
      </c>
      <c r="B132" s="45">
        <v>582.12</v>
      </c>
      <c r="C132" s="43">
        <v>81.132599999999996</v>
      </c>
      <c r="D132" s="45">
        <f t="shared" si="26"/>
        <v>-7.4172591948437642E-3</v>
      </c>
      <c r="E132" s="45">
        <f t="shared" si="26"/>
        <v>2.8243315233714584E-3</v>
      </c>
      <c r="F132" s="45">
        <f t="shared" si="27"/>
        <v>-1.0069522358047669E-2</v>
      </c>
      <c r="G132" s="45">
        <f t="shared" si="28"/>
        <v>9.5429163085730771E-4</v>
      </c>
      <c r="H132" s="45">
        <f t="shared" si="29"/>
        <v>-9.6092609130154334E-6</v>
      </c>
      <c r="I132" s="45">
        <f t="shared" si="30"/>
        <v>1.0139528051922188E-4</v>
      </c>
      <c r="J132" s="45">
        <f t="shared" si="31"/>
        <v>-3.9157568727229168E-3</v>
      </c>
      <c r="K132" s="45">
        <f t="shared" si="32"/>
        <v>6.7400883960943752E-3</v>
      </c>
      <c r="L132" s="45">
        <f t="shared" si="33"/>
        <v>4.5428791587166048E-5</v>
      </c>
      <c r="M132" s="45">
        <f t="shared" si="34"/>
        <v>-4.6409101431774923E-2</v>
      </c>
      <c r="N132" s="45">
        <f t="shared" si="35"/>
        <v>3.8577587686329094E-2</v>
      </c>
      <c r="O132" s="2"/>
      <c r="P132" s="2"/>
      <c r="Q132" s="2"/>
      <c r="V132" s="45">
        <f t="shared" si="36"/>
        <v>4.5428791587166068E-5</v>
      </c>
      <c r="W132" s="45">
        <f t="shared" si="37"/>
        <v>3.0619407102524784E-7</v>
      </c>
      <c r="X132" s="45">
        <f t="shared" si="38"/>
        <v>2.0637751050701707E-9</v>
      </c>
      <c r="Z132" s="129"/>
      <c r="AA132" s="5"/>
    </row>
    <row r="133" spans="1:27" x14ac:dyDescent="0.35">
      <c r="A133" s="6">
        <v>41253</v>
      </c>
      <c r="B133" s="45">
        <v>586.47</v>
      </c>
      <c r="C133" s="43">
        <v>80.9041</v>
      </c>
      <c r="D133" s="45">
        <f t="shared" si="26"/>
        <v>2.5817284987143814E-2</v>
      </c>
      <c r="E133" s="45">
        <f t="shared" si="26"/>
        <v>6.827161799752267E-3</v>
      </c>
      <c r="F133" s="45">
        <f t="shared" si="27"/>
        <v>2.316502182393991E-2</v>
      </c>
      <c r="G133" s="45">
        <f t="shared" si="28"/>
        <v>4.9571219072381163E-3</v>
      </c>
      <c r="H133" s="45">
        <f t="shared" si="29"/>
        <v>1.1483183716510159E-4</v>
      </c>
      <c r="I133" s="45">
        <f t="shared" si="30"/>
        <v>5.3661823610361235E-4</v>
      </c>
      <c r="J133" s="45">
        <f t="shared" si="31"/>
        <v>1.5180314557973428E-2</v>
      </c>
      <c r="K133" s="45">
        <f t="shared" si="32"/>
        <v>-8.353152758221162E-3</v>
      </c>
      <c r="L133" s="45">
        <f t="shared" si="33"/>
        <v>6.9775161002177805E-5</v>
      </c>
      <c r="M133" s="45">
        <f t="shared" si="34"/>
        <v>-2.7313030001078598E-2</v>
      </c>
      <c r="N133" s="45">
        <f t="shared" si="35"/>
        <v>5.7673659117025419E-2</v>
      </c>
      <c r="O133" s="2"/>
      <c r="P133" s="2"/>
      <c r="Q133" s="2"/>
      <c r="V133" s="45">
        <f t="shared" si="36"/>
        <v>6.9775161002177778E-5</v>
      </c>
      <c r="W133" s="45">
        <f t="shared" si="37"/>
        <v>-5.8284257858066684E-7</v>
      </c>
      <c r="X133" s="45">
        <f t="shared" si="38"/>
        <v>4.8685730928798303E-9</v>
      </c>
      <c r="Z133" s="129"/>
      <c r="AA133" s="5"/>
    </row>
    <row r="134" spans="1:27" x14ac:dyDescent="0.35">
      <c r="A134" s="6">
        <v>41246</v>
      </c>
      <c r="B134" s="45">
        <v>571.71</v>
      </c>
      <c r="C134" s="43">
        <v>80.355500000000006</v>
      </c>
      <c r="D134" s="45">
        <f t="shared" si="26"/>
        <v>9.8385558342460357E-3</v>
      </c>
      <c r="E134" s="45">
        <f t="shared" si="26"/>
        <v>2.0790432793141182E-2</v>
      </c>
      <c r="F134" s="45">
        <f t="shared" si="27"/>
        <v>7.1862926710421302E-3</v>
      </c>
      <c r="G134" s="45">
        <f t="shared" si="28"/>
        <v>1.8920392900627032E-2</v>
      </c>
      <c r="H134" s="45">
        <f t="shared" si="29"/>
        <v>1.3596748083501359E-4</v>
      </c>
      <c r="I134" s="45">
        <f t="shared" si="30"/>
        <v>5.1642802353873836E-5</v>
      </c>
      <c r="J134" s="45">
        <f t="shared" si="31"/>
        <v>5.9991760532708228E-3</v>
      </c>
      <c r="K134" s="45">
        <f t="shared" si="32"/>
        <v>1.4791256739870359E-2</v>
      </c>
      <c r="L134" s="45">
        <f t="shared" si="33"/>
        <v>2.1878127594476032E-4</v>
      </c>
      <c r="M134" s="45">
        <f t="shared" si="34"/>
        <v>-3.6494168505781188E-2</v>
      </c>
      <c r="N134" s="45">
        <f t="shared" si="35"/>
        <v>4.8492520612322829E-2</v>
      </c>
      <c r="O134" s="2"/>
      <c r="P134" s="2"/>
      <c r="Q134" s="2"/>
      <c r="V134" s="45">
        <f t="shared" si="36"/>
        <v>2.1878127594476037E-4</v>
      </c>
      <c r="W134" s="45">
        <f t="shared" si="37"/>
        <v>3.2360500223753741E-6</v>
      </c>
      <c r="X134" s="45">
        <f t="shared" si="38"/>
        <v>4.7865246704017381E-8</v>
      </c>
      <c r="Z134" s="129"/>
      <c r="AA134" s="5"/>
    </row>
    <row r="135" spans="1:27" x14ac:dyDescent="0.35">
      <c r="A135" s="6">
        <v>41239</v>
      </c>
      <c r="B135" s="45">
        <v>566.14</v>
      </c>
      <c r="C135" s="43">
        <v>78.718900000000005</v>
      </c>
      <c r="D135" s="45">
        <f t="shared" si="26"/>
        <v>1.719460265555085E-2</v>
      </c>
      <c r="E135" s="45">
        <f t="shared" si="26"/>
        <v>3.3117441318713171E-2</v>
      </c>
      <c r="F135" s="45">
        <f t="shared" si="27"/>
        <v>1.4542339492346944E-2</v>
      </c>
      <c r="G135" s="45">
        <f t="shared" si="28"/>
        <v>3.1247401426199022E-2</v>
      </c>
      <c r="H135" s="45">
        <f t="shared" si="29"/>
        <v>4.5441031979343228E-4</v>
      </c>
      <c r="I135" s="45">
        <f t="shared" si="30"/>
        <v>2.1147963791067357E-4</v>
      </c>
      <c r="J135" s="45">
        <f t="shared" si="31"/>
        <v>1.0225850406858502E-2</v>
      </c>
      <c r="K135" s="45">
        <f t="shared" si="32"/>
        <v>2.2891590911854671E-2</v>
      </c>
      <c r="L135" s="45">
        <f t="shared" si="33"/>
        <v>5.2402493447570742E-4</v>
      </c>
      <c r="M135" s="45">
        <f t="shared" si="34"/>
        <v>-3.2267494152193515E-2</v>
      </c>
      <c r="N135" s="45">
        <f t="shared" si="35"/>
        <v>5.2719194965910501E-2</v>
      </c>
      <c r="O135" s="2"/>
      <c r="P135" s="2"/>
      <c r="Q135" s="2"/>
      <c r="V135" s="45">
        <f t="shared" si="36"/>
        <v>5.2402493447570753E-4</v>
      </c>
      <c r="W135" s="45">
        <f t="shared" si="37"/>
        <v>1.1995764427629348E-5</v>
      </c>
      <c r="X135" s="45">
        <f t="shared" si="38"/>
        <v>2.7460213195226958E-7</v>
      </c>
      <c r="Z135" s="129"/>
      <c r="AA135" s="5"/>
    </row>
    <row r="136" spans="1:27" x14ac:dyDescent="0.35">
      <c r="A136" s="6">
        <v>41232</v>
      </c>
      <c r="B136" s="45">
        <v>556.57000000000005</v>
      </c>
      <c r="C136" s="43">
        <v>76.195499999999996</v>
      </c>
      <c r="D136" s="45">
        <f t="shared" si="26"/>
        <v>-1.0260696375857989E-2</v>
      </c>
      <c r="E136" s="45">
        <f t="shared" si="26"/>
        <v>1.4466993924821026E-2</v>
      </c>
      <c r="F136" s="45">
        <f t="shared" si="27"/>
        <v>-1.2912959539061894E-2</v>
      </c>
      <c r="G136" s="45">
        <f t="shared" si="28"/>
        <v>1.2596954032306876E-2</v>
      </c>
      <c r="H136" s="45">
        <f t="shared" si="29"/>
        <v>-1.6266395773460127E-4</v>
      </c>
      <c r="I136" s="45">
        <f t="shared" si="30"/>
        <v>1.6674452405744956E-4</v>
      </c>
      <c r="J136" s="45">
        <f t="shared" si="31"/>
        <v>-5.5495532991163355E-3</v>
      </c>
      <c r="K136" s="45">
        <f t="shared" si="32"/>
        <v>2.0016547223937361E-2</v>
      </c>
      <c r="L136" s="45">
        <f t="shared" si="33"/>
        <v>4.0066216276811445E-4</v>
      </c>
      <c r="M136" s="45">
        <f t="shared" si="34"/>
        <v>-4.8042897858168336E-2</v>
      </c>
      <c r="N136" s="45">
        <f t="shared" si="35"/>
        <v>3.6943791259935681E-2</v>
      </c>
      <c r="O136" s="2"/>
      <c r="P136" s="2"/>
      <c r="Q136" s="2"/>
      <c r="V136" s="45">
        <f t="shared" si="36"/>
        <v>4.0066216276811461E-4</v>
      </c>
      <c r="W136" s="45">
        <f t="shared" si="37"/>
        <v>8.0198731018928445E-6</v>
      </c>
      <c r="X136" s="45">
        <f t="shared" si="38"/>
        <v>1.6053016867402316E-7</v>
      </c>
      <c r="Z136" s="129"/>
      <c r="AA136" s="5"/>
    </row>
    <row r="137" spans="1:27" x14ac:dyDescent="0.35">
      <c r="A137" s="6">
        <v>41225</v>
      </c>
      <c r="B137" s="45">
        <v>562.34</v>
      </c>
      <c r="C137" s="43">
        <v>75.108900000000006</v>
      </c>
      <c r="D137" s="45">
        <f t="shared" si="26"/>
        <v>-1.6156236129604405E-3</v>
      </c>
      <c r="E137" s="45">
        <f t="shared" si="26"/>
        <v>-8.4206661505181616E-4</v>
      </c>
      <c r="F137" s="45">
        <f t="shared" si="27"/>
        <v>-4.2678867761643457E-3</v>
      </c>
      <c r="G137" s="45">
        <f t="shared" si="28"/>
        <v>-2.7121065075659668E-3</v>
      </c>
      <c r="H137" s="45">
        <f t="shared" si="29"/>
        <v>1.1574963499190057E-5</v>
      </c>
      <c r="I137" s="45">
        <f t="shared" si="30"/>
        <v>1.8214857534158492E-5</v>
      </c>
      <c r="J137" s="45">
        <f t="shared" si="31"/>
        <v>-5.8222394144960327E-4</v>
      </c>
      <c r="K137" s="45">
        <f t="shared" si="32"/>
        <v>-2.5984267360221289E-4</v>
      </c>
      <c r="L137" s="45">
        <f t="shared" si="33"/>
        <v>6.7518215024746142E-8</v>
      </c>
      <c r="M137" s="45">
        <f t="shared" si="34"/>
        <v>-4.3075568500501614E-2</v>
      </c>
      <c r="N137" s="45">
        <f t="shared" si="35"/>
        <v>4.1911120617602403E-2</v>
      </c>
      <c r="O137" s="2"/>
      <c r="P137" s="2"/>
      <c r="Q137" s="2"/>
      <c r="V137" s="45">
        <f t="shared" si="36"/>
        <v>6.7518215024745097E-8</v>
      </c>
      <c r="W137" s="45">
        <f t="shared" si="37"/>
        <v>-1.7544113508878732E-11</v>
      </c>
      <c r="X137" s="45">
        <f t="shared" si="38"/>
        <v>4.5587093601277146E-15</v>
      </c>
      <c r="Z137" s="129"/>
      <c r="AA137" s="5"/>
    </row>
    <row r="138" spans="1:27" x14ac:dyDescent="0.35">
      <c r="A138" s="6">
        <v>41218</v>
      </c>
      <c r="B138" s="45">
        <v>563.25</v>
      </c>
      <c r="C138" s="43">
        <v>75.172200000000004</v>
      </c>
      <c r="D138" s="45">
        <f t="shared" si="26"/>
        <v>-2.9208709506106873E-3</v>
      </c>
      <c r="E138" s="45">
        <f t="shared" si="26"/>
        <v>1.5668593264105085E-3</v>
      </c>
      <c r="F138" s="45">
        <f t="shared" si="27"/>
        <v>-5.5731341138145919E-3</v>
      </c>
      <c r="G138" s="45">
        <f t="shared" si="28"/>
        <v>-3.0318056610364216E-4</v>
      </c>
      <c r="H138" s="45">
        <f t="shared" si="29"/>
        <v>1.689665955597828E-6</v>
      </c>
      <c r="I138" s="45">
        <f t="shared" si="30"/>
        <v>3.1059823850563956E-5</v>
      </c>
      <c r="J138" s="45">
        <f t="shared" si="31"/>
        <v>-1.3321995168030399E-3</v>
      </c>
      <c r="K138" s="45">
        <f t="shared" si="32"/>
        <v>2.8990588432135484E-3</v>
      </c>
      <c r="L138" s="45">
        <f t="shared" si="33"/>
        <v>8.404542176414678E-6</v>
      </c>
      <c r="M138" s="45">
        <f t="shared" si="34"/>
        <v>-4.3825544075855045E-2</v>
      </c>
      <c r="N138" s="45">
        <f t="shared" si="35"/>
        <v>4.1161145042248971E-2</v>
      </c>
      <c r="O138" s="2"/>
      <c r="P138" s="2"/>
      <c r="Q138" s="2"/>
      <c r="V138" s="45">
        <f t="shared" si="36"/>
        <v>8.4045421764146898E-6</v>
      </c>
      <c r="W138" s="45">
        <f t="shared" si="37"/>
        <v>2.4365262319696268E-8</v>
      </c>
      <c r="X138" s="45">
        <f t="shared" si="38"/>
        <v>7.0636329195133375E-11</v>
      </c>
      <c r="Z138" s="129"/>
      <c r="AA138" s="5"/>
    </row>
    <row r="139" spans="1:27" x14ac:dyDescent="0.35">
      <c r="A139" s="6">
        <v>41211</v>
      </c>
      <c r="B139" s="45">
        <v>564.9</v>
      </c>
      <c r="C139" s="43">
        <v>75.054599999999994</v>
      </c>
      <c r="D139" s="45">
        <f t="shared" si="26"/>
        <v>-6.6469719350073378E-3</v>
      </c>
      <c r="E139" s="45">
        <f t="shared" si="26"/>
        <v>-2.857786302816644E-2</v>
      </c>
      <c r="F139" s="45">
        <f t="shared" si="27"/>
        <v>-9.2992350982112424E-3</v>
      </c>
      <c r="G139" s="45">
        <f t="shared" si="28"/>
        <v>-3.044790292068059E-2</v>
      </c>
      <c r="H139" s="45">
        <f t="shared" si="29"/>
        <v>2.8314220750692154E-4</v>
      </c>
      <c r="I139" s="45">
        <f t="shared" si="30"/>
        <v>8.6475773411803854E-5</v>
      </c>
      <c r="J139" s="45">
        <f t="shared" si="31"/>
        <v>-3.4731613475535369E-3</v>
      </c>
      <c r="K139" s="45">
        <f t="shared" si="32"/>
        <v>-2.5104701680612903E-2</v>
      </c>
      <c r="L139" s="45">
        <f t="shared" si="33"/>
        <v>6.302460464725683E-4</v>
      </c>
      <c r="M139" s="45">
        <f t="shared" si="34"/>
        <v>-4.5966505906605545E-2</v>
      </c>
      <c r="N139" s="45">
        <f t="shared" si="35"/>
        <v>3.9020183211498471E-2</v>
      </c>
      <c r="O139" s="2"/>
      <c r="P139" s="2"/>
      <c r="Q139" s="2"/>
      <c r="V139" s="45">
        <f t="shared" si="36"/>
        <v>6.3024604647256809E-4</v>
      </c>
      <c r="W139" s="45">
        <f t="shared" si="37"/>
        <v>-1.5822138982079516E-5</v>
      </c>
      <c r="X139" s="45">
        <f t="shared" si="38"/>
        <v>3.9721007909430247E-7</v>
      </c>
      <c r="Z139" s="129"/>
      <c r="AA139" s="5"/>
    </row>
    <row r="140" spans="1:27" x14ac:dyDescent="0.35">
      <c r="A140" s="6">
        <v>41204</v>
      </c>
      <c r="B140" s="45">
        <v>568.67999999999995</v>
      </c>
      <c r="C140" s="43">
        <v>77.262600000000006</v>
      </c>
      <c r="D140" s="45">
        <f t="shared" si="26"/>
        <v>6.834035621967883E-3</v>
      </c>
      <c r="E140" s="45">
        <f t="shared" si="26"/>
        <v>-3.7320936630537309E-2</v>
      </c>
      <c r="F140" s="45">
        <f t="shared" si="27"/>
        <v>4.1817724587639785E-3</v>
      </c>
      <c r="G140" s="45">
        <f t="shared" si="28"/>
        <v>-3.9190976523051459E-2</v>
      </c>
      <c r="H140" s="45">
        <f t="shared" si="29"/>
        <v>-1.6388774625616226E-4</v>
      </c>
      <c r="I140" s="45">
        <f t="shared" si="30"/>
        <v>1.7487220896876929E-5</v>
      </c>
      <c r="J140" s="45">
        <f t="shared" si="31"/>
        <v>4.2728237291811688E-3</v>
      </c>
      <c r="K140" s="45">
        <f t="shared" si="32"/>
        <v>-4.1593760359718478E-2</v>
      </c>
      <c r="L140" s="45">
        <f t="shared" si="33"/>
        <v>1.7300409008616882E-3</v>
      </c>
      <c r="M140" s="45">
        <f t="shared" si="34"/>
        <v>-3.8220520829870847E-2</v>
      </c>
      <c r="N140" s="45">
        <f t="shared" si="35"/>
        <v>4.676616828823317E-2</v>
      </c>
      <c r="O140" s="2"/>
      <c r="P140" s="2"/>
      <c r="Q140" s="2"/>
      <c r="V140" s="45">
        <f t="shared" si="36"/>
        <v>1.7300409008616882E-3</v>
      </c>
      <c r="W140" s="45">
        <f t="shared" si="37"/>
        <v>-7.1958906642952532E-5</v>
      </c>
      <c r="X140" s="45">
        <f t="shared" si="38"/>
        <v>2.9930415186543215E-6</v>
      </c>
      <c r="Z140" s="129"/>
      <c r="AA140" s="5"/>
    </row>
    <row r="141" spans="1:27" x14ac:dyDescent="0.35">
      <c r="A141" s="6">
        <v>41197</v>
      </c>
      <c r="B141" s="45">
        <v>564.82000000000005</v>
      </c>
      <c r="C141" s="43">
        <v>80.257900000000006</v>
      </c>
      <c r="D141" s="45">
        <f t="shared" si="26"/>
        <v>-5.878625739228243E-3</v>
      </c>
      <c r="E141" s="45">
        <f t="shared" si="26"/>
        <v>7.8409212203407932E-3</v>
      </c>
      <c r="F141" s="45">
        <f t="shared" si="27"/>
        <v>-8.5308889024321485E-3</v>
      </c>
      <c r="G141" s="45">
        <f t="shared" si="28"/>
        <v>5.9708813278266425E-3</v>
      </c>
      <c r="H141" s="45">
        <f t="shared" si="29"/>
        <v>-5.0936925257295635E-5</v>
      </c>
      <c r="I141" s="45">
        <f t="shared" si="30"/>
        <v>7.2776065465639985E-5</v>
      </c>
      <c r="J141" s="45">
        <f t="shared" si="31"/>
        <v>-3.0316811287258777E-3</v>
      </c>
      <c r="K141" s="45">
        <f t="shared" si="32"/>
        <v>1.087260234906667E-2</v>
      </c>
      <c r="L141" s="45">
        <f t="shared" si="33"/>
        <v>1.1821348184093007E-4</v>
      </c>
      <c r="M141" s="45">
        <f t="shared" si="34"/>
        <v>-4.552502568777788E-2</v>
      </c>
      <c r="N141" s="45">
        <f t="shared" si="35"/>
        <v>3.9461663430326137E-2</v>
      </c>
      <c r="O141" s="2"/>
      <c r="P141" s="2"/>
      <c r="Q141" s="2"/>
      <c r="V141" s="45">
        <f t="shared" si="36"/>
        <v>1.1821348184093011E-4</v>
      </c>
      <c r="W141" s="45">
        <f t="shared" si="37"/>
        <v>1.2852881803550471E-6</v>
      </c>
      <c r="X141" s="45">
        <f t="shared" si="38"/>
        <v>1.3974427288955913E-8</v>
      </c>
      <c r="Z141" s="129"/>
      <c r="AA141" s="5"/>
    </row>
    <row r="142" spans="1:27" x14ac:dyDescent="0.35">
      <c r="A142" s="7">
        <v>41190</v>
      </c>
      <c r="B142" s="45">
        <v>568.16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2"/>
      <c r="P142" s="2"/>
      <c r="Q142" s="2"/>
      <c r="V142" s="45"/>
      <c r="W142" s="45"/>
      <c r="X142" s="45"/>
      <c r="Z142" s="129"/>
      <c r="AA142" s="5"/>
    </row>
    <row r="143" spans="1:27" x14ac:dyDescent="0.35">
      <c r="A143" s="2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2"/>
      <c r="P143" s="2"/>
      <c r="Q143" s="2"/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Feuil16">
    <tabColor theme="0" tint="-0.34998626667073579"/>
  </sheetPr>
  <dimension ref="A1:AD158"/>
  <sheetViews>
    <sheetView zoomScale="46" zoomScaleNormal="80" zoomScalePageLayoutView="80" workbookViewId="0">
      <selection activeCell="Z14" sqref="Z14:AA14"/>
    </sheetView>
  </sheetViews>
  <sheetFormatPr baseColWidth="10" defaultColWidth="11.453125" defaultRowHeight="14.5" x14ac:dyDescent="0.35"/>
  <cols>
    <col min="2" max="2" width="12.81640625" style="5" bestFit="1" customWidth="1"/>
    <col min="4" max="4" width="14.54296875" bestFit="1" customWidth="1"/>
    <col min="5" max="5" width="15.453125" bestFit="1" customWidth="1"/>
    <col min="12" max="14" width="11.1796875" bestFit="1" customWidth="1"/>
    <col min="17" max="17" width="19" customWidth="1"/>
    <col min="18" max="19" width="13.453125" style="5" bestFit="1" customWidth="1"/>
    <col min="22" max="22" width="11.81640625" style="2" bestFit="1" customWidth="1"/>
    <col min="23" max="23" width="15.54296875" style="2" bestFit="1" customWidth="1"/>
    <col min="24" max="24" width="15.7265625" style="2" bestFit="1" customWidth="1"/>
    <col min="25" max="25" width="10.81640625" style="2"/>
    <col min="26" max="26" width="13.453125" style="2" customWidth="1"/>
    <col min="27" max="27" width="17.54296875" style="2" customWidth="1"/>
    <col min="29" max="29" width="19.08984375" style="2" customWidth="1"/>
    <col min="30" max="30" width="28.81640625" style="5" customWidth="1"/>
  </cols>
  <sheetData>
    <row r="1" spans="1:30" ht="15" thickBot="1" x14ac:dyDescent="0.4">
      <c r="A1" s="184" t="s">
        <v>0</v>
      </c>
      <c r="B1" s="60" t="s">
        <v>89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O1" s="2"/>
      <c r="P1" s="2"/>
      <c r="Q1" s="2"/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87">
        <v>191.85</v>
      </c>
      <c r="C2" s="43">
        <v>99.134799999999998</v>
      </c>
      <c r="D2" s="45">
        <f>(B2-B3)/B3</f>
        <v>-1.1744707154999234E-2</v>
      </c>
      <c r="E2" s="45">
        <f>(C2-C3)/C3</f>
        <v>-3.8125212281262771E-3</v>
      </c>
      <c r="F2" s="45">
        <f>D2-AVERAGE($D$2:$D$141)</f>
        <v>-1.3106624721304166E-2</v>
      </c>
      <c r="G2" s="45">
        <f>E2-AVERAGE($E$2:$E$141)</f>
        <v>-5.6825611206404274E-3</v>
      </c>
      <c r="H2" s="45">
        <f>F2*G2</f>
        <v>7.4479196064107728E-5</v>
      </c>
      <c r="I2" s="45">
        <f>F2^2</f>
        <v>1.7178361158510152E-4</v>
      </c>
      <c r="J2" s="45">
        <f>$S$4+$R$11*D2</f>
        <v>-2.2134744953696186E-3</v>
      </c>
      <c r="K2" s="45">
        <f>E2-J2</f>
        <v>-1.5990467327566585E-3</v>
      </c>
      <c r="L2" s="45">
        <f>K2^2</f>
        <v>2.5569504535397446E-6</v>
      </c>
      <c r="M2" s="45">
        <f>$S$4+($R$4*D2)-$R$21</f>
        <v>-4.7675524415199927E-2</v>
      </c>
      <c r="N2" s="45">
        <f>$S$4+($R$4*D2)+$R$21</f>
        <v>4.32485754244607E-2</v>
      </c>
      <c r="O2" s="2"/>
      <c r="P2" s="2"/>
      <c r="Q2" s="2"/>
      <c r="V2" s="45">
        <f>(K2-AVERAGE($K$2:$K$141))^2</f>
        <v>2.5569504535397412E-6</v>
      </c>
      <c r="W2" s="45">
        <f>(K2-AVERAGE($K$2:$K$141))^3</f>
        <v>-4.0886832685533768E-9</v>
      </c>
      <c r="X2" s="45">
        <f>(K2-AVERAGE($K$2:$K$141))^4</f>
        <v>6.5379956218570882E-12</v>
      </c>
      <c r="Z2" s="130" t="s">
        <v>149</v>
      </c>
      <c r="AA2" s="131">
        <f>AVERAGE(V2:V141)</f>
        <v>5.2203577038576843E-4</v>
      </c>
      <c r="AC2" s="182" t="s">
        <v>171</v>
      </c>
      <c r="AD2" s="181">
        <f>RHO(K2:K141,1)</f>
        <v>-4.695826114125677E-3</v>
      </c>
    </row>
    <row r="3" spans="1:30" ht="15" thickBot="1" x14ac:dyDescent="0.4">
      <c r="A3" s="6">
        <v>42163</v>
      </c>
      <c r="B3" s="87">
        <v>194.13</v>
      </c>
      <c r="C3" s="43">
        <v>99.514200000000002</v>
      </c>
      <c r="D3" s="45">
        <f t="shared" ref="D3:E66" si="0">(B3-B4)/B4</f>
        <v>-1.5617869276405924E-2</v>
      </c>
      <c r="E3" s="45">
        <f t="shared" si="0"/>
        <v>-8.3042390568202201E-2</v>
      </c>
      <c r="F3" s="45">
        <f t="shared" ref="F3:F66" si="1">D3-AVERAGE($D$2:$D$141)</f>
        <v>-1.6979786842710856E-2</v>
      </c>
      <c r="G3" s="45">
        <f t="shared" ref="G3:G66" si="2">E3-AVERAGE($E$2:$E$141)</f>
        <v>-8.4912430460716351E-2</v>
      </c>
      <c r="H3" s="45">
        <f t="shared" ref="H3:H66" si="3">F3*G3</f>
        <v>1.441794969519472E-3</v>
      </c>
      <c r="I3" s="45">
        <f t="shared" ref="I3:I66" si="4">F3^2</f>
        <v>2.883131612238967E-4</v>
      </c>
      <c r="J3" s="45">
        <f t="shared" ref="J3:J66" si="5">$S$4+$R$11*D3</f>
        <v>-3.4202011382452892E-3</v>
      </c>
      <c r="K3" s="45">
        <f t="shared" ref="K3:K66" si="6">E3-J3</f>
        <v>-7.9622189429956913E-2</v>
      </c>
      <c r="L3" s="45">
        <f t="shared" ref="L3:L66" si="7">K3^2</f>
        <v>6.3396930496199422E-3</v>
      </c>
      <c r="M3" s="45">
        <f t="shared" ref="M3:M66" si="8">$S$4+($R$4*D3)-$R$21</f>
        <v>-4.8882251058075595E-2</v>
      </c>
      <c r="N3" s="45">
        <f t="shared" ref="N3:N66" si="9">$S$4+($R$4*D3)+$R$21</f>
        <v>4.2041848781585033E-2</v>
      </c>
      <c r="O3" s="2"/>
      <c r="P3" s="2"/>
      <c r="Q3" s="2"/>
      <c r="V3" s="45">
        <f t="shared" ref="V3:V66" si="10">(K3-AVERAGE($K$2:$K$141))^2</f>
        <v>6.3396930496199422E-3</v>
      </c>
      <c r="W3" s="45">
        <f t="shared" ref="W3:W66" si="11">(K3-AVERAGE($K$2:$K$141))^3</f>
        <v>-5.0478024092462024E-4</v>
      </c>
      <c r="X3" s="45">
        <f t="shared" ref="X3:X66" si="12">(K3-AVERAGE($K$2:$K$141))^4</f>
        <v>4.0191707963399407E-5</v>
      </c>
      <c r="Z3" s="132" t="s">
        <v>150</v>
      </c>
      <c r="AA3" s="133">
        <f>AVERAGE(W2:W141)</f>
        <v>9.7552835420799801E-7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87">
        <v>197.21</v>
      </c>
      <c r="C4" s="43">
        <v>108.5265</v>
      </c>
      <c r="D4" s="45">
        <f t="shared" si="0"/>
        <v>-3.1432640832965007E-2</v>
      </c>
      <c r="E4" s="45">
        <f t="shared" si="0"/>
        <v>2.0517261807369618E-2</v>
      </c>
      <c r="F4" s="45">
        <f t="shared" si="1"/>
        <v>-3.2794558399269938E-2</v>
      </c>
      <c r="G4" s="45">
        <f t="shared" si="2"/>
        <v>1.8647221914855468E-2</v>
      </c>
      <c r="H4" s="45">
        <f t="shared" si="3"/>
        <v>-6.1152740807087381E-4</v>
      </c>
      <c r="I4" s="45">
        <f t="shared" si="4"/>
        <v>1.0754830606031264E-3</v>
      </c>
      <c r="J4" s="45">
        <f t="shared" si="5"/>
        <v>-8.3474687273853588E-3</v>
      </c>
      <c r="K4" s="45">
        <f t="shared" si="6"/>
        <v>2.8864730534754975E-2</v>
      </c>
      <c r="L4" s="45">
        <f t="shared" si="7"/>
        <v>8.3317266884401617E-4</v>
      </c>
      <c r="M4" s="45">
        <f t="shared" si="8"/>
        <v>-5.3809518647215657E-2</v>
      </c>
      <c r="N4" s="45">
        <f t="shared" si="9"/>
        <v>3.711458119244497E-2</v>
      </c>
      <c r="O4" s="2"/>
      <c r="P4" s="2"/>
      <c r="Q4" s="47" t="s">
        <v>98</v>
      </c>
      <c r="R4" s="123">
        <f t="array" ref="R4:S8">LINEST(E2:E141,D2:D141,,TRUE)</f>
        <v>0.31156109789625813</v>
      </c>
      <c r="S4" s="124">
        <v>1.4457193603119862E-3</v>
      </c>
      <c r="V4" s="45">
        <f t="shared" si="10"/>
        <v>8.3317266884401617E-4</v>
      </c>
      <c r="W4" s="45">
        <f t="shared" si="11"/>
        <v>2.4049304575105167E-5</v>
      </c>
      <c r="X4" s="45">
        <f t="shared" si="12"/>
        <v>6.9417669610866058E-7</v>
      </c>
      <c r="Z4" s="132" t="s">
        <v>151</v>
      </c>
      <c r="AA4" s="133">
        <f>AVERAGE(X2:X141)</f>
        <v>1.2405141870311081E-6</v>
      </c>
      <c r="AC4" s="180" t="s">
        <v>169</v>
      </c>
      <c r="AD4" s="179">
        <f>StatistiqueLB(K2:K141,1)</f>
        <v>3.1537378700345359E-3</v>
      </c>
    </row>
    <row r="5" spans="1:30" ht="15" thickBot="1" x14ac:dyDescent="0.4">
      <c r="A5" s="6">
        <v>42149</v>
      </c>
      <c r="B5" s="87">
        <v>203.61</v>
      </c>
      <c r="C5" s="43">
        <v>106.3446</v>
      </c>
      <c r="D5" s="45">
        <f t="shared" si="0"/>
        <v>1.703296703296716E-2</v>
      </c>
      <c r="E5" s="45">
        <f t="shared" si="0"/>
        <v>2.421251538563772E-2</v>
      </c>
      <c r="F5" s="45">
        <f t="shared" si="1"/>
        <v>1.5671049466662229E-2</v>
      </c>
      <c r="G5" s="45">
        <f t="shared" si="2"/>
        <v>2.234247549312357E-2</v>
      </c>
      <c r="H5" s="45">
        <f t="shared" si="3"/>
        <v>3.5013003866042803E-4</v>
      </c>
      <c r="I5" s="45">
        <f t="shared" si="4"/>
        <v>2.4558179138657452E-4</v>
      </c>
      <c r="J5" s="45">
        <f t="shared" si="5"/>
        <v>6.7525292695340133E-3</v>
      </c>
      <c r="K5" s="45">
        <f t="shared" si="6"/>
        <v>1.7459986116103707E-2</v>
      </c>
      <c r="L5" s="45">
        <f t="shared" si="7"/>
        <v>3.0485111517453422E-4</v>
      </c>
      <c r="M5" s="45">
        <f t="shared" si="8"/>
        <v>-3.8709520650296307E-2</v>
      </c>
      <c r="N5" s="45">
        <f t="shared" si="9"/>
        <v>5.221457918936432E-2</v>
      </c>
      <c r="O5" s="2"/>
      <c r="P5" s="2"/>
      <c r="Q5" s="52" t="s">
        <v>99</v>
      </c>
      <c r="R5" s="125">
        <v>6.5325389834021197E-2</v>
      </c>
      <c r="S5" s="105">
        <v>1.9469933667223135E-3</v>
      </c>
      <c r="V5" s="45">
        <f t="shared" si="10"/>
        <v>3.0485111517453422E-4</v>
      </c>
      <c r="W5" s="45">
        <f t="shared" si="11"/>
        <v>5.3226962384260991E-6</v>
      </c>
      <c r="X5" s="45">
        <f t="shared" si="12"/>
        <v>9.2934202423157128E-8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87">
        <v>200.2</v>
      </c>
      <c r="C6" s="43">
        <v>103.8306</v>
      </c>
      <c r="D6" s="45">
        <f t="shared" si="0"/>
        <v>2.0179372197309312E-2</v>
      </c>
      <c r="E6" s="45">
        <f t="shared" si="0"/>
        <v>-9.0542693070100894E-3</v>
      </c>
      <c r="F6" s="45">
        <f t="shared" si="1"/>
        <v>1.8817454631004382E-2</v>
      </c>
      <c r="G6" s="45">
        <f t="shared" si="2"/>
        <v>-1.0924309199524241E-2</v>
      </c>
      <c r="H6" s="45">
        <f t="shared" si="3"/>
        <v>-2.055676927371112E-4</v>
      </c>
      <c r="I6" s="45">
        <f t="shared" si="4"/>
        <v>3.5409659878990826E-4</v>
      </c>
      <c r="J6" s="45">
        <f t="shared" si="5"/>
        <v>7.7328267169629109E-3</v>
      </c>
      <c r="K6" s="45">
        <f t="shared" si="6"/>
        <v>-1.6787096023972999E-2</v>
      </c>
      <c r="L6" s="45">
        <f t="shared" si="7"/>
        <v>2.8180659291809006E-4</v>
      </c>
      <c r="M6" s="45">
        <f t="shared" si="8"/>
        <v>-3.772922320286741E-2</v>
      </c>
      <c r="N6" s="45">
        <f t="shared" si="9"/>
        <v>5.3194876636793217E-2</v>
      </c>
      <c r="O6" s="2"/>
      <c r="P6" s="2"/>
      <c r="Q6" s="52" t="s">
        <v>100</v>
      </c>
      <c r="R6" s="106">
        <v>0.1415076095285327</v>
      </c>
      <c r="S6" s="107">
        <v>2.3013072506479024E-2</v>
      </c>
      <c r="V6" s="45">
        <f t="shared" si="10"/>
        <v>2.8180659291809006E-4</v>
      </c>
      <c r="W6" s="45">
        <f t="shared" si="11"/>
        <v>-4.7307143355046473E-6</v>
      </c>
      <c r="X6" s="45">
        <f t="shared" si="12"/>
        <v>7.9414955812102125E-8</v>
      </c>
      <c r="Z6" s="132" t="s">
        <v>152</v>
      </c>
      <c r="AA6" s="122">
        <f>AA3/(AA2^1.5)</f>
        <v>8.1787984019287968E-2</v>
      </c>
    </row>
    <row r="7" spans="1:30" ht="15" thickBot="1" x14ac:dyDescent="0.4">
      <c r="A7" s="6">
        <v>42135</v>
      </c>
      <c r="B7" s="87">
        <v>196.24</v>
      </c>
      <c r="C7" s="43">
        <v>104.77930000000001</v>
      </c>
      <c r="D7" s="45">
        <f t="shared" si="0"/>
        <v>-2.343866633490908E-2</v>
      </c>
      <c r="E7" s="45">
        <f t="shared" si="0"/>
        <v>-3.1140022376949884E-2</v>
      </c>
      <c r="F7" s="45">
        <f t="shared" si="1"/>
        <v>-2.4800583901214011E-2</v>
      </c>
      <c r="G7" s="45">
        <f t="shared" si="2"/>
        <v>-3.3010062269464034E-2</v>
      </c>
      <c r="H7" s="45">
        <f t="shared" si="3"/>
        <v>8.1866881889814172E-4</v>
      </c>
      <c r="I7" s="45">
        <f t="shared" si="4"/>
        <v>6.1506896184115552E-4</v>
      </c>
      <c r="J7" s="45">
        <f t="shared" si="5"/>
        <v>-5.8568572562163624E-3</v>
      </c>
      <c r="K7" s="45">
        <f t="shared" si="6"/>
        <v>-2.5283165120733524E-2</v>
      </c>
      <c r="L7" s="45">
        <f t="shared" si="7"/>
        <v>6.392384385222762E-4</v>
      </c>
      <c r="M7" s="45">
        <f t="shared" si="8"/>
        <v>-5.1318907176046667E-2</v>
      </c>
      <c r="N7" s="45">
        <f t="shared" si="9"/>
        <v>3.960519266361396E-2</v>
      </c>
      <c r="O7" s="2"/>
      <c r="P7" s="2"/>
      <c r="Q7" s="52" t="s">
        <v>101</v>
      </c>
      <c r="R7" s="106">
        <v>22.746911133613064</v>
      </c>
      <c r="S7" s="105">
        <v>138</v>
      </c>
      <c r="V7" s="45">
        <f t="shared" si="10"/>
        <v>6.392384385222762E-4</v>
      </c>
      <c r="W7" s="45">
        <f t="shared" si="11"/>
        <v>-1.6161970992678575E-5</v>
      </c>
      <c r="X7" s="45">
        <f t="shared" si="12"/>
        <v>4.086257812843979E-7</v>
      </c>
      <c r="Z7" s="132" t="s">
        <v>153</v>
      </c>
      <c r="AA7" s="122">
        <f>(AA4/AA2^2)-3</f>
        <v>1.5519890725318932</v>
      </c>
      <c r="AC7" s="211" t="s">
        <v>167</v>
      </c>
      <c r="AD7" s="212"/>
    </row>
    <row r="8" spans="1:30" ht="15" thickBot="1" x14ac:dyDescent="0.4">
      <c r="A8" s="6">
        <v>42128</v>
      </c>
      <c r="B8" s="87">
        <v>200.95</v>
      </c>
      <c r="C8" s="43">
        <v>108.14700000000001</v>
      </c>
      <c r="D8" s="45">
        <f t="shared" si="0"/>
        <v>-6.5000930578820018E-2</v>
      </c>
      <c r="E8" s="45">
        <f t="shared" si="0"/>
        <v>-2.4807458378457284E-2</v>
      </c>
      <c r="F8" s="45">
        <f t="shared" si="1"/>
        <v>-6.6362848145124956E-2</v>
      </c>
      <c r="G8" s="45">
        <f t="shared" si="2"/>
        <v>-2.6677498270971434E-2</v>
      </c>
      <c r="H8" s="45">
        <f t="shared" si="3"/>
        <v>1.7703947666483108E-3</v>
      </c>
      <c r="I8" s="45">
        <f t="shared" si="4"/>
        <v>4.4040276139329145E-3</v>
      </c>
      <c r="J8" s="45">
        <f t="shared" si="5"/>
        <v>-1.8806041935103664E-2</v>
      </c>
      <c r="K8" s="45">
        <f t="shared" si="6"/>
        <v>-6.0014164433536202E-3</v>
      </c>
      <c r="L8" s="45">
        <f t="shared" si="7"/>
        <v>3.6016999326555218E-5</v>
      </c>
      <c r="M8" s="45">
        <f t="shared" si="8"/>
        <v>-6.4268091854933956E-2</v>
      </c>
      <c r="N8" s="45">
        <f t="shared" si="9"/>
        <v>2.6656007984726678E-2</v>
      </c>
      <c r="O8" s="2"/>
      <c r="P8" s="2"/>
      <c r="Q8" s="53" t="s">
        <v>102</v>
      </c>
      <c r="R8" s="108">
        <v>1.2046798397496547E-2</v>
      </c>
      <c r="S8" s="109">
        <v>7.3085007854007594E-2</v>
      </c>
      <c r="V8" s="45">
        <f t="shared" si="10"/>
        <v>3.6016999326555204E-5</v>
      </c>
      <c r="W8" s="45">
        <f t="shared" si="11"/>
        <v>-2.1615301199864465E-7</v>
      </c>
      <c r="X8" s="45">
        <f t="shared" si="12"/>
        <v>1.297224240489078E-9</v>
      </c>
      <c r="Z8" s="132" t="s">
        <v>154</v>
      </c>
      <c r="AA8" s="122">
        <v>140</v>
      </c>
    </row>
    <row r="9" spans="1:30" x14ac:dyDescent="0.35">
      <c r="A9" s="6">
        <v>42121</v>
      </c>
      <c r="B9" s="87">
        <v>214.92</v>
      </c>
      <c r="C9" s="43">
        <v>110.8981</v>
      </c>
      <c r="D9" s="45">
        <f t="shared" si="0"/>
        <v>1.8385140257771018E-2</v>
      </c>
      <c r="E9" s="45">
        <f t="shared" si="0"/>
        <v>3.6347545898180129E-2</v>
      </c>
      <c r="F9" s="45">
        <f t="shared" si="1"/>
        <v>1.7023222691466087E-2</v>
      </c>
      <c r="G9" s="45">
        <f t="shared" si="2"/>
        <v>3.447750600566598E-2</v>
      </c>
      <c r="H9" s="45">
        <f t="shared" si="3"/>
        <v>5.8691826258081134E-4</v>
      </c>
      <c r="I9" s="45">
        <f t="shared" si="4"/>
        <v>2.8979011080324587E-4</v>
      </c>
      <c r="J9" s="45">
        <f t="shared" si="5"/>
        <v>7.1738138439998277E-3</v>
      </c>
      <c r="K9" s="45">
        <f t="shared" si="6"/>
        <v>2.91737320541803E-2</v>
      </c>
      <c r="L9" s="45">
        <f t="shared" si="7"/>
        <v>8.5110664196910712E-4</v>
      </c>
      <c r="M9" s="45">
        <f t="shared" si="8"/>
        <v>-3.8288236075830498E-2</v>
      </c>
      <c r="N9" s="45">
        <f t="shared" si="9"/>
        <v>5.2635863763830129E-2</v>
      </c>
      <c r="O9" s="2"/>
      <c r="P9" s="2"/>
      <c r="Q9" s="54"/>
      <c r="R9" s="78"/>
      <c r="S9" s="78"/>
      <c r="V9" s="45">
        <f t="shared" si="10"/>
        <v>8.5110664196910712E-4</v>
      </c>
      <c r="W9" s="45">
        <f t="shared" si="11"/>
        <v>2.4829957122339896E-5</v>
      </c>
      <c r="X9" s="45">
        <f t="shared" si="12"/>
        <v>7.2438251600392992E-7</v>
      </c>
      <c r="Z9" s="141" t="s">
        <v>155</v>
      </c>
      <c r="AA9" s="140">
        <f>(AA8/6)*AA6^2+(AA8/24)*AA7^2</f>
        <v>14.206658541705952</v>
      </c>
    </row>
    <row r="10" spans="1:30" ht="15" thickBot="1" x14ac:dyDescent="0.4">
      <c r="A10" s="6">
        <v>42114</v>
      </c>
      <c r="B10" s="87">
        <v>211.04</v>
      </c>
      <c r="C10" s="43">
        <v>107.0086</v>
      </c>
      <c r="D10" s="45">
        <f t="shared" si="0"/>
        <v>1.0292498444157239E-2</v>
      </c>
      <c r="E10" s="45">
        <f t="shared" si="0"/>
        <v>-5.2910544740643059E-3</v>
      </c>
      <c r="F10" s="45">
        <f t="shared" si="1"/>
        <v>8.9305808778523069E-3</v>
      </c>
      <c r="G10" s="45">
        <f t="shared" si="2"/>
        <v>-7.1610943665784566E-3</v>
      </c>
      <c r="H10" s="45">
        <f t="shared" si="3"/>
        <v>-6.3952732414661445E-5</v>
      </c>
      <c r="I10" s="45">
        <f t="shared" si="4"/>
        <v>7.9755274815861282E-5</v>
      </c>
      <c r="J10" s="45">
        <f t="shared" si="5"/>
        <v>4.6524614756691491E-3</v>
      </c>
      <c r="K10" s="45">
        <f t="shared" si="6"/>
        <v>-9.9435159497334551E-3</v>
      </c>
      <c r="L10" s="45">
        <f t="shared" si="7"/>
        <v>9.8873509442603622E-5</v>
      </c>
      <c r="M10" s="45">
        <f t="shared" si="8"/>
        <v>-4.0809588444161167E-2</v>
      </c>
      <c r="N10" s="45">
        <f t="shared" si="9"/>
        <v>5.011451139549946E-2</v>
      </c>
      <c r="O10" s="2"/>
      <c r="P10" s="2"/>
      <c r="Q10" s="44"/>
      <c r="R10" s="78"/>
      <c r="S10" s="78"/>
      <c r="V10" s="45">
        <f t="shared" si="10"/>
        <v>9.8873509442603581E-5</v>
      </c>
      <c r="W10" s="45">
        <f t="shared" si="11"/>
        <v>-9.8315031814865E-7</v>
      </c>
      <c r="X10" s="45">
        <f t="shared" si="12"/>
        <v>9.7759708694966197E-9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87">
        <v>208.89</v>
      </c>
      <c r="C11" s="43">
        <v>107.5778</v>
      </c>
      <c r="D11" s="45">
        <f t="shared" si="0"/>
        <v>1.6793224299065365E-2</v>
      </c>
      <c r="E11" s="45">
        <f t="shared" si="0"/>
        <v>5.7647072022377378E-3</v>
      </c>
      <c r="F11" s="45">
        <f t="shared" si="1"/>
        <v>1.5431306732760433E-2</v>
      </c>
      <c r="G11" s="45">
        <f t="shared" si="2"/>
        <v>3.8946673097235871E-3</v>
      </c>
      <c r="H11" s="45">
        <f t="shared" si="3"/>
        <v>6.009980587839955E-5</v>
      </c>
      <c r="I11" s="45">
        <f t="shared" si="4"/>
        <v>2.3812522748053747E-4</v>
      </c>
      <c r="J11" s="45">
        <f t="shared" si="5"/>
        <v>6.6778347601469182E-3</v>
      </c>
      <c r="K11" s="45">
        <f t="shared" si="6"/>
        <v>-9.1312755790918035E-4</v>
      </c>
      <c r="L11" s="45">
        <f t="shared" si="7"/>
        <v>8.3380193701318354E-7</v>
      </c>
      <c r="M11" s="45">
        <f t="shared" si="8"/>
        <v>-3.8784215159683402E-2</v>
      </c>
      <c r="N11" s="45">
        <f t="shared" si="9"/>
        <v>5.2139884679977225E-2</v>
      </c>
      <c r="O11" s="2"/>
      <c r="P11" s="2"/>
      <c r="Q11" s="47" t="s">
        <v>103</v>
      </c>
      <c r="R11" s="123">
        <f>SUM(H2:H141) / SUM(I2:I141)</f>
        <v>0.31156109789625858</v>
      </c>
      <c r="S11" s="78"/>
      <c r="V11" s="45">
        <f t="shared" si="10"/>
        <v>8.3380193701318132E-7</v>
      </c>
      <c r="W11" s="45">
        <f t="shared" si="11"/>
        <v>-7.6136752652478945E-10</v>
      </c>
      <c r="X11" s="45">
        <f t="shared" si="12"/>
        <v>6.9522567016693321E-13</v>
      </c>
    </row>
    <row r="12" spans="1:30" ht="15" thickBot="1" x14ac:dyDescent="0.4">
      <c r="A12" s="6">
        <v>42101</v>
      </c>
      <c r="B12" s="87">
        <v>205.44</v>
      </c>
      <c r="C12" s="43">
        <v>106.96120000000001</v>
      </c>
      <c r="D12" s="45">
        <f t="shared" si="0"/>
        <v>2.2242125690401546E-2</v>
      </c>
      <c r="E12" s="45">
        <f t="shared" si="0"/>
        <v>1.4395414407553743E-2</v>
      </c>
      <c r="F12" s="45">
        <f t="shared" si="1"/>
        <v>2.0880208124096616E-2</v>
      </c>
      <c r="G12" s="45">
        <f t="shared" si="2"/>
        <v>1.2525374515039593E-2</v>
      </c>
      <c r="H12" s="45">
        <f t="shared" si="3"/>
        <v>2.6153242670628243E-4</v>
      </c>
      <c r="I12" s="45">
        <f t="shared" si="4"/>
        <v>4.3598309130559029E-4</v>
      </c>
      <c r="J12" s="45">
        <f t="shared" si="5"/>
        <v>8.375500459960071E-3</v>
      </c>
      <c r="K12" s="45">
        <f t="shared" si="6"/>
        <v>6.0199139475936719E-3</v>
      </c>
      <c r="L12" s="45">
        <f t="shared" si="7"/>
        <v>3.6239363936432826E-5</v>
      </c>
      <c r="M12" s="45">
        <f t="shared" si="8"/>
        <v>-3.7086549459870249E-2</v>
      </c>
      <c r="N12" s="45">
        <f t="shared" si="9"/>
        <v>5.3837550379790378E-2</v>
      </c>
      <c r="O12" s="2"/>
      <c r="P12" s="2"/>
      <c r="Q12" s="65" t="s">
        <v>115</v>
      </c>
      <c r="R12" s="124">
        <f>AVERAGE(E2:E141)-R11*AVERAGE(D2:D141)</f>
        <v>1.4457193603119856E-3</v>
      </c>
      <c r="S12" s="78"/>
      <c r="V12" s="45">
        <f t="shared" si="10"/>
        <v>3.6239363936432839E-5</v>
      </c>
      <c r="W12" s="45">
        <f t="shared" si="11"/>
        <v>2.1815785241285519E-7</v>
      </c>
      <c r="X12" s="45">
        <f t="shared" si="12"/>
        <v>1.3132914985172291E-9</v>
      </c>
      <c r="Z12" s="157" t="s">
        <v>164</v>
      </c>
      <c r="AA12" s="96">
        <f>JBStatVBA(K2:K141)</f>
        <v>14.206658541705952</v>
      </c>
    </row>
    <row r="13" spans="1:30" ht="15" thickBot="1" x14ac:dyDescent="0.4">
      <c r="A13" s="6">
        <v>42093</v>
      </c>
      <c r="B13" s="87">
        <v>200.97</v>
      </c>
      <c r="C13" s="43">
        <v>105.44329999999999</v>
      </c>
      <c r="D13" s="45">
        <f t="shared" si="0"/>
        <v>-1.4804647286631747E-2</v>
      </c>
      <c r="E13" s="45">
        <f t="shared" si="0"/>
        <v>2.3951996954653828E-2</v>
      </c>
      <c r="F13" s="45">
        <f t="shared" si="1"/>
        <v>-1.6166564852936677E-2</v>
      </c>
      <c r="G13" s="45">
        <f t="shared" si="2"/>
        <v>2.2081957062139678E-2</v>
      </c>
      <c r="H13" s="45">
        <f t="shared" si="3"/>
        <v>-3.5698939092484419E-4</v>
      </c>
      <c r="I13" s="45">
        <f t="shared" si="4"/>
        <v>2.6135781914420747E-4</v>
      </c>
      <c r="J13" s="45">
        <f t="shared" si="5"/>
        <v>-3.1668328022778666E-3</v>
      </c>
      <c r="K13" s="45">
        <f t="shared" si="6"/>
        <v>2.7118829756931695E-2</v>
      </c>
      <c r="L13" s="45">
        <f t="shared" si="7"/>
        <v>7.3543092738544396E-4</v>
      </c>
      <c r="M13" s="45">
        <f t="shared" si="8"/>
        <v>-4.862888272210817E-2</v>
      </c>
      <c r="N13" s="45">
        <f t="shared" si="9"/>
        <v>4.2295217117552457E-2</v>
      </c>
      <c r="O13" s="2"/>
      <c r="P13" s="2"/>
      <c r="Q13" s="52" t="s">
        <v>104</v>
      </c>
      <c r="R13" s="107">
        <f>SQRT((1/138)*SUM(L2:L141))</f>
        <v>2.3013072506479024E-2</v>
      </c>
      <c r="S13" s="78"/>
      <c r="V13" s="45">
        <f t="shared" si="10"/>
        <v>7.3543092738544396E-4</v>
      </c>
      <c r="W13" s="45">
        <f t="shared" si="11"/>
        <v>1.9944026117748251E-5</v>
      </c>
      <c r="X13" s="45">
        <f t="shared" si="12"/>
        <v>5.408586489550142E-7</v>
      </c>
    </row>
    <row r="14" spans="1:30" ht="15" thickBot="1" x14ac:dyDescent="0.4">
      <c r="A14" s="6">
        <v>42086</v>
      </c>
      <c r="B14" s="87">
        <v>203.99</v>
      </c>
      <c r="C14" s="43">
        <v>102.9768</v>
      </c>
      <c r="D14" s="45">
        <f t="shared" si="0"/>
        <v>1.2761988906887516E-3</v>
      </c>
      <c r="E14" s="45">
        <f t="shared" si="0"/>
        <v>-1.3799577381882295E-3</v>
      </c>
      <c r="F14" s="45">
        <f t="shared" si="1"/>
        <v>-8.5718675616180224E-5</v>
      </c>
      <c r="G14" s="45">
        <f t="shared" si="2"/>
        <v>-3.2499976307023802E-3</v>
      </c>
      <c r="H14" s="45">
        <f t="shared" si="3"/>
        <v>2.7858549265953163E-7</v>
      </c>
      <c r="I14" s="45">
        <f t="shared" si="4"/>
        <v>7.3476913493919303E-9</v>
      </c>
      <c r="J14" s="45">
        <f t="shared" si="5"/>
        <v>1.8433332878289609E-3</v>
      </c>
      <c r="K14" s="45">
        <f t="shared" si="6"/>
        <v>-3.2232910260171907E-3</v>
      </c>
      <c r="L14" s="45">
        <f t="shared" si="7"/>
        <v>1.0389605038402954E-5</v>
      </c>
      <c r="M14" s="45">
        <f t="shared" si="8"/>
        <v>-4.3618716632001356E-2</v>
      </c>
      <c r="N14" s="45">
        <f t="shared" si="9"/>
        <v>4.7305383207659271E-2</v>
      </c>
      <c r="O14" s="2"/>
      <c r="P14" s="2"/>
      <c r="Q14" s="53" t="s">
        <v>105</v>
      </c>
      <c r="R14" s="125">
        <f>SQRT(R13^2/SUM(I2:I141))</f>
        <v>6.5325389834021197E-2</v>
      </c>
      <c r="S14" s="78"/>
      <c r="V14" s="45">
        <f t="shared" si="10"/>
        <v>1.0389605038402946E-5</v>
      </c>
      <c r="W14" s="45">
        <f t="shared" si="11"/>
        <v>-3.3488720684147188E-8</v>
      </c>
      <c r="X14" s="45">
        <f t="shared" si="12"/>
        <v>1.0794389285400788E-10</v>
      </c>
      <c r="Z14" s="209" t="s">
        <v>159</v>
      </c>
      <c r="AA14" s="210"/>
    </row>
    <row r="15" spans="1:30" x14ac:dyDescent="0.35">
      <c r="A15" s="6">
        <v>42079</v>
      </c>
      <c r="B15" s="87">
        <v>203.73</v>
      </c>
      <c r="C15" s="43">
        <v>103.1191</v>
      </c>
      <c r="D15" s="45">
        <f t="shared" si="0"/>
        <v>-1.9106407995297609E-3</v>
      </c>
      <c r="E15" s="45">
        <f t="shared" si="0"/>
        <v>2.7410130718954331E-2</v>
      </c>
      <c r="F15" s="45">
        <f t="shared" si="1"/>
        <v>-3.2725583658346925E-3</v>
      </c>
      <c r="G15" s="45">
        <f t="shared" si="2"/>
        <v>2.5540090826440182E-2</v>
      </c>
      <c r="H15" s="45">
        <f t="shared" si="3"/>
        <v>-8.3581437898244695E-5</v>
      </c>
      <c r="I15" s="45">
        <f t="shared" si="4"/>
        <v>1.0709638257794632E-5</v>
      </c>
      <c r="J15" s="45">
        <f t="shared" si="5"/>
        <v>8.5043801512510865E-4</v>
      </c>
      <c r="K15" s="45">
        <f t="shared" si="6"/>
        <v>2.6559692703829223E-2</v>
      </c>
      <c r="L15" s="45">
        <f t="shared" si="7"/>
        <v>7.0541727652183924E-4</v>
      </c>
      <c r="M15" s="45">
        <f t="shared" si="8"/>
        <v>-4.4611611904705202E-2</v>
      </c>
      <c r="N15" s="45">
        <f t="shared" si="9"/>
        <v>4.6312487934955425E-2</v>
      </c>
      <c r="O15" s="2"/>
      <c r="P15" s="2"/>
      <c r="Q15" s="54"/>
      <c r="R15" s="78"/>
      <c r="S15" s="78"/>
      <c r="V15" s="45">
        <f t="shared" si="10"/>
        <v>7.0541727652183924E-4</v>
      </c>
      <c r="W15" s="45">
        <f t="shared" si="11"/>
        <v>1.8735666092392177E-5</v>
      </c>
      <c r="X15" s="45">
        <f t="shared" si="12"/>
        <v>4.9761353401548903E-7</v>
      </c>
      <c r="Z15" s="129"/>
      <c r="AA15" s="5"/>
    </row>
    <row r="16" spans="1:30" ht="15" thickBot="1" x14ac:dyDescent="0.4">
      <c r="A16" s="6">
        <v>42072</v>
      </c>
      <c r="B16" s="87">
        <v>204.12</v>
      </c>
      <c r="C16" s="43">
        <v>100.36799999999999</v>
      </c>
      <c r="D16" s="45">
        <f t="shared" si="0"/>
        <v>5.0270131206586112E-2</v>
      </c>
      <c r="E16" s="45">
        <f t="shared" si="0"/>
        <v>5.225030872450913E-3</v>
      </c>
      <c r="F16" s="45">
        <f t="shared" si="1"/>
        <v>4.8908213640281181E-2</v>
      </c>
      <c r="G16" s="45">
        <f t="shared" si="2"/>
        <v>3.3549909799367623E-3</v>
      </c>
      <c r="H16" s="45">
        <f t="shared" si="3"/>
        <v>1.6408661560796348E-4</v>
      </c>
      <c r="I16" s="45">
        <f t="shared" si="4"/>
        <v>2.3920133614833863E-3</v>
      </c>
      <c r="J16" s="45">
        <f t="shared" si="5"/>
        <v>1.7107936630424925E-2</v>
      </c>
      <c r="K16" s="45">
        <f t="shared" si="6"/>
        <v>-1.1882905757974013E-2</v>
      </c>
      <c r="L16" s="45">
        <f t="shared" si="7"/>
        <v>1.4120344925289195E-4</v>
      </c>
      <c r="M16" s="45">
        <f t="shared" si="8"/>
        <v>-2.835411328940541E-2</v>
      </c>
      <c r="N16" s="45">
        <f t="shared" si="9"/>
        <v>6.2569986550255224E-2</v>
      </c>
      <c r="O16" s="2"/>
      <c r="P16" s="2"/>
      <c r="Q16" s="44"/>
      <c r="R16" s="78"/>
      <c r="S16" s="78"/>
      <c r="V16" s="45">
        <f t="shared" si="10"/>
        <v>1.412034492528919E-4</v>
      </c>
      <c r="W16" s="45">
        <f t="shared" si="11"/>
        <v>-1.6779072801729802E-6</v>
      </c>
      <c r="X16" s="45">
        <f t="shared" si="12"/>
        <v>1.9938414080914016E-8</v>
      </c>
    </row>
    <row r="17" spans="1:27" x14ac:dyDescent="0.35">
      <c r="A17" s="6">
        <v>42065</v>
      </c>
      <c r="B17" s="87">
        <v>194.35</v>
      </c>
      <c r="C17" s="43">
        <v>99.846299999999999</v>
      </c>
      <c r="D17" s="45">
        <f t="shared" si="0"/>
        <v>5.8482558741330889E-3</v>
      </c>
      <c r="E17" s="45">
        <f t="shared" si="0"/>
        <v>5.7334470890063769E-3</v>
      </c>
      <c r="F17" s="45">
        <f t="shared" si="1"/>
        <v>4.4863383078281574E-3</v>
      </c>
      <c r="G17" s="45">
        <f t="shared" si="2"/>
        <v>3.8634071964922263E-3</v>
      </c>
      <c r="H17" s="45">
        <f t="shared" si="3"/>
        <v>1.7332551704362058E-5</v>
      </c>
      <c r="I17" s="45">
        <f t="shared" si="4"/>
        <v>2.0127231412286413E-5</v>
      </c>
      <c r="J17" s="45">
        <f t="shared" si="5"/>
        <v>3.2678083812351351E-3</v>
      </c>
      <c r="K17" s="45">
        <f t="shared" si="6"/>
        <v>2.4656387077712418E-3</v>
      </c>
      <c r="L17" s="45">
        <f t="shared" si="7"/>
        <v>6.0793742372598394E-6</v>
      </c>
      <c r="M17" s="45">
        <f t="shared" si="8"/>
        <v>-4.2194241538595183E-2</v>
      </c>
      <c r="N17" s="45">
        <f t="shared" si="9"/>
        <v>4.8729858301065444E-2</v>
      </c>
      <c r="O17" s="2"/>
      <c r="P17" s="2"/>
      <c r="Q17" s="47" t="s">
        <v>106</v>
      </c>
      <c r="R17" s="126">
        <f>R4/R5</f>
        <v>4.7693721949133838</v>
      </c>
      <c r="S17" s="78"/>
      <c r="V17" s="45">
        <f t="shared" si="10"/>
        <v>6.0793742372598454E-6</v>
      </c>
      <c r="W17" s="45">
        <f t="shared" si="11"/>
        <v>1.4989540438415151E-8</v>
      </c>
      <c r="X17" s="45">
        <f t="shared" si="12"/>
        <v>3.6958791116658724E-11</v>
      </c>
      <c r="Z17" s="129"/>
      <c r="AA17" s="5"/>
    </row>
    <row r="18" spans="1:27" ht="15" thickBot="1" x14ac:dyDescent="0.4">
      <c r="A18" s="6">
        <v>42058</v>
      </c>
      <c r="B18" s="87">
        <v>193.22</v>
      </c>
      <c r="C18" s="43">
        <v>99.277100000000004</v>
      </c>
      <c r="D18" s="45">
        <f t="shared" si="0"/>
        <v>-1.5188583078491285E-2</v>
      </c>
      <c r="E18" s="45">
        <f t="shared" si="0"/>
        <v>1.3068847427048445E-2</v>
      </c>
      <c r="F18" s="45">
        <f t="shared" si="1"/>
        <v>-1.6550500644796216E-2</v>
      </c>
      <c r="G18" s="45">
        <f t="shared" si="2"/>
        <v>1.1198807534534293E-2</v>
      </c>
      <c r="H18" s="45">
        <f t="shared" si="3"/>
        <v>-1.8534587132125853E-4</v>
      </c>
      <c r="I18" s="45">
        <f t="shared" si="4"/>
        <v>2.7391907159339995E-4</v>
      </c>
      <c r="J18" s="45">
        <f t="shared" si="5"/>
        <v>-3.2864522591112932E-3</v>
      </c>
      <c r="K18" s="45">
        <f t="shared" si="6"/>
        <v>1.6355299686159737E-2</v>
      </c>
      <c r="L18" s="45">
        <f t="shared" si="7"/>
        <v>2.6749582782409679E-4</v>
      </c>
      <c r="M18" s="45">
        <f t="shared" si="8"/>
        <v>-4.8748502178941597E-2</v>
      </c>
      <c r="N18" s="45">
        <f t="shared" si="9"/>
        <v>4.217559766071903E-2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2.6749582782409679E-4</v>
      </c>
      <c r="W18" s="45">
        <f t="shared" si="11"/>
        <v>4.3749744288604894E-6</v>
      </c>
      <c r="X18" s="45">
        <f t="shared" si="12"/>
        <v>7.1554017903298833E-8</v>
      </c>
      <c r="Z18" s="129"/>
      <c r="AA18" s="5"/>
    </row>
    <row r="19" spans="1:27" ht="15" thickBot="1" x14ac:dyDescent="0.4">
      <c r="A19" s="6">
        <v>42051</v>
      </c>
      <c r="B19" s="87">
        <v>196.2</v>
      </c>
      <c r="C19" s="43">
        <v>97.996399999999994</v>
      </c>
      <c r="D19" s="45">
        <f t="shared" si="0"/>
        <v>4.8637092463923004E-2</v>
      </c>
      <c r="E19" s="45">
        <f t="shared" si="0"/>
        <v>-2.3629045113980562E-2</v>
      </c>
      <c r="F19" s="45">
        <f t="shared" si="1"/>
        <v>4.7275174897618073E-2</v>
      </c>
      <c r="G19" s="45">
        <f t="shared" si="2"/>
        <v>-2.5499085006494712E-2</v>
      </c>
      <c r="H19" s="45">
        <f t="shared" si="3"/>
        <v>-1.2054737034112681E-3</v>
      </c>
      <c r="I19" s="45">
        <f t="shared" si="4"/>
        <v>2.2349421616003782E-3</v>
      </c>
      <c r="J19" s="45">
        <f t="shared" si="5"/>
        <v>1.6599145286853682E-2</v>
      </c>
      <c r="K19" s="45">
        <f t="shared" si="6"/>
        <v>-4.0228190400834245E-2</v>
      </c>
      <c r="L19" s="45">
        <f t="shared" si="7"/>
        <v>1.6183073029257724E-3</v>
      </c>
      <c r="M19" s="45">
        <f t="shared" si="8"/>
        <v>-2.8862904632976655E-2</v>
      </c>
      <c r="N19" s="45">
        <f t="shared" si="9"/>
        <v>6.2061195206683975E-2</v>
      </c>
      <c r="O19" s="2"/>
      <c r="P19" s="2"/>
      <c r="Q19" s="173" t="s">
        <v>170</v>
      </c>
      <c r="R19" s="174">
        <f>TestSignificativité(D2:D141,E2:E141,S4,R4)</f>
        <v>4.7693721949133838</v>
      </c>
      <c r="S19" s="78"/>
      <c r="V19" s="45">
        <f t="shared" si="10"/>
        <v>1.6183073029257724E-3</v>
      </c>
      <c r="W19" s="45">
        <f t="shared" si="11"/>
        <v>-6.510157430915851E-5</v>
      </c>
      <c r="X19" s="45">
        <f t="shared" si="12"/>
        <v>2.6189185267028875E-6</v>
      </c>
      <c r="Z19" s="129"/>
      <c r="AA19" s="5"/>
    </row>
    <row r="20" spans="1:27" ht="15" thickBot="1" x14ac:dyDescent="0.4">
      <c r="A20" s="6">
        <v>42044</v>
      </c>
      <c r="B20" s="87">
        <v>187.1</v>
      </c>
      <c r="C20" s="43">
        <v>100.36799999999999</v>
      </c>
      <c r="D20" s="45">
        <f t="shared" si="0"/>
        <v>3.8636615965360326E-2</v>
      </c>
      <c r="E20" s="45">
        <f t="shared" si="0"/>
        <v>-1.7642078682202876E-2</v>
      </c>
      <c r="F20" s="45">
        <f t="shared" si="1"/>
        <v>3.7274698399055395E-2</v>
      </c>
      <c r="G20" s="45">
        <f t="shared" si="2"/>
        <v>-1.9512118574717026E-2</v>
      </c>
      <c r="H20" s="45">
        <f t="shared" si="3"/>
        <v>-7.2730833499918374E-4</v>
      </c>
      <c r="I20" s="45">
        <f t="shared" si="4"/>
        <v>1.3894031407405429E-3</v>
      </c>
      <c r="J20" s="45">
        <f t="shared" si="5"/>
        <v>1.3483385849475763E-2</v>
      </c>
      <c r="K20" s="45">
        <f t="shared" si="6"/>
        <v>-3.1125464531678637E-2</v>
      </c>
      <c r="L20" s="45">
        <f t="shared" si="7"/>
        <v>9.6879454231278488E-4</v>
      </c>
      <c r="M20" s="45">
        <f t="shared" si="8"/>
        <v>-3.1978664070354566E-2</v>
      </c>
      <c r="N20" s="45">
        <f t="shared" si="9"/>
        <v>5.8945435769306061E-2</v>
      </c>
      <c r="O20" s="2"/>
      <c r="P20" s="2"/>
      <c r="Q20" s="57"/>
      <c r="R20" s="78"/>
      <c r="S20" s="78"/>
      <c r="V20" s="45">
        <f t="shared" si="10"/>
        <v>9.6879454231278488E-4</v>
      </c>
      <c r="W20" s="45">
        <f t="shared" si="11"/>
        <v>-3.0154180165240426E-5</v>
      </c>
      <c r="X20" s="45">
        <f t="shared" si="12"/>
        <v>9.3856286521503834E-7</v>
      </c>
      <c r="Z20" s="129"/>
      <c r="AA20" s="5"/>
    </row>
    <row r="21" spans="1:27" ht="15" thickBot="1" x14ac:dyDescent="0.4">
      <c r="A21" s="6">
        <v>42037</v>
      </c>
      <c r="B21" s="87">
        <v>180.14</v>
      </c>
      <c r="C21" s="43">
        <v>102.1705</v>
      </c>
      <c r="D21" s="45">
        <f t="shared" si="0"/>
        <v>-9.4578247003190754E-3</v>
      </c>
      <c r="E21" s="45">
        <f t="shared" si="0"/>
        <v>4.6512538801248915E-4</v>
      </c>
      <c r="F21" s="45">
        <f t="shared" si="1"/>
        <v>-1.0819742266624008E-2</v>
      </c>
      <c r="G21" s="45">
        <f t="shared" si="2"/>
        <v>-1.4049145045016615E-3</v>
      </c>
      <c r="H21" s="45">
        <f t="shared" si="3"/>
        <v>1.5200812845349752E-5</v>
      </c>
      <c r="I21" s="45">
        <f t="shared" si="4"/>
        <v>1.1706682271617002E-4</v>
      </c>
      <c r="J21" s="45">
        <f t="shared" si="5"/>
        <v>-1.5009708870297777E-3</v>
      </c>
      <c r="K21" s="45">
        <f t="shared" si="6"/>
        <v>1.9660962750422668E-3</v>
      </c>
      <c r="L21" s="45">
        <f t="shared" si="7"/>
        <v>3.8655345627350767E-6</v>
      </c>
      <c r="M21" s="45">
        <f t="shared" si="8"/>
        <v>-4.6963020806860087E-2</v>
      </c>
      <c r="N21" s="45">
        <f t="shared" si="9"/>
        <v>4.396107903280054E-2</v>
      </c>
      <c r="O21" s="2"/>
      <c r="P21" s="2"/>
      <c r="Q21" s="58" t="s">
        <v>108</v>
      </c>
      <c r="R21" s="127">
        <f>R18*S6</f>
        <v>4.5462049919830314E-2</v>
      </c>
      <c r="S21" s="78"/>
      <c r="V21" s="45">
        <f t="shared" si="10"/>
        <v>3.8655345627350818E-6</v>
      </c>
      <c r="W21" s="45">
        <f t="shared" si="11"/>
        <v>7.6000131048405876E-9</v>
      </c>
      <c r="X21" s="45">
        <f t="shared" si="12"/>
        <v>1.4942357455699498E-11</v>
      </c>
      <c r="Z21" s="129"/>
      <c r="AA21" s="5"/>
    </row>
    <row r="22" spans="1:27" x14ac:dyDescent="0.35">
      <c r="A22" s="6">
        <v>42030</v>
      </c>
      <c r="B22" s="87">
        <v>181.86</v>
      </c>
      <c r="C22" s="43">
        <v>102.123</v>
      </c>
      <c r="D22" s="45">
        <f t="shared" si="0"/>
        <v>6.1770200840728706E-2</v>
      </c>
      <c r="E22" s="45">
        <f t="shared" si="0"/>
        <v>4.768832085486896E-2</v>
      </c>
      <c r="F22" s="45">
        <f t="shared" si="1"/>
        <v>6.0408283274423775E-2</v>
      </c>
      <c r="G22" s="45">
        <f t="shared" si="2"/>
        <v>4.581828096235481E-2</v>
      </c>
      <c r="H22" s="45">
        <f t="shared" si="3"/>
        <v>2.7678036955210675E-3</v>
      </c>
      <c r="I22" s="45">
        <f t="shared" si="4"/>
        <v>3.6491606881630272E-3</v>
      </c>
      <c r="J22" s="45">
        <f t="shared" si="5"/>
        <v>2.0690910951521816E-2</v>
      </c>
      <c r="K22" s="45">
        <f t="shared" si="6"/>
        <v>2.6997409903347144E-2</v>
      </c>
      <c r="L22" s="45">
        <f t="shared" si="7"/>
        <v>7.288601414893464E-4</v>
      </c>
      <c r="M22" s="45">
        <f t="shared" si="8"/>
        <v>-2.4771138968308525E-2</v>
      </c>
      <c r="N22" s="45">
        <f t="shared" si="9"/>
        <v>6.6152960871352098E-2</v>
      </c>
      <c r="O22" s="2"/>
      <c r="P22" s="2"/>
      <c r="Q22" s="2"/>
      <c r="V22" s="45">
        <f t="shared" si="10"/>
        <v>7.288601414893464E-4</v>
      </c>
      <c r="W22" s="45">
        <f t="shared" si="11"/>
        <v>1.9677336001999479E-5</v>
      </c>
      <c r="X22" s="45">
        <f t="shared" si="12"/>
        <v>5.3123710585187005E-7</v>
      </c>
      <c r="Z22" s="129"/>
      <c r="AA22" s="5"/>
    </row>
    <row r="23" spans="1:27" x14ac:dyDescent="0.35">
      <c r="A23" s="6">
        <v>42023</v>
      </c>
      <c r="B23" s="87">
        <v>171.28</v>
      </c>
      <c r="C23" s="43">
        <v>97.474599999999995</v>
      </c>
      <c r="D23" s="45">
        <f t="shared" si="0"/>
        <v>1.6076407427181635E-2</v>
      </c>
      <c r="E23" s="45">
        <f t="shared" si="0"/>
        <v>6.201495488801255E-2</v>
      </c>
      <c r="F23" s="45">
        <f t="shared" si="1"/>
        <v>1.4714489860876702E-2</v>
      </c>
      <c r="G23" s="45">
        <f t="shared" si="2"/>
        <v>6.01449149954984E-2</v>
      </c>
      <c r="H23" s="45">
        <f t="shared" si="3"/>
        <v>8.8500174188455233E-4</v>
      </c>
      <c r="I23" s="45">
        <f t="shared" si="4"/>
        <v>2.1651621186584327E-4</v>
      </c>
      <c r="J23" s="45">
        <f t="shared" si="5"/>
        <v>6.4545025085522619E-3</v>
      </c>
      <c r="K23" s="45">
        <f t="shared" si="6"/>
        <v>5.5560452379460286E-2</v>
      </c>
      <c r="L23" s="45">
        <f t="shared" si="7"/>
        <v>3.0869638686102743E-3</v>
      </c>
      <c r="M23" s="45">
        <f t="shared" si="8"/>
        <v>-3.9007547411278057E-2</v>
      </c>
      <c r="N23" s="45">
        <f t="shared" si="9"/>
        <v>5.191655242838257E-2</v>
      </c>
      <c r="O23" s="2"/>
      <c r="P23" s="2"/>
      <c r="Q23" s="2"/>
      <c r="V23" s="45">
        <f t="shared" si="10"/>
        <v>3.0869638686102743E-3</v>
      </c>
      <c r="W23" s="45">
        <f t="shared" si="11"/>
        <v>1.7151310901903564E-4</v>
      </c>
      <c r="X23" s="45">
        <f t="shared" si="12"/>
        <v>9.5293459261053111E-6</v>
      </c>
      <c r="Z23" s="129"/>
      <c r="AA23" s="5"/>
    </row>
    <row r="24" spans="1:27" ht="15" thickBot="1" x14ac:dyDescent="0.4">
      <c r="A24" s="6">
        <v>42016</v>
      </c>
      <c r="B24" s="87">
        <v>168.57</v>
      </c>
      <c r="C24" s="43">
        <v>91.782700000000006</v>
      </c>
      <c r="D24" s="45">
        <f t="shared" si="0"/>
        <v>-2.4853541629683172E-3</v>
      </c>
      <c r="E24" s="45">
        <f t="shared" si="0"/>
        <v>8.5737370009309921E-2</v>
      </c>
      <c r="F24" s="45">
        <f t="shared" si="1"/>
        <v>-3.8472717292732488E-3</v>
      </c>
      <c r="G24" s="45">
        <f t="shared" si="2"/>
        <v>8.3867330116795771E-2</v>
      </c>
      <c r="H24" s="45">
        <f t="shared" si="3"/>
        <v>-3.2266040816797528E-4</v>
      </c>
      <c r="I24" s="45">
        <f t="shared" si="4"/>
        <v>1.4801499758865174E-5</v>
      </c>
      <c r="J24" s="45">
        <f t="shared" si="5"/>
        <v>6.7137968863654053E-4</v>
      </c>
      <c r="K24" s="45">
        <f t="shared" si="6"/>
        <v>8.5065990320673385E-2</v>
      </c>
      <c r="L24" s="45">
        <f t="shared" si="7"/>
        <v>7.236222709236898E-3</v>
      </c>
      <c r="M24" s="45">
        <f t="shared" si="8"/>
        <v>-4.479067023119377E-2</v>
      </c>
      <c r="N24" s="45">
        <f t="shared" si="9"/>
        <v>4.6133429608466857E-2</v>
      </c>
      <c r="O24" s="2"/>
      <c r="P24" s="2"/>
      <c r="Q24" s="2"/>
      <c r="V24" s="45">
        <f t="shared" si="10"/>
        <v>7.236222709236898E-3</v>
      </c>
      <c r="W24" s="45">
        <f t="shared" si="11"/>
        <v>6.1555645094218286E-4</v>
      </c>
      <c r="X24" s="45">
        <f t="shared" si="12"/>
        <v>5.2362919097675792E-5</v>
      </c>
      <c r="Z24" s="129"/>
      <c r="AA24" s="5"/>
    </row>
    <row r="25" spans="1:27" ht="15" thickBot="1" x14ac:dyDescent="0.4">
      <c r="A25" s="6">
        <v>42009</v>
      </c>
      <c r="B25" s="87">
        <v>168.99</v>
      </c>
      <c r="C25" s="43">
        <v>84.534899999999993</v>
      </c>
      <c r="D25" s="45">
        <f t="shared" si="0"/>
        <v>-4.2495325514193438E-2</v>
      </c>
      <c r="E25" s="45">
        <f t="shared" si="0"/>
        <v>-4.5829796648125538E-2</v>
      </c>
      <c r="F25" s="45">
        <f t="shared" si="1"/>
        <v>-4.3857243080498369E-2</v>
      </c>
      <c r="G25" s="45">
        <f t="shared" si="2"/>
        <v>-4.7699836540639688E-2</v>
      </c>
      <c r="H25" s="45">
        <f t="shared" si="3"/>
        <v>2.0919833260628733E-3</v>
      </c>
      <c r="I25" s="45">
        <f t="shared" si="4"/>
        <v>1.9234577706219221E-3</v>
      </c>
      <c r="J25" s="45">
        <f t="shared" si="5"/>
        <v>-1.179417091234901E-2</v>
      </c>
      <c r="K25" s="45">
        <f t="shared" si="6"/>
        <v>-3.403562573577653E-2</v>
      </c>
      <c r="L25" s="45">
        <f t="shared" si="7"/>
        <v>1.1584238192258536E-3</v>
      </c>
      <c r="M25" s="45">
        <f t="shared" si="8"/>
        <v>-5.7256220832179308E-2</v>
      </c>
      <c r="N25" s="45">
        <f t="shared" si="9"/>
        <v>3.3667879007481319E-2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1.1584238192258536E-3</v>
      </c>
      <c r="W25" s="45">
        <f t="shared" si="11"/>
        <v>-3.942767955458E-5</v>
      </c>
      <c r="X25" s="45">
        <f t="shared" si="12"/>
        <v>1.3419457449498131E-6</v>
      </c>
      <c r="Z25" s="129"/>
      <c r="AA25" s="5"/>
    </row>
    <row r="26" spans="1:27" x14ac:dyDescent="0.35">
      <c r="A26" s="6">
        <v>42002</v>
      </c>
      <c r="B26" s="87">
        <v>176.49</v>
      </c>
      <c r="C26" s="43">
        <v>88.595200000000006</v>
      </c>
      <c r="D26" s="45">
        <f t="shared" si="0"/>
        <v>1.6823183729907334E-2</v>
      </c>
      <c r="E26" s="45">
        <f t="shared" si="0"/>
        <v>1.2138320878940099E-2</v>
      </c>
      <c r="F26" s="45">
        <f t="shared" si="1"/>
        <v>1.5461266163602402E-2</v>
      </c>
      <c r="G26" s="45">
        <f t="shared" si="2"/>
        <v>1.0268280986425949E-2</v>
      </c>
      <c r="H26" s="45">
        <f t="shared" si="3"/>
        <v>1.5876062537378943E-4</v>
      </c>
      <c r="I26" s="45">
        <f t="shared" si="4"/>
        <v>2.3905075138175655E-4</v>
      </c>
      <c r="J26" s="45">
        <f t="shared" si="5"/>
        <v>6.6871689533123894E-3</v>
      </c>
      <c r="K26" s="45">
        <f t="shared" si="6"/>
        <v>5.4511519256277095E-3</v>
      </c>
      <c r="L26" s="45">
        <f t="shared" si="7"/>
        <v>2.9715057316274684E-5</v>
      </c>
      <c r="M26" s="45">
        <f t="shared" si="8"/>
        <v>-3.8774880966517933E-2</v>
      </c>
      <c r="N26" s="45">
        <f t="shared" si="9"/>
        <v>5.2149218873142694E-2</v>
      </c>
      <c r="O26" s="2"/>
      <c r="P26" s="2"/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0"/>
        <v>2.9715057316274695E-5</v>
      </c>
      <c r="W26" s="45">
        <f t="shared" si="11"/>
        <v>1.6198129190974859E-7</v>
      </c>
      <c r="X26" s="45">
        <f t="shared" si="12"/>
        <v>8.8298463130949022E-10</v>
      </c>
      <c r="Z26" s="129"/>
      <c r="AA26" s="5"/>
    </row>
    <row r="27" spans="1:27" x14ac:dyDescent="0.35">
      <c r="A27" s="6">
        <v>41995</v>
      </c>
      <c r="B27" s="87">
        <v>173.57</v>
      </c>
      <c r="C27" s="43">
        <v>87.532700000000006</v>
      </c>
      <c r="D27" s="45">
        <f t="shared" si="0"/>
        <v>7.1419753086419707E-2</v>
      </c>
      <c r="E27" s="45">
        <f t="shared" si="0"/>
        <v>2.9685022326995176E-2</v>
      </c>
      <c r="F27" s="45">
        <f t="shared" si="1"/>
        <v>7.005783552011477E-2</v>
      </c>
      <c r="G27" s="45">
        <f t="shared" si="2"/>
        <v>2.7814982434481026E-2</v>
      </c>
      <c r="H27" s="45">
        <f t="shared" si="3"/>
        <v>1.9486574643897531E-3</v>
      </c>
      <c r="I27" s="45">
        <f t="shared" si="4"/>
        <v>4.9081003177634547E-3</v>
      </c>
      <c r="J27" s="45">
        <f t="shared" si="5"/>
        <v>2.3697336043396612E-2</v>
      </c>
      <c r="K27" s="45">
        <f t="shared" si="6"/>
        <v>5.9876862835985638E-3</v>
      </c>
      <c r="L27" s="45">
        <f t="shared" si="7"/>
        <v>3.5852387030794378E-5</v>
      </c>
      <c r="M27" s="45">
        <f t="shared" si="8"/>
        <v>-2.1764713876433733E-2</v>
      </c>
      <c r="N27" s="45">
        <f t="shared" si="9"/>
        <v>6.9159385963226891E-2</v>
      </c>
      <c r="O27" s="2"/>
      <c r="P27" s="2"/>
      <c r="Q27" s="149" t="s">
        <v>130</v>
      </c>
      <c r="R27" s="89">
        <f>R8</f>
        <v>1.2046798397496547E-2</v>
      </c>
      <c r="S27" s="122">
        <v>1</v>
      </c>
      <c r="V27" s="45">
        <f t="shared" si="10"/>
        <v>3.5852387030794391E-5</v>
      </c>
      <c r="W27" s="45">
        <f t="shared" si="11"/>
        <v>2.1467284605855465E-7</v>
      </c>
      <c r="X27" s="45">
        <f t="shared" si="12"/>
        <v>1.2853936558058738E-9</v>
      </c>
      <c r="Z27" s="129"/>
      <c r="AA27" s="5"/>
    </row>
    <row r="28" spans="1:27" x14ac:dyDescent="0.35">
      <c r="A28" s="6">
        <v>41988</v>
      </c>
      <c r="B28" s="87">
        <v>162</v>
      </c>
      <c r="C28" s="43">
        <v>85.009200000000007</v>
      </c>
      <c r="D28" s="45">
        <f t="shared" si="0"/>
        <v>-9.4567404426559296E-2</v>
      </c>
      <c r="E28" s="45">
        <f t="shared" si="0"/>
        <v>-5.0440715376392435E-2</v>
      </c>
      <c r="F28" s="45">
        <f t="shared" si="1"/>
        <v>-9.5929321992864233E-2</v>
      </c>
      <c r="G28" s="45">
        <f t="shared" si="2"/>
        <v>-5.2310755268906585E-2</v>
      </c>
      <c r="H28" s="45">
        <f t="shared" si="3"/>
        <v>5.0181352858808589E-3</v>
      </c>
      <c r="I28" s="45">
        <f t="shared" si="4"/>
        <v>9.2024348180106252E-3</v>
      </c>
      <c r="J28" s="45">
        <f t="shared" si="5"/>
        <v>-2.8017804988026331E-2</v>
      </c>
      <c r="K28" s="45">
        <f t="shared" si="6"/>
        <v>-2.2422910388366104E-2</v>
      </c>
      <c r="L28" s="45">
        <f t="shared" si="7"/>
        <v>5.0278691028469655E-4</v>
      </c>
      <c r="M28" s="45">
        <f t="shared" si="8"/>
        <v>-7.3479854907856607E-2</v>
      </c>
      <c r="N28" s="45">
        <f t="shared" si="9"/>
        <v>1.7444244931804024E-2</v>
      </c>
      <c r="O28" s="2"/>
      <c r="P28" s="2"/>
      <c r="Q28" s="149" t="s">
        <v>131</v>
      </c>
      <c r="R28" s="89">
        <f>S8</f>
        <v>7.3085007854007594E-2</v>
      </c>
      <c r="S28" s="122">
        <f>S7</f>
        <v>138</v>
      </c>
      <c r="V28" s="45">
        <f t="shared" si="10"/>
        <v>5.0278691028469655E-4</v>
      </c>
      <c r="W28" s="45">
        <f t="shared" si="11"/>
        <v>-1.1273945833757219E-5</v>
      </c>
      <c r="X28" s="45">
        <f t="shared" si="12"/>
        <v>2.527946771536315E-7</v>
      </c>
      <c r="Z28" s="129"/>
      <c r="AA28" s="5"/>
    </row>
    <row r="29" spans="1:27" ht="15" thickBot="1" x14ac:dyDescent="0.4">
      <c r="A29" s="6">
        <v>41981</v>
      </c>
      <c r="B29" s="87">
        <v>178.92</v>
      </c>
      <c r="C29" s="43">
        <v>89.524900000000002</v>
      </c>
      <c r="D29" s="45">
        <f t="shared" si="0"/>
        <v>3.8150807899460185E-3</v>
      </c>
      <c r="E29" s="45">
        <f t="shared" si="0"/>
        <v>-9.0302598939348035E-3</v>
      </c>
      <c r="F29" s="45">
        <f t="shared" si="1"/>
        <v>2.4531632236410869E-3</v>
      </c>
      <c r="G29" s="45">
        <f t="shared" si="2"/>
        <v>-1.0900299786448953E-2</v>
      </c>
      <c r="H29" s="45">
        <f t="shared" si="3"/>
        <v>-2.6740214562779366E-5</v>
      </c>
      <c r="I29" s="45">
        <f t="shared" si="4"/>
        <v>6.0180098018251296E-6</v>
      </c>
      <c r="J29" s="45">
        <f t="shared" si="5"/>
        <v>2.6343501197904932E-3</v>
      </c>
      <c r="K29" s="45">
        <f t="shared" si="6"/>
        <v>-1.1664610013725298E-2</v>
      </c>
      <c r="L29" s="45">
        <f t="shared" si="7"/>
        <v>1.3606312677230049E-4</v>
      </c>
      <c r="M29" s="45">
        <f t="shared" si="8"/>
        <v>-4.2827699800039823E-2</v>
      </c>
      <c r="N29" s="45">
        <f t="shared" si="9"/>
        <v>4.8096400039620804E-2</v>
      </c>
      <c r="O29" s="2"/>
      <c r="P29" s="2"/>
      <c r="Q29" s="150" t="s">
        <v>132</v>
      </c>
      <c r="R29" s="91">
        <f>R27/R26</f>
        <v>0.1415076095285327</v>
      </c>
      <c r="S29" s="113"/>
      <c r="V29" s="45">
        <f t="shared" si="10"/>
        <v>1.3606312677230044E-4</v>
      </c>
      <c r="W29" s="45">
        <f t="shared" si="11"/>
        <v>-1.58712331104695E-6</v>
      </c>
      <c r="X29" s="45">
        <f t="shared" si="12"/>
        <v>1.85131744670551E-8</v>
      </c>
      <c r="Z29" s="129"/>
      <c r="AA29" s="5"/>
    </row>
    <row r="30" spans="1:27" x14ac:dyDescent="0.35">
      <c r="A30" s="6">
        <v>41974</v>
      </c>
      <c r="B30" s="87">
        <v>178.24</v>
      </c>
      <c r="C30" s="43">
        <v>90.340699999999998</v>
      </c>
      <c r="D30" s="45">
        <f t="shared" si="0"/>
        <v>-2.765806557198185E-2</v>
      </c>
      <c r="E30" s="45">
        <f t="shared" si="0"/>
        <v>1.9592640119542239E-2</v>
      </c>
      <c r="F30" s="45">
        <f t="shared" si="1"/>
        <v>-2.9019983138286781E-2</v>
      </c>
      <c r="G30" s="45">
        <f t="shared" si="2"/>
        <v>1.7722600227028089E-2</v>
      </c>
      <c r="H30" s="45">
        <f t="shared" si="3"/>
        <v>-5.1430955975495258E-4</v>
      </c>
      <c r="I30" s="45">
        <f t="shared" si="4"/>
        <v>8.4215942134644904E-4</v>
      </c>
      <c r="J30" s="45">
        <f t="shared" si="5"/>
        <v>-7.1714579149813901E-3</v>
      </c>
      <c r="K30" s="45">
        <f t="shared" si="6"/>
        <v>2.6764098034523627E-2</v>
      </c>
      <c r="L30" s="45">
        <f t="shared" si="7"/>
        <v>7.1631694360159144E-4</v>
      </c>
      <c r="M30" s="45">
        <f t="shared" si="8"/>
        <v>-5.2633507834811688E-2</v>
      </c>
      <c r="N30" s="45">
        <f t="shared" si="9"/>
        <v>3.8290592004848939E-2</v>
      </c>
      <c r="O30" s="2"/>
      <c r="P30" s="2"/>
      <c r="Q30" s="2"/>
      <c r="V30" s="45">
        <f t="shared" si="10"/>
        <v>7.1631694360159144E-4</v>
      </c>
      <c r="W30" s="45">
        <f t="shared" si="11"/>
        <v>1.9171576902343327E-5</v>
      </c>
      <c r="X30" s="45">
        <f t="shared" si="12"/>
        <v>5.1310996369072556E-7</v>
      </c>
      <c r="Z30" s="129"/>
      <c r="AA30" s="5"/>
    </row>
    <row r="31" spans="1:27" x14ac:dyDescent="0.35">
      <c r="A31" s="6">
        <v>41967</v>
      </c>
      <c r="B31" s="87">
        <v>183.31</v>
      </c>
      <c r="C31" s="43">
        <v>88.604699999999994</v>
      </c>
      <c r="D31" s="45">
        <f t="shared" si="0"/>
        <v>3.7819170016418539E-2</v>
      </c>
      <c r="E31" s="45">
        <f t="shared" si="0"/>
        <v>2.9768732719456271E-2</v>
      </c>
      <c r="F31" s="45">
        <f t="shared" si="1"/>
        <v>3.6457252450113609E-2</v>
      </c>
      <c r="G31" s="45">
        <f t="shared" si="2"/>
        <v>2.7898692826942122E-2</v>
      </c>
      <c r="H31" s="45">
        <f t="shared" si="3"/>
        <v>1.0171096874200026E-3</v>
      </c>
      <c r="I31" s="45">
        <f t="shared" si="4"/>
        <v>1.3291312562113146E-3</v>
      </c>
      <c r="J31" s="45">
        <f t="shared" si="5"/>
        <v>1.3228701492152611E-2</v>
      </c>
      <c r="K31" s="45">
        <f t="shared" si="6"/>
        <v>1.6540031227303659E-2</v>
      </c>
      <c r="L31" s="45">
        <f t="shared" si="7"/>
        <v>2.7357263300018019E-4</v>
      </c>
      <c r="M31" s="45">
        <f t="shared" si="8"/>
        <v>-3.2233348427677722E-2</v>
      </c>
      <c r="N31" s="45">
        <f t="shared" si="9"/>
        <v>5.8690751411982905E-2</v>
      </c>
      <c r="O31" s="2"/>
      <c r="P31" s="2"/>
      <c r="Q31" s="2"/>
      <c r="V31" s="45">
        <f t="shared" si="10"/>
        <v>2.7357263300018019E-4</v>
      </c>
      <c r="W31" s="45">
        <f t="shared" si="11"/>
        <v>4.5248998927586634E-6</v>
      </c>
      <c r="X31" s="45">
        <f t="shared" si="12"/>
        <v>7.4841985526651273E-8</v>
      </c>
      <c r="Z31" s="129"/>
      <c r="AA31" s="5"/>
    </row>
    <row r="32" spans="1:27" x14ac:dyDescent="0.35">
      <c r="A32" s="6">
        <v>41960</v>
      </c>
      <c r="B32" s="87">
        <v>176.63</v>
      </c>
      <c r="C32" s="43">
        <v>86.043300000000002</v>
      </c>
      <c r="D32" s="45">
        <f t="shared" si="0"/>
        <v>2.2128915115750473E-3</v>
      </c>
      <c r="E32" s="45">
        <f t="shared" si="0"/>
        <v>3.5034970825572288E-3</v>
      </c>
      <c r="F32" s="45">
        <f t="shared" si="1"/>
        <v>8.5097394527011553E-4</v>
      </c>
      <c r="G32" s="45">
        <f t="shared" si="2"/>
        <v>1.6334571900430781E-3</v>
      </c>
      <c r="H32" s="45">
        <f t="shared" si="3"/>
        <v>1.3900295094407951E-6</v>
      </c>
      <c r="I32" s="45">
        <f t="shared" si="4"/>
        <v>7.241566555285856E-7</v>
      </c>
      <c r="J32" s="45">
        <f t="shared" si="5"/>
        <v>2.1351702691836194E-3</v>
      </c>
      <c r="K32" s="45">
        <f t="shared" si="6"/>
        <v>1.3683268133736094E-3</v>
      </c>
      <c r="L32" s="45">
        <f t="shared" si="7"/>
        <v>1.8723182681971764E-6</v>
      </c>
      <c r="M32" s="45">
        <f t="shared" si="8"/>
        <v>-4.3326879650646695E-2</v>
      </c>
      <c r="N32" s="45">
        <f t="shared" si="9"/>
        <v>4.7597220189013932E-2</v>
      </c>
      <c r="O32" s="2"/>
      <c r="P32" s="2"/>
      <c r="Q32" s="2"/>
      <c r="V32" s="45">
        <f t="shared" si="10"/>
        <v>1.8723182681971794E-6</v>
      </c>
      <c r="W32" s="45">
        <f t="shared" si="11"/>
        <v>2.5619432895434434E-9</v>
      </c>
      <c r="X32" s="45">
        <f t="shared" si="12"/>
        <v>3.505575697424885E-12</v>
      </c>
      <c r="Z32" s="129"/>
      <c r="AA32" s="5"/>
    </row>
    <row r="33" spans="1:27" x14ac:dyDescent="0.35">
      <c r="A33" s="6">
        <v>41953</v>
      </c>
      <c r="B33" s="87">
        <v>176.24</v>
      </c>
      <c r="C33" s="43">
        <v>85.742900000000006</v>
      </c>
      <c r="D33" s="45">
        <f t="shared" si="0"/>
        <v>-3.2498902064119387E-2</v>
      </c>
      <c r="E33" s="45">
        <f t="shared" si="0"/>
        <v>9.5191112199533925E-3</v>
      </c>
      <c r="F33" s="45">
        <f t="shared" si="1"/>
        <v>-3.3860819630424317E-2</v>
      </c>
      <c r="G33" s="45">
        <f t="shared" si="2"/>
        <v>7.6490713274392419E-3</v>
      </c>
      <c r="H33" s="45">
        <f t="shared" si="3"/>
        <v>-2.5900382455867047E-4</v>
      </c>
      <c r="I33" s="45">
        <f t="shared" si="4"/>
        <v>1.1465551060441288E-3</v>
      </c>
      <c r="J33" s="45">
        <f t="shared" si="5"/>
        <v>-8.6796742472080336E-3</v>
      </c>
      <c r="K33" s="45">
        <f t="shared" si="6"/>
        <v>1.8198785467161426E-2</v>
      </c>
      <c r="L33" s="45">
        <f t="shared" si="7"/>
        <v>3.3119579247976595E-4</v>
      </c>
      <c r="M33" s="45">
        <f t="shared" si="8"/>
        <v>-5.414172416703833E-2</v>
      </c>
      <c r="N33" s="45">
        <f t="shared" si="9"/>
        <v>3.6782375672622297E-2</v>
      </c>
      <c r="O33" s="2"/>
      <c r="P33" s="2"/>
      <c r="Q33" s="2"/>
      <c r="V33" s="45">
        <f t="shared" si="10"/>
        <v>3.3119579247976595E-4</v>
      </c>
      <c r="W33" s="45">
        <f t="shared" si="11"/>
        <v>6.027361174965776E-6</v>
      </c>
      <c r="X33" s="45">
        <f t="shared" si="12"/>
        <v>1.0969065295630019E-7</v>
      </c>
      <c r="Z33" s="129"/>
      <c r="AA33" s="5"/>
    </row>
    <row r="34" spans="1:27" x14ac:dyDescent="0.35">
      <c r="A34" s="6">
        <v>41946</v>
      </c>
      <c r="B34" s="87">
        <v>182.16</v>
      </c>
      <c r="C34" s="43">
        <v>84.934399999999997</v>
      </c>
      <c r="D34" s="45">
        <f t="shared" si="0"/>
        <v>6.3087248322147668E-2</v>
      </c>
      <c r="E34" s="45">
        <f t="shared" si="0"/>
        <v>2.6474491140121719E-2</v>
      </c>
      <c r="F34" s="45">
        <f t="shared" si="1"/>
        <v>6.1725330755842737E-2</v>
      </c>
      <c r="G34" s="45">
        <f t="shared" si="2"/>
        <v>2.4604451247607569E-2</v>
      </c>
      <c r="H34" s="45">
        <f t="shared" si="3"/>
        <v>1.5187178913245846E-3</v>
      </c>
      <c r="I34" s="45">
        <f t="shared" si="4"/>
        <v>3.8100164569181854E-3</v>
      </c>
      <c r="J34" s="45">
        <f t="shared" si="5"/>
        <v>2.1101251710814211E-2</v>
      </c>
      <c r="K34" s="45">
        <f t="shared" si="6"/>
        <v>5.3732394293075081E-3</v>
      </c>
      <c r="L34" s="45">
        <f t="shared" si="7"/>
        <v>2.8871701964664874E-5</v>
      </c>
      <c r="M34" s="45">
        <f t="shared" si="8"/>
        <v>-2.436079820901613E-2</v>
      </c>
      <c r="N34" s="45">
        <f t="shared" si="9"/>
        <v>6.65633016306445E-2</v>
      </c>
      <c r="O34" s="2"/>
      <c r="P34" s="2"/>
      <c r="Q34" s="2"/>
      <c r="V34" s="45">
        <f t="shared" si="10"/>
        <v>2.8871701964664884E-5</v>
      </c>
      <c r="W34" s="45">
        <f t="shared" si="11"/>
        <v>1.5513456738775242E-7</v>
      </c>
      <c r="X34" s="45">
        <f t="shared" si="12"/>
        <v>8.335751743364341E-10</v>
      </c>
      <c r="Z34" s="129"/>
      <c r="AA34" s="5"/>
    </row>
    <row r="35" spans="1:27" x14ac:dyDescent="0.35">
      <c r="A35" s="6">
        <v>41939</v>
      </c>
      <c r="B35" s="87">
        <v>171.35</v>
      </c>
      <c r="C35" s="43">
        <v>82.743799999999993</v>
      </c>
      <c r="D35" s="45">
        <f t="shared" si="0"/>
        <v>2.0244120273891074E-2</v>
      </c>
      <c r="E35" s="45">
        <f t="shared" si="0"/>
        <v>3.7119762152758022E-2</v>
      </c>
      <c r="F35" s="45">
        <f t="shared" si="1"/>
        <v>1.8882202707586143E-2</v>
      </c>
      <c r="G35" s="45">
        <f t="shared" si="2"/>
        <v>3.5249722260243872E-2</v>
      </c>
      <c r="H35" s="45">
        <f t="shared" si="3"/>
        <v>6.6559240110403638E-4</v>
      </c>
      <c r="I35" s="45">
        <f t="shared" si="4"/>
        <v>3.5653757909037345E-4</v>
      </c>
      <c r="J35" s="45">
        <f t="shared" si="5"/>
        <v>7.7529996987893961E-3</v>
      </c>
      <c r="K35" s="45">
        <f t="shared" si="6"/>
        <v>2.9366762453968624E-2</v>
      </c>
      <c r="L35" s="45">
        <f t="shared" si="7"/>
        <v>8.6240673702782128E-4</v>
      </c>
      <c r="M35" s="45">
        <f t="shared" si="8"/>
        <v>-3.770905022104093E-2</v>
      </c>
      <c r="N35" s="45">
        <f t="shared" si="9"/>
        <v>5.3215049618619698E-2</v>
      </c>
      <c r="O35" s="2"/>
      <c r="P35" s="2"/>
      <c r="Q35" s="2"/>
      <c r="V35" s="45">
        <f t="shared" si="10"/>
        <v>8.6240673702782128E-4</v>
      </c>
      <c r="W35" s="45">
        <f t="shared" si="11"/>
        <v>2.5326093784998215E-5</v>
      </c>
      <c r="X35" s="45">
        <f t="shared" si="12"/>
        <v>7.4374538007097368E-7</v>
      </c>
      <c r="Z35" s="129"/>
      <c r="AA35" s="5"/>
    </row>
    <row r="36" spans="1:27" x14ac:dyDescent="0.35">
      <c r="A36" s="6">
        <v>41932</v>
      </c>
      <c r="B36" s="87">
        <v>167.95</v>
      </c>
      <c r="C36" s="43">
        <v>79.782300000000006</v>
      </c>
      <c r="D36" s="45">
        <f t="shared" si="0"/>
        <v>-2.2807936230872263E-2</v>
      </c>
      <c r="E36" s="45">
        <f t="shared" si="0"/>
        <v>3.1913087760992911E-3</v>
      </c>
      <c r="F36" s="45">
        <f t="shared" si="1"/>
        <v>-2.4169853797177194E-2</v>
      </c>
      <c r="G36" s="45">
        <f t="shared" si="2"/>
        <v>1.3212688835851404E-3</v>
      </c>
      <c r="H36" s="45">
        <f t="shared" si="3"/>
        <v>-3.1934875743012378E-5</v>
      </c>
      <c r="I36" s="45">
        <f t="shared" si="4"/>
        <v>5.8418183257692084E-4</v>
      </c>
      <c r="J36" s="45">
        <f t="shared" si="5"/>
        <v>-5.6603462925264303E-3</v>
      </c>
      <c r="K36" s="45">
        <f t="shared" si="6"/>
        <v>8.8516550686257214E-3</v>
      </c>
      <c r="L36" s="45">
        <f t="shared" si="7"/>
        <v>7.8351797453927419E-5</v>
      </c>
      <c r="M36" s="45">
        <f t="shared" si="8"/>
        <v>-5.112239621235673E-2</v>
      </c>
      <c r="N36" s="45">
        <f t="shared" si="9"/>
        <v>3.9801703627303897E-2</v>
      </c>
      <c r="O36" s="2"/>
      <c r="P36" s="2"/>
      <c r="Q36" s="2"/>
      <c r="V36" s="45">
        <f t="shared" si="10"/>
        <v>7.835179745392746E-5</v>
      </c>
      <c r="W36" s="45">
        <f t="shared" si="11"/>
        <v>6.9354308506899297E-7</v>
      </c>
      <c r="X36" s="45">
        <f t="shared" si="12"/>
        <v>6.1390041642612738E-9</v>
      </c>
      <c r="Z36" s="129"/>
      <c r="AA36" s="5"/>
    </row>
    <row r="37" spans="1:27" x14ac:dyDescent="0.35">
      <c r="A37" s="6">
        <v>41925</v>
      </c>
      <c r="B37" s="87">
        <v>171.87</v>
      </c>
      <c r="C37" s="43">
        <v>79.528499999999994</v>
      </c>
      <c r="D37" s="45">
        <f t="shared" si="0"/>
        <v>-4.6438082556591237E-2</v>
      </c>
      <c r="E37" s="45">
        <f t="shared" si="0"/>
        <v>-3.3145745724570963E-2</v>
      </c>
      <c r="F37" s="45">
        <f t="shared" si="1"/>
        <v>-4.7800000122896168E-2</v>
      </c>
      <c r="G37" s="45">
        <f t="shared" si="2"/>
        <v>-3.5015785617085113E-2</v>
      </c>
      <c r="H37" s="45">
        <f t="shared" si="3"/>
        <v>1.6737545567999744E-3</v>
      </c>
      <c r="I37" s="45">
        <f t="shared" si="4"/>
        <v>2.2848400117488738E-3</v>
      </c>
      <c r="J37" s="45">
        <f t="shared" si="5"/>
        <v>-1.3022580625216674E-2</v>
      </c>
      <c r="K37" s="45">
        <f t="shared" si="6"/>
        <v>-2.0123165099354287E-2</v>
      </c>
      <c r="L37" s="45">
        <f t="shared" si="7"/>
        <v>4.0494177361587045E-4</v>
      </c>
      <c r="M37" s="45">
        <f t="shared" si="8"/>
        <v>-5.8484630545046969E-2</v>
      </c>
      <c r="N37" s="45">
        <f t="shared" si="9"/>
        <v>3.2439469294613658E-2</v>
      </c>
      <c r="O37" s="2"/>
      <c r="P37" s="2"/>
      <c r="Q37" s="2"/>
      <c r="V37" s="45">
        <f t="shared" si="10"/>
        <v>4.0494177361587045E-4</v>
      </c>
      <c r="W37" s="45">
        <f t="shared" si="11"/>
        <v>-8.148710166097509E-6</v>
      </c>
      <c r="X37" s="45">
        <f t="shared" si="12"/>
        <v>1.6397784001916686E-7</v>
      </c>
      <c r="Z37" s="129"/>
      <c r="AA37" s="5"/>
    </row>
    <row r="38" spans="1:27" x14ac:dyDescent="0.35">
      <c r="A38" s="6">
        <v>41918</v>
      </c>
      <c r="B38" s="87">
        <v>180.24</v>
      </c>
      <c r="C38" s="43">
        <v>82.254900000000006</v>
      </c>
      <c r="D38" s="45">
        <f t="shared" si="0"/>
        <v>-3.7282341630167665E-2</v>
      </c>
      <c r="E38" s="45">
        <f t="shared" si="0"/>
        <v>-8.3881148682288555E-3</v>
      </c>
      <c r="F38" s="45">
        <f t="shared" si="1"/>
        <v>-3.8644259196472595E-2</v>
      </c>
      <c r="G38" s="45">
        <f t="shared" si="2"/>
        <v>-1.0258154760743005E-2</v>
      </c>
      <c r="H38" s="45">
        <f t="shared" si="3"/>
        <v>3.9641879145168202E-4</v>
      </c>
      <c r="I38" s="45">
        <f t="shared" si="4"/>
        <v>1.4933787688441568E-3</v>
      </c>
      <c r="J38" s="45">
        <f t="shared" si="5"/>
        <v>-1.0170007930126438E-2</v>
      </c>
      <c r="K38" s="45">
        <f t="shared" si="6"/>
        <v>1.7818930618975822E-3</v>
      </c>
      <c r="L38" s="45">
        <f t="shared" si="7"/>
        <v>3.1751428840387408E-6</v>
      </c>
      <c r="M38" s="45">
        <f t="shared" si="8"/>
        <v>-5.5632057849956736E-2</v>
      </c>
      <c r="N38" s="45">
        <f t="shared" si="9"/>
        <v>3.5292041989703891E-2</v>
      </c>
      <c r="O38" s="2"/>
      <c r="P38" s="2"/>
      <c r="Q38" s="2"/>
      <c r="V38" s="45">
        <f t="shared" si="10"/>
        <v>3.1751428840387446E-6</v>
      </c>
      <c r="W38" s="45">
        <f t="shared" si="11"/>
        <v>5.6577650756021222E-9</v>
      </c>
      <c r="X38" s="45">
        <f t="shared" si="12"/>
        <v>1.0081532334061877E-11</v>
      </c>
      <c r="Z38" s="129"/>
      <c r="AA38" s="5"/>
    </row>
    <row r="39" spans="1:27" x14ac:dyDescent="0.35">
      <c r="A39" s="6">
        <v>41911</v>
      </c>
      <c r="B39" s="87">
        <v>187.22</v>
      </c>
      <c r="C39" s="43">
        <v>82.950699999999998</v>
      </c>
      <c r="D39" s="45">
        <f t="shared" si="0"/>
        <v>-2.9193673839771821E-2</v>
      </c>
      <c r="E39" s="45">
        <f t="shared" si="0"/>
        <v>-2.905210768242136E-2</v>
      </c>
      <c r="F39" s="45">
        <f t="shared" si="1"/>
        <v>-3.0555591406076752E-2</v>
      </c>
      <c r="G39" s="45">
        <f t="shared" si="2"/>
        <v>-3.0922147574935509E-2</v>
      </c>
      <c r="H39" s="45">
        <f t="shared" si="3"/>
        <v>9.4484450669813649E-4</v>
      </c>
      <c r="I39" s="45">
        <f t="shared" si="4"/>
        <v>9.3364416617511151E-4</v>
      </c>
      <c r="J39" s="45">
        <f t="shared" si="5"/>
        <v>-7.6498937128326051E-3</v>
      </c>
      <c r="K39" s="45">
        <f t="shared" si="6"/>
        <v>-2.1402213969588753E-2</v>
      </c>
      <c r="L39" s="45">
        <f t="shared" si="7"/>
        <v>4.5805476280005994E-4</v>
      </c>
      <c r="M39" s="45">
        <f t="shared" si="8"/>
        <v>-5.3111943632662903E-2</v>
      </c>
      <c r="N39" s="45">
        <f t="shared" si="9"/>
        <v>3.7812156206997724E-2</v>
      </c>
      <c r="O39" s="2"/>
      <c r="P39" s="2"/>
      <c r="Q39" s="2"/>
      <c r="V39" s="45">
        <f t="shared" si="10"/>
        <v>4.5805476280005994E-4</v>
      </c>
      <c r="W39" s="45">
        <f t="shared" si="11"/>
        <v>-9.8033860432361057E-6</v>
      </c>
      <c r="X39" s="45">
        <f t="shared" si="12"/>
        <v>2.0981416572381916E-7</v>
      </c>
      <c r="Z39" s="129"/>
      <c r="AA39" s="5"/>
    </row>
    <row r="40" spans="1:27" x14ac:dyDescent="0.35">
      <c r="A40" s="6">
        <v>41904</v>
      </c>
      <c r="B40" s="87">
        <v>192.85</v>
      </c>
      <c r="C40" s="43">
        <v>85.432699999999997</v>
      </c>
      <c r="D40" s="45">
        <f t="shared" si="0"/>
        <v>1.2176560121765566E-2</v>
      </c>
      <c r="E40" s="45">
        <f t="shared" si="0"/>
        <v>-7.6960414510207859E-4</v>
      </c>
      <c r="F40" s="45">
        <f t="shared" si="1"/>
        <v>1.0814642555460633E-2</v>
      </c>
      <c r="G40" s="45">
        <f t="shared" si="2"/>
        <v>-2.6396440376162292E-3</v>
      </c>
      <c r="H40" s="45">
        <f t="shared" si="3"/>
        <v>-2.85468067404724E-5</v>
      </c>
      <c r="I40" s="45">
        <f t="shared" si="4"/>
        <v>1.169564936023801E-4</v>
      </c>
      <c r="J40" s="45">
        <f t="shared" si="5"/>
        <v>5.2394618004490655E-3</v>
      </c>
      <c r="K40" s="45">
        <f t="shared" si="6"/>
        <v>-6.0090659455511444E-3</v>
      </c>
      <c r="L40" s="45">
        <f t="shared" si="7"/>
        <v>3.6108873537982468E-5</v>
      </c>
      <c r="M40" s="45">
        <f t="shared" si="8"/>
        <v>-4.0222588119381252E-2</v>
      </c>
      <c r="N40" s="45">
        <f t="shared" si="9"/>
        <v>5.0701511720279376E-2</v>
      </c>
      <c r="O40" s="2"/>
      <c r="P40" s="2"/>
      <c r="Q40" s="2"/>
      <c r="V40" s="45">
        <f t="shared" si="10"/>
        <v>3.6108873537982462E-5</v>
      </c>
      <c r="W40" s="45">
        <f t="shared" si="11"/>
        <v>-2.1698060230930325E-7</v>
      </c>
      <c r="X40" s="45">
        <f t="shared" si="12"/>
        <v>1.3038507481820101E-9</v>
      </c>
      <c r="Z40" s="129"/>
      <c r="AA40" s="5"/>
    </row>
    <row r="41" spans="1:27" x14ac:dyDescent="0.35">
      <c r="A41" s="6">
        <v>41897</v>
      </c>
      <c r="B41" s="87">
        <v>190.53</v>
      </c>
      <c r="C41" s="43">
        <v>85.498500000000007</v>
      </c>
      <c r="D41" s="45">
        <f t="shared" si="0"/>
        <v>-1.7734701242460162E-2</v>
      </c>
      <c r="E41" s="45">
        <f t="shared" si="0"/>
        <v>5.751115168169253E-3</v>
      </c>
      <c r="F41" s="45">
        <f t="shared" si="1"/>
        <v>-1.9096618808765092E-2</v>
      </c>
      <c r="G41" s="45">
        <f t="shared" si="2"/>
        <v>3.8810752756551024E-3</v>
      </c>
      <c r="H41" s="45">
        <f t="shared" si="3"/>
        <v>-7.4115415107308395E-5</v>
      </c>
      <c r="I41" s="45">
        <f t="shared" si="4"/>
        <v>3.6468084992728072E-4</v>
      </c>
      <c r="J41" s="45">
        <f t="shared" si="5"/>
        <v>-4.0797236296510435E-3</v>
      </c>
      <c r="K41" s="45">
        <f t="shared" si="6"/>
        <v>9.8308387978202974E-3</v>
      </c>
      <c r="L41" s="45">
        <f t="shared" si="7"/>
        <v>9.6645391468728833E-5</v>
      </c>
      <c r="M41" s="45">
        <f t="shared" si="8"/>
        <v>-4.9541773549481347E-2</v>
      </c>
      <c r="N41" s="45">
        <f t="shared" si="9"/>
        <v>4.138232629017928E-2</v>
      </c>
      <c r="O41" s="2"/>
      <c r="P41" s="2"/>
      <c r="Q41" s="2"/>
      <c r="V41" s="45">
        <f t="shared" si="10"/>
        <v>9.664539146872886E-5</v>
      </c>
      <c r="W41" s="45">
        <f t="shared" si="11"/>
        <v>9.5010526408131066E-7</v>
      </c>
      <c r="X41" s="45">
        <f t="shared" si="12"/>
        <v>9.3403316921438483E-9</v>
      </c>
      <c r="Z41" s="129"/>
      <c r="AA41" s="5"/>
    </row>
    <row r="42" spans="1:27" x14ac:dyDescent="0.35">
      <c r="A42" s="6">
        <v>41890</v>
      </c>
      <c r="B42" s="87">
        <v>193.97</v>
      </c>
      <c r="C42" s="43">
        <v>85.009600000000006</v>
      </c>
      <c r="D42" s="45">
        <f t="shared" si="0"/>
        <v>3.1316461080391246E-2</v>
      </c>
      <c r="E42" s="45">
        <f t="shared" si="0"/>
        <v>9.714734350298293E-3</v>
      </c>
      <c r="F42" s="45">
        <f t="shared" si="1"/>
        <v>2.9954543514086315E-2</v>
      </c>
      <c r="G42" s="45">
        <f t="shared" si="2"/>
        <v>7.8446944577841432E-3</v>
      </c>
      <c r="H42" s="45">
        <f t="shared" si="3"/>
        <v>2.3498424149040687E-4</v>
      </c>
      <c r="I42" s="45">
        <f t="shared" si="4"/>
        <v>8.9727467713729056E-4</v>
      </c>
      <c r="J42" s="45">
        <f t="shared" si="5"/>
        <v>1.1202710356744135E-2</v>
      </c>
      <c r="K42" s="45">
        <f t="shared" si="6"/>
        <v>-1.4879760064458424E-3</v>
      </c>
      <c r="L42" s="45">
        <f t="shared" si="7"/>
        <v>2.2140725957585175E-6</v>
      </c>
      <c r="M42" s="45">
        <f t="shared" si="8"/>
        <v>-3.4259339563086189E-2</v>
      </c>
      <c r="N42" s="45">
        <f t="shared" si="9"/>
        <v>5.6664760276574438E-2</v>
      </c>
      <c r="O42" s="2"/>
      <c r="P42" s="2"/>
      <c r="Q42" s="2"/>
      <c r="V42" s="45">
        <f t="shared" si="10"/>
        <v>2.2140725957585141E-6</v>
      </c>
      <c r="W42" s="45">
        <f t="shared" si="11"/>
        <v>-3.2944868990179312E-9</v>
      </c>
      <c r="X42" s="45">
        <f t="shared" si="12"/>
        <v>4.9021174592888447E-12</v>
      </c>
      <c r="Z42" s="129"/>
      <c r="AA42" s="5"/>
    </row>
    <row r="43" spans="1:27" x14ac:dyDescent="0.35">
      <c r="A43" s="6">
        <v>41883</v>
      </c>
      <c r="B43" s="87">
        <v>188.08</v>
      </c>
      <c r="C43" s="43">
        <v>84.191699999999997</v>
      </c>
      <c r="D43" s="45">
        <f t="shared" si="0"/>
        <v>1.7473627265350383E-2</v>
      </c>
      <c r="E43" s="45">
        <f t="shared" si="0"/>
        <v>2.4131500743845815E-2</v>
      </c>
      <c r="F43" s="45">
        <f t="shared" si="1"/>
        <v>1.6111709699045452E-2</v>
      </c>
      <c r="G43" s="45">
        <f t="shared" si="2"/>
        <v>2.2261460851331665E-2</v>
      </c>
      <c r="H43" s="45">
        <f t="shared" si="3"/>
        <v>3.5867019471332099E-4</v>
      </c>
      <c r="I43" s="45">
        <f t="shared" si="4"/>
        <v>2.5958718942631527E-4</v>
      </c>
      <c r="J43" s="45">
        <f t="shared" si="5"/>
        <v>6.8898218553345505E-3</v>
      </c>
      <c r="K43" s="45">
        <f t="shared" si="6"/>
        <v>1.7241678888511264E-2</v>
      </c>
      <c r="L43" s="45">
        <f t="shared" si="7"/>
        <v>2.9727549089453504E-4</v>
      </c>
      <c r="M43" s="45">
        <f t="shared" si="8"/>
        <v>-3.857222806449577E-2</v>
      </c>
      <c r="N43" s="45">
        <f t="shared" si="9"/>
        <v>5.2351871775164857E-2</v>
      </c>
      <c r="O43" s="2"/>
      <c r="P43" s="2"/>
      <c r="Q43" s="2"/>
      <c r="V43" s="45">
        <f t="shared" si="10"/>
        <v>2.9727549089453504E-4</v>
      </c>
      <c r="W43" s="45">
        <f t="shared" si="11"/>
        <v>5.1255285554281275E-6</v>
      </c>
      <c r="X43" s="45">
        <f t="shared" si="12"/>
        <v>8.8372717486586784E-8</v>
      </c>
      <c r="Z43" s="129"/>
      <c r="AA43" s="5"/>
    </row>
    <row r="44" spans="1:27" x14ac:dyDescent="0.35">
      <c r="A44" s="6">
        <v>41876</v>
      </c>
      <c r="B44" s="87">
        <v>184.85</v>
      </c>
      <c r="C44" s="43">
        <v>82.207899999999995</v>
      </c>
      <c r="D44" s="45">
        <f t="shared" si="0"/>
        <v>1.9018743109150985E-2</v>
      </c>
      <c r="E44" s="45">
        <f t="shared" si="0"/>
        <v>6.4457759049183615E-3</v>
      </c>
      <c r="F44" s="45">
        <f t="shared" si="1"/>
        <v>1.7656825542846054E-2</v>
      </c>
      <c r="G44" s="45">
        <f t="shared" si="2"/>
        <v>4.5757360124042109E-3</v>
      </c>
      <c r="H44" s="45">
        <f t="shared" si="3"/>
        <v>8.0792972501139224E-5</v>
      </c>
      <c r="I44" s="45">
        <f t="shared" si="4"/>
        <v>3.1176348825050085E-4</v>
      </c>
      <c r="J44" s="45">
        <f t="shared" si="5"/>
        <v>7.3712198440059693E-3</v>
      </c>
      <c r="K44" s="45">
        <f t="shared" si="6"/>
        <v>-9.2544393908760778E-4</v>
      </c>
      <c r="L44" s="45">
        <f t="shared" si="7"/>
        <v>8.5644648439398787E-7</v>
      </c>
      <c r="M44" s="45">
        <f t="shared" si="8"/>
        <v>-3.8090830075824353E-2</v>
      </c>
      <c r="N44" s="45">
        <f t="shared" si="9"/>
        <v>5.2833269763836274E-2</v>
      </c>
      <c r="O44" s="2"/>
      <c r="P44" s="2"/>
      <c r="Q44" s="2"/>
      <c r="V44" s="45">
        <f t="shared" si="10"/>
        <v>8.5644648439398565E-7</v>
      </c>
      <c r="W44" s="45">
        <f t="shared" si="11"/>
        <v>-7.9259320813530244E-10</v>
      </c>
      <c r="X44" s="45">
        <f t="shared" si="12"/>
        <v>7.3350058063081753E-13</v>
      </c>
      <c r="Z44" s="129"/>
      <c r="AA44" s="5"/>
    </row>
    <row r="45" spans="1:27" x14ac:dyDescent="0.35">
      <c r="A45" s="6">
        <v>41869</v>
      </c>
      <c r="B45" s="87">
        <v>181.4</v>
      </c>
      <c r="C45" s="43">
        <v>81.681399999999996</v>
      </c>
      <c r="D45" s="45">
        <f t="shared" si="0"/>
        <v>2.019009054608854E-2</v>
      </c>
      <c r="E45" s="45">
        <f t="shared" si="0"/>
        <v>3.1828482929897969E-2</v>
      </c>
      <c r="F45" s="45">
        <f t="shared" si="1"/>
        <v>1.8828172979783609E-2</v>
      </c>
      <c r="G45" s="45">
        <f t="shared" si="2"/>
        <v>2.995844303738382E-2</v>
      </c>
      <c r="H45" s="45">
        <f t="shared" si="3"/>
        <v>5.6406274771285641E-4</v>
      </c>
      <c r="I45" s="45">
        <f t="shared" si="4"/>
        <v>3.5450009775665357E-4</v>
      </c>
      <c r="J45" s="45">
        <f t="shared" si="5"/>
        <v>7.7361661374762032E-3</v>
      </c>
      <c r="K45" s="45">
        <f t="shared" si="6"/>
        <v>2.4092316792421766E-2</v>
      </c>
      <c r="L45" s="45">
        <f t="shared" si="7"/>
        <v>5.8043972842640782E-4</v>
      </c>
      <c r="M45" s="45">
        <f t="shared" si="8"/>
        <v>-3.7725883782354121E-2</v>
      </c>
      <c r="N45" s="45">
        <f t="shared" si="9"/>
        <v>5.3198216057306506E-2</v>
      </c>
      <c r="O45" s="2"/>
      <c r="P45" s="2"/>
      <c r="Q45" s="2"/>
      <c r="V45" s="45">
        <f t="shared" si="10"/>
        <v>5.8043972842640782E-4</v>
      </c>
      <c r="W45" s="45">
        <f t="shared" si="11"/>
        <v>1.3984137816156275E-5</v>
      </c>
      <c r="X45" s="45">
        <f t="shared" si="12"/>
        <v>3.3691027833572206E-7</v>
      </c>
      <c r="Z45" s="129"/>
      <c r="AA45" s="5"/>
    </row>
    <row r="46" spans="1:27" x14ac:dyDescent="0.35">
      <c r="A46" s="6">
        <v>41862</v>
      </c>
      <c r="B46" s="87">
        <v>177.81</v>
      </c>
      <c r="C46" s="43">
        <v>79.161799999999999</v>
      </c>
      <c r="D46" s="45">
        <f t="shared" si="0"/>
        <v>-4.9347733105218082E-2</v>
      </c>
      <c r="E46" s="45">
        <f t="shared" si="0"/>
        <v>6.8158202322644067E-3</v>
      </c>
      <c r="F46" s="45">
        <f t="shared" si="1"/>
        <v>-5.0709650671523013E-2</v>
      </c>
      <c r="G46" s="45">
        <f t="shared" si="2"/>
        <v>4.945780339750256E-3</v>
      </c>
      <c r="H46" s="45">
        <f t="shared" si="3"/>
        <v>-2.5079879332682187E-4</v>
      </c>
      <c r="I46" s="45">
        <f t="shared" si="4"/>
        <v>2.5714686712278944E-3</v>
      </c>
      <c r="J46" s="45">
        <f t="shared" si="5"/>
        <v>-1.3929114544641304E-2</v>
      </c>
      <c r="K46" s="45">
        <f t="shared" si="6"/>
        <v>2.074493477690571E-2</v>
      </c>
      <c r="L46" s="45">
        <f t="shared" si="7"/>
        <v>4.3035231889807196E-4</v>
      </c>
      <c r="M46" s="45">
        <f t="shared" si="8"/>
        <v>-5.9391164464471596E-2</v>
      </c>
      <c r="N46" s="45">
        <f t="shared" si="9"/>
        <v>3.1532935375189031E-2</v>
      </c>
      <c r="O46" s="2"/>
      <c r="P46" s="2"/>
      <c r="Q46" s="2"/>
      <c r="V46" s="45">
        <f t="shared" si="10"/>
        <v>4.3035231889807196E-4</v>
      </c>
      <c r="W46" s="45">
        <f t="shared" si="11"/>
        <v>8.9276307866306291E-6</v>
      </c>
      <c r="X46" s="45">
        <f t="shared" si="12"/>
        <v>1.8520311838094783E-7</v>
      </c>
      <c r="Z46" s="129"/>
      <c r="AA46" s="5"/>
    </row>
    <row r="47" spans="1:27" x14ac:dyDescent="0.35">
      <c r="A47" s="6">
        <v>41855</v>
      </c>
      <c r="B47" s="87">
        <v>187.04</v>
      </c>
      <c r="C47" s="43">
        <v>78.625900000000001</v>
      </c>
      <c r="D47" s="45">
        <f t="shared" si="0"/>
        <v>-2.9623865110246474E-2</v>
      </c>
      <c r="E47" s="45">
        <f t="shared" si="0"/>
        <v>-1.6117346293948821E-2</v>
      </c>
      <c r="F47" s="45">
        <f t="shared" si="1"/>
        <v>-3.0985782676551405E-2</v>
      </c>
      <c r="G47" s="45">
        <f t="shared" si="2"/>
        <v>-1.7987386186462971E-2</v>
      </c>
      <c r="H47" s="45">
        <f t="shared" si="3"/>
        <v>5.5735323929294442E-4</v>
      </c>
      <c r="I47" s="45">
        <f t="shared" si="4"/>
        <v>9.601187280784732E-4</v>
      </c>
      <c r="J47" s="45">
        <f t="shared" si="5"/>
        <v>-7.7839245773670736E-3</v>
      </c>
      <c r="K47" s="45">
        <f t="shared" si="6"/>
        <v>-8.3334217165817476E-3</v>
      </c>
      <c r="L47" s="45">
        <f t="shared" si="7"/>
        <v>6.9445917506396281E-5</v>
      </c>
      <c r="M47" s="45">
        <f t="shared" si="8"/>
        <v>-5.3245974497197375E-2</v>
      </c>
      <c r="N47" s="45">
        <f t="shared" si="9"/>
        <v>3.7678125342463252E-2</v>
      </c>
      <c r="O47" s="2"/>
      <c r="P47" s="2"/>
      <c r="Q47" s="2"/>
      <c r="V47" s="45">
        <f t="shared" si="10"/>
        <v>6.9445917506396254E-5</v>
      </c>
      <c r="W47" s="45">
        <f t="shared" si="11"/>
        <v>-5.7872211707574702E-7</v>
      </c>
      <c r="X47" s="45">
        <f t="shared" si="12"/>
        <v>4.8227354583051941E-9</v>
      </c>
      <c r="Z47" s="129"/>
      <c r="AA47" s="5"/>
    </row>
    <row r="48" spans="1:27" x14ac:dyDescent="0.35">
      <c r="A48" s="6">
        <v>41848</v>
      </c>
      <c r="B48" s="87">
        <v>192.75</v>
      </c>
      <c r="C48" s="43">
        <v>79.913899999999998</v>
      </c>
      <c r="D48" s="45">
        <f t="shared" si="0"/>
        <v>-4.596157818632444E-3</v>
      </c>
      <c r="E48" s="45">
        <f t="shared" si="0"/>
        <v>-5.1501600944134484E-3</v>
      </c>
      <c r="F48" s="45">
        <f t="shared" si="1"/>
        <v>-5.9580753849373756E-3</v>
      </c>
      <c r="G48" s="45">
        <f t="shared" si="2"/>
        <v>-7.0201999869275991E-3</v>
      </c>
      <c r="H48" s="45">
        <f t="shared" si="3"/>
        <v>4.1826880739451011E-5</v>
      </c>
      <c r="I48" s="45">
        <f t="shared" si="4"/>
        <v>3.5498662292596658E-5</v>
      </c>
      <c r="J48" s="45">
        <f t="shared" si="5"/>
        <v>1.373538423438906E-5</v>
      </c>
      <c r="K48" s="45">
        <f t="shared" si="6"/>
        <v>-5.1638954786478375E-3</v>
      </c>
      <c r="L48" s="45">
        <f t="shared" si="7"/>
        <v>2.6665816514399577E-5</v>
      </c>
      <c r="M48" s="45">
        <f t="shared" si="8"/>
        <v>-4.5448314535595925E-2</v>
      </c>
      <c r="N48" s="45">
        <f t="shared" si="9"/>
        <v>4.5475785304064702E-2</v>
      </c>
      <c r="O48" s="2"/>
      <c r="P48" s="2"/>
      <c r="Q48" s="2"/>
      <c r="V48" s="45">
        <f t="shared" si="10"/>
        <v>2.666581651439957E-5</v>
      </c>
      <c r="W48" s="45">
        <f t="shared" si="11"/>
        <v>-1.3769948933316076E-7</v>
      </c>
      <c r="X48" s="45">
        <f t="shared" si="12"/>
        <v>7.110657703796248E-10</v>
      </c>
      <c r="Z48" s="129"/>
      <c r="AA48" s="5"/>
    </row>
    <row r="49" spans="1:27" x14ac:dyDescent="0.35">
      <c r="A49" s="6">
        <v>41841</v>
      </c>
      <c r="B49" s="87">
        <v>193.64</v>
      </c>
      <c r="C49" s="43">
        <v>80.327600000000004</v>
      </c>
      <c r="D49" s="45">
        <f t="shared" si="0"/>
        <v>5.1668905652575345E-4</v>
      </c>
      <c r="E49" s="45">
        <f t="shared" si="0"/>
        <v>-7.6654053646718423E-3</v>
      </c>
      <c r="F49" s="45">
        <f t="shared" si="1"/>
        <v>-8.4522850977917835E-4</v>
      </c>
      <c r="G49" s="45">
        <f t="shared" si="2"/>
        <v>-9.535445257185993E-3</v>
      </c>
      <c r="H49" s="45">
        <f t="shared" si="3"/>
        <v>8.0596301848122505E-6</v>
      </c>
      <c r="I49" s="45">
        <f t="shared" si="4"/>
        <v>7.1441123374353058E-7</v>
      </c>
      <c r="J49" s="45">
        <f t="shared" si="5"/>
        <v>1.6066995700341319E-3</v>
      </c>
      <c r="K49" s="45">
        <f t="shared" si="6"/>
        <v>-9.2721049347059738E-3</v>
      </c>
      <c r="L49" s="45">
        <f t="shared" si="7"/>
        <v>8.5971929920198876E-5</v>
      </c>
      <c r="M49" s="45">
        <f t="shared" si="8"/>
        <v>-4.3855350349796179E-2</v>
      </c>
      <c r="N49" s="45">
        <f t="shared" si="9"/>
        <v>4.7068749489864448E-2</v>
      </c>
      <c r="O49" s="2"/>
      <c r="P49" s="2"/>
      <c r="Q49" s="2"/>
      <c r="V49" s="45">
        <f t="shared" si="10"/>
        <v>8.5971929920198835E-5</v>
      </c>
      <c r="W49" s="45">
        <f t="shared" si="11"/>
        <v>-7.9714075565927167E-7</v>
      </c>
      <c r="X49" s="45">
        <f t="shared" si="12"/>
        <v>7.3911727342035795E-9</v>
      </c>
      <c r="Z49" s="129"/>
      <c r="AA49" s="5"/>
    </row>
    <row r="50" spans="1:27" x14ac:dyDescent="0.35">
      <c r="A50" s="6">
        <v>41834</v>
      </c>
      <c r="B50" s="87">
        <v>193.54</v>
      </c>
      <c r="C50" s="43">
        <v>80.948099999999997</v>
      </c>
      <c r="D50" s="45">
        <f t="shared" si="0"/>
        <v>-1.8261134219336485E-2</v>
      </c>
      <c r="E50" s="45">
        <f t="shared" si="0"/>
        <v>-1.8803773118349926E-2</v>
      </c>
      <c r="F50" s="45">
        <f t="shared" si="1"/>
        <v>-1.9623051785641416E-2</v>
      </c>
      <c r="G50" s="45">
        <f t="shared" si="2"/>
        <v>-2.0673813010864076E-2</v>
      </c>
      <c r="H50" s="45">
        <f t="shared" si="3"/>
        <v>4.0568330331885305E-4</v>
      </c>
      <c r="I50" s="45">
        <f t="shared" si="4"/>
        <v>3.8506416138196477E-4</v>
      </c>
      <c r="J50" s="45">
        <f t="shared" si="5"/>
        <v>-4.2437396658954255E-3</v>
      </c>
      <c r="K50" s="45">
        <f t="shared" si="6"/>
        <v>-1.4560033452454501E-2</v>
      </c>
      <c r="L50" s="45">
        <f t="shared" si="7"/>
        <v>2.1199457413659413E-4</v>
      </c>
      <c r="M50" s="45">
        <f t="shared" si="8"/>
        <v>-4.9705789585725732E-2</v>
      </c>
      <c r="N50" s="45">
        <f t="shared" si="9"/>
        <v>4.1218310253934895E-2</v>
      </c>
      <c r="O50" s="2"/>
      <c r="P50" s="2"/>
      <c r="Q50" s="2"/>
      <c r="V50" s="45">
        <f t="shared" si="10"/>
        <v>2.1199457413659408E-4</v>
      </c>
      <c r="W50" s="45">
        <f t="shared" si="11"/>
        <v>-3.0866480911676552E-6</v>
      </c>
      <c r="X50" s="45">
        <f t="shared" si="12"/>
        <v>4.4941699463355881E-8</v>
      </c>
      <c r="Z50" s="129"/>
      <c r="AA50" s="5"/>
    </row>
    <row r="51" spans="1:27" x14ac:dyDescent="0.35">
      <c r="A51" s="6">
        <v>41827</v>
      </c>
      <c r="B51" s="87">
        <v>197.14</v>
      </c>
      <c r="C51" s="43">
        <v>82.499399999999994</v>
      </c>
      <c r="D51" s="45">
        <f t="shared" si="0"/>
        <v>1.5034496962207742E-2</v>
      </c>
      <c r="E51" s="45">
        <f t="shared" si="0"/>
        <v>9.9403335153279166E-3</v>
      </c>
      <c r="F51" s="45">
        <f t="shared" si="1"/>
        <v>1.3672579395902809E-2</v>
      </c>
      <c r="G51" s="45">
        <f t="shared" si="2"/>
        <v>8.0702936228137651E-3</v>
      </c>
      <c r="H51" s="45">
        <f t="shared" si="3"/>
        <v>1.1034173030616932E-4</v>
      </c>
      <c r="I51" s="45">
        <f t="shared" si="4"/>
        <v>1.8693942733726603E-4</v>
      </c>
      <c r="J51" s="45">
        <f t="shared" si="5"/>
        <v>6.1298837401753941E-3</v>
      </c>
      <c r="K51" s="45">
        <f t="shared" si="6"/>
        <v>3.8104497751525225E-3</v>
      </c>
      <c r="L51" s="45">
        <f t="shared" si="7"/>
        <v>1.4519527488959909E-5</v>
      </c>
      <c r="M51" s="45">
        <f t="shared" si="8"/>
        <v>-3.9332166179654925E-2</v>
      </c>
      <c r="N51" s="45">
        <f t="shared" si="9"/>
        <v>5.1591933660005702E-2</v>
      </c>
      <c r="O51" s="2"/>
      <c r="P51" s="2"/>
      <c r="Q51" s="2"/>
      <c r="V51" s="45">
        <f t="shared" si="10"/>
        <v>1.4519527488959919E-5</v>
      </c>
      <c r="W51" s="45">
        <f t="shared" si="11"/>
        <v>5.532593025562821E-8</v>
      </c>
      <c r="X51" s="45">
        <f t="shared" si="12"/>
        <v>2.1081667850266273E-10</v>
      </c>
      <c r="Z51" s="129"/>
      <c r="AA51" s="5"/>
    </row>
    <row r="52" spans="1:27" x14ac:dyDescent="0.35">
      <c r="A52" s="6">
        <v>41820</v>
      </c>
      <c r="B52" s="87">
        <v>194.22</v>
      </c>
      <c r="C52" s="43">
        <v>81.687399999999997</v>
      </c>
      <c r="D52" s="45">
        <f t="shared" si="0"/>
        <v>-2.4706236818318711E-2</v>
      </c>
      <c r="E52" s="45">
        <f t="shared" si="0"/>
        <v>-5.3296738755874463E-3</v>
      </c>
      <c r="F52" s="45">
        <f t="shared" si="1"/>
        <v>-2.6068154384623642E-2</v>
      </c>
      <c r="G52" s="45">
        <f t="shared" si="2"/>
        <v>-7.199713768101597E-3</v>
      </c>
      <c r="H52" s="45">
        <f t="shared" si="3"/>
        <v>1.8768325003197284E-4</v>
      </c>
      <c r="I52" s="45">
        <f t="shared" si="4"/>
        <v>6.7954867302057274E-4</v>
      </c>
      <c r="J52" s="45">
        <f t="shared" si="5"/>
        <v>-6.2517829076883576E-3</v>
      </c>
      <c r="K52" s="45">
        <f t="shared" si="6"/>
        <v>9.2210903210091129E-4</v>
      </c>
      <c r="L52" s="45">
        <f t="shared" si="7"/>
        <v>8.5028506708207948E-7</v>
      </c>
      <c r="M52" s="45">
        <f t="shared" si="8"/>
        <v>-5.1713832827518659E-2</v>
      </c>
      <c r="N52" s="45">
        <f t="shared" si="9"/>
        <v>3.9210267012141968E-2</v>
      </c>
      <c r="O52" s="2"/>
      <c r="P52" s="2"/>
      <c r="Q52" s="2"/>
      <c r="V52" s="45">
        <f t="shared" si="10"/>
        <v>8.5028506708208159E-7</v>
      </c>
      <c r="W52" s="45">
        <f t="shared" si="11"/>
        <v>7.8405554021691774E-10</v>
      </c>
      <c r="X52" s="45">
        <f t="shared" si="12"/>
        <v>7.2298469530277997E-13</v>
      </c>
      <c r="Z52" s="129"/>
      <c r="AA52" s="5"/>
    </row>
    <row r="53" spans="1:27" x14ac:dyDescent="0.35">
      <c r="A53" s="6">
        <v>41813</v>
      </c>
      <c r="B53" s="87">
        <v>199.14</v>
      </c>
      <c r="C53" s="43">
        <v>82.125100000000003</v>
      </c>
      <c r="D53" s="45">
        <f t="shared" si="0"/>
        <v>1.6227801592161556E-2</v>
      </c>
      <c r="E53" s="45">
        <f t="shared" si="0"/>
        <v>-2.3760730897574838E-3</v>
      </c>
      <c r="F53" s="45">
        <f t="shared" si="1"/>
        <v>1.4865884025856623E-2</v>
      </c>
      <c r="G53" s="45">
        <f t="shared" si="2"/>
        <v>-4.2461129822716345E-3</v>
      </c>
      <c r="H53" s="45">
        <f t="shared" si="3"/>
        <v>-6.3122223155134314E-5</v>
      </c>
      <c r="I53" s="45">
        <f t="shared" si="4"/>
        <v>2.2099450787021912E-4</v>
      </c>
      <c r="J53" s="45">
        <f t="shared" si="5"/>
        <v>6.5016710408084943E-3</v>
      </c>
      <c r="K53" s="45">
        <f t="shared" si="6"/>
        <v>-8.8777441305659781E-3</v>
      </c>
      <c r="L53" s="45">
        <f t="shared" si="7"/>
        <v>7.881434084779867E-5</v>
      </c>
      <c r="M53" s="45">
        <f t="shared" si="8"/>
        <v>-3.8960378879021831E-2</v>
      </c>
      <c r="N53" s="45">
        <f t="shared" si="9"/>
        <v>5.1963720960638796E-2</v>
      </c>
      <c r="O53" s="2"/>
      <c r="P53" s="2"/>
      <c r="Q53" s="2"/>
      <c r="V53" s="45">
        <f t="shared" si="10"/>
        <v>7.8814340847798643E-5</v>
      </c>
      <c r="W53" s="45">
        <f t="shared" si="11"/>
        <v>-6.9969355186597065E-7</v>
      </c>
      <c r="X53" s="45">
        <f t="shared" si="12"/>
        <v>6.2117003232729814E-9</v>
      </c>
      <c r="Z53" s="129"/>
      <c r="AA53" s="5"/>
    </row>
    <row r="54" spans="1:27" x14ac:dyDescent="0.35">
      <c r="A54" s="6">
        <v>41806</v>
      </c>
      <c r="B54" s="87">
        <v>195.96</v>
      </c>
      <c r="C54" s="43">
        <v>82.320700000000002</v>
      </c>
      <c r="D54" s="45">
        <f t="shared" si="0"/>
        <v>-3.2344081773739486E-2</v>
      </c>
      <c r="E54" s="45">
        <f t="shared" si="0"/>
        <v>4.7748369024587936E-3</v>
      </c>
      <c r="F54" s="45">
        <f t="shared" si="1"/>
        <v>-3.3705999340044417E-2</v>
      </c>
      <c r="G54" s="45">
        <f t="shared" si="2"/>
        <v>2.904797009944643E-3</v>
      </c>
      <c r="H54" s="45">
        <f t="shared" si="3"/>
        <v>-9.7909086100157129E-5</v>
      </c>
      <c r="I54" s="45">
        <f t="shared" si="4"/>
        <v>1.1360943915110747E-3</v>
      </c>
      <c r="J54" s="45">
        <f t="shared" si="5"/>
        <v>-8.6314382675606541E-3</v>
      </c>
      <c r="K54" s="45">
        <f t="shared" si="6"/>
        <v>1.3406275170019449E-2</v>
      </c>
      <c r="L54" s="45">
        <f t="shared" si="7"/>
        <v>1.7972821393428E-4</v>
      </c>
      <c r="M54" s="45">
        <f t="shared" si="8"/>
        <v>-5.4093488187390952E-2</v>
      </c>
      <c r="N54" s="45">
        <f t="shared" si="9"/>
        <v>3.6830611652269675E-2</v>
      </c>
      <c r="O54" s="2"/>
      <c r="P54" s="2"/>
      <c r="Q54" s="2"/>
      <c r="V54" s="45">
        <f t="shared" si="10"/>
        <v>1.7972821393428005E-4</v>
      </c>
      <c r="W54" s="45">
        <f t="shared" si="11"/>
        <v>2.4094858918190823E-6</v>
      </c>
      <c r="X54" s="45">
        <f t="shared" si="12"/>
        <v>3.230223088400634E-8</v>
      </c>
      <c r="Z54" s="129"/>
      <c r="AA54" s="5"/>
    </row>
    <row r="55" spans="1:27" x14ac:dyDescent="0.35">
      <c r="A55" s="6">
        <v>41799</v>
      </c>
      <c r="B55" s="87">
        <v>202.51</v>
      </c>
      <c r="C55" s="43">
        <v>81.929500000000004</v>
      </c>
      <c r="D55" s="45">
        <f t="shared" si="0"/>
        <v>2.5159461374911405E-2</v>
      </c>
      <c r="E55" s="45">
        <f t="shared" si="0"/>
        <v>-1.7755558352965089E-2</v>
      </c>
      <c r="F55" s="45">
        <f t="shared" si="1"/>
        <v>2.3797543808606474E-2</v>
      </c>
      <c r="G55" s="45">
        <f t="shared" si="2"/>
        <v>-1.9625598245479239E-2</v>
      </c>
      <c r="H55" s="45">
        <f t="shared" si="3"/>
        <v>-4.6704103401690254E-4</v>
      </c>
      <c r="I55" s="45">
        <f t="shared" si="4"/>
        <v>5.6632309132254434E-4</v>
      </c>
      <c r="J55" s="45">
        <f t="shared" si="5"/>
        <v>9.284428768757895E-3</v>
      </c>
      <c r="K55" s="45">
        <f t="shared" si="6"/>
        <v>-2.7039987121722984E-2</v>
      </c>
      <c r="L55" s="45">
        <f t="shared" si="7"/>
        <v>7.311609035429448E-4</v>
      </c>
      <c r="M55" s="45">
        <f t="shared" si="8"/>
        <v>-3.6177621151072425E-2</v>
      </c>
      <c r="N55" s="45">
        <f t="shared" si="9"/>
        <v>5.4746478688588202E-2</v>
      </c>
      <c r="O55" s="2"/>
      <c r="P55" s="2"/>
      <c r="Q55" s="2"/>
      <c r="V55" s="45">
        <f t="shared" si="10"/>
        <v>7.311609035429448E-4</v>
      </c>
      <c r="W55" s="45">
        <f t="shared" si="11"/>
        <v>-1.9770581415708569E-5</v>
      </c>
      <c r="X55" s="45">
        <f t="shared" si="12"/>
        <v>5.3459626686973538E-7</v>
      </c>
      <c r="Z55" s="129"/>
      <c r="AA55" s="5"/>
    </row>
    <row r="56" spans="1:27" x14ac:dyDescent="0.35">
      <c r="A56" s="6">
        <v>41792</v>
      </c>
      <c r="B56" s="87">
        <v>197.54</v>
      </c>
      <c r="C56" s="43">
        <v>83.410499999999999</v>
      </c>
      <c r="D56" s="45">
        <f t="shared" si="0"/>
        <v>-6.8875370770700543E-3</v>
      </c>
      <c r="E56" s="45">
        <f t="shared" si="0"/>
        <v>3.4732164125416648E-3</v>
      </c>
      <c r="F56" s="45">
        <f t="shared" si="1"/>
        <v>-8.2494546433749868E-3</v>
      </c>
      <c r="G56" s="45">
        <f t="shared" si="2"/>
        <v>1.6031765200275141E-3</v>
      </c>
      <c r="H56" s="45">
        <f t="shared" si="3"/>
        <v>-1.3225331987290729E-5</v>
      </c>
      <c r="I56" s="45">
        <f t="shared" si="4"/>
        <v>6.8053501913101135E-5</v>
      </c>
      <c r="J56" s="45">
        <f t="shared" si="5"/>
        <v>-7.0016925322114766E-4</v>
      </c>
      <c r="K56" s="45">
        <f t="shared" si="6"/>
        <v>4.1733856657628129E-3</v>
      </c>
      <c r="L56" s="45">
        <f t="shared" si="7"/>
        <v>1.7417147915194517E-5</v>
      </c>
      <c r="M56" s="45">
        <f t="shared" si="8"/>
        <v>-4.6162219173051459E-2</v>
      </c>
      <c r="N56" s="45">
        <f t="shared" si="9"/>
        <v>4.4761880666609168E-2</v>
      </c>
      <c r="O56" s="2"/>
      <c r="P56" s="2"/>
      <c r="Q56" s="2"/>
      <c r="V56" s="45">
        <f t="shared" si="10"/>
        <v>1.7417147915194524E-5</v>
      </c>
      <c r="W56" s="45">
        <f t="shared" si="11"/>
        <v>7.2688475447743507E-8</v>
      </c>
      <c r="X56" s="45">
        <f t="shared" si="12"/>
        <v>3.0335704149976491E-10</v>
      </c>
      <c r="Z56" s="129"/>
      <c r="AA56" s="5"/>
    </row>
    <row r="57" spans="1:27" x14ac:dyDescent="0.35">
      <c r="A57" s="6">
        <v>41785</v>
      </c>
      <c r="B57" s="87">
        <v>198.91</v>
      </c>
      <c r="C57" s="43">
        <v>83.121799999999993</v>
      </c>
      <c r="D57" s="45">
        <f t="shared" si="0"/>
        <v>2.1990443405435961E-2</v>
      </c>
      <c r="E57" s="45">
        <f t="shared" si="0"/>
        <v>2.6972841388593536E-3</v>
      </c>
      <c r="F57" s="45">
        <f t="shared" si="1"/>
        <v>2.062852583913103E-2</v>
      </c>
      <c r="G57" s="45">
        <f t="shared" si="2"/>
        <v>8.272442463452029E-4</v>
      </c>
      <c r="H57" s="45">
        <f t="shared" si="3"/>
        <v>1.7064829311004493E-5</v>
      </c>
      <c r="I57" s="45">
        <f t="shared" si="4"/>
        <v>4.255360782956966E-4</v>
      </c>
      <c r="J57" s="45">
        <f t="shared" si="5"/>
        <v>8.2970860509351541E-3</v>
      </c>
      <c r="K57" s="45">
        <f t="shared" si="6"/>
        <v>-5.5998019120758E-3</v>
      </c>
      <c r="L57" s="45">
        <f t="shared" si="7"/>
        <v>3.1357781454487787E-5</v>
      </c>
      <c r="M57" s="45">
        <f t="shared" si="8"/>
        <v>-3.7164963868895173E-2</v>
      </c>
      <c r="N57" s="45">
        <f t="shared" si="9"/>
        <v>5.3759135970765454E-2</v>
      </c>
      <c r="O57" s="2"/>
      <c r="P57" s="2"/>
      <c r="Q57" s="2"/>
      <c r="V57" s="45">
        <f t="shared" si="10"/>
        <v>3.1357781454487774E-5</v>
      </c>
      <c r="W57" s="45">
        <f t="shared" si="11"/>
        <v>-1.7559736454729568E-7</v>
      </c>
      <c r="X57" s="45">
        <f t="shared" si="12"/>
        <v>9.8331045774741738E-10</v>
      </c>
      <c r="Z57" s="129"/>
      <c r="AA57" s="5"/>
    </row>
    <row r="58" spans="1:27" x14ac:dyDescent="0.35">
      <c r="A58" s="6">
        <v>41778</v>
      </c>
      <c r="B58" s="87">
        <v>194.63</v>
      </c>
      <c r="C58" s="43">
        <v>82.898200000000003</v>
      </c>
      <c r="D58" s="45">
        <f t="shared" si="0"/>
        <v>-1.9150330091216104E-2</v>
      </c>
      <c r="E58" s="45">
        <f t="shared" si="0"/>
        <v>2.9258135847641618E-2</v>
      </c>
      <c r="F58" s="45">
        <f t="shared" si="1"/>
        <v>-2.0512247657521035E-2</v>
      </c>
      <c r="G58" s="45">
        <f t="shared" si="2"/>
        <v>2.7388095955127468E-2</v>
      </c>
      <c r="H58" s="45">
        <f t="shared" si="3"/>
        <v>-5.6179140709952473E-4</v>
      </c>
      <c r="I58" s="45">
        <f t="shared" si="4"/>
        <v>4.207523039634772E-4</v>
      </c>
      <c r="J58" s="45">
        <f t="shared" si="5"/>
        <v>-4.5207785079830615E-3</v>
      </c>
      <c r="K58" s="45">
        <f t="shared" si="6"/>
        <v>3.3778914355624676E-2</v>
      </c>
      <c r="L58" s="45">
        <f t="shared" si="7"/>
        <v>1.1410150550446268E-3</v>
      </c>
      <c r="M58" s="45">
        <f t="shared" si="8"/>
        <v>-4.9982828427813368E-2</v>
      </c>
      <c r="N58" s="45">
        <f t="shared" si="9"/>
        <v>4.0941271411847259E-2</v>
      </c>
      <c r="O58" s="2"/>
      <c r="P58" s="2"/>
      <c r="Q58" s="2"/>
      <c r="V58" s="45">
        <f t="shared" si="10"/>
        <v>1.1410150550446268E-3</v>
      </c>
      <c r="W58" s="45">
        <f t="shared" si="11"/>
        <v>3.8542249822830823E-5</v>
      </c>
      <c r="X58" s="45">
        <f t="shared" si="12"/>
        <v>1.3019153558384928E-6</v>
      </c>
      <c r="Z58" s="129"/>
      <c r="AA58" s="5"/>
    </row>
    <row r="59" spans="1:27" x14ac:dyDescent="0.35">
      <c r="A59" s="6">
        <v>41771</v>
      </c>
      <c r="B59" s="87">
        <v>198.43</v>
      </c>
      <c r="C59" s="43">
        <v>80.541700000000006</v>
      </c>
      <c r="D59" s="45">
        <f t="shared" si="0"/>
        <v>1.131440803221038E-2</v>
      </c>
      <c r="E59" s="45">
        <f t="shared" si="0"/>
        <v>4.064042325878944E-3</v>
      </c>
      <c r="F59" s="45">
        <f t="shared" si="1"/>
        <v>9.9524904659054475E-3</v>
      </c>
      <c r="G59" s="45">
        <f t="shared" si="2"/>
        <v>2.1940024333647933E-3</v>
      </c>
      <c r="H59" s="45">
        <f t="shared" si="3"/>
        <v>2.1835788300236458E-5</v>
      </c>
      <c r="I59" s="45">
        <f t="shared" si="4"/>
        <v>9.9052066473938834E-5</v>
      </c>
      <c r="J59" s="45">
        <f t="shared" si="5"/>
        <v>4.9708487488736991E-3</v>
      </c>
      <c r="K59" s="45">
        <f t="shared" si="6"/>
        <v>-9.0680642299475513E-4</v>
      </c>
      <c r="L59" s="45">
        <f t="shared" si="7"/>
        <v>8.2229788878454279E-7</v>
      </c>
      <c r="M59" s="45">
        <f t="shared" si="8"/>
        <v>-4.0491201170956621E-2</v>
      </c>
      <c r="N59" s="45">
        <f t="shared" si="9"/>
        <v>5.0432898668704006E-2</v>
      </c>
      <c r="O59" s="2"/>
      <c r="P59" s="2"/>
      <c r="Q59" s="2"/>
      <c r="V59" s="45">
        <f t="shared" si="10"/>
        <v>8.2229788878454056E-7</v>
      </c>
      <c r="W59" s="45">
        <f t="shared" si="11"/>
        <v>-7.4566500716484721E-10</v>
      </c>
      <c r="X59" s="45">
        <f t="shared" si="12"/>
        <v>6.7617381789951264E-13</v>
      </c>
      <c r="Z59" s="129"/>
      <c r="AA59" s="5"/>
    </row>
    <row r="60" spans="1:27" x14ac:dyDescent="0.35">
      <c r="A60" s="6">
        <v>41764</v>
      </c>
      <c r="B60" s="87">
        <v>196.21</v>
      </c>
      <c r="C60" s="43">
        <v>80.215699999999998</v>
      </c>
      <c r="D60" s="45">
        <f t="shared" si="0"/>
        <v>1.9908514398586197E-2</v>
      </c>
      <c r="E60" s="45">
        <f t="shared" si="0"/>
        <v>3.613301654386631E-3</v>
      </c>
      <c r="F60" s="45">
        <f t="shared" si="1"/>
        <v>1.8546596832281267E-2</v>
      </c>
      <c r="G60" s="45">
        <f t="shared" si="2"/>
        <v>1.7432617618724803E-3</v>
      </c>
      <c r="H60" s="45">
        <f t="shared" si="3"/>
        <v>3.2331573070581202E-5</v>
      </c>
      <c r="I60" s="45">
        <f t="shared" si="4"/>
        <v>3.4397625405918554E-4</v>
      </c>
      <c r="J60" s="45">
        <f t="shared" si="5"/>
        <v>7.6484379638189735E-3</v>
      </c>
      <c r="K60" s="45">
        <f t="shared" si="6"/>
        <v>-4.0351363094323425E-3</v>
      </c>
      <c r="L60" s="45">
        <f t="shared" si="7"/>
        <v>1.6282325035699264E-5</v>
      </c>
      <c r="M60" s="45">
        <f t="shared" si="8"/>
        <v>-3.781361195601135E-2</v>
      </c>
      <c r="N60" s="45">
        <f t="shared" si="9"/>
        <v>5.3110487883649277E-2</v>
      </c>
      <c r="O60" s="2"/>
      <c r="P60" s="2"/>
      <c r="Q60" s="2"/>
      <c r="V60" s="45">
        <f t="shared" si="10"/>
        <v>1.6282325035699257E-5</v>
      </c>
      <c r="W60" s="45">
        <f t="shared" si="11"/>
        <v>-6.5701400953529323E-8</v>
      </c>
      <c r="X60" s="45">
        <f t="shared" si="12"/>
        <v>2.6511410856815882E-10</v>
      </c>
      <c r="Z60" s="129"/>
      <c r="AA60" s="5"/>
    </row>
    <row r="61" spans="1:27" x14ac:dyDescent="0.35">
      <c r="A61" s="6">
        <v>41757</v>
      </c>
      <c r="B61" s="87">
        <v>192.38</v>
      </c>
      <c r="C61" s="43">
        <v>79.926900000000003</v>
      </c>
      <c r="D61" s="45">
        <f t="shared" si="0"/>
        <v>-1.4143691708516917E-2</v>
      </c>
      <c r="E61" s="45">
        <f t="shared" si="0"/>
        <v>-1.5128422946232064E-3</v>
      </c>
      <c r="F61" s="45">
        <f t="shared" si="1"/>
        <v>-1.5505609274821849E-2</v>
      </c>
      <c r="G61" s="45">
        <f t="shared" si="2"/>
        <v>-3.3828821871373571E-3</v>
      </c>
      <c r="H61" s="45">
        <f t="shared" si="3"/>
        <v>5.2453649416506628E-5</v>
      </c>
      <c r="I61" s="45">
        <f t="shared" si="4"/>
        <v>2.4042391898344135E-4</v>
      </c>
      <c r="J61" s="45">
        <f t="shared" si="5"/>
        <v>-2.960904756699754E-3</v>
      </c>
      <c r="K61" s="45">
        <f t="shared" si="6"/>
        <v>1.4480624620765476E-3</v>
      </c>
      <c r="L61" s="45">
        <f t="shared" si="7"/>
        <v>2.0968848940751926E-6</v>
      </c>
      <c r="M61" s="45">
        <f t="shared" si="8"/>
        <v>-4.8422954676530058E-2</v>
      </c>
      <c r="N61" s="45">
        <f t="shared" si="9"/>
        <v>4.2501145163130569E-2</v>
      </c>
      <c r="O61" s="2"/>
      <c r="P61" s="2"/>
      <c r="Q61" s="2"/>
      <c r="V61" s="45">
        <f t="shared" si="10"/>
        <v>2.096884894075196E-6</v>
      </c>
      <c r="W61" s="45">
        <f t="shared" si="11"/>
        <v>3.0364203024056512E-9</v>
      </c>
      <c r="X61" s="45">
        <f t="shared" si="12"/>
        <v>4.3969262590007463E-12</v>
      </c>
      <c r="Z61" s="129"/>
      <c r="AA61" s="5"/>
    </row>
    <row r="62" spans="1:27" x14ac:dyDescent="0.35">
      <c r="A62" s="6">
        <v>41751</v>
      </c>
      <c r="B62" s="87">
        <v>195.14</v>
      </c>
      <c r="C62" s="43">
        <v>80.048000000000002</v>
      </c>
      <c r="D62" s="45">
        <f t="shared" si="0"/>
        <v>-1.2283754734364269E-3</v>
      </c>
      <c r="E62" s="45">
        <f t="shared" si="0"/>
        <v>-8.7659229851935905E-3</v>
      </c>
      <c r="F62" s="45">
        <f t="shared" si="1"/>
        <v>-2.5902930397413587E-3</v>
      </c>
      <c r="G62" s="45">
        <f t="shared" si="2"/>
        <v>-1.0635962877707742E-2</v>
      </c>
      <c r="H62" s="45">
        <f t="shared" si="3"/>
        <v>2.7550260613073835E-5</v>
      </c>
      <c r="I62" s="45">
        <f t="shared" si="4"/>
        <v>6.7096180317325276E-6</v>
      </c>
      <c r="J62" s="45">
        <f t="shared" si="5"/>
        <v>1.0630053491792967E-3</v>
      </c>
      <c r="K62" s="45">
        <f t="shared" si="6"/>
        <v>-9.8289283343728877E-3</v>
      </c>
      <c r="L62" s="45">
        <f t="shared" si="7"/>
        <v>9.6607832202238184E-5</v>
      </c>
      <c r="M62" s="45">
        <f t="shared" si="8"/>
        <v>-4.4399044570651018E-2</v>
      </c>
      <c r="N62" s="45">
        <f t="shared" si="9"/>
        <v>4.6525055269009609E-2</v>
      </c>
      <c r="O62" s="2"/>
      <c r="P62" s="2"/>
      <c r="Q62" s="2"/>
      <c r="V62" s="45">
        <f t="shared" si="10"/>
        <v>9.6607832202238157E-5</v>
      </c>
      <c r="W62" s="45">
        <f t="shared" si="11"/>
        <v>-9.4955145925491994E-7</v>
      </c>
      <c r="X62" s="45">
        <f t="shared" si="12"/>
        <v>9.3330732428158033E-9</v>
      </c>
      <c r="Z62" s="129"/>
      <c r="AA62" s="5"/>
    </row>
    <row r="63" spans="1:27" x14ac:dyDescent="0.35">
      <c r="A63" s="6">
        <v>41743</v>
      </c>
      <c r="B63" s="87">
        <v>195.38</v>
      </c>
      <c r="C63" s="43">
        <v>80.755899999999997</v>
      </c>
      <c r="D63" s="45">
        <f t="shared" si="0"/>
        <v>-2.1387427998998298E-2</v>
      </c>
      <c r="E63" s="45">
        <f t="shared" si="0"/>
        <v>2.6642444336525888E-2</v>
      </c>
      <c r="F63" s="45">
        <f t="shared" si="1"/>
        <v>-2.2749345565303229E-2</v>
      </c>
      <c r="G63" s="45">
        <f t="shared" si="2"/>
        <v>2.4772404444011738E-2</v>
      </c>
      <c r="H63" s="45">
        <f t="shared" si="3"/>
        <v>-5.6355598918027641E-4</v>
      </c>
      <c r="I63" s="45">
        <f t="shared" si="4"/>
        <v>5.1753272364958168E-4</v>
      </c>
      <c r="J63" s="45">
        <f t="shared" si="5"/>
        <v>-5.217771188233104E-3</v>
      </c>
      <c r="K63" s="45">
        <f t="shared" si="6"/>
        <v>3.186021552475899E-2</v>
      </c>
      <c r="L63" s="45">
        <f t="shared" si="7"/>
        <v>1.0150733332840937E-3</v>
      </c>
      <c r="M63" s="45">
        <f t="shared" si="8"/>
        <v>-5.0679821108063405E-2</v>
      </c>
      <c r="N63" s="45">
        <f t="shared" si="9"/>
        <v>4.0244278731597222E-2</v>
      </c>
      <c r="O63" s="2"/>
      <c r="P63" s="2"/>
      <c r="Q63" s="2"/>
      <c r="V63" s="45">
        <f t="shared" si="10"/>
        <v>1.0150733332840937E-3</v>
      </c>
      <c r="W63" s="45">
        <f t="shared" si="11"/>
        <v>3.2340455171866736E-5</v>
      </c>
      <c r="X63" s="45">
        <f t="shared" si="12"/>
        <v>1.0303738719444808E-6</v>
      </c>
      <c r="Z63" s="129"/>
      <c r="AA63" s="5"/>
    </row>
    <row r="64" spans="1:27" x14ac:dyDescent="0.35">
      <c r="A64" s="6">
        <v>41736</v>
      </c>
      <c r="B64" s="87">
        <v>199.65</v>
      </c>
      <c r="C64" s="43">
        <v>78.660200000000003</v>
      </c>
      <c r="D64" s="45">
        <f t="shared" si="0"/>
        <v>1.448170731707314E-2</v>
      </c>
      <c r="E64" s="45">
        <f t="shared" si="0"/>
        <v>-5.9207082488422829E-4</v>
      </c>
      <c r="F64" s="45">
        <f t="shared" si="1"/>
        <v>1.3119789750768208E-2</v>
      </c>
      <c r="G64" s="45">
        <f t="shared" si="2"/>
        <v>-2.462110717398379E-3</v>
      </c>
      <c r="H64" s="45">
        <f t="shared" si="3"/>
        <v>-3.2302374955379811E-5</v>
      </c>
      <c r="I64" s="45">
        <f t="shared" si="4"/>
        <v>1.7212888310436252E-4</v>
      </c>
      <c r="J64" s="45">
        <f t="shared" si="5"/>
        <v>5.9576559914315749E-3</v>
      </c>
      <c r="K64" s="45">
        <f t="shared" si="6"/>
        <v>-6.5497268163158037E-3</v>
      </c>
      <c r="L64" s="45">
        <f t="shared" si="7"/>
        <v>4.2898921368366356E-5</v>
      </c>
      <c r="M64" s="45">
        <f t="shared" si="8"/>
        <v>-3.9504393928398746E-2</v>
      </c>
      <c r="N64" s="45">
        <f t="shared" si="9"/>
        <v>5.1419705911261882E-2</v>
      </c>
      <c r="O64" s="2"/>
      <c r="P64" s="2"/>
      <c r="Q64" s="2"/>
      <c r="V64" s="45">
        <f t="shared" si="10"/>
        <v>4.2898921368366342E-5</v>
      </c>
      <c r="W64" s="45">
        <f t="shared" si="11"/>
        <v>-2.8097621567741206E-7</v>
      </c>
      <c r="X64" s="45">
        <f t="shared" si="12"/>
        <v>1.8403174545692784E-9</v>
      </c>
      <c r="Z64" s="129"/>
      <c r="AA64" s="5"/>
    </row>
    <row r="65" spans="1:27" x14ac:dyDescent="0.35">
      <c r="A65" s="6">
        <v>41729</v>
      </c>
      <c r="B65" s="87">
        <v>196.8</v>
      </c>
      <c r="C65" s="43">
        <v>78.706800000000001</v>
      </c>
      <c r="D65" s="45">
        <f t="shared" si="0"/>
        <v>4.1214750542299457E-2</v>
      </c>
      <c r="E65" s="45">
        <f t="shared" si="0"/>
        <v>4.1923539745220714E-2</v>
      </c>
      <c r="F65" s="45">
        <f t="shared" si="1"/>
        <v>3.9852832975994526E-2</v>
      </c>
      <c r="G65" s="45">
        <f t="shared" si="2"/>
        <v>4.0053499852706564E-2</v>
      </c>
      <c r="H65" s="45">
        <f t="shared" si="3"/>
        <v>1.5962454397339362E-3</v>
      </c>
      <c r="I65" s="45">
        <f t="shared" si="4"/>
        <v>1.5882482962125168E-3</v>
      </c>
      <c r="J65" s="45">
        <f t="shared" si="5"/>
        <v>1.4286632288791224E-2</v>
      </c>
      <c r="K65" s="45">
        <f t="shared" si="6"/>
        <v>2.763690745642949E-2</v>
      </c>
      <c r="L65" s="45">
        <f t="shared" si="7"/>
        <v>7.6379865375524796E-4</v>
      </c>
      <c r="M65" s="45">
        <f t="shared" si="8"/>
        <v>-3.1175417631039107E-2</v>
      </c>
      <c r="N65" s="45">
        <f t="shared" si="9"/>
        <v>5.974868220862152E-2</v>
      </c>
      <c r="O65" s="2"/>
      <c r="P65" s="2"/>
      <c r="Q65" s="2"/>
      <c r="V65" s="45">
        <f t="shared" si="10"/>
        <v>7.6379865375524796E-4</v>
      </c>
      <c r="W65" s="45">
        <f t="shared" si="11"/>
        <v>2.1109032709179218E-5</v>
      </c>
      <c r="X65" s="45">
        <f t="shared" si="12"/>
        <v>5.8338838347832914E-7</v>
      </c>
      <c r="Z65" s="129"/>
      <c r="AA65" s="5"/>
    </row>
    <row r="66" spans="1:27" x14ac:dyDescent="0.35">
      <c r="A66" s="6">
        <v>41722</v>
      </c>
      <c r="B66" s="87">
        <v>189.01</v>
      </c>
      <c r="C66" s="43">
        <v>75.539900000000003</v>
      </c>
      <c r="D66" s="45">
        <f t="shared" si="0"/>
        <v>4.3572984749454978E-3</v>
      </c>
      <c r="E66" s="45">
        <f t="shared" si="0"/>
        <v>-7.3813722209055215E-4</v>
      </c>
      <c r="F66" s="45">
        <f t="shared" si="1"/>
        <v>2.9953809086405662E-3</v>
      </c>
      <c r="G66" s="45">
        <f t="shared" si="2"/>
        <v>-2.608177114604703E-3</v>
      </c>
      <c r="H66" s="45">
        <f t="shared" si="3"/>
        <v>-7.8124839354401649E-6</v>
      </c>
      <c r="I66" s="45">
        <f t="shared" si="4"/>
        <v>8.9723067878483838E-6</v>
      </c>
      <c r="J66" s="45">
        <f t="shared" si="5"/>
        <v>2.8032840570276986E-3</v>
      </c>
      <c r="K66" s="45">
        <f t="shared" si="6"/>
        <v>-3.5414212791182505E-3</v>
      </c>
      <c r="L66" s="45">
        <f t="shared" si="7"/>
        <v>1.2541664676191545E-5</v>
      </c>
      <c r="M66" s="45">
        <f t="shared" si="8"/>
        <v>-4.2658765862802615E-2</v>
      </c>
      <c r="N66" s="45">
        <f t="shared" si="9"/>
        <v>4.8265333976858012E-2</v>
      </c>
      <c r="O66" s="2"/>
      <c r="P66" s="2"/>
      <c r="Q66" s="2"/>
      <c r="V66" s="45">
        <f t="shared" si="10"/>
        <v>1.2541664676191537E-5</v>
      </c>
      <c r="W66" s="45">
        <f t="shared" si="11"/>
        <v>-4.4415318159830399E-8</v>
      </c>
      <c r="X66" s="45">
        <f t="shared" si="12"/>
        <v>1.5729335285003058E-10</v>
      </c>
      <c r="Z66" s="129"/>
      <c r="AA66" s="5"/>
    </row>
    <row r="67" spans="1:27" x14ac:dyDescent="0.35">
      <c r="A67" s="6">
        <v>41715</v>
      </c>
      <c r="B67" s="87">
        <v>188.19</v>
      </c>
      <c r="C67" s="43">
        <v>75.595699999999994</v>
      </c>
      <c r="D67" s="45">
        <f t="shared" ref="D67:E130" si="13">(B67-B68)/B68</f>
        <v>-1.3885977782435577E-2</v>
      </c>
      <c r="E67" s="45">
        <f t="shared" si="13"/>
        <v>-3.6104774740428509E-2</v>
      </c>
      <c r="F67" s="45">
        <f t="shared" ref="F67:F130" si="14">D67-AVERAGE($D$2:$D$141)</f>
        <v>-1.524789534874051E-2</v>
      </c>
      <c r="G67" s="45">
        <f t="shared" ref="G67:G130" si="15">E67-AVERAGE($E$2:$E$141)</f>
        <v>-3.7974814632942659E-2</v>
      </c>
      <c r="H67" s="45">
        <f t="shared" ref="H67:H130" si="16">F67*G67</f>
        <v>5.7903599941092944E-4</v>
      </c>
      <c r="I67" s="45">
        <f t="shared" ref="I67:I130" si="17">F67^2</f>
        <v>2.3249831256614247E-4</v>
      </c>
      <c r="J67" s="45">
        <f t="shared" ref="J67:J130" si="18">$S$4+$R$11*D67</f>
        <v>-2.8806111229466966E-3</v>
      </c>
      <c r="K67" s="45">
        <f t="shared" ref="K67:K130" si="19">E67-J67</f>
        <v>-3.322416361748181E-2</v>
      </c>
      <c r="L67" s="45">
        <f t="shared" ref="L67:L130" si="20">K67^2</f>
        <v>1.103845048081202E-3</v>
      </c>
      <c r="M67" s="45">
        <f t="shared" ref="M67:M130" si="21">$S$4+($R$4*D67)-$R$21</f>
        <v>-4.8342661042777006E-2</v>
      </c>
      <c r="N67" s="45">
        <f t="shared" ref="N67:N130" si="22">$S$4+($R$4*D67)+$R$21</f>
        <v>4.2581438796883621E-2</v>
      </c>
      <c r="O67" s="2"/>
      <c r="P67" s="2"/>
      <c r="Q67" s="2"/>
      <c r="V67" s="45">
        <f t="shared" ref="V67:V130" si="23">(K67-AVERAGE($K$2:$K$141))^2</f>
        <v>1.103845048081202E-3</v>
      </c>
      <c r="W67" s="45">
        <f t="shared" ref="W67:W130" si="24">(K67-AVERAGE($K$2:$K$141))^3</f>
        <v>-3.6674328485796928E-5</v>
      </c>
      <c r="X67" s="45">
        <f t="shared" ref="X67:X130" si="25">(K67-AVERAGE($K$2:$K$141))^4</f>
        <v>1.2184738901733913E-6</v>
      </c>
      <c r="Z67" s="129"/>
      <c r="AA67" s="5"/>
    </row>
    <row r="68" spans="1:27" x14ac:dyDescent="0.35">
      <c r="A68" s="6">
        <v>41708</v>
      </c>
      <c r="B68" s="87">
        <v>190.84</v>
      </c>
      <c r="C68" s="43">
        <v>78.427300000000002</v>
      </c>
      <c r="D68" s="45">
        <f t="shared" si="13"/>
        <v>-4.3823038397329062E-3</v>
      </c>
      <c r="E68" s="45">
        <f t="shared" si="13"/>
        <v>5.9734535976685727E-3</v>
      </c>
      <c r="F68" s="45">
        <f t="shared" si="14"/>
        <v>-5.7442214060378378E-3</v>
      </c>
      <c r="G68" s="45">
        <f t="shared" si="15"/>
        <v>4.103413705154422E-3</v>
      </c>
      <c r="H68" s="45">
        <f t="shared" si="16"/>
        <v>-2.3570916842977068E-5</v>
      </c>
      <c r="I68" s="45">
        <f t="shared" si="17"/>
        <v>3.2996079561583315E-5</v>
      </c>
      <c r="J68" s="45">
        <f t="shared" si="18"/>
        <v>8.036396468981237E-5</v>
      </c>
      <c r="K68" s="45">
        <f t="shared" si="19"/>
        <v>5.8930896329787603E-3</v>
      </c>
      <c r="L68" s="45">
        <f t="shared" si="20"/>
        <v>3.4728505422321742E-5</v>
      </c>
      <c r="M68" s="45">
        <f t="shared" si="21"/>
        <v>-4.5381685955140499E-2</v>
      </c>
      <c r="N68" s="45">
        <f t="shared" si="22"/>
        <v>4.5542413884520128E-2</v>
      </c>
      <c r="O68" s="2"/>
      <c r="P68" s="2"/>
      <c r="Q68" s="2"/>
      <c r="V68" s="45">
        <f t="shared" si="23"/>
        <v>3.4728505422321749E-5</v>
      </c>
      <c r="W68" s="45">
        <f t="shared" si="24"/>
        <v>2.0465819527313099E-7</v>
      </c>
      <c r="X68" s="45">
        <f t="shared" si="25"/>
        <v>1.206069088868231E-9</v>
      </c>
      <c r="Z68" s="129"/>
      <c r="AA68" s="5"/>
    </row>
    <row r="69" spans="1:27" x14ac:dyDescent="0.35">
      <c r="A69" s="6">
        <v>41701</v>
      </c>
      <c r="B69" s="87">
        <v>191.68</v>
      </c>
      <c r="C69" s="43">
        <v>77.961600000000004</v>
      </c>
      <c r="D69" s="45">
        <f t="shared" si="13"/>
        <v>-4.3226514924628118E-2</v>
      </c>
      <c r="E69" s="45">
        <f t="shared" si="13"/>
        <v>-3.3376108910338549E-2</v>
      </c>
      <c r="F69" s="45">
        <f t="shared" si="14"/>
        <v>-4.4588432490933048E-2</v>
      </c>
      <c r="G69" s="45">
        <f t="shared" si="15"/>
        <v>-3.5246148802852699E-2</v>
      </c>
      <c r="H69" s="45">
        <f t="shared" si="16"/>
        <v>1.5715705264613782E-3</v>
      </c>
      <c r="I69" s="45">
        <f t="shared" si="17"/>
        <v>1.9881283119984939E-3</v>
      </c>
      <c r="J69" s="45">
        <f t="shared" si="18"/>
        <v>-1.2021981087834156E-2</v>
      </c>
      <c r="K69" s="45">
        <f t="shared" si="19"/>
        <v>-2.1354127822504392E-2</v>
      </c>
      <c r="L69" s="45">
        <f t="shared" si="20"/>
        <v>4.5599877505985613E-4</v>
      </c>
      <c r="M69" s="45">
        <f t="shared" si="21"/>
        <v>-5.748403100766445E-2</v>
      </c>
      <c r="N69" s="45">
        <f t="shared" si="22"/>
        <v>3.3440068831996177E-2</v>
      </c>
      <c r="O69" s="2"/>
      <c r="P69" s="2"/>
      <c r="Q69" s="2"/>
      <c r="V69" s="45">
        <f t="shared" si="23"/>
        <v>4.5599877505985613E-4</v>
      </c>
      <c r="W69" s="45">
        <f t="shared" si="24"/>
        <v>-9.7374561295335951E-6</v>
      </c>
      <c r="X69" s="45">
        <f t="shared" si="25"/>
        <v>2.0793488285608928E-7</v>
      </c>
      <c r="Z69" s="129"/>
      <c r="AA69" s="5"/>
    </row>
    <row r="70" spans="1:27" x14ac:dyDescent="0.35">
      <c r="A70" s="6">
        <v>41694</v>
      </c>
      <c r="B70" s="87">
        <v>200.34</v>
      </c>
      <c r="C70" s="43">
        <v>80.653499999999994</v>
      </c>
      <c r="D70" s="45">
        <f t="shared" si="13"/>
        <v>-2.6672496720594709E-2</v>
      </c>
      <c r="E70" s="45">
        <f t="shared" si="13"/>
        <v>2.1470854198803783E-2</v>
      </c>
      <c r="F70" s="45">
        <f t="shared" si="14"/>
        <v>-2.803441428689964E-2</v>
      </c>
      <c r="G70" s="45">
        <f t="shared" si="15"/>
        <v>1.9600814306289634E-2</v>
      </c>
      <c r="H70" s="45">
        <f t="shared" si="16"/>
        <v>-5.4949734862311294E-4</v>
      </c>
      <c r="I70" s="45">
        <f t="shared" si="17"/>
        <v>7.8592838440952263E-4</v>
      </c>
      <c r="J70" s="45">
        <f t="shared" si="18"/>
        <v>-6.8643930015908575E-3</v>
      </c>
      <c r="K70" s="45">
        <f t="shared" si="19"/>
        <v>2.8335247200394639E-2</v>
      </c>
      <c r="L70" s="45">
        <f t="shared" si="20"/>
        <v>8.0288623390747222E-4</v>
      </c>
      <c r="M70" s="45">
        <f t="shared" si="21"/>
        <v>-5.2326442921421162E-2</v>
      </c>
      <c r="N70" s="45">
        <f t="shared" si="22"/>
        <v>3.8597656918239465E-2</v>
      </c>
      <c r="O70" s="2"/>
      <c r="P70" s="2"/>
      <c r="Q70" s="2"/>
      <c r="V70" s="45">
        <f t="shared" si="23"/>
        <v>8.0288623390747222E-4</v>
      </c>
      <c r="W70" s="45">
        <f t="shared" si="24"/>
        <v>2.2749979911562099E-5</v>
      </c>
      <c r="X70" s="45">
        <f t="shared" si="25"/>
        <v>6.4462630459812422E-7</v>
      </c>
      <c r="Z70" s="129"/>
      <c r="AA70" s="5"/>
    </row>
    <row r="71" spans="1:27" x14ac:dyDescent="0.35">
      <c r="A71" s="6">
        <v>41687</v>
      </c>
      <c r="B71" s="87">
        <v>205.83</v>
      </c>
      <c r="C71" s="43">
        <v>78.958200000000005</v>
      </c>
      <c r="D71" s="45">
        <f t="shared" si="13"/>
        <v>3.0283311642807145E-2</v>
      </c>
      <c r="E71" s="45">
        <f t="shared" si="13"/>
        <v>2.280375865633482E-2</v>
      </c>
      <c r="F71" s="45">
        <f t="shared" si="14"/>
        <v>2.8921394076502214E-2</v>
      </c>
      <c r="G71" s="45">
        <f t="shared" si="15"/>
        <v>2.093371876382067E-2</v>
      </c>
      <c r="H71" s="45">
        <f t="shared" si="16"/>
        <v>6.0543232985512643E-4</v>
      </c>
      <c r="I71" s="45">
        <f t="shared" si="17"/>
        <v>8.364470353283373E-4</v>
      </c>
      <c r="J71" s="45">
        <f t="shared" si="18"/>
        <v>1.0880821183679531E-2</v>
      </c>
      <c r="K71" s="45">
        <f t="shared" si="19"/>
        <v>1.192293747265529E-2</v>
      </c>
      <c r="L71" s="45">
        <f t="shared" si="20"/>
        <v>1.4215643797684771E-4</v>
      </c>
      <c r="M71" s="45">
        <f t="shared" si="21"/>
        <v>-3.4581228736150799E-2</v>
      </c>
      <c r="N71" s="45">
        <f t="shared" si="22"/>
        <v>5.6342871103509828E-2</v>
      </c>
      <c r="O71" s="2"/>
      <c r="P71" s="2"/>
      <c r="Q71" s="2"/>
      <c r="V71" s="45">
        <f t="shared" si="23"/>
        <v>1.4215643797684774E-4</v>
      </c>
      <c r="W71" s="45">
        <f t="shared" si="24"/>
        <v>1.6949223213333558E-6</v>
      </c>
      <c r="X71" s="45">
        <f t="shared" si="25"/>
        <v>2.0208452858265358E-8</v>
      </c>
      <c r="Z71" s="129"/>
      <c r="AA71" s="5"/>
    </row>
    <row r="72" spans="1:27" x14ac:dyDescent="0.35">
      <c r="A72" s="6">
        <v>41680</v>
      </c>
      <c r="B72" s="87">
        <v>199.78</v>
      </c>
      <c r="C72" s="43">
        <v>77.197800000000001</v>
      </c>
      <c r="D72" s="45">
        <f t="shared" si="13"/>
        <v>3.8249662197276865E-2</v>
      </c>
      <c r="E72" s="45">
        <f t="shared" si="13"/>
        <v>3.9899886577635095E-2</v>
      </c>
      <c r="F72" s="45">
        <f t="shared" si="14"/>
        <v>3.6887744630971935E-2</v>
      </c>
      <c r="G72" s="45">
        <f t="shared" si="15"/>
        <v>3.8029846685120945E-2</v>
      </c>
      <c r="H72" s="45">
        <f t="shared" si="16"/>
        <v>1.4028352728757559E-3</v>
      </c>
      <c r="I72" s="45">
        <f t="shared" si="17"/>
        <v>1.3607057039597987E-3</v>
      </c>
      <c r="J72" s="45">
        <f t="shared" si="18"/>
        <v>1.3362826108656585E-2</v>
      </c>
      <c r="K72" s="45">
        <f t="shared" si="19"/>
        <v>2.653706046897851E-2</v>
      </c>
      <c r="L72" s="45">
        <f t="shared" si="20"/>
        <v>7.0421557833422199E-4</v>
      </c>
      <c r="M72" s="45">
        <f t="shared" si="21"/>
        <v>-3.2099223811173749E-2</v>
      </c>
      <c r="N72" s="45">
        <f t="shared" si="22"/>
        <v>5.8824876028486878E-2</v>
      </c>
      <c r="O72" s="2"/>
      <c r="P72" s="2"/>
      <c r="Q72" s="2"/>
      <c r="V72" s="45">
        <f t="shared" si="23"/>
        <v>7.0421557833422199E-4</v>
      </c>
      <c r="W72" s="45">
        <f t="shared" si="24"/>
        <v>1.8687811385451922E-5</v>
      </c>
      <c r="X72" s="45">
        <f t="shared" si="25"/>
        <v>4.9591958076860275E-7</v>
      </c>
      <c r="Z72" s="129"/>
      <c r="AA72" s="5"/>
    </row>
    <row r="73" spans="1:27" x14ac:dyDescent="0.35">
      <c r="A73" s="6">
        <v>41673</v>
      </c>
      <c r="B73" s="87">
        <v>192.42</v>
      </c>
      <c r="C73" s="43">
        <v>74.235799999999998</v>
      </c>
      <c r="D73" s="45">
        <f t="shared" si="13"/>
        <v>-1.6358245578161828E-2</v>
      </c>
      <c r="E73" s="45">
        <f t="shared" si="13"/>
        <v>-3.7905355842230419E-2</v>
      </c>
      <c r="F73" s="45">
        <f t="shared" si="14"/>
        <v>-1.7720163144466759E-2</v>
      </c>
      <c r="G73" s="45">
        <f t="shared" si="15"/>
        <v>-3.9775395734744569E-2</v>
      </c>
      <c r="H73" s="45">
        <f t="shared" si="16"/>
        <v>7.0482650155540103E-4</v>
      </c>
      <c r="I73" s="45">
        <f t="shared" si="17"/>
        <v>3.1400418186651805E-4</v>
      </c>
      <c r="J73" s="45">
        <f t="shared" si="18"/>
        <v>-3.6508735916767304E-3</v>
      </c>
      <c r="K73" s="45">
        <f t="shared" si="19"/>
        <v>-3.4254482250553692E-2</v>
      </c>
      <c r="L73" s="45">
        <f t="shared" si="20"/>
        <v>1.173369554253498E-3</v>
      </c>
      <c r="M73" s="45">
        <f t="shared" si="21"/>
        <v>-4.9112923511507034E-2</v>
      </c>
      <c r="N73" s="45">
        <f t="shared" si="22"/>
        <v>4.1811176328153593E-2</v>
      </c>
      <c r="O73" s="2"/>
      <c r="P73" s="2"/>
      <c r="Q73" s="2"/>
      <c r="V73" s="45">
        <f t="shared" si="23"/>
        <v>1.173369554253498E-3</v>
      </c>
      <c r="W73" s="45">
        <f t="shared" si="24"/>
        <v>-4.0193166569516541E-5</v>
      </c>
      <c r="X73" s="45">
        <f t="shared" si="25"/>
        <v>1.3767961108490525E-6</v>
      </c>
      <c r="Z73" s="129"/>
      <c r="AA73" s="5"/>
    </row>
    <row r="74" spans="1:27" x14ac:dyDescent="0.35">
      <c r="A74" s="6">
        <v>41666</v>
      </c>
      <c r="B74" s="87">
        <v>195.62</v>
      </c>
      <c r="C74" s="43">
        <v>77.160600000000002</v>
      </c>
      <c r="D74" s="45">
        <f t="shared" si="13"/>
        <v>-6.4600965906373986E-2</v>
      </c>
      <c r="E74" s="45">
        <f t="shared" si="13"/>
        <v>1.9193606974210038E-2</v>
      </c>
      <c r="F74" s="45">
        <f t="shared" si="14"/>
        <v>-6.5962883472678924E-2</v>
      </c>
      <c r="G74" s="45">
        <f t="shared" si="15"/>
        <v>1.7323567081695888E-2</v>
      </c>
      <c r="H74" s="45">
        <f t="shared" si="16"/>
        <v>-1.1427124367410424E-3</v>
      </c>
      <c r="I74" s="45">
        <f t="shared" si="17"/>
        <v>4.351101996030218E-3</v>
      </c>
      <c r="J74" s="45">
        <f t="shared" si="18"/>
        <v>-1.8681428502636661E-2</v>
      </c>
      <c r="K74" s="45">
        <f t="shared" si="19"/>
        <v>3.7875035476846702E-2</v>
      </c>
      <c r="L74" s="45">
        <f t="shared" si="20"/>
        <v>1.4345183123723963E-3</v>
      </c>
      <c r="M74" s="45">
        <f t="shared" si="21"/>
        <v>-6.4143478422466954E-2</v>
      </c>
      <c r="N74" s="45">
        <f t="shared" si="22"/>
        <v>2.678062141719368E-2</v>
      </c>
      <c r="O74" s="2"/>
      <c r="P74" s="2"/>
      <c r="Q74" s="2"/>
      <c r="V74" s="45">
        <f t="shared" si="23"/>
        <v>1.4345183123723963E-3</v>
      </c>
      <c r="W74" s="45">
        <f t="shared" si="24"/>
        <v>5.433243197329077E-5</v>
      </c>
      <c r="X74" s="45">
        <f t="shared" si="25"/>
        <v>2.057842788531748E-6</v>
      </c>
      <c r="Z74" s="129"/>
      <c r="AA74" s="5"/>
    </row>
    <row r="75" spans="1:27" x14ac:dyDescent="0.35">
      <c r="A75" s="6">
        <v>41659</v>
      </c>
      <c r="B75" s="87">
        <v>209.13</v>
      </c>
      <c r="C75" s="43">
        <v>75.707499999999996</v>
      </c>
      <c r="D75" s="45">
        <f t="shared" si="13"/>
        <v>1.935075063365178E-2</v>
      </c>
      <c r="E75" s="45">
        <f t="shared" si="13"/>
        <v>-2.8213277626818849E-3</v>
      </c>
      <c r="F75" s="45">
        <f t="shared" si="14"/>
        <v>1.798883306734685E-2</v>
      </c>
      <c r="G75" s="45">
        <f t="shared" si="15"/>
        <v>-4.6913676551960356E-3</v>
      </c>
      <c r="H75" s="45">
        <f t="shared" si="16"/>
        <v>-8.4392229606871901E-5</v>
      </c>
      <c r="I75" s="45">
        <f t="shared" si="17"/>
        <v>3.2359811512487147E-4</v>
      </c>
      <c r="J75" s="45">
        <f t="shared" si="18"/>
        <v>7.4746604728492556E-3</v>
      </c>
      <c r="K75" s="45">
        <f t="shared" si="19"/>
        <v>-1.029598823553114E-2</v>
      </c>
      <c r="L75" s="45">
        <f t="shared" si="20"/>
        <v>1.0600737374619564E-4</v>
      </c>
      <c r="M75" s="45">
        <f t="shared" si="21"/>
        <v>-3.7987389446981067E-2</v>
      </c>
      <c r="N75" s="45">
        <f t="shared" si="22"/>
        <v>5.293671039267956E-2</v>
      </c>
      <c r="O75" s="2"/>
      <c r="P75" s="2"/>
      <c r="Q75" s="2"/>
      <c r="V75" s="45">
        <f t="shared" si="23"/>
        <v>1.0600737374619562E-4</v>
      </c>
      <c r="W75" s="45">
        <f t="shared" si="24"/>
        <v>-1.0914506729703826E-6</v>
      </c>
      <c r="X75" s="45">
        <f t="shared" si="25"/>
        <v>1.1237563288565604E-8</v>
      </c>
      <c r="Z75" s="129"/>
      <c r="AA75" s="5"/>
    </row>
    <row r="76" spans="1:27" x14ac:dyDescent="0.35">
      <c r="A76" s="6">
        <v>41652</v>
      </c>
      <c r="B76" s="87">
        <v>205.16</v>
      </c>
      <c r="C76" s="43">
        <v>75.921700000000001</v>
      </c>
      <c r="D76" s="45">
        <f t="shared" si="13"/>
        <v>1.7456853798849488E-2</v>
      </c>
      <c r="E76" s="45">
        <f t="shared" si="13"/>
        <v>1.3427074128554949E-2</v>
      </c>
      <c r="F76" s="45">
        <f t="shared" si="14"/>
        <v>1.6094936232544557E-2</v>
      </c>
      <c r="G76" s="45">
        <f t="shared" si="15"/>
        <v>1.1557034236040799E-2</v>
      </c>
      <c r="H76" s="45">
        <f t="shared" si="16"/>
        <v>1.8600972906641095E-4</v>
      </c>
      <c r="I76" s="45">
        <f t="shared" si="17"/>
        <v>2.5904697232967557E-4</v>
      </c>
      <c r="J76" s="45">
        <f t="shared" si="18"/>
        <v>6.8845958956960055E-3</v>
      </c>
      <c r="K76" s="45">
        <f t="shared" si="19"/>
        <v>6.5424782328589431E-3</v>
      </c>
      <c r="L76" s="45">
        <f t="shared" si="20"/>
        <v>4.2804021427433076E-5</v>
      </c>
      <c r="M76" s="45">
        <f t="shared" si="21"/>
        <v>-3.8577454024134317E-2</v>
      </c>
      <c r="N76" s="45">
        <f t="shared" si="22"/>
        <v>5.234664581552631E-2</v>
      </c>
      <c r="O76" s="2"/>
      <c r="P76" s="2"/>
      <c r="Q76" s="2"/>
      <c r="V76" s="45">
        <f t="shared" si="23"/>
        <v>4.2804021427433089E-5</v>
      </c>
      <c r="W76" s="45">
        <f t="shared" si="24"/>
        <v>2.8004437846780879E-7</v>
      </c>
      <c r="X76" s="45">
        <f t="shared" si="25"/>
        <v>1.832184250360151E-9</v>
      </c>
      <c r="Z76" s="129"/>
      <c r="AA76" s="5"/>
    </row>
    <row r="77" spans="1:27" x14ac:dyDescent="0.35">
      <c r="A77" s="6">
        <v>41645</v>
      </c>
      <c r="B77" s="87">
        <v>201.64</v>
      </c>
      <c r="C77" s="43">
        <v>74.915800000000004</v>
      </c>
      <c r="D77" s="45">
        <f t="shared" si="13"/>
        <v>-9.3834438712848186E-3</v>
      </c>
      <c r="E77" s="45">
        <f t="shared" si="13"/>
        <v>-3.4221816569206837E-2</v>
      </c>
      <c r="F77" s="45">
        <f t="shared" si="14"/>
        <v>-1.0745361437589751E-2</v>
      </c>
      <c r="G77" s="45">
        <f t="shared" si="15"/>
        <v>-3.6091856461720986E-2</v>
      </c>
      <c r="H77" s="45">
        <f t="shared" si="16"/>
        <v>3.8782004263480116E-4</v>
      </c>
      <c r="I77" s="45">
        <f t="shared" si="17"/>
        <v>1.1546279242444088E-4</v>
      </c>
      <c r="J77" s="45">
        <f t="shared" si="18"/>
        <v>-1.4777967142734307E-3</v>
      </c>
      <c r="K77" s="45">
        <f t="shared" si="19"/>
        <v>-3.2744019854933408E-2</v>
      </c>
      <c r="L77" s="45">
        <f t="shared" si="20"/>
        <v>1.0721708362602732E-3</v>
      </c>
      <c r="M77" s="45">
        <f t="shared" si="21"/>
        <v>-4.6939846634103742E-2</v>
      </c>
      <c r="N77" s="45">
        <f t="shared" si="22"/>
        <v>4.3984253205556885E-2</v>
      </c>
      <c r="O77" s="2"/>
      <c r="P77" s="2"/>
      <c r="Q77" s="2"/>
      <c r="V77" s="45">
        <f t="shared" si="23"/>
        <v>1.0721708362602732E-3</v>
      </c>
      <c r="W77" s="45">
        <f t="shared" si="24"/>
        <v>-3.5107183150386941E-5</v>
      </c>
      <c r="X77" s="45">
        <f t="shared" si="25"/>
        <v>1.1495503021270536E-6</v>
      </c>
      <c r="Z77" s="129"/>
      <c r="AA77" s="5"/>
    </row>
    <row r="78" spans="1:27" x14ac:dyDescent="0.35">
      <c r="A78" s="6">
        <v>41638</v>
      </c>
      <c r="B78" s="87">
        <v>203.55</v>
      </c>
      <c r="C78" s="43">
        <v>77.570400000000006</v>
      </c>
      <c r="D78" s="45">
        <f t="shared" si="13"/>
        <v>2.1222155328115683E-2</v>
      </c>
      <c r="E78" s="45">
        <f t="shared" si="13"/>
        <v>2.8655540747518714E-2</v>
      </c>
      <c r="F78" s="45">
        <f t="shared" si="14"/>
        <v>1.9860237761810753E-2</v>
      </c>
      <c r="G78" s="45">
        <f t="shared" si="15"/>
        <v>2.6785500855004564E-2</v>
      </c>
      <c r="H78" s="45">
        <f t="shared" si="16"/>
        <v>5.319664155495758E-4</v>
      </c>
      <c r="I78" s="45">
        <f t="shared" si="17"/>
        <v>3.944290439556538E-4</v>
      </c>
      <c r="J78" s="45">
        <f t="shared" si="18"/>
        <v>8.0577173740646428E-3</v>
      </c>
      <c r="K78" s="45">
        <f t="shared" si="19"/>
        <v>2.0597823373454071E-2</v>
      </c>
      <c r="L78" s="45">
        <f t="shared" si="20"/>
        <v>4.2427032772401083E-4</v>
      </c>
      <c r="M78" s="45">
        <f t="shared" si="21"/>
        <v>-3.7404332545765681E-2</v>
      </c>
      <c r="N78" s="45">
        <f t="shared" si="22"/>
        <v>5.3519767293894946E-2</v>
      </c>
      <c r="O78" s="2"/>
      <c r="P78" s="2"/>
      <c r="Q78" s="2"/>
      <c r="V78" s="45">
        <f t="shared" si="23"/>
        <v>4.2427032772401083E-4</v>
      </c>
      <c r="W78" s="45">
        <f t="shared" si="24"/>
        <v>8.7390452730566495E-6</v>
      </c>
      <c r="X78" s="45">
        <f t="shared" si="25"/>
        <v>1.8000531098703954E-7</v>
      </c>
      <c r="Z78" s="129"/>
      <c r="AA78" s="5"/>
    </row>
    <row r="79" spans="1:27" x14ac:dyDescent="0.35">
      <c r="A79" s="6">
        <v>41631</v>
      </c>
      <c r="B79" s="87">
        <v>199.32</v>
      </c>
      <c r="C79" s="43">
        <v>75.409499999999994</v>
      </c>
      <c r="D79" s="45">
        <f t="shared" si="13"/>
        <v>3.4300243889782499E-2</v>
      </c>
      <c r="E79" s="45">
        <f t="shared" si="13"/>
        <v>6.4651231696720287E-3</v>
      </c>
      <c r="F79" s="45">
        <f t="shared" si="14"/>
        <v>3.2938326323477568E-2</v>
      </c>
      <c r="G79" s="45">
        <f t="shared" si="15"/>
        <v>4.5950832771578781E-3</v>
      </c>
      <c r="H79" s="45">
        <f t="shared" si="16"/>
        <v>1.5135435246658091E-4</v>
      </c>
      <c r="I79" s="45">
        <f t="shared" si="17"/>
        <v>1.0849333409918953E-3</v>
      </c>
      <c r="J79" s="45">
        <f t="shared" si="18"/>
        <v>1.2132341004722057E-2</v>
      </c>
      <c r="K79" s="45">
        <f t="shared" si="19"/>
        <v>-5.6672178350500287E-3</v>
      </c>
      <c r="L79" s="45">
        <f t="shared" si="20"/>
        <v>3.2117357989909138E-5</v>
      </c>
      <c r="M79" s="45">
        <f t="shared" si="21"/>
        <v>-3.3329708915108273E-2</v>
      </c>
      <c r="N79" s="45">
        <f t="shared" si="22"/>
        <v>5.7594390924552354E-2</v>
      </c>
      <c r="O79" s="2"/>
      <c r="P79" s="2"/>
      <c r="Q79" s="2"/>
      <c r="V79" s="45">
        <f t="shared" si="23"/>
        <v>3.2117357989909124E-5</v>
      </c>
      <c r="W79" s="45">
        <f t="shared" si="24"/>
        <v>-1.820160640150995E-7</v>
      </c>
      <c r="X79" s="45">
        <f t="shared" si="25"/>
        <v>1.0315246842519794E-9</v>
      </c>
      <c r="Z79" s="129"/>
      <c r="AA79" s="5"/>
    </row>
    <row r="80" spans="1:27" x14ac:dyDescent="0.35">
      <c r="A80" s="6">
        <v>41624</v>
      </c>
      <c r="B80" s="87">
        <v>192.71</v>
      </c>
      <c r="C80" s="43">
        <v>74.9251</v>
      </c>
      <c r="D80" s="45">
        <f t="shared" si="13"/>
        <v>-2.9901837402466637E-2</v>
      </c>
      <c r="E80" s="45">
        <f t="shared" si="13"/>
        <v>-6.4235938442768316E-3</v>
      </c>
      <c r="F80" s="45">
        <f t="shared" si="14"/>
        <v>-3.1263754968771568E-2</v>
      </c>
      <c r="G80" s="45">
        <f t="shared" si="15"/>
        <v>-8.2936337367909823E-3</v>
      </c>
      <c r="H80" s="45">
        <f t="shared" si="16"/>
        <v>2.592901329477706E-4</v>
      </c>
      <c r="I80" s="45">
        <f t="shared" si="17"/>
        <v>9.7742237474738886E-4</v>
      </c>
      <c r="J80" s="45">
        <f t="shared" si="18"/>
        <v>-7.8705299299159266E-3</v>
      </c>
      <c r="K80" s="45">
        <f t="shared" si="19"/>
        <v>1.446936085639095E-3</v>
      </c>
      <c r="L80" s="45">
        <f t="shared" si="20"/>
        <v>2.0936240359245867E-6</v>
      </c>
      <c r="M80" s="45">
        <f t="shared" si="21"/>
        <v>-5.333257984974623E-2</v>
      </c>
      <c r="N80" s="45">
        <f t="shared" si="22"/>
        <v>3.7591519989914397E-2</v>
      </c>
      <c r="O80" s="2"/>
      <c r="P80" s="2"/>
      <c r="Q80" s="2"/>
      <c r="V80" s="45">
        <f t="shared" si="23"/>
        <v>2.0936240359245896E-6</v>
      </c>
      <c r="W80" s="45">
        <f t="shared" si="24"/>
        <v>3.0293401673406519E-9</v>
      </c>
      <c r="X80" s="45">
        <f t="shared" si="25"/>
        <v>4.3832616038011673E-12</v>
      </c>
      <c r="Z80" s="129"/>
      <c r="AA80" s="5"/>
    </row>
    <row r="81" spans="1:27" x14ac:dyDescent="0.35">
      <c r="A81" s="6">
        <v>41617</v>
      </c>
      <c r="B81" s="87">
        <v>198.65</v>
      </c>
      <c r="C81" s="43">
        <v>75.409499999999994</v>
      </c>
      <c r="D81" s="45">
        <f t="shared" si="13"/>
        <v>-2.9460621457885486E-2</v>
      </c>
      <c r="E81" s="45">
        <f t="shared" si="13"/>
        <v>-2.1394246678804719E-2</v>
      </c>
      <c r="F81" s="45">
        <f t="shared" si="14"/>
        <v>-3.0822539024190417E-2</v>
      </c>
      <c r="G81" s="45">
        <f t="shared" si="15"/>
        <v>-2.3264286571318869E-2</v>
      </c>
      <c r="H81" s="45">
        <f t="shared" si="16"/>
        <v>7.1706438071442494E-4</v>
      </c>
      <c r="I81" s="45">
        <f t="shared" si="17"/>
        <v>9.5002891189774113E-4</v>
      </c>
      <c r="J81" s="45">
        <f t="shared" si="18"/>
        <v>-7.7330642058128889E-3</v>
      </c>
      <c r="K81" s="45">
        <f t="shared" si="19"/>
        <v>-1.3661182472991831E-2</v>
      </c>
      <c r="L81" s="45">
        <f t="shared" si="20"/>
        <v>1.8662790656037918E-4</v>
      </c>
      <c r="M81" s="45">
        <f t="shared" si="21"/>
        <v>-5.3195114125643192E-2</v>
      </c>
      <c r="N81" s="45">
        <f t="shared" si="22"/>
        <v>3.7728985714017435E-2</v>
      </c>
      <c r="O81" s="2"/>
      <c r="P81" s="2"/>
      <c r="Q81" s="2"/>
      <c r="V81" s="45">
        <f t="shared" si="23"/>
        <v>1.8662790656037915E-4</v>
      </c>
      <c r="W81" s="45">
        <f t="shared" si="24"/>
        <v>-2.5495578860738084E-6</v>
      </c>
      <c r="X81" s="45">
        <f t="shared" si="25"/>
        <v>3.4829975507109609E-8</v>
      </c>
      <c r="Z81" s="129"/>
      <c r="AA81" s="5"/>
    </row>
    <row r="82" spans="1:27" x14ac:dyDescent="0.35">
      <c r="A82" s="6">
        <v>41610</v>
      </c>
      <c r="B82" s="87">
        <v>204.68</v>
      </c>
      <c r="C82" s="43">
        <v>77.058099999999996</v>
      </c>
      <c r="D82" s="45">
        <f t="shared" si="13"/>
        <v>5.057697029216799E-3</v>
      </c>
      <c r="E82" s="45">
        <f t="shared" si="13"/>
        <v>-4.4468170060587148E-2</v>
      </c>
      <c r="F82" s="45">
        <f t="shared" si="14"/>
        <v>3.6957794629118674E-3</v>
      </c>
      <c r="G82" s="45">
        <f t="shared" si="15"/>
        <v>-4.6338209953101298E-2</v>
      </c>
      <c r="H82" s="45">
        <f t="shared" si="16"/>
        <v>-1.7125580469277006E-4</v>
      </c>
      <c r="I82" s="45">
        <f t="shared" si="17"/>
        <v>1.3658785838481131E-5</v>
      </c>
      <c r="J82" s="45">
        <f t="shared" si="18"/>
        <v>3.0215009995614175E-3</v>
      </c>
      <c r="K82" s="45">
        <f t="shared" si="19"/>
        <v>-4.7489671060148564E-2</v>
      </c>
      <c r="L82" s="45">
        <f t="shared" si="20"/>
        <v>2.2552688574011119E-3</v>
      </c>
      <c r="M82" s="45">
        <f t="shared" si="21"/>
        <v>-4.2440548920268897E-2</v>
      </c>
      <c r="N82" s="45">
        <f t="shared" si="22"/>
        <v>4.848355091939173E-2</v>
      </c>
      <c r="O82" s="2"/>
      <c r="P82" s="2"/>
      <c r="Q82" s="2"/>
      <c r="V82" s="45">
        <f t="shared" si="23"/>
        <v>2.2552688574011119E-3</v>
      </c>
      <c r="W82" s="45">
        <f t="shared" si="24"/>
        <v>-1.071019761901759E-4</v>
      </c>
      <c r="X82" s="45">
        <f t="shared" si="25"/>
        <v>5.0862376191633163E-6</v>
      </c>
      <c r="Z82" s="129"/>
      <c r="AA82" s="5"/>
    </row>
    <row r="83" spans="1:27" x14ac:dyDescent="0.35">
      <c r="A83" s="6">
        <v>41603</v>
      </c>
      <c r="B83" s="87">
        <v>203.65</v>
      </c>
      <c r="C83" s="43">
        <v>80.644199999999998</v>
      </c>
      <c r="D83" s="45">
        <f t="shared" si="13"/>
        <v>-5.1780567632260383E-3</v>
      </c>
      <c r="E83" s="45">
        <f t="shared" si="13"/>
        <v>-1.8923426727834883E-2</v>
      </c>
      <c r="F83" s="45">
        <f t="shared" si="14"/>
        <v>-6.5399743295309698E-3</v>
      </c>
      <c r="G83" s="45">
        <f t="shared" si="15"/>
        <v>-2.0793466620349033E-2</v>
      </c>
      <c r="H83" s="45">
        <f t="shared" si="16"/>
        <v>1.3598873791904176E-4</v>
      </c>
      <c r="I83" s="45">
        <f t="shared" si="17"/>
        <v>4.2771264230924061E-5</v>
      </c>
      <c r="J83" s="45">
        <f t="shared" si="18"/>
        <v>-1.6756168980786522E-4</v>
      </c>
      <c r="K83" s="45">
        <f t="shared" si="19"/>
        <v>-1.8755865038027019E-2</v>
      </c>
      <c r="L83" s="45">
        <f t="shared" si="20"/>
        <v>3.5178247332468427E-4</v>
      </c>
      <c r="M83" s="45">
        <f t="shared" si="21"/>
        <v>-4.5629611609638174E-2</v>
      </c>
      <c r="N83" s="45">
        <f t="shared" si="22"/>
        <v>4.5294488230022453E-2</v>
      </c>
      <c r="O83" s="2"/>
      <c r="P83" s="2"/>
      <c r="Q83" s="2"/>
      <c r="V83" s="45">
        <f t="shared" si="23"/>
        <v>3.5178247332468427E-4</v>
      </c>
      <c r="W83" s="45">
        <f t="shared" si="24"/>
        <v>-6.5979845924211179E-6</v>
      </c>
      <c r="X83" s="45">
        <f t="shared" si="25"/>
        <v>1.2375090853843221E-7</v>
      </c>
      <c r="Z83" s="129"/>
      <c r="AA83" s="5"/>
    </row>
    <row r="84" spans="1:27" x14ac:dyDescent="0.35">
      <c r="A84" s="6">
        <v>41596</v>
      </c>
      <c r="B84" s="87">
        <v>204.71</v>
      </c>
      <c r="C84" s="43">
        <v>82.199700000000007</v>
      </c>
      <c r="D84" s="45">
        <f t="shared" si="13"/>
        <v>-1.4395763119884357E-2</v>
      </c>
      <c r="E84" s="45">
        <f t="shared" si="13"/>
        <v>-1.1313261913556548E-3</v>
      </c>
      <c r="F84" s="45">
        <f t="shared" si="14"/>
        <v>-1.5757680686189289E-2</v>
      </c>
      <c r="G84" s="45">
        <f t="shared" si="15"/>
        <v>-3.0013660838698053E-3</v>
      </c>
      <c r="H84" s="45">
        <f t="shared" si="16"/>
        <v>4.7294568371978814E-5</v>
      </c>
      <c r="I84" s="45">
        <f t="shared" si="17"/>
        <v>2.4830450060790292E-4</v>
      </c>
      <c r="J84" s="45">
        <f t="shared" si="18"/>
        <v>-3.0394404023736522E-3</v>
      </c>
      <c r="K84" s="45">
        <f t="shared" si="19"/>
        <v>1.9081142110179974E-3</v>
      </c>
      <c r="L84" s="45">
        <f t="shared" si="20"/>
        <v>3.6408998422888346E-6</v>
      </c>
      <c r="M84" s="45">
        <f t="shared" si="21"/>
        <v>-4.8501490322203959E-2</v>
      </c>
      <c r="N84" s="45">
        <f t="shared" si="22"/>
        <v>4.2422609517456668E-2</v>
      </c>
      <c r="O84" s="2"/>
      <c r="P84" s="2"/>
      <c r="Q84" s="2"/>
      <c r="V84" s="45">
        <f t="shared" si="23"/>
        <v>3.6408998422888389E-6</v>
      </c>
      <c r="W84" s="45">
        <f t="shared" si="24"/>
        <v>6.947252729964523E-9</v>
      </c>
      <c r="X84" s="45">
        <f t="shared" si="25"/>
        <v>1.3256151661578892E-11</v>
      </c>
      <c r="Z84" s="129"/>
      <c r="AA84" s="5"/>
    </row>
    <row r="85" spans="1:27" x14ac:dyDescent="0.35">
      <c r="A85" s="6">
        <v>41589</v>
      </c>
      <c r="B85" s="87">
        <v>207.7</v>
      </c>
      <c r="C85" s="43">
        <v>82.2928</v>
      </c>
      <c r="D85" s="45">
        <f t="shared" si="13"/>
        <v>3.2870853846536305E-2</v>
      </c>
      <c r="E85" s="45">
        <f t="shared" si="13"/>
        <v>6.8860883396549095E-3</v>
      </c>
      <c r="F85" s="45">
        <f t="shared" si="14"/>
        <v>3.1508936280231374E-2</v>
      </c>
      <c r="G85" s="45">
        <f t="shared" si="15"/>
        <v>5.0160484471407588E-3</v>
      </c>
      <c r="H85" s="45">
        <f t="shared" si="16"/>
        <v>1.580503508995117E-4</v>
      </c>
      <c r="I85" s="45">
        <f t="shared" si="17"/>
        <v>9.9281306551168087E-4</v>
      </c>
      <c r="J85" s="45">
        <f t="shared" si="18"/>
        <v>1.1686998673526293E-2</v>
      </c>
      <c r="K85" s="45">
        <f t="shared" si="19"/>
        <v>-4.800910333871383E-3</v>
      </c>
      <c r="L85" s="45">
        <f t="shared" si="20"/>
        <v>2.3048740033873035E-5</v>
      </c>
      <c r="M85" s="45">
        <f t="shared" si="21"/>
        <v>-3.3775051246304033E-2</v>
      </c>
      <c r="N85" s="45">
        <f t="shared" si="22"/>
        <v>5.7149048593356594E-2</v>
      </c>
      <c r="O85" s="2"/>
      <c r="P85" s="2"/>
      <c r="Q85" s="2"/>
      <c r="V85" s="45">
        <f t="shared" si="23"/>
        <v>2.3048740033873025E-5</v>
      </c>
      <c r="W85" s="45">
        <f t="shared" si="24"/>
        <v>-1.1065493421133604E-7</v>
      </c>
      <c r="X85" s="45">
        <f t="shared" si="25"/>
        <v>5.3124441714906108E-10</v>
      </c>
      <c r="Z85" s="129"/>
      <c r="AA85" s="5"/>
    </row>
    <row r="86" spans="1:27" x14ac:dyDescent="0.35">
      <c r="A86" s="6">
        <v>41582</v>
      </c>
      <c r="B86" s="87">
        <v>201.09</v>
      </c>
      <c r="C86" s="43">
        <v>81.73</v>
      </c>
      <c r="D86" s="45">
        <f t="shared" si="13"/>
        <v>3.9010023767696661E-2</v>
      </c>
      <c r="E86" s="45">
        <f t="shared" si="13"/>
        <v>1.6872392654829461E-2</v>
      </c>
      <c r="F86" s="45">
        <f t="shared" si="14"/>
        <v>3.764810620139173E-2</v>
      </c>
      <c r="G86" s="45">
        <f t="shared" si="15"/>
        <v>1.5002352762315312E-2</v>
      </c>
      <c r="H86" s="45">
        <f t="shared" si="16"/>
        <v>5.6481017006638947E-4</v>
      </c>
      <c r="I86" s="45">
        <f t="shared" si="17"/>
        <v>1.4173799005512706E-3</v>
      </c>
      <c r="J86" s="45">
        <f t="shared" si="18"/>
        <v>1.3599725194334699E-2</v>
      </c>
      <c r="K86" s="45">
        <f t="shared" si="19"/>
        <v>3.2726674604947621E-3</v>
      </c>
      <c r="L86" s="45">
        <f t="shared" si="20"/>
        <v>1.0710352306981236E-5</v>
      </c>
      <c r="M86" s="45">
        <f t="shared" si="21"/>
        <v>-3.1862324725495633E-2</v>
      </c>
      <c r="N86" s="45">
        <f t="shared" si="22"/>
        <v>5.9061775114164994E-2</v>
      </c>
      <c r="O86" s="2"/>
      <c r="P86" s="2"/>
      <c r="Q86" s="2"/>
      <c r="V86" s="45">
        <f t="shared" si="23"/>
        <v>1.0710352306981244E-5</v>
      </c>
      <c r="W86" s="45">
        <f t="shared" si="24"/>
        <v>3.5051421485492537E-8</v>
      </c>
      <c r="X86" s="45">
        <f t="shared" si="25"/>
        <v>1.1471164653965845E-10</v>
      </c>
      <c r="Z86" s="129"/>
      <c r="AA86" s="5"/>
    </row>
    <row r="87" spans="1:27" x14ac:dyDescent="0.35">
      <c r="A87" s="6">
        <v>41575</v>
      </c>
      <c r="B87" s="87">
        <v>193.54</v>
      </c>
      <c r="C87" s="43">
        <v>80.373900000000006</v>
      </c>
      <c r="D87" s="45">
        <f t="shared" si="13"/>
        <v>-2.3265203128942789E-2</v>
      </c>
      <c r="E87" s="45">
        <f t="shared" si="13"/>
        <v>-2.0021703082325388E-2</v>
      </c>
      <c r="F87" s="45">
        <f t="shared" si="14"/>
        <v>-2.4627120695247719E-2</v>
      </c>
      <c r="G87" s="45">
        <f t="shared" si="15"/>
        <v>-2.1891742974839538E-2</v>
      </c>
      <c r="H87" s="45">
        <f t="shared" si="16"/>
        <v>5.3913059647071469E-4</v>
      </c>
      <c r="I87" s="45">
        <f t="shared" si="17"/>
        <v>6.0649507373829853E-4</v>
      </c>
      <c r="J87" s="45">
        <f t="shared" si="18"/>
        <v>-5.8028128693208992E-3</v>
      </c>
      <c r="K87" s="45">
        <f t="shared" si="19"/>
        <v>-1.4218890213004489E-2</v>
      </c>
      <c r="L87" s="45">
        <f t="shared" si="20"/>
        <v>2.0217683888947482E-4</v>
      </c>
      <c r="M87" s="45">
        <f t="shared" si="21"/>
        <v>-5.1264862789151204E-2</v>
      </c>
      <c r="N87" s="45">
        <f t="shared" si="22"/>
        <v>3.9659237050509423E-2</v>
      </c>
      <c r="O87" s="2"/>
      <c r="P87" s="2"/>
      <c r="Q87" s="2"/>
      <c r="V87" s="45">
        <f t="shared" si="23"/>
        <v>2.021768388894748E-4</v>
      </c>
      <c r="W87" s="45">
        <f t="shared" si="24"/>
        <v>-2.8747302757817381E-6</v>
      </c>
      <c r="X87" s="45">
        <f t="shared" si="25"/>
        <v>4.0875474183340651E-8</v>
      </c>
      <c r="Z87" s="129"/>
      <c r="AA87" s="5"/>
    </row>
    <row r="88" spans="1:27" x14ac:dyDescent="0.35">
      <c r="A88" s="6">
        <v>41568</v>
      </c>
      <c r="B88" s="87">
        <v>198.15</v>
      </c>
      <c r="C88" s="43">
        <v>82.016000000000005</v>
      </c>
      <c r="D88" s="45">
        <f t="shared" si="13"/>
        <v>5.2645558861028452E-2</v>
      </c>
      <c r="E88" s="45">
        <f t="shared" si="13"/>
        <v>3.3851525520772171E-3</v>
      </c>
      <c r="F88" s="45">
        <f t="shared" si="14"/>
        <v>5.1283641294723521E-2</v>
      </c>
      <c r="G88" s="45">
        <f t="shared" si="15"/>
        <v>1.5151126595630664E-3</v>
      </c>
      <c r="H88" s="45">
        <f t="shared" si="16"/>
        <v>7.7700494154126857E-5</v>
      </c>
      <c r="I88" s="45">
        <f t="shared" si="17"/>
        <v>2.6300118644458715E-3</v>
      </c>
      <c r="J88" s="45">
        <f t="shared" si="18"/>
        <v>1.7848027478416115E-2</v>
      </c>
      <c r="K88" s="45">
        <f t="shared" si="19"/>
        <v>-1.4462874926338899E-2</v>
      </c>
      <c r="L88" s="45">
        <f t="shared" si="20"/>
        <v>2.091747511349224E-4</v>
      </c>
      <c r="M88" s="45">
        <f t="shared" si="21"/>
        <v>-2.7614022441414223E-2</v>
      </c>
      <c r="N88" s="45">
        <f t="shared" si="22"/>
        <v>6.33100773982464E-2</v>
      </c>
      <c r="O88" s="2"/>
      <c r="P88" s="2"/>
      <c r="Q88" s="2"/>
      <c r="V88" s="45">
        <f t="shared" si="23"/>
        <v>2.0917475113492234E-4</v>
      </c>
      <c r="W88" s="45">
        <f t="shared" si="24"/>
        <v>-3.0252682634124468E-6</v>
      </c>
      <c r="X88" s="45">
        <f t="shared" si="25"/>
        <v>4.3754076512356697E-8</v>
      </c>
      <c r="Z88" s="129"/>
      <c r="AA88" s="5"/>
    </row>
    <row r="89" spans="1:27" x14ac:dyDescent="0.35">
      <c r="A89" s="6">
        <v>41561</v>
      </c>
      <c r="B89" s="87">
        <v>188.24</v>
      </c>
      <c r="C89" s="43">
        <v>81.7393</v>
      </c>
      <c r="D89" s="45">
        <f t="shared" si="13"/>
        <v>3.8164570924332758E-2</v>
      </c>
      <c r="E89" s="45">
        <f t="shared" si="13"/>
        <v>-1.3582365491740791E-2</v>
      </c>
      <c r="F89" s="45">
        <f t="shared" si="14"/>
        <v>3.6802653358027827E-2</v>
      </c>
      <c r="G89" s="45">
        <f t="shared" si="15"/>
        <v>-1.5452405384254943E-2</v>
      </c>
      <c r="H89" s="45">
        <f t="shared" si="16"/>
        <v>-5.6868951890445742E-4</v>
      </c>
      <c r="I89" s="45">
        <f t="shared" si="17"/>
        <v>1.3544352941911569E-3</v>
      </c>
      <c r="J89" s="45">
        <f t="shared" si="18"/>
        <v>1.3336314978236728E-2</v>
      </c>
      <c r="K89" s="45">
        <f t="shared" si="19"/>
        <v>-2.6918680469977519E-2</v>
      </c>
      <c r="L89" s="45">
        <f t="shared" si="20"/>
        <v>7.2461535824474915E-4</v>
      </c>
      <c r="M89" s="45">
        <f t="shared" si="21"/>
        <v>-3.2125734941593598E-2</v>
      </c>
      <c r="N89" s="45">
        <f t="shared" si="22"/>
        <v>5.8798364898067029E-2</v>
      </c>
      <c r="O89" s="2"/>
      <c r="P89" s="2"/>
      <c r="Q89" s="2"/>
      <c r="V89" s="45">
        <f t="shared" si="23"/>
        <v>7.2461535824474915E-4</v>
      </c>
      <c r="W89" s="45">
        <f t="shared" si="24"/>
        <v>-1.9505689292228693E-5</v>
      </c>
      <c r="X89" s="45">
        <f t="shared" si="25"/>
        <v>5.2506741740416614E-7</v>
      </c>
      <c r="Z89" s="129"/>
      <c r="AA89" s="5"/>
    </row>
    <row r="90" spans="1:27" x14ac:dyDescent="0.35">
      <c r="A90" s="6">
        <v>41554</v>
      </c>
      <c r="B90" s="87">
        <v>181.32</v>
      </c>
      <c r="C90" s="43">
        <v>82.864800000000002</v>
      </c>
      <c r="D90" s="45">
        <f t="shared" si="13"/>
        <v>-3.51725653989896E-3</v>
      </c>
      <c r="E90" s="45">
        <f t="shared" si="13"/>
        <v>-2.1461416921147447E-2</v>
      </c>
      <c r="F90" s="45">
        <f t="shared" si="14"/>
        <v>-4.879174106203892E-3</v>
      </c>
      <c r="G90" s="45">
        <f t="shared" si="15"/>
        <v>-2.3331456813661597E-2</v>
      </c>
      <c r="H90" s="45">
        <f t="shared" si="16"/>
        <v>1.1383823994523204E-4</v>
      </c>
      <c r="I90" s="45">
        <f t="shared" si="17"/>
        <v>2.3806339958650547E-5</v>
      </c>
      <c r="J90" s="45">
        <f t="shared" si="18"/>
        <v>3.4987905115827053E-4</v>
      </c>
      <c r="K90" s="45">
        <f t="shared" si="19"/>
        <v>-2.1811295972305716E-2</v>
      </c>
      <c r="L90" s="45">
        <f t="shared" si="20"/>
        <v>4.7573263199151959E-4</v>
      </c>
      <c r="M90" s="45">
        <f t="shared" si="21"/>
        <v>-4.5112170868672044E-2</v>
      </c>
      <c r="N90" s="45">
        <f t="shared" si="22"/>
        <v>4.5811928970988583E-2</v>
      </c>
      <c r="O90" s="2"/>
      <c r="P90" s="2"/>
      <c r="Q90" s="2"/>
      <c r="V90" s="45">
        <f t="shared" si="23"/>
        <v>4.7573263199151959E-4</v>
      </c>
      <c r="W90" s="45">
        <f t="shared" si="24"/>
        <v>-1.0376345240051029E-5</v>
      </c>
      <c r="X90" s="45">
        <f t="shared" si="25"/>
        <v>2.2632153714157861E-7</v>
      </c>
      <c r="Z90" s="129"/>
      <c r="AA90" s="5"/>
    </row>
    <row r="91" spans="1:27" x14ac:dyDescent="0.35">
      <c r="A91" s="6">
        <v>41547</v>
      </c>
      <c r="B91" s="87">
        <v>181.96</v>
      </c>
      <c r="C91" s="43">
        <v>84.682199999999995</v>
      </c>
      <c r="D91" s="45">
        <f t="shared" si="13"/>
        <v>-2.3348183135634127E-2</v>
      </c>
      <c r="E91" s="45">
        <f t="shared" si="13"/>
        <v>-1.5657474438911537E-2</v>
      </c>
      <c r="F91" s="45">
        <f t="shared" si="14"/>
        <v>-2.4710100701939058E-2</v>
      </c>
      <c r="G91" s="45">
        <f t="shared" si="15"/>
        <v>-1.7527514331425686E-2</v>
      </c>
      <c r="H91" s="45">
        <f t="shared" si="16"/>
        <v>4.3310664418420874E-4</v>
      </c>
      <c r="I91" s="45">
        <f t="shared" si="17"/>
        <v>6.1058907669996911E-4</v>
      </c>
      <c r="J91" s="45">
        <f t="shared" si="18"/>
        <v>-5.8286662113090915E-3</v>
      </c>
      <c r="K91" s="45">
        <f t="shared" si="19"/>
        <v>-9.8288082276024452E-3</v>
      </c>
      <c r="L91" s="45">
        <f t="shared" si="20"/>
        <v>9.6605471174985517E-5</v>
      </c>
      <c r="M91" s="45">
        <f t="shared" si="21"/>
        <v>-5.1290716131139391E-2</v>
      </c>
      <c r="N91" s="45">
        <f t="shared" si="22"/>
        <v>3.9633383708521236E-2</v>
      </c>
      <c r="O91" s="2"/>
      <c r="P91" s="2"/>
      <c r="Q91" s="2"/>
      <c r="V91" s="45">
        <f t="shared" si="23"/>
        <v>9.660547117498549E-5</v>
      </c>
      <c r="W91" s="45">
        <f t="shared" si="24"/>
        <v>-9.4951664991610808E-7</v>
      </c>
      <c r="X91" s="45">
        <f t="shared" si="25"/>
        <v>9.332617060940952E-9</v>
      </c>
      <c r="Z91" s="129"/>
      <c r="AA91" s="5"/>
    </row>
    <row r="92" spans="1:27" x14ac:dyDescent="0.35">
      <c r="A92" s="6">
        <v>41540</v>
      </c>
      <c r="B92" s="87">
        <v>186.31</v>
      </c>
      <c r="C92" s="43">
        <v>86.029200000000003</v>
      </c>
      <c r="D92" s="45">
        <f t="shared" si="13"/>
        <v>-1.0935923979402252E-2</v>
      </c>
      <c r="E92" s="45">
        <f t="shared" si="13"/>
        <v>7.2367643081519646E-3</v>
      </c>
      <c r="F92" s="45">
        <f t="shared" si="14"/>
        <v>-1.2297841545707185E-2</v>
      </c>
      <c r="G92" s="45">
        <f t="shared" si="15"/>
        <v>5.3667244156378139E-3</v>
      </c>
      <c r="H92" s="45">
        <f t="shared" si="16"/>
        <v>-6.5999126482991821E-5</v>
      </c>
      <c r="I92" s="45">
        <f t="shared" si="17"/>
        <v>1.5123690668332167E-4</v>
      </c>
      <c r="J92" s="45">
        <f t="shared" si="18"/>
        <v>-1.9614891212206007E-3</v>
      </c>
      <c r="K92" s="45">
        <f t="shared" si="19"/>
        <v>9.1982534293725653E-3</v>
      </c>
      <c r="L92" s="45">
        <f t="shared" si="20"/>
        <v>8.4607866150964155E-5</v>
      </c>
      <c r="M92" s="45">
        <f t="shared" si="21"/>
        <v>-4.7423539041050906E-2</v>
      </c>
      <c r="N92" s="45">
        <f t="shared" si="22"/>
        <v>4.3500560798609721E-2</v>
      </c>
      <c r="O92" s="2"/>
      <c r="P92" s="2"/>
      <c r="Q92" s="2"/>
      <c r="V92" s="45">
        <f t="shared" si="23"/>
        <v>8.4607866150964196E-5</v>
      </c>
      <c r="W92" s="45">
        <f t="shared" si="24"/>
        <v>7.7824459497500152E-7</v>
      </c>
      <c r="X92" s="45">
        <f t="shared" si="25"/>
        <v>7.1584910146194732E-9</v>
      </c>
      <c r="Z92" s="129"/>
      <c r="AA92" s="5"/>
    </row>
    <row r="93" spans="1:27" x14ac:dyDescent="0.35">
      <c r="A93" s="6">
        <v>41533</v>
      </c>
      <c r="B93" s="87">
        <v>188.37</v>
      </c>
      <c r="C93" s="43">
        <v>85.411100000000005</v>
      </c>
      <c r="D93" s="45">
        <f t="shared" si="13"/>
        <v>3.3296763576522177E-2</v>
      </c>
      <c r="E93" s="45">
        <f t="shared" si="13"/>
        <v>4.9184899105852005E-2</v>
      </c>
      <c r="F93" s="45">
        <f t="shared" si="14"/>
        <v>3.1934846010217247E-2</v>
      </c>
      <c r="G93" s="45">
        <f t="shared" si="15"/>
        <v>4.7314859213337855E-2</v>
      </c>
      <c r="H93" s="45">
        <f t="shared" si="16"/>
        <v>1.5109927429730532E-3</v>
      </c>
      <c r="I93" s="45">
        <f t="shared" si="17"/>
        <v>1.0198343896962883E-3</v>
      </c>
      <c r="J93" s="45">
        <f t="shared" si="18"/>
        <v>1.181969557660539E-2</v>
      </c>
      <c r="K93" s="45">
        <f t="shared" si="19"/>
        <v>3.7365203529246618E-2</v>
      </c>
      <c r="L93" s="45">
        <f t="shared" si="20"/>
        <v>1.396158434782024E-3</v>
      </c>
      <c r="M93" s="45">
        <f t="shared" si="21"/>
        <v>-3.3642354343224941E-2</v>
      </c>
      <c r="N93" s="45">
        <f t="shared" si="22"/>
        <v>5.7281745496435686E-2</v>
      </c>
      <c r="O93" s="2"/>
      <c r="P93" s="2"/>
      <c r="Q93" s="2"/>
      <c r="V93" s="45">
        <f t="shared" si="23"/>
        <v>1.396158434782024E-3</v>
      </c>
      <c r="W93" s="45">
        <f t="shared" si="24"/>
        <v>5.2167744074704713E-5</v>
      </c>
      <c r="X93" s="45">
        <f t="shared" si="25"/>
        <v>1.949258375012991E-6</v>
      </c>
      <c r="Z93" s="129"/>
      <c r="AA93" s="5"/>
    </row>
    <row r="94" spans="1:27" x14ac:dyDescent="0.35">
      <c r="A94" s="6">
        <v>41526</v>
      </c>
      <c r="B94" s="87">
        <v>182.3</v>
      </c>
      <c r="C94" s="43">
        <v>81.4071</v>
      </c>
      <c r="D94" s="45">
        <f t="shared" si="13"/>
        <v>4.0050205385668704E-2</v>
      </c>
      <c r="E94" s="45">
        <f t="shared" si="13"/>
        <v>7.190764346576969E-3</v>
      </c>
      <c r="F94" s="45">
        <f t="shared" si="14"/>
        <v>3.8688287819363773E-2</v>
      </c>
      <c r="G94" s="45">
        <f t="shared" si="15"/>
        <v>5.3207244540628184E-3</v>
      </c>
      <c r="H94" s="45">
        <f t="shared" si="16"/>
        <v>2.0584971908630949E-4</v>
      </c>
      <c r="I94" s="45">
        <f t="shared" si="17"/>
        <v>1.4967836143939314E-3</v>
      </c>
      <c r="J94" s="45">
        <f t="shared" si="18"/>
        <v>1.3923805321241576E-2</v>
      </c>
      <c r="K94" s="45">
        <f t="shared" si="19"/>
        <v>-6.7330409746646069E-3</v>
      </c>
      <c r="L94" s="45">
        <f t="shared" si="20"/>
        <v>4.5333840766512517E-5</v>
      </c>
      <c r="M94" s="45">
        <f t="shared" si="21"/>
        <v>-3.1538244598588755E-2</v>
      </c>
      <c r="N94" s="45">
        <f t="shared" si="22"/>
        <v>5.9385855241071872E-2</v>
      </c>
      <c r="O94" s="2"/>
      <c r="P94" s="2"/>
      <c r="Q94" s="2"/>
      <c r="V94" s="45">
        <f t="shared" si="23"/>
        <v>4.533384076651251E-5</v>
      </c>
      <c r="W94" s="45">
        <f t="shared" si="24"/>
        <v>-3.0523460741984943E-7</v>
      </c>
      <c r="X94" s="45">
        <f t="shared" si="25"/>
        <v>2.0551571186435116E-9</v>
      </c>
      <c r="Z94" s="129"/>
      <c r="AA94" s="5"/>
    </row>
    <row r="95" spans="1:27" x14ac:dyDescent="0.35">
      <c r="A95" s="6">
        <v>41519</v>
      </c>
      <c r="B95" s="87">
        <v>175.28</v>
      </c>
      <c r="C95" s="43">
        <v>80.825900000000004</v>
      </c>
      <c r="D95" s="45">
        <f t="shared" si="13"/>
        <v>-1.5059563946954409E-2</v>
      </c>
      <c r="E95" s="45">
        <f t="shared" si="13"/>
        <v>-5.613055790733646E-2</v>
      </c>
      <c r="F95" s="45">
        <f t="shared" si="14"/>
        <v>-1.6421481513259339E-2</v>
      </c>
      <c r="G95" s="45">
        <f t="shared" si="15"/>
        <v>-5.800059779985061E-2</v>
      </c>
      <c r="H95" s="45">
        <f t="shared" si="16"/>
        <v>9.5245574452823708E-4</v>
      </c>
      <c r="I95" s="45">
        <f t="shared" si="17"/>
        <v>2.6966505509031825E-4</v>
      </c>
      <c r="J95" s="45">
        <f t="shared" si="18"/>
        <v>-3.2462549168400423E-3</v>
      </c>
      <c r="K95" s="45">
        <f t="shared" si="19"/>
        <v>-5.2884302990496415E-2</v>
      </c>
      <c r="L95" s="45">
        <f t="shared" si="20"/>
        <v>2.796749502790628E-3</v>
      </c>
      <c r="M95" s="45">
        <f t="shared" si="21"/>
        <v>-4.8708304836670352E-2</v>
      </c>
      <c r="N95" s="45">
        <f t="shared" si="22"/>
        <v>4.2215795002990275E-2</v>
      </c>
      <c r="O95" s="2"/>
      <c r="P95" s="2"/>
      <c r="Q95" s="2"/>
      <c r="V95" s="45">
        <f t="shared" si="23"/>
        <v>2.796749502790628E-3</v>
      </c>
      <c r="W95" s="45">
        <f t="shared" si="24"/>
        <v>-1.4790414809409978E-4</v>
      </c>
      <c r="X95" s="45">
        <f t="shared" si="25"/>
        <v>7.8218077813596243E-6</v>
      </c>
      <c r="Z95" s="129"/>
      <c r="AA95" s="5"/>
    </row>
    <row r="96" spans="1:27" x14ac:dyDescent="0.35">
      <c r="A96" s="6">
        <v>41512</v>
      </c>
      <c r="B96" s="87">
        <v>177.96</v>
      </c>
      <c r="C96" s="43">
        <v>85.632499999999993</v>
      </c>
      <c r="D96" s="45">
        <f t="shared" si="13"/>
        <v>-1.0665169800729594E-3</v>
      </c>
      <c r="E96" s="45">
        <f t="shared" si="13"/>
        <v>-1.9347657593082749E-3</v>
      </c>
      <c r="F96" s="45">
        <f t="shared" si="14"/>
        <v>-2.428434546377891E-3</v>
      </c>
      <c r="G96" s="45">
        <f t="shared" si="15"/>
        <v>-3.8048056518224255E-3</v>
      </c>
      <c r="H96" s="45">
        <f t="shared" si="16"/>
        <v>9.2397214871394271E-6</v>
      </c>
      <c r="I96" s="45">
        <f t="shared" si="17"/>
        <v>5.8972943460415934E-6</v>
      </c>
      <c r="J96" s="45">
        <f t="shared" si="18"/>
        <v>1.1134341590754528E-3</v>
      </c>
      <c r="K96" s="45">
        <f t="shared" si="19"/>
        <v>-3.0481999183837277E-3</v>
      </c>
      <c r="L96" s="45">
        <f t="shared" si="20"/>
        <v>9.2915227424345639E-6</v>
      </c>
      <c r="M96" s="45">
        <f t="shared" si="21"/>
        <v>-4.4348615760754863E-2</v>
      </c>
      <c r="N96" s="45">
        <f t="shared" si="22"/>
        <v>4.6575484078905764E-2</v>
      </c>
      <c r="O96" s="2"/>
      <c r="P96" s="2"/>
      <c r="Q96" s="2"/>
      <c r="V96" s="45">
        <f t="shared" si="23"/>
        <v>9.2915227424345571E-6</v>
      </c>
      <c r="W96" s="45">
        <f t="shared" si="24"/>
        <v>-2.8322418865149554E-8</v>
      </c>
      <c r="X96" s="45">
        <f t="shared" si="25"/>
        <v>8.6332394873178588E-11</v>
      </c>
      <c r="Z96" s="129"/>
      <c r="AA96" s="5"/>
    </row>
    <row r="97" spans="1:27" x14ac:dyDescent="0.35">
      <c r="A97" s="6">
        <v>41505</v>
      </c>
      <c r="B97" s="87">
        <v>178.15</v>
      </c>
      <c r="C97" s="43">
        <v>85.798500000000004</v>
      </c>
      <c r="D97" s="45">
        <f t="shared" si="13"/>
        <v>0</v>
      </c>
      <c r="E97" s="45">
        <f t="shared" si="13"/>
        <v>3.7776862636823162E-3</v>
      </c>
      <c r="F97" s="45">
        <f t="shared" si="14"/>
        <v>-1.3619175663049318E-3</v>
      </c>
      <c r="G97" s="45">
        <f t="shared" si="15"/>
        <v>1.9076463711681655E-3</v>
      </c>
      <c r="H97" s="45">
        <f t="shared" si="16"/>
        <v>-2.5980571031917823E-6</v>
      </c>
      <c r="I97" s="45">
        <f t="shared" si="17"/>
        <v>1.8548194574099482E-6</v>
      </c>
      <c r="J97" s="45">
        <f t="shared" si="18"/>
        <v>1.4457193603119862E-3</v>
      </c>
      <c r="K97" s="45">
        <f t="shared" si="19"/>
        <v>2.3319669033703299E-3</v>
      </c>
      <c r="L97" s="45">
        <f t="shared" si="20"/>
        <v>5.4380696384146055E-6</v>
      </c>
      <c r="M97" s="45">
        <f t="shared" si="21"/>
        <v>-4.4016330559518327E-2</v>
      </c>
      <c r="N97" s="45">
        <f t="shared" si="22"/>
        <v>4.69077692801423E-2</v>
      </c>
      <c r="O97" s="2"/>
      <c r="P97" s="2"/>
      <c r="Q97" s="2"/>
      <c r="V97" s="45">
        <f t="shared" si="23"/>
        <v>5.4380696384146115E-6</v>
      </c>
      <c r="W97" s="45">
        <f t="shared" si="24"/>
        <v>1.2681398415005939E-8</v>
      </c>
      <c r="X97" s="45">
        <f t="shared" si="25"/>
        <v>2.957260139224682E-11</v>
      </c>
      <c r="Z97" s="129"/>
      <c r="AA97" s="5"/>
    </row>
    <row r="98" spans="1:27" x14ac:dyDescent="0.35">
      <c r="A98" s="6">
        <v>41498</v>
      </c>
      <c r="B98" s="87">
        <v>178.15</v>
      </c>
      <c r="C98" s="43">
        <v>85.4756</v>
      </c>
      <c r="D98" s="45">
        <f t="shared" si="13"/>
        <v>7.0227081581160616E-2</v>
      </c>
      <c r="E98" s="45">
        <f t="shared" si="13"/>
        <v>8.1607667511562239E-3</v>
      </c>
      <c r="F98" s="45">
        <f t="shared" si="14"/>
        <v>6.8865164014855679E-2</v>
      </c>
      <c r="G98" s="45">
        <f t="shared" si="15"/>
        <v>6.2907268586420732E-3</v>
      </c>
      <c r="H98" s="45">
        <f t="shared" si="16"/>
        <v>4.3321193689304418E-4</v>
      </c>
      <c r="I98" s="45">
        <f t="shared" si="17"/>
        <v>4.7424108147929734E-3</v>
      </c>
      <c r="J98" s="45">
        <f t="shared" si="18"/>
        <v>2.3325745999788507E-2</v>
      </c>
      <c r="K98" s="45">
        <f t="shared" si="19"/>
        <v>-1.5164979248632283E-2</v>
      </c>
      <c r="L98" s="45">
        <f t="shared" si="20"/>
        <v>2.2997659561144778E-4</v>
      </c>
      <c r="M98" s="45">
        <f t="shared" si="21"/>
        <v>-2.2136303920041837E-2</v>
      </c>
      <c r="N98" s="45">
        <f t="shared" si="22"/>
        <v>6.8787795919618783E-2</v>
      </c>
      <c r="O98" s="2"/>
      <c r="P98" s="2"/>
      <c r="Q98" s="2"/>
      <c r="V98" s="45">
        <f t="shared" si="23"/>
        <v>2.2997659561144773E-4</v>
      </c>
      <c r="W98" s="45">
        <f t="shared" si="24"/>
        <v>-3.4875903001187026E-6</v>
      </c>
      <c r="X98" s="45">
        <f t="shared" si="25"/>
        <v>5.2889234529031361E-8</v>
      </c>
      <c r="Z98" s="129"/>
      <c r="AA98" s="5"/>
    </row>
    <row r="99" spans="1:27" x14ac:dyDescent="0.35">
      <c r="A99" s="6">
        <v>41491</v>
      </c>
      <c r="B99" s="87">
        <v>166.46</v>
      </c>
      <c r="C99" s="43">
        <v>84.783699999999996</v>
      </c>
      <c r="D99" s="45">
        <f t="shared" si="13"/>
        <v>-2.8752845333652197E-3</v>
      </c>
      <c r="E99" s="45">
        <f t="shared" si="13"/>
        <v>2.7389807012314096E-2</v>
      </c>
      <c r="F99" s="45">
        <f t="shared" si="14"/>
        <v>-4.2372020996701513E-3</v>
      </c>
      <c r="G99" s="45">
        <f t="shared" si="15"/>
        <v>2.5519767119799946E-2</v>
      </c>
      <c r="H99" s="45">
        <f t="shared" si="16"/>
        <v>-1.0813241082310962E-4</v>
      </c>
      <c r="I99" s="45">
        <f t="shared" si="17"/>
        <v>1.795388163344914E-5</v>
      </c>
      <c r="J99" s="45">
        <f t="shared" si="18"/>
        <v>5.4989255433258684E-4</v>
      </c>
      <c r="K99" s="45">
        <f t="shared" si="19"/>
        <v>2.683991445798151E-2</v>
      </c>
      <c r="L99" s="45">
        <f t="shared" si="20"/>
        <v>7.2038100811176492E-4</v>
      </c>
      <c r="M99" s="45">
        <f t="shared" si="21"/>
        <v>-4.4912157365497724E-2</v>
      </c>
      <c r="N99" s="45">
        <f t="shared" si="22"/>
        <v>4.6011942474162904E-2</v>
      </c>
      <c r="O99" s="2"/>
      <c r="P99" s="2"/>
      <c r="Q99" s="2"/>
      <c r="V99" s="45">
        <f t="shared" si="23"/>
        <v>7.2038100811176492E-4</v>
      </c>
      <c r="W99" s="45">
        <f t="shared" si="24"/>
        <v>1.9334964634874256E-5</v>
      </c>
      <c r="X99" s="45">
        <f t="shared" si="25"/>
        <v>5.1894879684812276E-7</v>
      </c>
      <c r="Z99" s="129"/>
      <c r="AA99" s="5"/>
    </row>
    <row r="100" spans="1:27" x14ac:dyDescent="0.35">
      <c r="A100" s="6">
        <v>41484</v>
      </c>
      <c r="B100" s="87">
        <v>166.94</v>
      </c>
      <c r="C100" s="43">
        <v>82.523399999999995</v>
      </c>
      <c r="D100" s="45">
        <f t="shared" si="13"/>
        <v>5.5415010239729398E-3</v>
      </c>
      <c r="E100" s="45">
        <f t="shared" si="13"/>
        <v>2.0186548482207332E-2</v>
      </c>
      <c r="F100" s="45">
        <f t="shared" si="14"/>
        <v>4.1795834576680083E-3</v>
      </c>
      <c r="G100" s="45">
        <f t="shared" si="15"/>
        <v>1.8316508589693182E-2</v>
      </c>
      <c r="H100" s="45">
        <f t="shared" si="16"/>
        <v>7.6555376303715606E-5</v>
      </c>
      <c r="I100" s="45">
        <f t="shared" si="17"/>
        <v>1.7468917879612065E-5</v>
      </c>
      <c r="J100" s="45">
        <f t="shared" si="18"/>
        <v>3.1722355033342365E-3</v>
      </c>
      <c r="K100" s="45">
        <f t="shared" si="19"/>
        <v>1.7014312978873094E-2</v>
      </c>
      <c r="L100" s="45">
        <f t="shared" si="20"/>
        <v>2.8948684614304944E-4</v>
      </c>
      <c r="M100" s="45">
        <f t="shared" si="21"/>
        <v>-4.2289814416496083E-2</v>
      </c>
      <c r="N100" s="45">
        <f t="shared" si="22"/>
        <v>4.8634285423164544E-2</v>
      </c>
      <c r="O100" s="2"/>
      <c r="P100" s="2"/>
      <c r="Q100" s="2"/>
      <c r="V100" s="45">
        <f t="shared" si="23"/>
        <v>2.8948684614304944E-4</v>
      </c>
      <c r="W100" s="45">
        <f t="shared" si="24"/>
        <v>4.9254198035447246E-6</v>
      </c>
      <c r="X100" s="45">
        <f t="shared" si="25"/>
        <v>8.3802634089849571E-8</v>
      </c>
      <c r="Z100" s="129"/>
      <c r="AA100" s="5"/>
    </row>
    <row r="101" spans="1:27" x14ac:dyDescent="0.35">
      <c r="A101" s="6">
        <v>41477</v>
      </c>
      <c r="B101" s="87">
        <v>166.02</v>
      </c>
      <c r="C101" s="43">
        <v>80.890500000000003</v>
      </c>
      <c r="D101" s="45">
        <f t="shared" si="13"/>
        <v>2.8752013880282656E-2</v>
      </c>
      <c r="E101" s="45">
        <f t="shared" si="13"/>
        <v>-6.2335760504878381E-3</v>
      </c>
      <c r="F101" s="45">
        <f t="shared" si="14"/>
        <v>2.7390096313977725E-2</v>
      </c>
      <c r="G101" s="45">
        <f t="shared" si="15"/>
        <v>-8.1036159430019888E-3</v>
      </c>
      <c r="H101" s="45">
        <f t="shared" si="16"/>
        <v>-2.2195882117030991E-4</v>
      </c>
      <c r="I101" s="45">
        <f t="shared" si="17"/>
        <v>7.5021737608897611E-4</v>
      </c>
      <c r="J101" s="45">
        <f t="shared" si="18"/>
        <v>1.0403728371581317E-2</v>
      </c>
      <c r="K101" s="45">
        <f t="shared" si="19"/>
        <v>-1.6637304422069156E-2</v>
      </c>
      <c r="L101" s="45">
        <f t="shared" si="20"/>
        <v>2.7679989843260191E-4</v>
      </c>
      <c r="M101" s="45">
        <f t="shared" si="21"/>
        <v>-3.5058321548249012E-2</v>
      </c>
      <c r="N101" s="45">
        <f t="shared" si="22"/>
        <v>5.5865778291411615E-2</v>
      </c>
      <c r="O101" s="2"/>
      <c r="P101" s="2"/>
      <c r="Q101" s="2"/>
      <c r="V101" s="45">
        <f t="shared" si="23"/>
        <v>2.7679989843260191E-4</v>
      </c>
      <c r="W101" s="45">
        <f t="shared" si="24"/>
        <v>-4.605204174221021E-6</v>
      </c>
      <c r="X101" s="45">
        <f t="shared" si="25"/>
        <v>7.6618183772298734E-8</v>
      </c>
      <c r="Z101" s="129"/>
      <c r="AA101" s="5"/>
    </row>
    <row r="102" spans="1:27" x14ac:dyDescent="0.35">
      <c r="A102" s="6">
        <v>41470</v>
      </c>
      <c r="B102" s="87">
        <v>161.38</v>
      </c>
      <c r="C102" s="43">
        <v>81.397900000000007</v>
      </c>
      <c r="D102" s="45">
        <f t="shared" si="13"/>
        <v>2.8946697271104257E-2</v>
      </c>
      <c r="E102" s="45">
        <f t="shared" si="13"/>
        <v>3.4121825271108083E-3</v>
      </c>
      <c r="F102" s="45">
        <f t="shared" si="14"/>
        <v>2.7584779704799327E-2</v>
      </c>
      <c r="G102" s="45">
        <f t="shared" si="15"/>
        <v>1.5421426345966576E-3</v>
      </c>
      <c r="H102" s="45">
        <f t="shared" si="16"/>
        <v>4.2539664848727647E-5</v>
      </c>
      <c r="I102" s="45">
        <f t="shared" si="17"/>
        <v>7.6092007136230886E-4</v>
      </c>
      <c r="J102" s="45">
        <f t="shared" si="18"/>
        <v>1.046438414256786E-2</v>
      </c>
      <c r="K102" s="45">
        <f t="shared" si="19"/>
        <v>-7.0522016154570526E-3</v>
      </c>
      <c r="L102" s="45">
        <f t="shared" si="20"/>
        <v>4.9733547625055064E-5</v>
      </c>
      <c r="M102" s="45">
        <f t="shared" si="21"/>
        <v>-3.4997665777262467E-2</v>
      </c>
      <c r="N102" s="45">
        <f t="shared" si="22"/>
        <v>5.592643406239816E-2</v>
      </c>
      <c r="O102" s="2"/>
      <c r="P102" s="2"/>
      <c r="Q102" s="2"/>
      <c r="V102" s="45">
        <f t="shared" si="23"/>
        <v>4.9733547625055051E-5</v>
      </c>
      <c r="W102" s="45">
        <f t="shared" si="24"/>
        <v>-3.5073100490382344E-7</v>
      </c>
      <c r="X102" s="45">
        <f t="shared" si="25"/>
        <v>2.4734257593736187E-9</v>
      </c>
      <c r="Z102" s="129"/>
      <c r="AA102" s="5"/>
    </row>
    <row r="103" spans="1:27" x14ac:dyDescent="0.35">
      <c r="A103" s="6">
        <v>41463</v>
      </c>
      <c r="B103" s="87">
        <v>156.84</v>
      </c>
      <c r="C103" s="43">
        <v>81.121099999999998</v>
      </c>
      <c r="D103" s="45">
        <f t="shared" si="13"/>
        <v>2.2025283461488306E-2</v>
      </c>
      <c r="E103" s="45">
        <f t="shared" si="13"/>
        <v>9.4133486634662856E-3</v>
      </c>
      <c r="F103" s="45">
        <f t="shared" si="14"/>
        <v>2.0663365895183375E-2</v>
      </c>
      <c r="G103" s="45">
        <f t="shared" si="15"/>
        <v>7.5433087709521349E-3</v>
      </c>
      <c r="H103" s="45">
        <f t="shared" si="16"/>
        <v>1.5587014919452998E-4</v>
      </c>
      <c r="I103" s="45">
        <f t="shared" si="17"/>
        <v>4.2697469011822742E-4</v>
      </c>
      <c r="J103" s="45">
        <f t="shared" si="18"/>
        <v>8.3079408570495891E-3</v>
      </c>
      <c r="K103" s="45">
        <f t="shared" si="19"/>
        <v>1.1054078064166965E-3</v>
      </c>
      <c r="L103" s="45">
        <f t="shared" si="20"/>
        <v>1.2219264184869728E-6</v>
      </c>
      <c r="M103" s="45">
        <f t="shared" si="21"/>
        <v>-3.7154109062780737E-2</v>
      </c>
      <c r="N103" s="45">
        <f t="shared" si="22"/>
        <v>5.376999077687989E-2</v>
      </c>
      <c r="O103" s="2"/>
      <c r="P103" s="2"/>
      <c r="Q103" s="2"/>
      <c r="V103" s="45">
        <f t="shared" si="23"/>
        <v>1.2219264184869751E-6</v>
      </c>
      <c r="W103" s="45">
        <f t="shared" si="24"/>
        <v>1.3507270018622989E-9</v>
      </c>
      <c r="X103" s="45">
        <f t="shared" si="25"/>
        <v>1.4931041721964064E-12</v>
      </c>
      <c r="Z103" s="129"/>
      <c r="AA103" s="5"/>
    </row>
    <row r="104" spans="1:27" x14ac:dyDescent="0.35">
      <c r="A104" s="6">
        <v>41456</v>
      </c>
      <c r="B104" s="87">
        <v>153.46</v>
      </c>
      <c r="C104" s="43">
        <v>80.364599999999996</v>
      </c>
      <c r="D104" s="45">
        <f t="shared" si="13"/>
        <v>4.1183255309044181E-2</v>
      </c>
      <c r="E104" s="45">
        <f t="shared" si="13"/>
        <v>3.5335434117735001E-2</v>
      </c>
      <c r="F104" s="45">
        <f t="shared" si="14"/>
        <v>3.982133774273925E-2</v>
      </c>
      <c r="G104" s="45">
        <f t="shared" si="15"/>
        <v>3.3465394225220851E-2</v>
      </c>
      <c r="H104" s="45">
        <f t="shared" si="16"/>
        <v>1.3326367661364352E-3</v>
      </c>
      <c r="I104" s="45">
        <f t="shared" si="17"/>
        <v>1.5857389396213095E-3</v>
      </c>
      <c r="J104" s="45">
        <f t="shared" si="18"/>
        <v>1.4276819599339711E-2</v>
      </c>
      <c r="K104" s="45">
        <f t="shared" si="19"/>
        <v>2.1058614518395288E-2</v>
      </c>
      <c r="L104" s="45">
        <f t="shared" si="20"/>
        <v>4.4346524543436883E-4</v>
      </c>
      <c r="M104" s="45">
        <f t="shared" si="21"/>
        <v>-3.1185230320490621E-2</v>
      </c>
      <c r="N104" s="45">
        <f t="shared" si="22"/>
        <v>5.9738869519170006E-2</v>
      </c>
      <c r="O104" s="2"/>
      <c r="P104" s="2"/>
      <c r="Q104" s="2"/>
      <c r="V104" s="45">
        <f t="shared" si="23"/>
        <v>4.4346524543436883E-4</v>
      </c>
      <c r="W104" s="45">
        <f t="shared" si="24"/>
        <v>9.3387636559079298E-6</v>
      </c>
      <c r="X104" s="45">
        <f t="shared" si="25"/>
        <v>1.9666142390816497E-7</v>
      </c>
      <c r="Z104" s="129"/>
      <c r="AA104" s="5"/>
    </row>
    <row r="105" spans="1:27" x14ac:dyDescent="0.35">
      <c r="A105" s="6">
        <v>41449</v>
      </c>
      <c r="B105" s="87">
        <v>147.38999999999999</v>
      </c>
      <c r="C105" s="43">
        <v>77.621799999999993</v>
      </c>
      <c r="D105" s="45">
        <f t="shared" si="13"/>
        <v>-6.7800898108911684E-2</v>
      </c>
      <c r="E105" s="45">
        <f t="shared" si="13"/>
        <v>-3.5227906895810422E-2</v>
      </c>
      <c r="F105" s="45">
        <f t="shared" si="14"/>
        <v>-6.9162815675216621E-2</v>
      </c>
      <c r="G105" s="45">
        <f t="shared" si="15"/>
        <v>-3.7097946788324572E-2</v>
      </c>
      <c r="H105" s="45">
        <f t="shared" si="16"/>
        <v>2.565798455649887E-3</v>
      </c>
      <c r="I105" s="45">
        <f t="shared" si="17"/>
        <v>4.7834950721239904E-3</v>
      </c>
      <c r="J105" s="45">
        <f t="shared" si="18"/>
        <v>-1.96784028928529E-2</v>
      </c>
      <c r="K105" s="45">
        <f t="shared" si="19"/>
        <v>-1.5549504002957522E-2</v>
      </c>
      <c r="L105" s="45">
        <f t="shared" si="20"/>
        <v>2.4178707473799201E-4</v>
      </c>
      <c r="M105" s="45">
        <f t="shared" si="21"/>
        <v>-6.5140452812683186E-2</v>
      </c>
      <c r="N105" s="45">
        <f t="shared" si="22"/>
        <v>2.5783647026977444E-2</v>
      </c>
      <c r="O105" s="2"/>
      <c r="P105" s="2"/>
      <c r="Q105" s="2"/>
      <c r="V105" s="45">
        <f t="shared" si="23"/>
        <v>2.4178707473799195E-4</v>
      </c>
      <c r="W105" s="45">
        <f t="shared" si="24"/>
        <v>-3.7596690865017951E-6</v>
      </c>
      <c r="X105" s="45">
        <f t="shared" si="25"/>
        <v>5.8460989510355307E-8</v>
      </c>
      <c r="Z105" s="129"/>
      <c r="AA105" s="5"/>
    </row>
    <row r="106" spans="1:27" x14ac:dyDescent="0.35">
      <c r="A106" s="6">
        <v>41442</v>
      </c>
      <c r="B106" s="87">
        <v>158.11000000000001</v>
      </c>
      <c r="C106" s="43">
        <v>80.456100000000006</v>
      </c>
      <c r="D106" s="45">
        <f t="shared" si="13"/>
        <v>-1.5381741188192792E-2</v>
      </c>
      <c r="E106" s="45">
        <f t="shared" si="13"/>
        <v>-2.8804125428675789E-2</v>
      </c>
      <c r="F106" s="45">
        <f t="shared" si="14"/>
        <v>-1.6743658754497723E-2</v>
      </c>
      <c r="G106" s="45">
        <f t="shared" si="15"/>
        <v>-3.0674165321189939E-2</v>
      </c>
      <c r="H106" s="45">
        <f t="shared" si="16"/>
        <v>5.1359775671705238E-4</v>
      </c>
      <c r="I106" s="45">
        <f t="shared" si="17"/>
        <v>2.8035010848706824E-4</v>
      </c>
      <c r="J106" s="45">
        <f t="shared" si="18"/>
        <v>-3.346632811837461E-3</v>
      </c>
      <c r="K106" s="45">
        <f t="shared" si="19"/>
        <v>-2.5457492616838329E-2</v>
      </c>
      <c r="L106" s="45">
        <f t="shared" si="20"/>
        <v>6.4808393033637807E-4</v>
      </c>
      <c r="M106" s="45">
        <f t="shared" si="21"/>
        <v>-4.8808682731667767E-2</v>
      </c>
      <c r="N106" s="45">
        <f t="shared" si="22"/>
        <v>4.211541710799286E-2</v>
      </c>
      <c r="O106" s="2"/>
      <c r="P106" s="2"/>
      <c r="Q106" s="2"/>
      <c r="V106" s="45">
        <f t="shared" si="23"/>
        <v>6.4808393033637807E-4</v>
      </c>
      <c r="W106" s="45">
        <f t="shared" si="24"/>
        <v>-1.649859187162991E-5</v>
      </c>
      <c r="X106" s="45">
        <f t="shared" si="25"/>
        <v>4.2001278076024731E-7</v>
      </c>
      <c r="Z106" s="129"/>
      <c r="AA106" s="5"/>
    </row>
    <row r="107" spans="1:27" x14ac:dyDescent="0.35">
      <c r="A107" s="6">
        <v>41435</v>
      </c>
      <c r="B107" s="87">
        <v>160.58000000000001</v>
      </c>
      <c r="C107" s="43">
        <v>82.842299999999994</v>
      </c>
      <c r="D107" s="45">
        <f t="shared" si="13"/>
        <v>-2.3295419986618722E-2</v>
      </c>
      <c r="E107" s="45">
        <f t="shared" si="13"/>
        <v>-2.1490237025715307E-2</v>
      </c>
      <c r="F107" s="45">
        <f t="shared" si="14"/>
        <v>-2.4657337552923653E-2</v>
      </c>
      <c r="G107" s="45">
        <f t="shared" si="15"/>
        <v>-2.3360276918229457E-2</v>
      </c>
      <c r="H107" s="45">
        <f t="shared" si="16"/>
        <v>5.7600223330255484E-4</v>
      </c>
      <c r="I107" s="45">
        <f t="shared" si="17"/>
        <v>6.0798429519881895E-4</v>
      </c>
      <c r="J107" s="45">
        <f t="shared" si="18"/>
        <v>-5.8122272666733879E-3</v>
      </c>
      <c r="K107" s="45">
        <f t="shared" si="19"/>
        <v>-1.5678009759041919E-2</v>
      </c>
      <c r="L107" s="45">
        <f t="shared" si="20"/>
        <v>2.4579999000461366E-4</v>
      </c>
      <c r="M107" s="45">
        <f t="shared" si="21"/>
        <v>-5.1274277186503694E-2</v>
      </c>
      <c r="N107" s="45">
        <f t="shared" si="22"/>
        <v>3.9649822653156933E-2</v>
      </c>
      <c r="O107" s="2"/>
      <c r="P107" s="2"/>
      <c r="Q107" s="2"/>
      <c r="V107" s="45">
        <f t="shared" si="23"/>
        <v>2.4579999000461366E-4</v>
      </c>
      <c r="W107" s="45">
        <f t="shared" si="24"/>
        <v>-3.8536546420647392E-6</v>
      </c>
      <c r="X107" s="45">
        <f t="shared" si="25"/>
        <v>6.041763508626818E-8</v>
      </c>
      <c r="Z107" s="129"/>
      <c r="AA107" s="5"/>
    </row>
    <row r="108" spans="1:27" x14ac:dyDescent="0.35">
      <c r="A108" s="6">
        <v>41428</v>
      </c>
      <c r="B108" s="87">
        <v>164.41</v>
      </c>
      <c r="C108" s="43">
        <v>84.661699999999996</v>
      </c>
      <c r="D108" s="45">
        <f t="shared" si="13"/>
        <v>-1.7744055442705214E-2</v>
      </c>
      <c r="E108" s="45">
        <f t="shared" si="13"/>
        <v>-2.9757627641152865E-2</v>
      </c>
      <c r="F108" s="45">
        <f t="shared" si="14"/>
        <v>-1.9105973009010145E-2</v>
      </c>
      <c r="G108" s="45">
        <f t="shared" si="15"/>
        <v>-3.1627667533667018E-2</v>
      </c>
      <c r="H108" s="45">
        <f t="shared" si="16"/>
        <v>6.0427736223618849E-4</v>
      </c>
      <c r="I108" s="45">
        <f t="shared" si="17"/>
        <v>3.6503820462102416E-4</v>
      </c>
      <c r="J108" s="45">
        <f t="shared" si="18"/>
        <v>-4.0826380345493334E-3</v>
      </c>
      <c r="K108" s="45">
        <f t="shared" si="19"/>
        <v>-2.5674989606603534E-2</v>
      </c>
      <c r="L108" s="45">
        <f t="shared" si="20"/>
        <v>6.5920509129919948E-4</v>
      </c>
      <c r="M108" s="45">
        <f t="shared" si="21"/>
        <v>-4.9544687954379635E-2</v>
      </c>
      <c r="N108" s="45">
        <f t="shared" si="22"/>
        <v>4.1379411885280992E-2</v>
      </c>
      <c r="O108" s="2"/>
      <c r="P108" s="2"/>
      <c r="Q108" s="2"/>
      <c r="V108" s="45">
        <f t="shared" si="23"/>
        <v>6.5920509129919948E-4</v>
      </c>
      <c r="W108" s="45">
        <f t="shared" si="24"/>
        <v>-1.6925083867727079E-5</v>
      </c>
      <c r="X108" s="45">
        <f t="shared" si="25"/>
        <v>4.3455135239478593E-7</v>
      </c>
      <c r="Z108" s="129"/>
      <c r="AA108" s="5"/>
    </row>
    <row r="109" spans="1:27" x14ac:dyDescent="0.35">
      <c r="A109" s="6">
        <v>41421</v>
      </c>
      <c r="B109" s="87">
        <v>167.38</v>
      </c>
      <c r="C109" s="43">
        <v>87.258300000000006</v>
      </c>
      <c r="D109" s="45">
        <f t="shared" si="13"/>
        <v>-7.1771753959310042E-3</v>
      </c>
      <c r="E109" s="45">
        <f t="shared" si="13"/>
        <v>9.6266992801960494E-3</v>
      </c>
      <c r="F109" s="45">
        <f t="shared" si="14"/>
        <v>-8.5390929622359366E-3</v>
      </c>
      <c r="G109" s="45">
        <f t="shared" si="15"/>
        <v>7.7566593876818987E-3</v>
      </c>
      <c r="H109" s="45">
        <f t="shared" si="16"/>
        <v>-6.6234835587815807E-5</v>
      </c>
      <c r="I109" s="45">
        <f t="shared" si="17"/>
        <v>7.2916108617707308E-5</v>
      </c>
      <c r="J109" s="45">
        <f t="shared" si="18"/>
        <v>-7.9040928583829157E-4</v>
      </c>
      <c r="K109" s="45">
        <f t="shared" si="19"/>
        <v>1.0417108566034341E-2</v>
      </c>
      <c r="L109" s="45">
        <f t="shared" si="20"/>
        <v>1.0851615087654603E-4</v>
      </c>
      <c r="M109" s="45">
        <f t="shared" si="21"/>
        <v>-4.6252459205668603E-2</v>
      </c>
      <c r="N109" s="45">
        <f t="shared" si="22"/>
        <v>4.4671640633992024E-2</v>
      </c>
      <c r="O109" s="2"/>
      <c r="P109" s="2"/>
      <c r="Q109" s="2"/>
      <c r="V109" s="45">
        <f t="shared" si="23"/>
        <v>1.0851615087654607E-4</v>
      </c>
      <c r="W109" s="45">
        <f t="shared" si="24"/>
        <v>1.1304245248491432E-6</v>
      </c>
      <c r="X109" s="45">
        <f t="shared" si="25"/>
        <v>1.1775755001061309E-8</v>
      </c>
      <c r="Z109" s="129"/>
      <c r="AA109" s="5"/>
    </row>
    <row r="110" spans="1:27" x14ac:dyDescent="0.35">
      <c r="A110" s="6">
        <v>41414</v>
      </c>
      <c r="B110" s="87">
        <v>168.59</v>
      </c>
      <c r="C110" s="43">
        <v>86.426299999999998</v>
      </c>
      <c r="D110" s="45">
        <f t="shared" si="13"/>
        <v>1.1877189856880875E-3</v>
      </c>
      <c r="E110" s="45">
        <f t="shared" si="13"/>
        <v>2.6520429199387006E-3</v>
      </c>
      <c r="F110" s="45">
        <f t="shared" si="14"/>
        <v>-1.7419858061684429E-4</v>
      </c>
      <c r="G110" s="45">
        <f t="shared" si="15"/>
        <v>7.8200302742454991E-4</v>
      </c>
      <c r="H110" s="45">
        <f t="shared" si="16"/>
        <v>-1.3622381741543174E-7</v>
      </c>
      <c r="I110" s="45">
        <f t="shared" si="17"/>
        <v>3.0345145488923201E-8</v>
      </c>
      <c r="J110" s="45">
        <f t="shared" si="18"/>
        <v>1.8157663914851975E-3</v>
      </c>
      <c r="K110" s="45">
        <f t="shared" si="19"/>
        <v>8.3627652845350313E-4</v>
      </c>
      <c r="L110" s="45">
        <f t="shared" si="20"/>
        <v>6.9935843204224282E-7</v>
      </c>
      <c r="M110" s="45">
        <f t="shared" si="21"/>
        <v>-4.3646283528345119E-2</v>
      </c>
      <c r="N110" s="45">
        <f t="shared" si="22"/>
        <v>4.7277816311315508E-2</v>
      </c>
      <c r="O110" s="2"/>
      <c r="P110" s="2"/>
      <c r="Q110" s="2"/>
      <c r="V110" s="45">
        <f t="shared" si="23"/>
        <v>6.9935843204224483E-7</v>
      </c>
      <c r="W110" s="45">
        <f t="shared" si="24"/>
        <v>5.8485704169297457E-10</v>
      </c>
      <c r="X110" s="45">
        <f t="shared" si="25"/>
        <v>4.8910221646858718E-13</v>
      </c>
      <c r="Z110" s="129"/>
      <c r="AA110" s="5"/>
    </row>
    <row r="111" spans="1:27" x14ac:dyDescent="0.35">
      <c r="A111" s="6">
        <v>41407</v>
      </c>
      <c r="B111" s="87">
        <v>168.39</v>
      </c>
      <c r="C111" s="43">
        <v>86.197699999999998</v>
      </c>
      <c r="D111" s="45">
        <f t="shared" si="13"/>
        <v>2.8901380911646034E-2</v>
      </c>
      <c r="E111" s="45">
        <f t="shared" si="13"/>
        <v>2.9787635106124297E-3</v>
      </c>
      <c r="F111" s="45">
        <f t="shared" si="14"/>
        <v>2.7539463345341103E-2</v>
      </c>
      <c r="G111" s="45">
        <f t="shared" si="15"/>
        <v>1.108723618098279E-3</v>
      </c>
      <c r="H111" s="45">
        <f t="shared" si="16"/>
        <v>3.0533653440731524E-5</v>
      </c>
      <c r="I111" s="45">
        <f t="shared" si="17"/>
        <v>7.5842204134938618E-4</v>
      </c>
      <c r="J111" s="45">
        <f t="shared" si="18"/>
        <v>1.0450265327862395E-2</v>
      </c>
      <c r="K111" s="45">
        <f t="shared" si="19"/>
        <v>-7.4715018172499658E-3</v>
      </c>
      <c r="L111" s="45">
        <f t="shared" si="20"/>
        <v>5.5823339405169541E-5</v>
      </c>
      <c r="M111" s="45">
        <f t="shared" si="21"/>
        <v>-3.501178459196793E-2</v>
      </c>
      <c r="N111" s="45">
        <f t="shared" si="22"/>
        <v>5.5912315247692697E-2</v>
      </c>
      <c r="O111" s="2"/>
      <c r="P111" s="2"/>
      <c r="Q111" s="2"/>
      <c r="V111" s="45">
        <f t="shared" si="23"/>
        <v>5.5823339405169528E-5</v>
      </c>
      <c r="W111" s="45">
        <f t="shared" si="24"/>
        <v>-4.170841818106857E-7</v>
      </c>
      <c r="X111" s="45">
        <f t="shared" si="25"/>
        <v>3.1162452223447531E-9</v>
      </c>
      <c r="Z111" s="129"/>
      <c r="AA111" s="5"/>
    </row>
    <row r="112" spans="1:27" x14ac:dyDescent="0.35">
      <c r="A112" s="6">
        <v>41400</v>
      </c>
      <c r="B112" s="87">
        <v>163.66</v>
      </c>
      <c r="C112" s="43">
        <v>85.941699999999997</v>
      </c>
      <c r="D112" s="45">
        <f t="shared" si="13"/>
        <v>1.2810198650906574E-2</v>
      </c>
      <c r="E112" s="45">
        <f t="shared" si="13"/>
        <v>7.1792624087210636E-3</v>
      </c>
      <c r="F112" s="45">
        <f t="shared" si="14"/>
        <v>1.1448281084601641E-2</v>
      </c>
      <c r="G112" s="45">
        <f t="shared" si="15"/>
        <v>5.3092225162069129E-3</v>
      </c>
      <c r="H112" s="45">
        <f t="shared" si="16"/>
        <v>6.0781471706232729E-5</v>
      </c>
      <c r="I112" s="45">
        <f t="shared" si="17"/>
        <v>1.3106313979204773E-4</v>
      </c>
      <c r="J112" s="45">
        <f t="shared" si="18"/>
        <v>5.4368789162576089E-3</v>
      </c>
      <c r="K112" s="45">
        <f t="shared" si="19"/>
        <v>1.7423834924634547E-3</v>
      </c>
      <c r="L112" s="45">
        <f t="shared" si="20"/>
        <v>3.0359002348091458E-6</v>
      </c>
      <c r="M112" s="45">
        <f t="shared" si="21"/>
        <v>-4.002517100357271E-2</v>
      </c>
      <c r="N112" s="45">
        <f t="shared" si="22"/>
        <v>5.0898928836087917E-2</v>
      </c>
      <c r="O112" s="2"/>
      <c r="P112" s="2"/>
      <c r="Q112" s="2"/>
      <c r="V112" s="45">
        <f t="shared" si="23"/>
        <v>3.0359002348091496E-6</v>
      </c>
      <c r="W112" s="45">
        <f t="shared" si="24"/>
        <v>5.2897024538973913E-9</v>
      </c>
      <c r="X112" s="45">
        <f t="shared" si="25"/>
        <v>9.2166902357142505E-12</v>
      </c>
      <c r="Z112" s="129"/>
      <c r="AA112" s="5"/>
    </row>
    <row r="113" spans="1:27" x14ac:dyDescent="0.35">
      <c r="A113" s="6">
        <v>41393</v>
      </c>
      <c r="B113" s="87">
        <v>161.59</v>
      </c>
      <c r="C113" s="43">
        <v>85.329099999999997</v>
      </c>
      <c r="D113" s="45">
        <f t="shared" si="13"/>
        <v>6.0998030203545578E-2</v>
      </c>
      <c r="E113" s="45">
        <f t="shared" si="13"/>
        <v>-2.2825784478878838E-2</v>
      </c>
      <c r="F113" s="45">
        <f t="shared" si="14"/>
        <v>5.9636112637240647E-2</v>
      </c>
      <c r="G113" s="45">
        <f t="shared" si="15"/>
        <v>-2.4695824371392987E-2</v>
      </c>
      <c r="H113" s="45">
        <f t="shared" si="16"/>
        <v>-1.4727629638819049E-3</v>
      </c>
      <c r="I113" s="45">
        <f t="shared" si="17"/>
        <v>3.5564659304816535E-3</v>
      </c>
      <c r="J113" s="45">
        <f t="shared" si="18"/>
        <v>2.0450332620037787E-2</v>
      </c>
      <c r="K113" s="45">
        <f t="shared" si="19"/>
        <v>-4.3276117098916628E-2</v>
      </c>
      <c r="L113" s="45">
        <f t="shared" si="20"/>
        <v>1.8728223111591441E-3</v>
      </c>
      <c r="M113" s="45">
        <f t="shared" si="21"/>
        <v>-2.5011717299792551E-2</v>
      </c>
      <c r="N113" s="45">
        <f t="shared" si="22"/>
        <v>6.5912382539868072E-2</v>
      </c>
      <c r="O113" s="2"/>
      <c r="P113" s="2"/>
      <c r="Q113" s="2"/>
      <c r="V113" s="45">
        <f t="shared" si="23"/>
        <v>1.8728223111591441E-3</v>
      </c>
      <c r="W113" s="45">
        <f t="shared" si="24"/>
        <v>-8.104847764318679E-5</v>
      </c>
      <c r="X113" s="45">
        <f t="shared" si="25"/>
        <v>3.5074634091754781E-6</v>
      </c>
      <c r="Z113" s="129"/>
      <c r="AA113" s="5"/>
    </row>
    <row r="114" spans="1:27" x14ac:dyDescent="0.35">
      <c r="A114" s="6">
        <v>41386</v>
      </c>
      <c r="B114" s="87">
        <v>152.30000000000001</v>
      </c>
      <c r="C114" s="43">
        <v>87.322299999999998</v>
      </c>
      <c r="D114" s="45">
        <f t="shared" si="13"/>
        <v>-6.1341686243800422E-3</v>
      </c>
      <c r="E114" s="45">
        <f t="shared" si="13"/>
        <v>1.0046996253485978E-2</v>
      </c>
      <c r="F114" s="45">
        <f t="shared" si="14"/>
        <v>-7.4960861906849738E-3</v>
      </c>
      <c r="G114" s="45">
        <f t="shared" si="15"/>
        <v>8.1769563609718279E-3</v>
      </c>
      <c r="H114" s="45">
        <f t="shared" si="16"/>
        <v>-6.129516965931458E-5</v>
      </c>
      <c r="I114" s="45">
        <f t="shared" si="17"/>
        <v>5.6191308178177962E-5</v>
      </c>
      <c r="J114" s="45">
        <f t="shared" si="18"/>
        <v>-4.6544895098064192E-4</v>
      </c>
      <c r="K114" s="45">
        <f t="shared" si="19"/>
        <v>1.0512445204466619E-2</v>
      </c>
      <c r="L114" s="45">
        <f t="shared" si="20"/>
        <v>1.1051150417691323E-4</v>
      </c>
      <c r="M114" s="45">
        <f t="shared" si="21"/>
        <v>-4.5927498870810955E-2</v>
      </c>
      <c r="N114" s="45">
        <f t="shared" si="22"/>
        <v>4.4996600968849672E-2</v>
      </c>
      <c r="O114" s="2"/>
      <c r="P114" s="2"/>
      <c r="Q114" s="2"/>
      <c r="V114" s="45">
        <f t="shared" si="23"/>
        <v>1.1051150417691326E-4</v>
      </c>
      <c r="W114" s="45">
        <f t="shared" si="24"/>
        <v>1.1617461321229848E-6</v>
      </c>
      <c r="X114" s="45">
        <f t="shared" si="25"/>
        <v>1.2212792555443916E-8</v>
      </c>
      <c r="Z114" s="129"/>
      <c r="AA114" s="5"/>
    </row>
    <row r="115" spans="1:27" x14ac:dyDescent="0.35">
      <c r="A115" s="6">
        <v>41379</v>
      </c>
      <c r="B115" s="87">
        <v>153.24</v>
      </c>
      <c r="C115" s="43">
        <v>86.453699999999998</v>
      </c>
      <c r="D115" s="45">
        <f t="shared" si="13"/>
        <v>-1.8447348193697127E-2</v>
      </c>
      <c r="E115" s="45">
        <f t="shared" si="13"/>
        <v>-3.6877533169613302E-3</v>
      </c>
      <c r="F115" s="45">
        <f t="shared" si="14"/>
        <v>-1.9809265760002057E-2</v>
      </c>
      <c r="G115" s="45">
        <f t="shared" si="15"/>
        <v>-5.5577932094754805E-3</v>
      </c>
      <c r="H115" s="45">
        <f t="shared" si="16"/>
        <v>1.1009580272563458E-4</v>
      </c>
      <c r="I115" s="45">
        <f t="shared" si="17"/>
        <v>3.924070099503899E-4</v>
      </c>
      <c r="J115" s="45">
        <f t="shared" si="18"/>
        <v>-4.3017566961908536E-3</v>
      </c>
      <c r="K115" s="45">
        <f t="shared" si="19"/>
        <v>6.1400337922952334E-4</v>
      </c>
      <c r="L115" s="45">
        <f t="shared" si="20"/>
        <v>3.7700014970527384E-7</v>
      </c>
      <c r="M115" s="45">
        <f t="shared" si="21"/>
        <v>-4.9763806616021158E-2</v>
      </c>
      <c r="N115" s="45">
        <f t="shared" si="22"/>
        <v>4.1160293223639469E-2</v>
      </c>
      <c r="O115" s="2"/>
      <c r="P115" s="2"/>
      <c r="Q115" s="2"/>
      <c r="V115" s="45">
        <f t="shared" si="23"/>
        <v>3.7700014970527533E-7</v>
      </c>
      <c r="W115" s="45">
        <f t="shared" si="24"/>
        <v>2.3147936588907569E-10</v>
      </c>
      <c r="X115" s="45">
        <f t="shared" si="25"/>
        <v>1.4212911287780002E-13</v>
      </c>
      <c r="Z115" s="129"/>
      <c r="AA115" s="5"/>
    </row>
    <row r="116" spans="1:27" x14ac:dyDescent="0.35">
      <c r="A116" s="6">
        <v>41372</v>
      </c>
      <c r="B116" s="87">
        <v>156.12</v>
      </c>
      <c r="C116" s="43">
        <v>86.773700000000005</v>
      </c>
      <c r="D116" s="45">
        <f t="shared" si="13"/>
        <v>-4.1444096518695892E-2</v>
      </c>
      <c r="E116" s="45">
        <f t="shared" si="13"/>
        <v>-2.6564447391063836E-2</v>
      </c>
      <c r="F116" s="45">
        <f t="shared" si="14"/>
        <v>-4.2806014085000822E-2</v>
      </c>
      <c r="G116" s="45">
        <f t="shared" si="15"/>
        <v>-2.8434487283577985E-2</v>
      </c>
      <c r="H116" s="45">
        <f t="shared" si="16"/>
        <v>1.217167063160616E-3</v>
      </c>
      <c r="I116" s="45">
        <f t="shared" si="17"/>
        <v>1.8323548418452888E-3</v>
      </c>
      <c r="J116" s="45">
        <f t="shared" si="18"/>
        <v>-1.1466648852371412E-2</v>
      </c>
      <c r="K116" s="45">
        <f t="shared" si="19"/>
        <v>-1.5097798538692423E-2</v>
      </c>
      <c r="L116" s="45">
        <f t="shared" si="20"/>
        <v>2.2794352071494307E-4</v>
      </c>
      <c r="M116" s="45">
        <f t="shared" si="21"/>
        <v>-5.6928698772201705E-2</v>
      </c>
      <c r="N116" s="45">
        <f t="shared" si="22"/>
        <v>3.3995401067458922E-2</v>
      </c>
      <c r="O116" s="2"/>
      <c r="P116" s="2"/>
      <c r="Q116" s="2"/>
      <c r="V116" s="45">
        <f t="shared" si="23"/>
        <v>2.2794352071494302E-4</v>
      </c>
      <c r="W116" s="45">
        <f t="shared" si="24"/>
        <v>-3.4414453539544722E-6</v>
      </c>
      <c r="X116" s="45">
        <f t="shared" si="25"/>
        <v>5.1958248635923658E-8</v>
      </c>
      <c r="Z116" s="129"/>
      <c r="AA116" s="5"/>
    </row>
    <row r="117" spans="1:27" x14ac:dyDescent="0.35">
      <c r="A117" s="6">
        <v>41366</v>
      </c>
      <c r="B117" s="87">
        <v>162.87</v>
      </c>
      <c r="C117" s="43">
        <v>89.1417</v>
      </c>
      <c r="D117" s="45">
        <f t="shared" si="13"/>
        <v>-2.274090963638541E-2</v>
      </c>
      <c r="E117" s="45">
        <f t="shared" si="13"/>
        <v>1.6260542618513941E-2</v>
      </c>
      <c r="F117" s="45">
        <f t="shared" si="14"/>
        <v>-2.410282720269034E-2</v>
      </c>
      <c r="G117" s="45">
        <f t="shared" si="15"/>
        <v>1.4390502725999791E-2</v>
      </c>
      <c r="H117" s="45">
        <f t="shared" si="16"/>
        <v>-3.4685180056461727E-4</v>
      </c>
      <c r="I117" s="45">
        <f t="shared" si="17"/>
        <v>5.8094627916274949E-4</v>
      </c>
      <c r="J117" s="45">
        <f t="shared" si="18"/>
        <v>-5.6394634131598578E-3</v>
      </c>
      <c r="K117" s="45">
        <f t="shared" si="19"/>
        <v>2.1900006031673799E-2</v>
      </c>
      <c r="L117" s="45">
        <f t="shared" si="20"/>
        <v>4.7961026418734875E-4</v>
      </c>
      <c r="M117" s="45">
        <f t="shared" si="21"/>
        <v>-5.1101513332990164E-2</v>
      </c>
      <c r="N117" s="45">
        <f t="shared" si="22"/>
        <v>3.9822586506670463E-2</v>
      </c>
      <c r="O117" s="2"/>
      <c r="P117" s="2"/>
      <c r="Q117" s="2"/>
      <c r="V117" s="45">
        <f t="shared" si="23"/>
        <v>4.7961026418734875E-4</v>
      </c>
      <c r="W117" s="45">
        <f t="shared" si="24"/>
        <v>1.0503467678555602E-5</v>
      </c>
      <c r="X117" s="45">
        <f t="shared" si="25"/>
        <v>2.3002600551385846E-7</v>
      </c>
      <c r="Z117" s="129"/>
      <c r="AA117" s="5"/>
    </row>
    <row r="118" spans="1:27" x14ac:dyDescent="0.35">
      <c r="A118" s="6">
        <v>41358</v>
      </c>
      <c r="B118" s="87">
        <v>166.66</v>
      </c>
      <c r="C118" s="43">
        <v>87.715400000000002</v>
      </c>
      <c r="D118" s="45">
        <f t="shared" si="13"/>
        <v>-3.6090225563909825E-2</v>
      </c>
      <c r="E118" s="45">
        <f t="shared" si="13"/>
        <v>-4.8686343941998424E-2</v>
      </c>
      <c r="F118" s="45">
        <f t="shared" si="14"/>
        <v>-3.7452143130214756E-2</v>
      </c>
      <c r="G118" s="45">
        <f t="shared" si="15"/>
        <v>-5.0556383834512574E-2</v>
      </c>
      <c r="H118" s="45">
        <f t="shared" si="16"/>
        <v>1.8934449235162405E-3</v>
      </c>
      <c r="I118" s="45">
        <f t="shared" si="17"/>
        <v>1.4026630250460923E-3</v>
      </c>
      <c r="J118" s="45">
        <f t="shared" si="18"/>
        <v>-9.798590939703377E-3</v>
      </c>
      <c r="K118" s="45">
        <f t="shared" si="19"/>
        <v>-3.888775300229505E-2</v>
      </c>
      <c r="L118" s="45">
        <f t="shared" si="20"/>
        <v>1.5122573335675077E-3</v>
      </c>
      <c r="M118" s="45">
        <f t="shared" si="21"/>
        <v>-5.5260640859533673E-2</v>
      </c>
      <c r="N118" s="45">
        <f t="shared" si="22"/>
        <v>3.5663458980126954E-2</v>
      </c>
      <c r="O118" s="2"/>
      <c r="P118" s="2"/>
      <c r="Q118" s="2"/>
      <c r="V118" s="45">
        <f t="shared" si="23"/>
        <v>1.5122573335675077E-3</v>
      </c>
      <c r="W118" s="45">
        <f t="shared" si="24"/>
        <v>-5.8808289663682556E-5</v>
      </c>
      <c r="X118" s="45">
        <f t="shared" si="25"/>
        <v>2.2869222429287082E-6</v>
      </c>
      <c r="Z118" s="129"/>
      <c r="AA118" s="5"/>
    </row>
    <row r="119" spans="1:27" x14ac:dyDescent="0.35">
      <c r="A119" s="6">
        <v>41351</v>
      </c>
      <c r="B119" s="87">
        <v>172.9</v>
      </c>
      <c r="C119" s="43">
        <v>92.204499999999996</v>
      </c>
      <c r="D119" s="45">
        <f t="shared" si="13"/>
        <v>-2.0895860467750143E-2</v>
      </c>
      <c r="E119" s="45">
        <f t="shared" si="13"/>
        <v>8.5007432134602406E-3</v>
      </c>
      <c r="F119" s="45">
        <f t="shared" si="14"/>
        <v>-2.2257778034055074E-2</v>
      </c>
      <c r="G119" s="45">
        <f t="shared" si="15"/>
        <v>6.63070332094609E-3</v>
      </c>
      <c r="H119" s="45">
        <f t="shared" si="16"/>
        <v>-1.4758472272728991E-4</v>
      </c>
      <c r="I119" s="45">
        <f t="shared" si="17"/>
        <v>4.9540868301326457E-4</v>
      </c>
      <c r="J119" s="45">
        <f t="shared" si="18"/>
        <v>-5.0646178685072752E-3</v>
      </c>
      <c r="K119" s="45">
        <f t="shared" si="19"/>
        <v>1.3565361081967516E-2</v>
      </c>
      <c r="L119" s="45">
        <f t="shared" si="20"/>
        <v>1.840190212841589E-4</v>
      </c>
      <c r="M119" s="45">
        <f t="shared" si="21"/>
        <v>-5.052666778833758E-2</v>
      </c>
      <c r="N119" s="45">
        <f t="shared" si="22"/>
        <v>4.0397432051323047E-2</v>
      </c>
      <c r="O119" s="2"/>
      <c r="P119" s="2"/>
      <c r="Q119" s="2"/>
      <c r="V119" s="45">
        <f t="shared" si="23"/>
        <v>1.8401902128415895E-4</v>
      </c>
      <c r="W119" s="45">
        <f t="shared" si="24"/>
        <v>2.496284469669882E-6</v>
      </c>
      <c r="X119" s="45">
        <f t="shared" si="25"/>
        <v>3.3863000194379745E-8</v>
      </c>
      <c r="Z119" s="129"/>
      <c r="AA119" s="5"/>
    </row>
    <row r="120" spans="1:27" x14ac:dyDescent="0.35">
      <c r="A120" s="6">
        <v>41344</v>
      </c>
      <c r="B120" s="87">
        <v>176.59</v>
      </c>
      <c r="C120" s="43">
        <v>91.427300000000002</v>
      </c>
      <c r="D120" s="45">
        <f t="shared" si="13"/>
        <v>3.3112970221728169E-2</v>
      </c>
      <c r="E120" s="45">
        <f t="shared" si="13"/>
        <v>0</v>
      </c>
      <c r="F120" s="45">
        <f t="shared" si="14"/>
        <v>3.1751052655423238E-2</v>
      </c>
      <c r="G120" s="45">
        <f t="shared" si="15"/>
        <v>-1.8700398925141507E-3</v>
      </c>
      <c r="H120" s="45">
        <f t="shared" si="16"/>
        <v>-5.9375735094958814E-5</v>
      </c>
      <c r="I120" s="45">
        <f t="shared" si="17"/>
        <v>1.008129344727459E-3</v>
      </c>
      <c r="J120" s="45">
        <f t="shared" si="18"/>
        <v>1.1762432717199732E-2</v>
      </c>
      <c r="K120" s="45">
        <f t="shared" si="19"/>
        <v>-1.1762432717199732E-2</v>
      </c>
      <c r="L120" s="45">
        <f t="shared" si="20"/>
        <v>1.3835482342665066E-4</v>
      </c>
      <c r="M120" s="45">
        <f t="shared" si="21"/>
        <v>-3.3699617202630594E-2</v>
      </c>
      <c r="N120" s="45">
        <f t="shared" si="22"/>
        <v>5.7224482637030033E-2</v>
      </c>
      <c r="O120" s="2"/>
      <c r="P120" s="2"/>
      <c r="Q120" s="2"/>
      <c r="V120" s="45">
        <f t="shared" si="23"/>
        <v>1.3835482342665063E-4</v>
      </c>
      <c r="W120" s="45">
        <f t="shared" si="24"/>
        <v>-1.6273893016560271E-6</v>
      </c>
      <c r="X120" s="45">
        <f t="shared" si="25"/>
        <v>1.9142057165419673E-8</v>
      </c>
      <c r="Z120" s="129"/>
      <c r="AA120" s="5"/>
    </row>
    <row r="121" spans="1:27" x14ac:dyDescent="0.35">
      <c r="A121" s="6">
        <v>41337</v>
      </c>
      <c r="B121" s="87">
        <v>170.93</v>
      </c>
      <c r="C121" s="43">
        <v>91.427300000000002</v>
      </c>
      <c r="D121" s="45">
        <f t="shared" si="13"/>
        <v>-2.3201325790045156E-2</v>
      </c>
      <c r="E121" s="45">
        <f t="shared" si="13"/>
        <v>1.781082386888639E-2</v>
      </c>
      <c r="F121" s="45">
        <f t="shared" si="14"/>
        <v>-2.4563243356350087E-2</v>
      </c>
      <c r="G121" s="45">
        <f t="shared" si="15"/>
        <v>1.594078397637224E-2</v>
      </c>
      <c r="H121" s="45">
        <f t="shared" si="16"/>
        <v>-3.9155735610263735E-4</v>
      </c>
      <c r="I121" s="45">
        <f t="shared" si="17"/>
        <v>6.0335292418327671E-4</v>
      </c>
      <c r="J121" s="45">
        <f t="shared" si="18"/>
        <v>-5.7829111754832616E-3</v>
      </c>
      <c r="K121" s="45">
        <f t="shared" si="19"/>
        <v>2.3593735044369651E-2</v>
      </c>
      <c r="L121" s="45">
        <f t="shared" si="20"/>
        <v>5.5666433334391661E-4</v>
      </c>
      <c r="M121" s="45">
        <f t="shared" si="21"/>
        <v>-5.1244961095313568E-2</v>
      </c>
      <c r="N121" s="45">
        <f t="shared" si="22"/>
        <v>3.9679138744347059E-2</v>
      </c>
      <c r="O121" s="2"/>
      <c r="P121" s="2"/>
      <c r="Q121" s="2"/>
      <c r="V121" s="45">
        <f t="shared" si="23"/>
        <v>5.5666433334391661E-4</v>
      </c>
      <c r="W121" s="45">
        <f t="shared" si="24"/>
        <v>1.3133790789567034E-5</v>
      </c>
      <c r="X121" s="45">
        <f t="shared" si="25"/>
        <v>3.0987518001722712E-7</v>
      </c>
      <c r="Z121" s="129"/>
      <c r="AA121" s="5"/>
    </row>
    <row r="122" spans="1:27" x14ac:dyDescent="0.35">
      <c r="A122" s="6">
        <v>41330</v>
      </c>
      <c r="B122" s="87">
        <v>174.99</v>
      </c>
      <c r="C122" s="43">
        <v>89.827399999999997</v>
      </c>
      <c r="D122" s="45">
        <f t="shared" si="13"/>
        <v>-2.7355103436484287E-3</v>
      </c>
      <c r="E122" s="45">
        <f t="shared" si="13"/>
        <v>2.3117917667546999E-2</v>
      </c>
      <c r="F122" s="45">
        <f t="shared" si="14"/>
        <v>-4.0974279099533608E-3</v>
      </c>
      <c r="G122" s="45">
        <f t="shared" si="15"/>
        <v>2.1247877775032849E-2</v>
      </c>
      <c r="H122" s="45">
        <f t="shared" si="16"/>
        <v>-8.7061647422697307E-5</v>
      </c>
      <c r="I122" s="45">
        <f t="shared" si="17"/>
        <v>1.6788915477264765E-5</v>
      </c>
      <c r="J122" s="45">
        <f t="shared" si="18"/>
        <v>5.9344075433831022E-4</v>
      </c>
      <c r="K122" s="45">
        <f t="shared" si="19"/>
        <v>2.2524476913208687E-2</v>
      </c>
      <c r="L122" s="45">
        <f t="shared" si="20"/>
        <v>5.0735206021367116E-4</v>
      </c>
      <c r="M122" s="45">
        <f t="shared" si="21"/>
        <v>-4.4868609165491999E-2</v>
      </c>
      <c r="N122" s="45">
        <f t="shared" si="22"/>
        <v>4.6055490674168628E-2</v>
      </c>
      <c r="O122" s="2"/>
      <c r="P122" s="2"/>
      <c r="Q122" s="2"/>
      <c r="V122" s="45">
        <f t="shared" si="23"/>
        <v>5.0735206021367116E-4</v>
      </c>
      <c r="W122" s="45">
        <f t="shared" si="24"/>
        <v>1.14278397671517E-5</v>
      </c>
      <c r="X122" s="45">
        <f t="shared" si="25"/>
        <v>2.5740611300305658E-7</v>
      </c>
      <c r="Z122" s="129"/>
      <c r="AA122" s="5"/>
    </row>
    <row r="123" spans="1:27" x14ac:dyDescent="0.35">
      <c r="A123" s="6">
        <v>41323</v>
      </c>
      <c r="B123" s="87">
        <v>175.47</v>
      </c>
      <c r="C123" s="43">
        <v>87.797700000000006</v>
      </c>
      <c r="D123" s="45">
        <f t="shared" si="13"/>
        <v>-9.1100609235322317E-4</v>
      </c>
      <c r="E123" s="45">
        <f t="shared" si="13"/>
        <v>6.3338097083616027E-2</v>
      </c>
      <c r="F123" s="45">
        <f t="shared" si="14"/>
        <v>-2.272923658658155E-3</v>
      </c>
      <c r="G123" s="45">
        <f t="shared" si="15"/>
        <v>6.1468057191101877E-2</v>
      </c>
      <c r="H123" s="45">
        <f t="shared" si="16"/>
        <v>-1.3971220144140799E-4</v>
      </c>
      <c r="I123" s="45">
        <f t="shared" si="17"/>
        <v>5.1661819580879726E-6</v>
      </c>
      <c r="J123" s="45">
        <f t="shared" si="18"/>
        <v>1.1618853019882357E-3</v>
      </c>
      <c r="K123" s="45">
        <f t="shared" si="19"/>
        <v>6.2176211781627792E-2</v>
      </c>
      <c r="L123" s="45">
        <f t="shared" si="20"/>
        <v>3.8658813115138306E-3</v>
      </c>
      <c r="M123" s="45">
        <f t="shared" si="21"/>
        <v>-4.4300164617842079E-2</v>
      </c>
      <c r="N123" s="45">
        <f t="shared" si="22"/>
        <v>4.6623935221818548E-2</v>
      </c>
      <c r="O123" s="2"/>
      <c r="P123" s="2"/>
      <c r="Q123" s="2"/>
      <c r="V123" s="45">
        <f t="shared" si="23"/>
        <v>3.8658813115138306E-3</v>
      </c>
      <c r="W123" s="45">
        <f t="shared" si="24"/>
        <v>2.4036585514732094E-4</v>
      </c>
      <c r="X123" s="45">
        <f t="shared" si="25"/>
        <v>1.4945038314711896E-5</v>
      </c>
      <c r="Z123" s="129"/>
      <c r="AA123" s="5"/>
    </row>
    <row r="124" spans="1:27" x14ac:dyDescent="0.35">
      <c r="A124" s="6">
        <v>41316</v>
      </c>
      <c r="B124" s="87">
        <v>175.63</v>
      </c>
      <c r="C124" s="43">
        <v>82.567999999999998</v>
      </c>
      <c r="D124" s="45">
        <f t="shared" si="13"/>
        <v>-9.2514243808879942E-3</v>
      </c>
      <c r="E124" s="45">
        <f t="shared" si="13"/>
        <v>-2.6832585691959204E-2</v>
      </c>
      <c r="F124" s="45">
        <f t="shared" si="14"/>
        <v>-1.0613341947192927E-2</v>
      </c>
      <c r="G124" s="45">
        <f t="shared" si="15"/>
        <v>-2.8702625584473354E-2</v>
      </c>
      <c r="H124" s="45">
        <f t="shared" si="16"/>
        <v>3.0463078011026395E-4</v>
      </c>
      <c r="I124" s="45">
        <f t="shared" si="17"/>
        <v>1.1264302728804494E-4</v>
      </c>
      <c r="J124" s="45">
        <f t="shared" si="18"/>
        <v>-1.4366645769016916E-3</v>
      </c>
      <c r="K124" s="45">
        <f t="shared" si="19"/>
        <v>-2.5395921115057514E-2</v>
      </c>
      <c r="L124" s="45">
        <f t="shared" si="20"/>
        <v>6.4495280928222409E-4</v>
      </c>
      <c r="M124" s="45">
        <f t="shared" si="21"/>
        <v>-4.6898714496732004E-2</v>
      </c>
      <c r="N124" s="45">
        <f t="shared" si="22"/>
        <v>4.4025385342928623E-2</v>
      </c>
      <c r="O124" s="2"/>
      <c r="P124" s="2"/>
      <c r="Q124" s="2"/>
      <c r="V124" s="45">
        <f t="shared" si="23"/>
        <v>6.4495280928222409E-4</v>
      </c>
      <c r="W124" s="45">
        <f t="shared" si="24"/>
        <v>-1.6379170667466098E-5</v>
      </c>
      <c r="X124" s="45">
        <f t="shared" si="25"/>
        <v>4.1596412620103291E-7</v>
      </c>
      <c r="Z124" s="129"/>
      <c r="AA124" s="5"/>
    </row>
    <row r="125" spans="1:27" x14ac:dyDescent="0.35">
      <c r="A125" s="6">
        <v>41309</v>
      </c>
      <c r="B125" s="87">
        <v>177.27</v>
      </c>
      <c r="C125" s="43">
        <v>84.8446</v>
      </c>
      <c r="D125" s="45">
        <f t="shared" si="13"/>
        <v>-4.9439648238511442E-2</v>
      </c>
      <c r="E125" s="45">
        <f t="shared" si="13"/>
        <v>1.9556053315900972E-2</v>
      </c>
      <c r="F125" s="45">
        <f t="shared" si="14"/>
        <v>-5.0801565804816373E-2</v>
      </c>
      <c r="G125" s="45">
        <f t="shared" si="15"/>
        <v>1.7686013423386823E-2</v>
      </c>
      <c r="H125" s="45">
        <f t="shared" si="16"/>
        <v>-8.984771747530514E-4</v>
      </c>
      <c r="I125" s="45">
        <f t="shared" si="17"/>
        <v>2.5807990882210884E-3</v>
      </c>
      <c r="J125" s="45">
        <f t="shared" si="18"/>
        <v>-1.3957751724483465E-2</v>
      </c>
      <c r="K125" s="45">
        <f t="shared" si="19"/>
        <v>3.351380504038444E-2</v>
      </c>
      <c r="L125" s="45">
        <f t="shared" si="20"/>
        <v>1.1231751282848974E-3</v>
      </c>
      <c r="M125" s="45">
        <f t="shared" si="21"/>
        <v>-5.9419801644313756E-2</v>
      </c>
      <c r="N125" s="45">
        <f t="shared" si="22"/>
        <v>3.1504298195346871E-2</v>
      </c>
      <c r="O125" s="2"/>
      <c r="P125" s="2"/>
      <c r="Q125" s="2"/>
      <c r="V125" s="45">
        <f t="shared" si="23"/>
        <v>1.1231751282848974E-3</v>
      </c>
      <c r="W125" s="45">
        <f t="shared" si="24"/>
        <v>3.764187227554883E-5</v>
      </c>
      <c r="X125" s="45">
        <f t="shared" si="25"/>
        <v>1.2615223687977957E-6</v>
      </c>
      <c r="Z125" s="129"/>
      <c r="AA125" s="5"/>
    </row>
    <row r="126" spans="1:27" x14ac:dyDescent="0.35">
      <c r="A126" s="6">
        <v>41302</v>
      </c>
      <c r="B126" s="87">
        <v>186.49</v>
      </c>
      <c r="C126" s="43">
        <v>83.217200000000005</v>
      </c>
      <c r="D126" s="45">
        <f t="shared" si="13"/>
        <v>-9.9277978339350412E-3</v>
      </c>
      <c r="E126" s="45">
        <f t="shared" si="13"/>
        <v>0</v>
      </c>
      <c r="F126" s="45">
        <f t="shared" si="14"/>
        <v>-1.1289715400239974E-2</v>
      </c>
      <c r="G126" s="45">
        <f t="shared" si="15"/>
        <v>-1.8700398925141507E-3</v>
      </c>
      <c r="H126" s="45">
        <f t="shared" si="16"/>
        <v>2.1112218173580111E-5</v>
      </c>
      <c r="I126" s="45">
        <f t="shared" si="17"/>
        <v>1.2745767381841562E-4</v>
      </c>
      <c r="J126" s="45">
        <f t="shared" si="18"/>
        <v>-1.6473962325209129E-3</v>
      </c>
      <c r="K126" s="45">
        <f t="shared" si="19"/>
        <v>1.6473962325209129E-3</v>
      </c>
      <c r="L126" s="45">
        <f t="shared" si="20"/>
        <v>2.7139143469240978E-6</v>
      </c>
      <c r="M126" s="45">
        <f t="shared" si="21"/>
        <v>-4.7109446152351221E-2</v>
      </c>
      <c r="N126" s="45">
        <f t="shared" si="22"/>
        <v>4.3814653687309406E-2</v>
      </c>
      <c r="O126" s="2"/>
      <c r="P126" s="2"/>
      <c r="Q126" s="2"/>
      <c r="V126" s="45">
        <f t="shared" si="23"/>
        <v>2.7139143469241012E-6</v>
      </c>
      <c r="W126" s="45">
        <f t="shared" si="24"/>
        <v>4.4708922705072214E-9</v>
      </c>
      <c r="X126" s="45">
        <f t="shared" si="25"/>
        <v>7.3653310824404701E-12</v>
      </c>
      <c r="Z126" s="129"/>
      <c r="AA126" s="5"/>
    </row>
    <row r="127" spans="1:27" x14ac:dyDescent="0.35">
      <c r="A127" s="6">
        <v>41295</v>
      </c>
      <c r="B127" s="87">
        <v>188.36</v>
      </c>
      <c r="C127" s="43">
        <v>83.217200000000005</v>
      </c>
      <c r="D127" s="45">
        <f t="shared" si="13"/>
        <v>3.7338913977310283E-2</v>
      </c>
      <c r="E127" s="45">
        <f t="shared" si="13"/>
        <v>3.5495728218643656E-2</v>
      </c>
      <c r="F127" s="45">
        <f t="shared" si="14"/>
        <v>3.5976996411005352E-2</v>
      </c>
      <c r="G127" s="45">
        <f t="shared" si="15"/>
        <v>3.3625688326129506E-2</v>
      </c>
      <c r="H127" s="45">
        <f t="shared" si="16"/>
        <v>1.2097512682267457E-3</v>
      </c>
      <c r="I127" s="45">
        <f t="shared" si="17"/>
        <v>1.294344270757492E-3</v>
      </c>
      <c r="J127" s="45">
        <f t="shared" si="18"/>
        <v>1.3079072393336734E-2</v>
      </c>
      <c r="K127" s="45">
        <f t="shared" si="19"/>
        <v>2.2416655825306921E-2</v>
      </c>
      <c r="L127" s="45">
        <f t="shared" si="20"/>
        <v>5.0250645839026672E-4</v>
      </c>
      <c r="M127" s="45">
        <f t="shared" si="21"/>
        <v>-3.2382977526493599E-2</v>
      </c>
      <c r="N127" s="45">
        <f t="shared" si="22"/>
        <v>5.8541122313167028E-2</v>
      </c>
      <c r="O127" s="2"/>
      <c r="P127" s="2"/>
      <c r="Q127" s="2"/>
      <c r="V127" s="45">
        <f t="shared" si="23"/>
        <v>5.0250645839026672E-4</v>
      </c>
      <c r="W127" s="45">
        <f t="shared" si="24"/>
        <v>1.1264514327728521E-5</v>
      </c>
      <c r="X127" s="45">
        <f t="shared" si="25"/>
        <v>2.5251274072392885E-7</v>
      </c>
      <c r="Z127" s="129"/>
      <c r="AA127" s="5"/>
    </row>
    <row r="128" spans="1:27" x14ac:dyDescent="0.35">
      <c r="A128" s="6">
        <v>41288</v>
      </c>
      <c r="B128" s="87">
        <v>181.58</v>
      </c>
      <c r="C128" s="43">
        <v>80.364599999999996</v>
      </c>
      <c r="D128" s="45">
        <f t="shared" si="13"/>
        <v>-3.9818095288456458E-2</v>
      </c>
      <c r="E128" s="45">
        <f t="shared" si="13"/>
        <v>3.1956618889857047E-3</v>
      </c>
      <c r="F128" s="45">
        <f t="shared" si="14"/>
        <v>-4.1180012854761389E-2</v>
      </c>
      <c r="G128" s="45">
        <f t="shared" si="15"/>
        <v>1.3256219964715541E-3</v>
      </c>
      <c r="H128" s="45">
        <f t="shared" si="16"/>
        <v>-5.4589130855253054E-5</v>
      </c>
      <c r="I128" s="45">
        <f t="shared" si="17"/>
        <v>1.6957934587183132E-3</v>
      </c>
      <c r="J128" s="45">
        <f t="shared" si="18"/>
        <v>-1.0960050123897348E-2</v>
      </c>
      <c r="K128" s="45">
        <f t="shared" si="19"/>
        <v>1.4155712012883053E-2</v>
      </c>
      <c r="L128" s="45">
        <f t="shared" si="20"/>
        <v>2.0038418259168159E-4</v>
      </c>
      <c r="M128" s="45">
        <f t="shared" si="21"/>
        <v>-5.6422100043727642E-2</v>
      </c>
      <c r="N128" s="45">
        <f t="shared" si="22"/>
        <v>3.4501999795932985E-2</v>
      </c>
      <c r="O128" s="2"/>
      <c r="P128" s="2"/>
      <c r="Q128" s="2"/>
      <c r="V128" s="45">
        <f t="shared" si="23"/>
        <v>2.0038418259168164E-4</v>
      </c>
      <c r="W128" s="45">
        <f t="shared" si="24"/>
        <v>2.8365807807048193E-6</v>
      </c>
      <c r="X128" s="45">
        <f t="shared" si="25"/>
        <v>4.0153820632936409E-8</v>
      </c>
      <c r="Z128" s="129"/>
      <c r="AA128" s="5"/>
    </row>
    <row r="129" spans="1:27" x14ac:dyDescent="0.35">
      <c r="A129" s="6">
        <v>41281</v>
      </c>
      <c r="B129" s="87">
        <v>189.11</v>
      </c>
      <c r="C129" s="43">
        <v>80.108599999999996</v>
      </c>
      <c r="D129" s="45">
        <f t="shared" si="13"/>
        <v>3.1865553554864423E-2</v>
      </c>
      <c r="E129" s="45">
        <f t="shared" si="13"/>
        <v>2.0576878093566584E-3</v>
      </c>
      <c r="F129" s="45">
        <f t="shared" si="14"/>
        <v>3.0503635988559492E-2</v>
      </c>
      <c r="G129" s="45">
        <f t="shared" si="15"/>
        <v>1.8764791684250772E-4</v>
      </c>
      <c r="H129" s="45">
        <f t="shared" si="16"/>
        <v>5.723943749375337E-6</v>
      </c>
      <c r="I129" s="45">
        <f t="shared" si="17"/>
        <v>9.3047180852254188E-4</v>
      </c>
      <c r="J129" s="45">
        <f t="shared" si="18"/>
        <v>1.1373786210937572E-2</v>
      </c>
      <c r="K129" s="45">
        <f t="shared" si="19"/>
        <v>-9.3160984015809127E-3</v>
      </c>
      <c r="L129" s="45">
        <f t="shared" si="20"/>
        <v>8.6789689427938443E-5</v>
      </c>
      <c r="M129" s="45">
        <f t="shared" si="21"/>
        <v>-3.4088263708892758E-2</v>
      </c>
      <c r="N129" s="45">
        <f t="shared" si="22"/>
        <v>5.6835836130767869E-2</v>
      </c>
      <c r="O129" s="2"/>
      <c r="P129" s="2"/>
      <c r="Q129" s="2"/>
      <c r="V129" s="45">
        <f t="shared" si="23"/>
        <v>8.6789689427938402E-5</v>
      </c>
      <c r="W129" s="45">
        <f t="shared" si="24"/>
        <v>-8.0854128695332067E-7</v>
      </c>
      <c r="X129" s="45">
        <f t="shared" si="25"/>
        <v>7.5324501909980023E-9</v>
      </c>
      <c r="Z129" s="129"/>
      <c r="AA129" s="5"/>
    </row>
    <row r="130" spans="1:27" x14ac:dyDescent="0.35">
      <c r="A130" s="6">
        <v>41274</v>
      </c>
      <c r="B130" s="87">
        <v>183.27</v>
      </c>
      <c r="C130" s="43">
        <v>79.944100000000006</v>
      </c>
      <c r="D130" s="45">
        <f t="shared" si="13"/>
        <v>-5.7505560679216739E-3</v>
      </c>
      <c r="E130" s="45">
        <f t="shared" si="13"/>
        <v>-4.553616121569095E-3</v>
      </c>
      <c r="F130" s="45">
        <f t="shared" si="14"/>
        <v>-7.1124736342266055E-3</v>
      </c>
      <c r="G130" s="45">
        <f t="shared" si="15"/>
        <v>-6.4236560140832457E-3</v>
      </c>
      <c r="H130" s="45">
        <f t="shared" si="16"/>
        <v>4.5688084035508255E-5</v>
      </c>
      <c r="I130" s="45">
        <f t="shared" si="17"/>
        <v>5.0587281197568616E-5</v>
      </c>
      <c r="J130" s="45">
        <f t="shared" si="18"/>
        <v>-3.4593020172368218E-4</v>
      </c>
      <c r="K130" s="45">
        <f t="shared" si="19"/>
        <v>-4.2076859198454126E-3</v>
      </c>
      <c r="L130" s="45">
        <f t="shared" si="20"/>
        <v>1.7704620800065334E-5</v>
      </c>
      <c r="M130" s="45">
        <f t="shared" si="21"/>
        <v>-4.5807980121553994E-2</v>
      </c>
      <c r="N130" s="45">
        <f t="shared" si="22"/>
        <v>4.5116119718106633E-2</v>
      </c>
      <c r="O130" s="2"/>
      <c r="P130" s="2"/>
      <c r="Q130" s="2"/>
      <c r="V130" s="45">
        <f t="shared" si="23"/>
        <v>1.7704620800065327E-5</v>
      </c>
      <c r="W130" s="45">
        <f t="shared" si="24"/>
        <v>-7.4495483656637091E-8</v>
      </c>
      <c r="X130" s="45">
        <f t="shared" si="25"/>
        <v>3.1345359767410584E-10</v>
      </c>
      <c r="Z130" s="129"/>
      <c r="AA130" s="5"/>
    </row>
    <row r="131" spans="1:27" x14ac:dyDescent="0.35">
      <c r="A131" s="6">
        <v>41267</v>
      </c>
      <c r="B131" s="87">
        <v>184.33</v>
      </c>
      <c r="C131" s="43">
        <v>80.309799999999996</v>
      </c>
      <c r="D131" s="45">
        <f t="shared" ref="D131:E141" si="26">(B131-B132)/B132</f>
        <v>1.4809513323056741E-2</v>
      </c>
      <c r="E131" s="45">
        <f t="shared" si="26"/>
        <v>-1.0141422806615355E-2</v>
      </c>
      <c r="F131" s="45">
        <f t="shared" ref="F131:F141" si="27">D131-AVERAGE($D$2:$D$141)</f>
        <v>1.3447595756751808E-2</v>
      </c>
      <c r="G131" s="45">
        <f t="shared" ref="G131:G141" si="28">E131-AVERAGE($E$2:$E$141)</f>
        <v>-1.2011462699129505E-2</v>
      </c>
      <c r="H131" s="45">
        <f t="shared" ref="H131:H141" si="29">F131*G131</f>
        <v>-1.6152529482519655E-4</v>
      </c>
      <c r="I131" s="45">
        <f t="shared" ref="I131:I141" si="30">F131^2</f>
        <v>1.8083783163700925E-4</v>
      </c>
      <c r="J131" s="45">
        <f t="shared" ref="J131:J141" si="31">$S$4+$R$11*D131</f>
        <v>6.0597875905528138E-3</v>
      </c>
      <c r="K131" s="45">
        <f t="shared" ref="K131:K141" si="32">E131-J131</f>
        <v>-1.6201210397168167E-2</v>
      </c>
      <c r="L131" s="45">
        <f t="shared" ref="L131:L141" si="33">K131^2</f>
        <v>2.6247921833330991E-4</v>
      </c>
      <c r="M131" s="45">
        <f t="shared" ref="M131:M141" si="34">$S$4+($R$4*D131)-$R$21</f>
        <v>-3.9402262329277508E-2</v>
      </c>
      <c r="N131" s="45">
        <f t="shared" ref="N131:N141" si="35">$S$4+($R$4*D131)+$R$21</f>
        <v>5.1521837510383119E-2</v>
      </c>
      <c r="O131" s="2"/>
      <c r="P131" s="2"/>
      <c r="Q131" s="2"/>
      <c r="V131" s="45">
        <f t="shared" ref="V131:V141" si="36">(K131-AVERAGE($K$2:$K$141))^2</f>
        <v>2.6247921833330991E-4</v>
      </c>
      <c r="W131" s="45">
        <f t="shared" ref="W131:W141" si="37">(K131-AVERAGE($K$2:$K$141))^3</f>
        <v>-4.2524810411021942E-6</v>
      </c>
      <c r="X131" s="45">
        <f t="shared" ref="X131:X141" si="38">(K131-AVERAGE($K$2:$K$141))^4</f>
        <v>6.889534005686537E-8</v>
      </c>
      <c r="Z131" s="129"/>
      <c r="AA131" s="5"/>
    </row>
    <row r="132" spans="1:27" x14ac:dyDescent="0.35">
      <c r="A132" s="7">
        <v>41260</v>
      </c>
      <c r="B132" s="87">
        <v>181.64</v>
      </c>
      <c r="C132" s="43">
        <v>81.132599999999996</v>
      </c>
      <c r="D132" s="45">
        <f t="shared" si="26"/>
        <v>3.175234308435089E-2</v>
      </c>
      <c r="E132" s="45">
        <f t="shared" si="26"/>
        <v>2.8243315233714584E-3</v>
      </c>
      <c r="F132" s="45">
        <f t="shared" si="27"/>
        <v>3.0390425518045959E-2</v>
      </c>
      <c r="G132" s="45">
        <f t="shared" si="28"/>
        <v>9.5429163085730771E-4</v>
      </c>
      <c r="H132" s="45">
        <f t="shared" si="29"/>
        <v>2.9001328730063619E-5</v>
      </c>
      <c r="I132" s="45">
        <f t="shared" si="30"/>
        <v>9.2357796316789903E-4</v>
      </c>
      <c r="J132" s="45">
        <f t="shared" si="31"/>
        <v>1.1338514232451023E-2</v>
      </c>
      <c r="K132" s="45">
        <f t="shared" si="32"/>
        <v>-8.5141827090795645E-3</v>
      </c>
      <c r="L132" s="45">
        <f t="shared" si="33"/>
        <v>7.2491307203589438E-5</v>
      </c>
      <c r="M132" s="45">
        <f t="shared" si="34"/>
        <v>-3.4123535687379303E-2</v>
      </c>
      <c r="N132" s="45">
        <f t="shared" si="35"/>
        <v>5.6800564152281324E-2</v>
      </c>
      <c r="O132" s="2"/>
      <c r="P132" s="2"/>
      <c r="Q132" s="2"/>
      <c r="V132" s="45">
        <f t="shared" si="36"/>
        <v>7.2491307203589398E-5</v>
      </c>
      <c r="W132" s="45">
        <f t="shared" si="37"/>
        <v>-6.1720423435137563E-7</v>
      </c>
      <c r="X132" s="45">
        <f t="shared" si="38"/>
        <v>5.2549896200851717E-9</v>
      </c>
      <c r="Z132" s="129"/>
      <c r="AA132" s="5"/>
    </row>
    <row r="133" spans="1:27" x14ac:dyDescent="0.35">
      <c r="A133" s="6">
        <v>41253</v>
      </c>
      <c r="B133" s="87">
        <v>176.05</v>
      </c>
      <c r="C133" s="43">
        <v>80.9041</v>
      </c>
      <c r="D133" s="45">
        <f t="shared" si="26"/>
        <v>1.8572089794029207E-2</v>
      </c>
      <c r="E133" s="45">
        <f t="shared" si="26"/>
        <v>6.827161799752267E-3</v>
      </c>
      <c r="F133" s="45">
        <f t="shared" si="27"/>
        <v>1.7210172227724276E-2</v>
      </c>
      <c r="G133" s="45">
        <f t="shared" si="28"/>
        <v>4.9571219072381163E-3</v>
      </c>
      <c r="H133" s="45">
        <f t="shared" si="29"/>
        <v>8.5312921777393021E-5</v>
      </c>
      <c r="I133" s="45">
        <f t="shared" si="30"/>
        <v>2.9619002810793199E-4</v>
      </c>
      <c r="J133" s="45">
        <f t="shared" si="31"/>
        <v>7.2320600467676247E-3</v>
      </c>
      <c r="K133" s="45">
        <f t="shared" si="32"/>
        <v>-4.0489824701535771E-4</v>
      </c>
      <c r="L133" s="45">
        <f t="shared" si="33"/>
        <v>1.6394259043610963E-7</v>
      </c>
      <c r="M133" s="45">
        <f t="shared" si="34"/>
        <v>-3.8229989873062697E-2</v>
      </c>
      <c r="N133" s="45">
        <f t="shared" si="35"/>
        <v>5.269410996659793E-2</v>
      </c>
      <c r="O133" s="2"/>
      <c r="P133" s="2"/>
      <c r="Q133" s="2"/>
      <c r="V133" s="45">
        <f t="shared" si="36"/>
        <v>1.639425904361087E-7</v>
      </c>
      <c r="W133" s="45">
        <f t="shared" si="37"/>
        <v>-6.6380067478736971E-11</v>
      </c>
      <c r="X133" s="45">
        <f t="shared" si="38"/>
        <v>2.6877172958901681E-14</v>
      </c>
      <c r="Z133" s="129"/>
      <c r="AA133" s="5"/>
    </row>
    <row r="134" spans="1:27" x14ac:dyDescent="0.35">
      <c r="A134" s="6">
        <v>41246</v>
      </c>
      <c r="B134" s="87">
        <v>172.84</v>
      </c>
      <c r="C134" s="43">
        <v>80.355500000000006</v>
      </c>
      <c r="D134" s="45">
        <f t="shared" si="26"/>
        <v>2.3327412670219049E-2</v>
      </c>
      <c r="E134" s="45">
        <f t="shared" si="26"/>
        <v>2.0790432793141182E-2</v>
      </c>
      <c r="F134" s="45">
        <f t="shared" si="27"/>
        <v>2.1965495103914118E-2</v>
      </c>
      <c r="G134" s="45">
        <f t="shared" si="28"/>
        <v>1.8920392900627032E-2</v>
      </c>
      <c r="H134" s="45">
        <f t="shared" si="29"/>
        <v>4.1559579762285453E-4</v>
      </c>
      <c r="I134" s="45">
        <f t="shared" si="30"/>
        <v>4.8248297516007509E-4</v>
      </c>
      <c r="J134" s="45">
        <f t="shared" si="31"/>
        <v>8.7136336629245262E-3</v>
      </c>
      <c r="K134" s="45">
        <f t="shared" si="32"/>
        <v>1.2076799130216656E-2</v>
      </c>
      <c r="L134" s="45">
        <f t="shared" si="33"/>
        <v>1.4584907723160179E-4</v>
      </c>
      <c r="M134" s="45">
        <f t="shared" si="34"/>
        <v>-3.6748416256905794E-2</v>
      </c>
      <c r="N134" s="45">
        <f t="shared" si="35"/>
        <v>5.4175683582754833E-2</v>
      </c>
      <c r="O134" s="2"/>
      <c r="P134" s="2"/>
      <c r="Q134" s="2"/>
      <c r="V134" s="45">
        <f t="shared" si="36"/>
        <v>1.4584907723160182E-4</v>
      </c>
      <c r="W134" s="45">
        <f t="shared" si="37"/>
        <v>1.7613900090535109E-6</v>
      </c>
      <c r="X134" s="45">
        <f t="shared" si="38"/>
        <v>2.1271953329309752E-8</v>
      </c>
      <c r="Z134" s="129"/>
      <c r="AA134" s="5"/>
    </row>
    <row r="135" spans="1:27" x14ac:dyDescent="0.35">
      <c r="A135" s="6">
        <v>41239</v>
      </c>
      <c r="B135" s="87">
        <v>168.9</v>
      </c>
      <c r="C135" s="43">
        <v>78.718900000000005</v>
      </c>
      <c r="D135" s="45">
        <f t="shared" si="26"/>
        <v>8.5388427778109923E-3</v>
      </c>
      <c r="E135" s="45">
        <f t="shared" si="26"/>
        <v>3.3117441318713171E-2</v>
      </c>
      <c r="F135" s="45">
        <f t="shared" si="27"/>
        <v>7.1769252115060607E-3</v>
      </c>
      <c r="G135" s="45">
        <f t="shared" si="28"/>
        <v>3.1247401426199022E-2</v>
      </c>
      <c r="H135" s="45">
        <f t="shared" si="29"/>
        <v>2.242602630897382E-4</v>
      </c>
      <c r="I135" s="45">
        <f t="shared" si="30"/>
        <v>5.1508255491551312E-5</v>
      </c>
      <c r="J135" s="45">
        <f t="shared" si="31"/>
        <v>4.1060905909303174E-3</v>
      </c>
      <c r="K135" s="45">
        <f t="shared" si="32"/>
        <v>2.9011350727782853E-2</v>
      </c>
      <c r="L135" s="45">
        <f t="shared" si="33"/>
        <v>8.4165847105042665E-4</v>
      </c>
      <c r="M135" s="45">
        <f t="shared" si="34"/>
        <v>-4.1355959328900002E-2</v>
      </c>
      <c r="N135" s="45">
        <f t="shared" si="35"/>
        <v>4.9568140510760625E-2</v>
      </c>
      <c r="O135" s="2"/>
      <c r="P135" s="2"/>
      <c r="Q135" s="2"/>
      <c r="V135" s="45">
        <f t="shared" si="36"/>
        <v>8.4165847105042665E-4</v>
      </c>
      <c r="W135" s="45">
        <f t="shared" si="37"/>
        <v>2.4417649096653397E-5</v>
      </c>
      <c r="X135" s="45">
        <f t="shared" si="38"/>
        <v>7.0838898189094188E-7</v>
      </c>
      <c r="Z135" s="129"/>
      <c r="AA135" s="5"/>
    </row>
    <row r="136" spans="1:27" x14ac:dyDescent="0.35">
      <c r="A136" s="6">
        <v>41232</v>
      </c>
      <c r="B136" s="87">
        <v>167.47</v>
      </c>
      <c r="C136" s="43">
        <v>76.195499999999996</v>
      </c>
      <c r="D136" s="45">
        <f t="shared" si="26"/>
        <v>-9.3463472345460662E-3</v>
      </c>
      <c r="E136" s="45">
        <f t="shared" si="26"/>
        <v>1.4466993924821026E-2</v>
      </c>
      <c r="F136" s="45">
        <f t="shared" si="27"/>
        <v>-1.0708264800850999E-2</v>
      </c>
      <c r="G136" s="45">
        <f t="shared" si="28"/>
        <v>1.2596954032306876E-2</v>
      </c>
      <c r="H136" s="45">
        <f t="shared" si="29"/>
        <v>-1.3489151946208979E-4</v>
      </c>
      <c r="I136" s="45">
        <f t="shared" si="30"/>
        <v>1.1466693504514448E-4</v>
      </c>
      <c r="J136" s="45">
        <f t="shared" si="31"/>
        <v>-1.4662388454028462E-3</v>
      </c>
      <c r="K136" s="45">
        <f t="shared" si="32"/>
        <v>1.5933232770223873E-2</v>
      </c>
      <c r="L136" s="45">
        <f t="shared" si="33"/>
        <v>2.538679065101359E-4</v>
      </c>
      <c r="M136" s="45">
        <f t="shared" si="34"/>
        <v>-4.6928288765233153E-2</v>
      </c>
      <c r="N136" s="45">
        <f t="shared" si="35"/>
        <v>4.3995811074427474E-2</v>
      </c>
      <c r="O136" s="2"/>
      <c r="P136" s="2"/>
      <c r="Q136" s="2"/>
      <c r="V136" s="45">
        <f t="shared" si="36"/>
        <v>2.538679065101359E-4</v>
      </c>
      <c r="W136" s="45">
        <f t="shared" si="37"/>
        <v>4.0449364473154281E-6</v>
      </c>
      <c r="X136" s="45">
        <f t="shared" si="38"/>
        <v>6.4448913955839106E-8</v>
      </c>
      <c r="Z136" s="129"/>
      <c r="AA136" s="5"/>
    </row>
    <row r="137" spans="1:27" x14ac:dyDescent="0.35">
      <c r="A137" s="6">
        <v>41225</v>
      </c>
      <c r="B137" s="87">
        <v>169.05</v>
      </c>
      <c r="C137" s="43">
        <v>75.108900000000006</v>
      </c>
      <c r="D137" s="45">
        <f t="shared" si="26"/>
        <v>-1.342281879194621E-2</v>
      </c>
      <c r="E137" s="45">
        <f t="shared" si="26"/>
        <v>-8.4206661505181616E-4</v>
      </c>
      <c r="F137" s="45">
        <f t="shared" si="27"/>
        <v>-1.4784736358251142E-2</v>
      </c>
      <c r="G137" s="45">
        <f t="shared" si="28"/>
        <v>-2.7121065075659668E-3</v>
      </c>
      <c r="H137" s="45">
        <f t="shared" si="29"/>
        <v>4.0097779689860078E-5</v>
      </c>
      <c r="I137" s="45">
        <f t="shared" si="30"/>
        <v>2.1858842918299324E-4</v>
      </c>
      <c r="J137" s="45">
        <f t="shared" si="31"/>
        <v>-2.7363087993693062E-3</v>
      </c>
      <c r="K137" s="45">
        <f t="shared" si="32"/>
        <v>1.8942421843174901E-3</v>
      </c>
      <c r="L137" s="45">
        <f t="shared" si="33"/>
        <v>3.588153452847896E-6</v>
      </c>
      <c r="M137" s="45">
        <f t="shared" si="34"/>
        <v>-4.8198358719199613E-2</v>
      </c>
      <c r="N137" s="45">
        <f t="shared" si="35"/>
        <v>4.2725741120461014E-2</v>
      </c>
      <c r="O137" s="2"/>
      <c r="P137" s="2"/>
      <c r="Q137" s="2"/>
      <c r="V137" s="45">
        <f t="shared" si="36"/>
        <v>3.5881534528479002E-6</v>
      </c>
      <c r="W137" s="45">
        <f t="shared" si="37"/>
        <v>6.7968316341889543E-9</v>
      </c>
      <c r="X137" s="45">
        <f t="shared" si="38"/>
        <v>1.2874845201184308E-11</v>
      </c>
      <c r="Z137" s="129"/>
      <c r="AA137" s="5"/>
    </row>
    <row r="138" spans="1:27" x14ac:dyDescent="0.35">
      <c r="A138" s="6">
        <v>41218</v>
      </c>
      <c r="B138" s="87">
        <v>171.35</v>
      </c>
      <c r="C138" s="43">
        <v>75.172200000000004</v>
      </c>
      <c r="D138" s="45">
        <f t="shared" si="26"/>
        <v>2.9129129129129096E-2</v>
      </c>
      <c r="E138" s="45">
        <f t="shared" si="26"/>
        <v>1.5668593264105085E-3</v>
      </c>
      <c r="F138" s="45">
        <f t="shared" si="27"/>
        <v>2.7767211562824166E-2</v>
      </c>
      <c r="G138" s="45">
        <f t="shared" si="28"/>
        <v>-3.0318056610364216E-4</v>
      </c>
      <c r="H138" s="45">
        <f t="shared" si="29"/>
        <v>-8.4184789207366287E-6</v>
      </c>
      <c r="I138" s="45">
        <f t="shared" si="30"/>
        <v>7.7101803797463607E-4</v>
      </c>
      <c r="J138" s="45">
        <f t="shared" si="31"/>
        <v>1.0521222812545335E-2</v>
      </c>
      <c r="K138" s="45">
        <f t="shared" si="32"/>
        <v>-8.9543634861348267E-3</v>
      </c>
      <c r="L138" s="45">
        <f t="shared" si="33"/>
        <v>8.0180625441824641E-5</v>
      </c>
      <c r="M138" s="45">
        <f t="shared" si="34"/>
        <v>-3.4940827107284994E-2</v>
      </c>
      <c r="N138" s="45">
        <f t="shared" si="35"/>
        <v>5.5983272732375633E-2</v>
      </c>
      <c r="O138" s="2"/>
      <c r="P138" s="2"/>
      <c r="Q138" s="2"/>
      <c r="V138" s="45">
        <f t="shared" si="36"/>
        <v>8.0180625441824614E-5</v>
      </c>
      <c r="W138" s="45">
        <f t="shared" si="37"/>
        <v>-7.1796646475172729E-7</v>
      </c>
      <c r="X138" s="45">
        <f t="shared" si="38"/>
        <v>6.4289326962421723E-9</v>
      </c>
      <c r="Z138" s="129"/>
      <c r="AA138" s="5"/>
    </row>
    <row r="139" spans="1:27" x14ac:dyDescent="0.35">
      <c r="A139" s="6">
        <v>41211</v>
      </c>
      <c r="B139" s="87">
        <v>166.5</v>
      </c>
      <c r="C139" s="43">
        <v>75.054599999999994</v>
      </c>
      <c r="D139" s="45">
        <f t="shared" si="26"/>
        <v>-3.8794596466920669E-2</v>
      </c>
      <c r="E139" s="45">
        <f t="shared" si="26"/>
        <v>-2.857786302816644E-2</v>
      </c>
      <c r="F139" s="45">
        <f t="shared" si="27"/>
        <v>-4.01565140332256E-2</v>
      </c>
      <c r="G139" s="45">
        <f t="shared" si="28"/>
        <v>-3.044790292068059E-2</v>
      </c>
      <c r="H139" s="45">
        <f t="shared" si="29"/>
        <v>1.2226816409166008E-3</v>
      </c>
      <c r="I139" s="45">
        <f t="shared" si="30"/>
        <v>1.6125456193006446E-3</v>
      </c>
      <c r="J139" s="45">
        <f t="shared" si="31"/>
        <v>-1.0641167707364131E-2</v>
      </c>
      <c r="K139" s="45">
        <f t="shared" si="32"/>
        <v>-1.7936695320802311E-2</v>
      </c>
      <c r="L139" s="45">
        <f t="shared" si="33"/>
        <v>3.2172503903129152E-4</v>
      </c>
      <c r="M139" s="45">
        <f t="shared" si="34"/>
        <v>-5.6103217627194425E-2</v>
      </c>
      <c r="N139" s="45">
        <f t="shared" si="35"/>
        <v>3.4820882212466202E-2</v>
      </c>
      <c r="O139" s="2"/>
      <c r="P139" s="2"/>
      <c r="Q139" s="2"/>
      <c r="V139" s="45">
        <f t="shared" si="36"/>
        <v>3.2172503903129152E-4</v>
      </c>
      <c r="W139" s="45">
        <f t="shared" si="37"/>
        <v>-5.7706840021775075E-6</v>
      </c>
      <c r="X139" s="45">
        <f t="shared" si="38"/>
        <v>1.0350700073968605E-7</v>
      </c>
      <c r="Z139" s="129"/>
      <c r="AA139" s="5"/>
    </row>
    <row r="140" spans="1:27" x14ac:dyDescent="0.35">
      <c r="A140" s="6">
        <v>41204</v>
      </c>
      <c r="B140" s="87">
        <v>173.22</v>
      </c>
      <c r="C140" s="43">
        <v>77.262600000000006</v>
      </c>
      <c r="D140" s="45">
        <f t="shared" si="26"/>
        <v>4.0422848219112198E-2</v>
      </c>
      <c r="E140" s="45">
        <f t="shared" si="26"/>
        <v>-3.7320936630537309E-2</v>
      </c>
      <c r="F140" s="45">
        <f t="shared" si="27"/>
        <v>3.9060930652807267E-2</v>
      </c>
      <c r="G140" s="45">
        <f t="shared" si="28"/>
        <v>-3.9190976523051459E-2</v>
      </c>
      <c r="H140" s="45">
        <f t="shared" si="29"/>
        <v>-1.5308360161827106E-3</v>
      </c>
      <c r="I140" s="45">
        <f t="shared" si="30"/>
        <v>1.5257563034634183E-3</v>
      </c>
      <c r="J140" s="45">
        <f t="shared" si="31"/>
        <v>1.4039906331552403E-2</v>
      </c>
      <c r="K140" s="45">
        <f t="shared" si="32"/>
        <v>-5.136084296208971E-2</v>
      </c>
      <c r="L140" s="45">
        <f t="shared" si="33"/>
        <v>2.6379361897764402E-3</v>
      </c>
      <c r="M140" s="45">
        <f t="shared" si="34"/>
        <v>-3.1422143588277926E-2</v>
      </c>
      <c r="N140" s="45">
        <f t="shared" si="35"/>
        <v>5.9501956251382701E-2</v>
      </c>
      <c r="O140" s="2"/>
      <c r="P140" s="2"/>
      <c r="Q140" s="2"/>
      <c r="V140" s="45">
        <f t="shared" si="36"/>
        <v>2.6379361897764402E-3</v>
      </c>
      <c r="W140" s="45">
        <f t="shared" si="37"/>
        <v>-1.3548662638712103E-4</v>
      </c>
      <c r="X140" s="45">
        <f t="shared" si="38"/>
        <v>6.958707341332243E-6</v>
      </c>
      <c r="Z140" s="129"/>
      <c r="AA140" s="5"/>
    </row>
    <row r="141" spans="1:27" x14ac:dyDescent="0.35">
      <c r="A141" s="6">
        <v>41197</v>
      </c>
      <c r="B141" s="87">
        <v>166.49</v>
      </c>
      <c r="C141" s="43">
        <v>80.257900000000006</v>
      </c>
      <c r="D141" s="45">
        <f t="shared" si="26"/>
        <v>-1.3275647484146155E-2</v>
      </c>
      <c r="E141" s="45">
        <f t="shared" si="26"/>
        <v>7.8409212203407932E-3</v>
      </c>
      <c r="F141" s="45">
        <f t="shared" si="27"/>
        <v>-1.4637565050451088E-2</v>
      </c>
      <c r="G141" s="45">
        <f t="shared" si="28"/>
        <v>5.9708813278266425E-3</v>
      </c>
      <c r="H141" s="45">
        <f t="shared" si="29"/>
        <v>-8.7399163844586249E-5</v>
      </c>
      <c r="I141" s="45">
        <f t="shared" si="30"/>
        <v>2.1425831060618714E-4</v>
      </c>
      <c r="J141" s="45">
        <f t="shared" si="31"/>
        <v>-2.6904559451322928E-3</v>
      </c>
      <c r="K141" s="45">
        <f t="shared" si="32"/>
        <v>1.0531377165473086E-2</v>
      </c>
      <c r="L141" s="45">
        <f t="shared" si="33"/>
        <v>1.1090990500144795E-4</v>
      </c>
      <c r="M141" s="45">
        <f t="shared" si="34"/>
        <v>-4.81525058649626E-2</v>
      </c>
      <c r="N141" s="45">
        <f t="shared" si="35"/>
        <v>4.2771593974698027E-2</v>
      </c>
      <c r="O141" s="2"/>
      <c r="P141" s="2"/>
      <c r="Q141" s="2"/>
      <c r="V141" s="45">
        <f t="shared" si="36"/>
        <v>1.1090990500144797E-4</v>
      </c>
      <c r="W141" s="45">
        <f t="shared" si="37"/>
        <v>1.1680340409570387E-6</v>
      </c>
      <c r="X141" s="45">
        <f t="shared" si="38"/>
        <v>1.2301007027430213E-8</v>
      </c>
      <c r="Z141" s="129"/>
      <c r="AA141" s="5"/>
    </row>
    <row r="142" spans="1:27" x14ac:dyDescent="0.35">
      <c r="A142" s="7">
        <v>41190</v>
      </c>
      <c r="B142" s="87">
        <v>168.73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2"/>
      <c r="P142" s="2"/>
      <c r="Q142" s="2"/>
      <c r="V142" s="45"/>
      <c r="W142" s="45"/>
      <c r="X142" s="45"/>
      <c r="Z142" s="129"/>
      <c r="AA142" s="5"/>
    </row>
    <row r="143" spans="1:27" x14ac:dyDescent="0.35">
      <c r="A143" s="2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2"/>
      <c r="P143" s="2"/>
      <c r="Q143" s="2"/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Feuil17">
    <tabColor theme="0" tint="-0.34998626667073579"/>
  </sheetPr>
  <dimension ref="A1:AD158"/>
  <sheetViews>
    <sheetView zoomScale="48" zoomScaleNormal="80" zoomScalePageLayoutView="80" workbookViewId="0">
      <selection activeCell="AA17" sqref="AA17"/>
    </sheetView>
  </sheetViews>
  <sheetFormatPr baseColWidth="10" defaultColWidth="11.453125" defaultRowHeight="14.5" x14ac:dyDescent="0.35"/>
  <cols>
    <col min="2" max="2" width="13.1796875" bestFit="1" customWidth="1"/>
    <col min="3" max="3" width="9.1796875" bestFit="1" customWidth="1"/>
    <col min="4" max="4" width="14.81640625" bestFit="1" customWidth="1"/>
    <col min="5" max="5" width="15.453125" bestFit="1" customWidth="1"/>
    <col min="6" max="7" width="11" bestFit="1" customWidth="1"/>
    <col min="8" max="8" width="13.453125" customWidth="1"/>
    <col min="9" max="12" width="11.1796875" bestFit="1" customWidth="1"/>
    <col min="13" max="14" width="11.26953125" bestFit="1" customWidth="1"/>
    <col min="17" max="17" width="21.453125" customWidth="1"/>
    <col min="18" max="18" width="12.54296875" style="5" customWidth="1"/>
    <col min="19" max="19" width="13.1796875" style="5" customWidth="1"/>
    <col min="22" max="22" width="11.90625" style="2" bestFit="1" customWidth="1"/>
    <col min="23" max="23" width="14.453125" style="2" bestFit="1" customWidth="1"/>
    <col min="24" max="24" width="15.6328125" style="2" bestFit="1" customWidth="1"/>
    <col min="25" max="25" width="10.81640625" style="2"/>
    <col min="26" max="26" width="15.453125" style="2" customWidth="1"/>
    <col min="27" max="27" width="17.54296875" style="2" customWidth="1"/>
    <col min="29" max="29" width="16.36328125" style="2" customWidth="1"/>
    <col min="30" max="30" width="28.81640625" style="5" customWidth="1"/>
  </cols>
  <sheetData>
    <row r="1" spans="1:30" ht="15" thickBot="1" x14ac:dyDescent="0.4">
      <c r="A1" s="184" t="s">
        <v>0</v>
      </c>
      <c r="B1" s="60" t="s">
        <v>124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O1" s="2"/>
      <c r="P1" s="2"/>
      <c r="Q1" s="2"/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45">
        <v>623.38</v>
      </c>
      <c r="C2" s="43">
        <v>99.134799999999998</v>
      </c>
      <c r="D2" s="45">
        <f>(B2-B3)/B3</f>
        <v>-5.6625141562853185E-3</v>
      </c>
      <c r="E2" s="45">
        <f>(C2-C3)/C3</f>
        <v>-3.8125212281262771E-3</v>
      </c>
      <c r="F2" s="45">
        <f>D2-AVERAGE($D$2:$D$141)</f>
        <v>-8.8244030422776829E-3</v>
      </c>
      <c r="G2" s="45">
        <f>E2-AVERAGE($E$2:$E$141)</f>
        <v>-5.6825611206404274E-3</v>
      </c>
      <c r="H2" s="45">
        <f>F2*G2</f>
        <v>5.0145209640908266E-5</v>
      </c>
      <c r="I2" s="45">
        <f>F2^2</f>
        <v>7.7870089052559623E-5</v>
      </c>
      <c r="J2" s="45">
        <f>$S$4+$R$11*D2</f>
        <v>-4.4969661938045842E-3</v>
      </c>
      <c r="K2" s="45">
        <f>E2-J2</f>
        <v>6.8444496567830705E-4</v>
      </c>
      <c r="L2" s="45">
        <f>K2^2</f>
        <v>4.6846491104237894E-7</v>
      </c>
      <c r="M2" s="45">
        <f>$S$4+($R$4*D2)-$R$21</f>
        <v>-4.2235067096705853E-2</v>
      </c>
      <c r="N2" s="45">
        <f>$S$4+($R$4*D2)+$R$21</f>
        <v>3.3241134709096676E-2</v>
      </c>
      <c r="O2" s="2"/>
      <c r="P2" s="2"/>
      <c r="Q2" s="2"/>
      <c r="V2" s="45">
        <f>(K2-AVERAGE($K$2:$K$141))^2</f>
        <v>4.6846491104237894E-7</v>
      </c>
      <c r="W2" s="45">
        <f>(K2-AVERAGE($K$2:$K$141))^3</f>
        <v>3.206384499598922E-10</v>
      </c>
      <c r="X2" s="45">
        <f>(K2-AVERAGE($K$2:$K$141))^4</f>
        <v>2.1945937287794402E-13</v>
      </c>
      <c r="Z2" s="130" t="s">
        <v>149</v>
      </c>
      <c r="AA2" s="131">
        <f>AVERAGE(V2:V141)</f>
        <v>3.5971812080564541E-4</v>
      </c>
      <c r="AC2" s="182" t="s">
        <v>171</v>
      </c>
      <c r="AD2" s="181">
        <f>RHO(K2:K141,1)</f>
        <v>-9.6644533696261248E-2</v>
      </c>
    </row>
    <row r="3" spans="1:30" ht="15" thickBot="1" x14ac:dyDescent="0.4">
      <c r="A3" s="6">
        <v>42163</v>
      </c>
      <c r="B3" s="45">
        <v>626.92999999999995</v>
      </c>
      <c r="C3" s="43">
        <v>99.514200000000002</v>
      </c>
      <c r="D3" s="45">
        <f t="shared" ref="D3:E66" si="0">(B3-B4)/B4</f>
        <v>-3.6707538182600565E-2</v>
      </c>
      <c r="E3" s="45">
        <f t="shared" si="0"/>
        <v>-8.3042390568202201E-2</v>
      </c>
      <c r="F3" s="45">
        <f t="shared" ref="F3:F66" si="1">D3-AVERAGE($D$2:$D$141)</f>
        <v>-3.9869427068592929E-2</v>
      </c>
      <c r="G3" s="45">
        <f t="shared" ref="G3:G66" si="2">E3-AVERAGE($E$2:$E$141)</f>
        <v>-8.4912430460716351E-2</v>
      </c>
      <c r="H3" s="45">
        <f t="shared" ref="H3:H66" si="3">F3*G3</f>
        <v>3.3854099534704994E-3</v>
      </c>
      <c r="I3" s="45">
        <f t="shared" ref="I3:I66" si="4">F3^2</f>
        <v>1.5895712147778506E-3</v>
      </c>
      <c r="J3" s="45">
        <f t="shared" ref="J3:J66" si="5">$S$4+$R$11*D3</f>
        <v>-2.689665215312146E-2</v>
      </c>
      <c r="K3" s="45">
        <f t="shared" ref="K3:K66" si="6">E3-J3</f>
        <v>-5.6145738415080741E-2</v>
      </c>
      <c r="L3" s="45">
        <f t="shared" ref="L3:L66" si="7">K3^2</f>
        <v>3.1523439421746731E-3</v>
      </c>
      <c r="M3" s="45">
        <f t="shared" ref="M3:M66" si="8">$S$4+($R$4*D3)-$R$21</f>
        <v>-6.4634753056022731E-2</v>
      </c>
      <c r="N3" s="45">
        <f t="shared" ref="N3:N66" si="9">$S$4+($R$4*D3)+$R$21</f>
        <v>1.0841448749779801E-2</v>
      </c>
      <c r="O3" s="2"/>
      <c r="P3" s="2"/>
      <c r="Q3" s="2"/>
      <c r="V3" s="45">
        <f t="shared" ref="V3:V66" si="10">(K3-AVERAGE($K$2:$K$141))^2</f>
        <v>3.1523439421746731E-3</v>
      </c>
      <c r="W3" s="45">
        <f t="shared" ref="W3:W66" si="11">(K3-AVERAGE($K$2:$K$141))^3</f>
        <v>-1.7699067837170362E-4</v>
      </c>
      <c r="X3" s="45">
        <f t="shared" ref="X3:X66" si="12">(K3-AVERAGE($K$2:$K$141))^4</f>
        <v>9.9372723297653582E-6</v>
      </c>
      <c r="Z3" s="132" t="s">
        <v>150</v>
      </c>
      <c r="AA3" s="133">
        <f>AVERAGE(W2:W141)</f>
        <v>-1.3869533856051669E-6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45">
        <v>650.82000000000005</v>
      </c>
      <c r="C4" s="43">
        <v>108.5265</v>
      </c>
      <c r="D4" s="45">
        <f t="shared" si="0"/>
        <v>-7.2304594545120138E-3</v>
      </c>
      <c r="E4" s="45">
        <f t="shared" si="0"/>
        <v>2.0517261807369618E-2</v>
      </c>
      <c r="F4" s="45">
        <f t="shared" si="1"/>
        <v>-1.0392348340504377E-2</v>
      </c>
      <c r="G4" s="45">
        <f t="shared" si="2"/>
        <v>1.8647221914855468E-2</v>
      </c>
      <c r="H4" s="45">
        <f t="shared" si="3"/>
        <v>-1.9378842572186509E-4</v>
      </c>
      <c r="I4" s="45">
        <f t="shared" si="4"/>
        <v>1.0800090403038409E-4</v>
      </c>
      <c r="J4" s="45">
        <f t="shared" si="5"/>
        <v>-5.6282741371289236E-3</v>
      </c>
      <c r="K4" s="45">
        <f t="shared" si="6"/>
        <v>2.6145535944498539E-2</v>
      </c>
      <c r="L4" s="45">
        <f t="shared" si="7"/>
        <v>6.8358904982506515E-4</v>
      </c>
      <c r="M4" s="45">
        <f t="shared" si="8"/>
        <v>-4.3366375040030186E-2</v>
      </c>
      <c r="N4" s="45">
        <f t="shared" si="9"/>
        <v>3.2109826765772342E-2</v>
      </c>
      <c r="O4" s="2"/>
      <c r="P4" s="2"/>
      <c r="Q4" s="47" t="s">
        <v>98</v>
      </c>
      <c r="R4" s="123">
        <f t="array" ref="R4:S8">LINEST(E2:E141,D2:D141,,TRUE)</f>
        <v>0.72152258411299131</v>
      </c>
      <c r="S4" s="124">
        <v>-4.1133434718520698E-4</v>
      </c>
      <c r="V4" s="45">
        <f t="shared" si="10"/>
        <v>6.8358904982506515E-4</v>
      </c>
      <c r="W4" s="45">
        <f t="shared" si="11"/>
        <v>1.7872802073466845E-5</v>
      </c>
      <c r="X4" s="45">
        <f t="shared" si="12"/>
        <v>4.6729398904073542E-7</v>
      </c>
      <c r="Z4" s="132" t="s">
        <v>151</v>
      </c>
      <c r="AA4" s="133">
        <f>AVERAGE(X2:X141)</f>
        <v>5.2772080998739873E-7</v>
      </c>
      <c r="AC4" s="180" t="s">
        <v>169</v>
      </c>
      <c r="AD4" s="179">
        <f>StatistiqueLB(K2:K141,1)</f>
        <v>1.3358453090658375</v>
      </c>
    </row>
    <row r="5" spans="1:30" ht="15" thickBot="1" x14ac:dyDescent="0.4">
      <c r="A5" s="6">
        <v>42149</v>
      </c>
      <c r="B5" s="45">
        <v>655.56</v>
      </c>
      <c r="C5" s="43">
        <v>106.3446</v>
      </c>
      <c r="D5" s="45">
        <f t="shared" si="0"/>
        <v>2.4296495367259814E-2</v>
      </c>
      <c r="E5" s="45">
        <f t="shared" si="0"/>
        <v>2.421251538563772E-2</v>
      </c>
      <c r="F5" s="45">
        <f t="shared" si="1"/>
        <v>2.113460648126745E-2</v>
      </c>
      <c r="G5" s="45">
        <f t="shared" si="2"/>
        <v>2.234247549312357E-2</v>
      </c>
      <c r="H5" s="45">
        <f t="shared" si="3"/>
        <v>4.7219942736452856E-4</v>
      </c>
      <c r="I5" s="45">
        <f t="shared" si="4"/>
        <v>4.4667159111803212E-4</v>
      </c>
      <c r="J5" s="45">
        <f t="shared" si="5"/>
        <v>1.7119135775089413E-2</v>
      </c>
      <c r="K5" s="45">
        <f t="shared" si="6"/>
        <v>7.0933796105483067E-3</v>
      </c>
      <c r="L5" s="45">
        <f t="shared" si="7"/>
        <v>5.031603429934245E-5</v>
      </c>
      <c r="M5" s="45">
        <f t="shared" si="8"/>
        <v>-2.0618965127811847E-2</v>
      </c>
      <c r="N5" s="45">
        <f t="shared" si="9"/>
        <v>5.4857236677990681E-2</v>
      </c>
      <c r="O5" s="2"/>
      <c r="P5" s="2"/>
      <c r="Q5" s="52" t="s">
        <v>99</v>
      </c>
      <c r="R5" s="125">
        <v>7.3917162908198525E-2</v>
      </c>
      <c r="S5" s="105">
        <v>1.6313421117212228E-3</v>
      </c>
      <c r="V5" s="45">
        <f t="shared" si="10"/>
        <v>5.031603429934245E-5</v>
      </c>
      <c r="W5" s="45">
        <f t="shared" si="11"/>
        <v>3.5691073178260502E-7</v>
      </c>
      <c r="X5" s="45">
        <f t="shared" si="12"/>
        <v>2.5317033076126057E-9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45">
        <v>640.01</v>
      </c>
      <c r="C6" s="43">
        <v>103.8306</v>
      </c>
      <c r="D6" s="45">
        <f t="shared" si="0"/>
        <v>-2.5092734017019632E-3</v>
      </c>
      <c r="E6" s="45">
        <f t="shared" si="0"/>
        <v>-9.0542693070100894E-3</v>
      </c>
      <c r="F6" s="45">
        <f t="shared" si="1"/>
        <v>-5.6711622876943271E-3</v>
      </c>
      <c r="G6" s="45">
        <f t="shared" si="2"/>
        <v>-1.0924309199524241E-2</v>
      </c>
      <c r="H6" s="45">
        <f t="shared" si="3"/>
        <v>6.1953530351454073E-5</v>
      </c>
      <c r="I6" s="45">
        <f t="shared" si="4"/>
        <v>3.2162081693366354E-5</v>
      </c>
      <c r="J6" s="45">
        <f t="shared" si="5"/>
        <v>-2.2218317762272032E-3</v>
      </c>
      <c r="K6" s="45">
        <f t="shared" si="6"/>
        <v>-6.8324375307828866E-3</v>
      </c>
      <c r="L6" s="45">
        <f t="shared" si="7"/>
        <v>4.6682202612050548E-5</v>
      </c>
      <c r="M6" s="45">
        <f t="shared" si="8"/>
        <v>-3.9959932679128465E-2</v>
      </c>
      <c r="N6" s="45">
        <f t="shared" si="9"/>
        <v>3.5516269126674063E-2</v>
      </c>
      <c r="O6" s="2"/>
      <c r="P6" s="2"/>
      <c r="Q6" s="52" t="s">
        <v>100</v>
      </c>
      <c r="R6" s="106">
        <v>0.40844040400117154</v>
      </c>
      <c r="S6" s="107">
        <v>1.9103178450307106E-2</v>
      </c>
      <c r="V6" s="45">
        <f t="shared" si="10"/>
        <v>4.6682202612050548E-5</v>
      </c>
      <c r="W6" s="45">
        <f t="shared" si="11"/>
        <v>-3.1895323314618508E-7</v>
      </c>
      <c r="X6" s="45">
        <f t="shared" si="12"/>
        <v>2.1792280407125388E-9</v>
      </c>
      <c r="Z6" s="132" t="s">
        <v>152</v>
      </c>
      <c r="AA6" s="122">
        <f>AA3/(AA2^1.5)</f>
        <v>-0.2032911118265785</v>
      </c>
    </row>
    <row r="7" spans="1:30" ht="15" thickBot="1" x14ac:dyDescent="0.4">
      <c r="A7" s="6">
        <v>42135</v>
      </c>
      <c r="B7" s="45">
        <v>641.62</v>
      </c>
      <c r="C7" s="43">
        <v>104.77930000000001</v>
      </c>
      <c r="D7" s="45">
        <f t="shared" si="0"/>
        <v>-6.1032282049692382E-3</v>
      </c>
      <c r="E7" s="45">
        <f t="shared" si="0"/>
        <v>-3.1140022376949884E-2</v>
      </c>
      <c r="F7" s="45">
        <f t="shared" si="1"/>
        <v>-9.2651170909616026E-3</v>
      </c>
      <c r="G7" s="45">
        <f t="shared" si="2"/>
        <v>-3.3010062269464034E-2</v>
      </c>
      <c r="H7" s="45">
        <f t="shared" si="3"/>
        <v>3.0584209210651796E-4</v>
      </c>
      <c r="I7" s="45">
        <f t="shared" si="4"/>
        <v>8.5842394709228785E-5</v>
      </c>
      <c r="J7" s="45">
        <f t="shared" si="5"/>
        <v>-4.8149513330659043E-3</v>
      </c>
      <c r="K7" s="45">
        <f t="shared" si="6"/>
        <v>-2.6325071043883978E-2</v>
      </c>
      <c r="L7" s="45">
        <f t="shared" si="7"/>
        <v>6.9300936546553866E-4</v>
      </c>
      <c r="M7" s="45">
        <f t="shared" si="8"/>
        <v>-4.255305223596717E-2</v>
      </c>
      <c r="N7" s="45">
        <f t="shared" si="9"/>
        <v>3.2923149569835358E-2</v>
      </c>
      <c r="O7" s="2"/>
      <c r="P7" s="2"/>
      <c r="Q7" s="52" t="s">
        <v>101</v>
      </c>
      <c r="R7" s="106">
        <v>95.281652319394212</v>
      </c>
      <c r="S7" s="105">
        <v>138</v>
      </c>
      <c r="V7" s="45">
        <f t="shared" si="10"/>
        <v>6.9300936546553866E-4</v>
      </c>
      <c r="W7" s="45">
        <f t="shared" si="11"/>
        <v>-1.8243520779957262E-5</v>
      </c>
      <c r="X7" s="45">
        <f t="shared" si="12"/>
        <v>4.802619806229485E-7</v>
      </c>
      <c r="Z7" s="132" t="s">
        <v>153</v>
      </c>
      <c r="AA7" s="122">
        <f>(AA4/AA2^2)-3</f>
        <v>1.0783039355099966</v>
      </c>
      <c r="AC7" s="211" t="s">
        <v>167</v>
      </c>
      <c r="AD7" s="212"/>
    </row>
    <row r="8" spans="1:30" ht="15" thickBot="1" x14ac:dyDescent="0.4">
      <c r="A8" s="6">
        <v>42128</v>
      </c>
      <c r="B8" s="45">
        <v>645.55999999999995</v>
      </c>
      <c r="C8" s="43">
        <v>108.14700000000001</v>
      </c>
      <c r="D8" s="45">
        <f t="shared" si="0"/>
        <v>-3.36651448244892E-2</v>
      </c>
      <c r="E8" s="45">
        <f t="shared" si="0"/>
        <v>-2.4807458378457284E-2</v>
      </c>
      <c r="F8" s="45">
        <f t="shared" si="1"/>
        <v>-3.6827033710481565E-2</v>
      </c>
      <c r="G8" s="45">
        <f t="shared" si="2"/>
        <v>-2.6677498270971434E-2</v>
      </c>
      <c r="H8" s="45">
        <f t="shared" si="3"/>
        <v>9.8245312813637856E-4</v>
      </c>
      <c r="I8" s="45">
        <f t="shared" si="4"/>
        <v>1.3562304119129455E-3</v>
      </c>
      <c r="J8" s="45">
        <f t="shared" si="5"/>
        <v>-2.4701496635488745E-2</v>
      </c>
      <c r="K8" s="45">
        <f t="shared" si="6"/>
        <v>-1.0596174296853902E-4</v>
      </c>
      <c r="L8" s="45">
        <f t="shared" si="7"/>
        <v>1.1227890972930729E-8</v>
      </c>
      <c r="M8" s="45">
        <f t="shared" si="8"/>
        <v>-6.2439597538390013E-2</v>
      </c>
      <c r="N8" s="45">
        <f t="shared" si="9"/>
        <v>1.3036604267412516E-2</v>
      </c>
      <c r="O8" s="2"/>
      <c r="P8" s="2"/>
      <c r="Q8" s="53" t="s">
        <v>102</v>
      </c>
      <c r="R8" s="108">
        <v>3.4771269338713814E-2</v>
      </c>
      <c r="S8" s="109">
        <v>5.0360536912790327E-2</v>
      </c>
      <c r="V8" s="45">
        <f t="shared" si="10"/>
        <v>1.1227890972930729E-8</v>
      </c>
      <c r="W8" s="45">
        <f t="shared" si="11"/>
        <v>-1.1897268973524655E-12</v>
      </c>
      <c r="X8" s="45">
        <f t="shared" si="12"/>
        <v>1.2606553570001935E-16</v>
      </c>
      <c r="Z8" s="132" t="s">
        <v>154</v>
      </c>
      <c r="AA8" s="122">
        <v>140</v>
      </c>
    </row>
    <row r="9" spans="1:30" x14ac:dyDescent="0.35">
      <c r="A9" s="6">
        <v>42121</v>
      </c>
      <c r="B9" s="45">
        <v>668.05</v>
      </c>
      <c r="C9" s="43">
        <v>110.8981</v>
      </c>
      <c r="D9" s="45">
        <f t="shared" si="0"/>
        <v>7.6472895109957108E-3</v>
      </c>
      <c r="E9" s="45">
        <f t="shared" si="0"/>
        <v>3.6347545898180129E-2</v>
      </c>
      <c r="F9" s="45">
        <f t="shared" si="1"/>
        <v>4.4854006250033473E-3</v>
      </c>
      <c r="G9" s="45">
        <f t="shared" si="2"/>
        <v>3.447750600566598E-2</v>
      </c>
      <c r="H9" s="45">
        <f t="shared" si="3"/>
        <v>1.5464542698637084E-4</v>
      </c>
      <c r="I9" s="45">
        <f t="shared" si="4"/>
        <v>2.0118818766780418E-5</v>
      </c>
      <c r="J9" s="45">
        <f t="shared" si="5"/>
        <v>5.1063577422485913E-3</v>
      </c>
      <c r="K9" s="45">
        <f t="shared" si="6"/>
        <v>3.1241188155931538E-2</v>
      </c>
      <c r="L9" s="45">
        <f t="shared" si="7"/>
        <v>9.7601183739431702E-4</v>
      </c>
      <c r="M9" s="45">
        <f t="shared" si="8"/>
        <v>-3.2631743160652669E-2</v>
      </c>
      <c r="N9" s="45">
        <f t="shared" si="9"/>
        <v>4.2844458645149859E-2</v>
      </c>
      <c r="O9" s="2"/>
      <c r="P9" s="2"/>
      <c r="Q9" s="54"/>
      <c r="R9" s="78"/>
      <c r="S9" s="78"/>
      <c r="V9" s="45">
        <f t="shared" si="10"/>
        <v>9.7601183739431702E-4</v>
      </c>
      <c r="W9" s="45">
        <f t="shared" si="11"/>
        <v>3.0491769454452316E-5</v>
      </c>
      <c r="X9" s="45">
        <f t="shared" si="12"/>
        <v>9.5259910673383073E-7</v>
      </c>
      <c r="Z9" s="141" t="s">
        <v>155</v>
      </c>
      <c r="AA9" s="140">
        <f>(AA8/6)*AA6^2+(AA8/24)*AA7^2</f>
        <v>7.7469494779080392</v>
      </c>
    </row>
    <row r="10" spans="1:30" ht="15" thickBot="1" x14ac:dyDescent="0.4">
      <c r="A10" s="6">
        <v>42114</v>
      </c>
      <c r="B10" s="45">
        <v>662.98</v>
      </c>
      <c r="C10" s="43">
        <v>107.0086</v>
      </c>
      <c r="D10" s="45">
        <f t="shared" si="0"/>
        <v>-1.4800725176093018E-2</v>
      </c>
      <c r="E10" s="45">
        <f t="shared" si="0"/>
        <v>-5.2910544740643059E-3</v>
      </c>
      <c r="F10" s="45">
        <f t="shared" si="1"/>
        <v>-1.796261406208538E-2</v>
      </c>
      <c r="G10" s="45">
        <f t="shared" si="2"/>
        <v>-7.1610943665784566E-3</v>
      </c>
      <c r="H10" s="45">
        <f t="shared" si="3"/>
        <v>1.286319743690226E-4</v>
      </c>
      <c r="I10" s="45">
        <f t="shared" si="4"/>
        <v>3.2265550394342744E-4</v>
      </c>
      <c r="J10" s="45">
        <f t="shared" si="5"/>
        <v>-1.1090391822986047E-2</v>
      </c>
      <c r="K10" s="45">
        <f t="shared" si="6"/>
        <v>5.7993373489217412E-3</v>
      </c>
      <c r="L10" s="45">
        <f t="shared" si="7"/>
        <v>3.3632313686598648E-5</v>
      </c>
      <c r="M10" s="45">
        <f t="shared" si="8"/>
        <v>-4.882849272588731E-2</v>
      </c>
      <c r="N10" s="45">
        <f t="shared" si="9"/>
        <v>2.6647709079915215E-2</v>
      </c>
      <c r="O10" s="2"/>
      <c r="P10" s="2"/>
      <c r="Q10" s="44"/>
      <c r="R10" s="78"/>
      <c r="S10" s="78"/>
      <c r="V10" s="45">
        <f t="shared" si="10"/>
        <v>3.3632313686598648E-5</v>
      </c>
      <c r="W10" s="45">
        <f t="shared" si="11"/>
        <v>1.950451328933434E-7</v>
      </c>
      <c r="X10" s="45">
        <f t="shared" si="12"/>
        <v>1.1311325239137708E-9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45">
        <v>672.94</v>
      </c>
      <c r="C11" s="43">
        <v>107.5778</v>
      </c>
      <c r="D11" s="45">
        <f t="shared" si="0"/>
        <v>2.4901384425592869E-2</v>
      </c>
      <c r="E11" s="45">
        <f t="shared" si="0"/>
        <v>5.7647072022377378E-3</v>
      </c>
      <c r="F11" s="45">
        <f t="shared" si="1"/>
        <v>2.1739495539600504E-2</v>
      </c>
      <c r="G11" s="45">
        <f t="shared" si="2"/>
        <v>3.8946673097235871E-3</v>
      </c>
      <c r="H11" s="45">
        <f t="shared" si="3"/>
        <v>8.4668102607963816E-5</v>
      </c>
      <c r="I11" s="45">
        <f t="shared" si="4"/>
        <v>4.726056663163102E-4</v>
      </c>
      <c r="J11" s="45">
        <f t="shared" si="5"/>
        <v>1.7555576891559552E-2</v>
      </c>
      <c r="K11" s="45">
        <f t="shared" si="6"/>
        <v>-1.1790869689321814E-2</v>
      </c>
      <c r="L11" s="45">
        <f t="shared" si="7"/>
        <v>1.3902460803056789E-4</v>
      </c>
      <c r="M11" s="45">
        <f t="shared" si="8"/>
        <v>-2.0182524011341709E-2</v>
      </c>
      <c r="N11" s="45">
        <f t="shared" si="9"/>
        <v>5.5293677794460816E-2</v>
      </c>
      <c r="O11" s="2"/>
      <c r="P11" s="2"/>
      <c r="Q11" s="47" t="s">
        <v>103</v>
      </c>
      <c r="R11" s="123">
        <f>SUM(H2:H141) / SUM(I2:I141)</f>
        <v>0.72152258411299119</v>
      </c>
      <c r="S11" s="78"/>
      <c r="V11" s="45">
        <f t="shared" si="10"/>
        <v>1.3902460803056789E-4</v>
      </c>
      <c r="W11" s="45">
        <f t="shared" si="11"/>
        <v>-1.6392210368974689E-6</v>
      </c>
      <c r="X11" s="45">
        <f t="shared" si="12"/>
        <v>1.932784163805304E-8</v>
      </c>
    </row>
    <row r="12" spans="1:30" ht="15" thickBot="1" x14ac:dyDescent="0.4">
      <c r="A12" s="6">
        <v>42101</v>
      </c>
      <c r="B12" s="45">
        <v>656.59</v>
      </c>
      <c r="C12" s="43">
        <v>106.96120000000001</v>
      </c>
      <c r="D12" s="45">
        <f t="shared" si="0"/>
        <v>1.4116920225500016E-2</v>
      </c>
      <c r="E12" s="45">
        <f t="shared" si="0"/>
        <v>1.4395414407553743E-2</v>
      </c>
      <c r="F12" s="45">
        <f t="shared" si="1"/>
        <v>1.0955031339507652E-2</v>
      </c>
      <c r="G12" s="45">
        <f t="shared" si="2"/>
        <v>1.2525374515039593E-2</v>
      </c>
      <c r="H12" s="45">
        <f t="shared" si="3"/>
        <v>1.372158703513292E-4</v>
      </c>
      <c r="I12" s="45">
        <f t="shared" si="4"/>
        <v>1.2001271164959481E-4</v>
      </c>
      <c r="J12" s="45">
        <f t="shared" si="5"/>
        <v>9.7743424136345156E-3</v>
      </c>
      <c r="K12" s="45">
        <f t="shared" si="6"/>
        <v>4.6210719939192273E-3</v>
      </c>
      <c r="L12" s="45">
        <f t="shared" si="7"/>
        <v>2.1354306372984622E-5</v>
      </c>
      <c r="M12" s="45">
        <f t="shared" si="8"/>
        <v>-2.7963758489266747E-2</v>
      </c>
      <c r="N12" s="45">
        <f t="shared" si="9"/>
        <v>4.7512443316535785E-2</v>
      </c>
      <c r="O12" s="2"/>
      <c r="P12" s="2"/>
      <c r="Q12" s="65" t="s">
        <v>115</v>
      </c>
      <c r="R12" s="124">
        <f>AVERAGE(E2:E141)-R11*AVERAGE(D2:D141)</f>
        <v>-4.1133434718520654E-4</v>
      </c>
      <c r="S12" s="78"/>
      <c r="V12" s="45">
        <f t="shared" si="10"/>
        <v>2.1354306372984622E-5</v>
      </c>
      <c r="W12" s="45">
        <f t="shared" si="11"/>
        <v>9.8679787129770109E-8</v>
      </c>
      <c r="X12" s="45">
        <f t="shared" si="12"/>
        <v>4.5600640067129165E-10</v>
      </c>
      <c r="Z12" s="172" t="s">
        <v>164</v>
      </c>
      <c r="AA12" s="175">
        <f>JBStatVBA(K2:K141)</f>
        <v>7.746949477908041</v>
      </c>
    </row>
    <row r="13" spans="1:30" ht="15" thickBot="1" x14ac:dyDescent="0.4">
      <c r="A13" s="6">
        <v>42093</v>
      </c>
      <c r="B13" s="45">
        <v>647.45000000000005</v>
      </c>
      <c r="C13" s="43">
        <v>105.44329999999999</v>
      </c>
      <c r="D13" s="45">
        <f t="shared" si="0"/>
        <v>7.1869701165160373E-3</v>
      </c>
      <c r="E13" s="45">
        <f t="shared" si="0"/>
        <v>2.3951996954653828E-2</v>
      </c>
      <c r="F13" s="45">
        <f t="shared" si="1"/>
        <v>4.0250812305236737E-3</v>
      </c>
      <c r="G13" s="45">
        <f t="shared" si="2"/>
        <v>2.2081957062139678E-2</v>
      </c>
      <c r="H13" s="45">
        <f t="shared" si="3"/>
        <v>8.8881670904048101E-5</v>
      </c>
      <c r="I13" s="45">
        <f t="shared" si="4"/>
        <v>1.6201278912313973E-5</v>
      </c>
      <c r="J13" s="45">
        <f t="shared" si="5"/>
        <v>4.7742269032262892E-3</v>
      </c>
      <c r="K13" s="45">
        <f t="shared" si="6"/>
        <v>1.917777005142754E-2</v>
      </c>
      <c r="L13" s="45">
        <f t="shared" si="7"/>
        <v>3.6778686414543104E-4</v>
      </c>
      <c r="M13" s="45">
        <f t="shared" si="8"/>
        <v>-3.2963873999674972E-2</v>
      </c>
      <c r="N13" s="45">
        <f t="shared" si="9"/>
        <v>4.2512327806127556E-2</v>
      </c>
      <c r="O13" s="2"/>
      <c r="P13" s="2"/>
      <c r="Q13" s="52" t="s">
        <v>104</v>
      </c>
      <c r="R13" s="107">
        <f>SQRT((1/138)*SUM(L2:L141))</f>
        <v>1.9103178450307109E-2</v>
      </c>
      <c r="S13" s="78"/>
      <c r="V13" s="45">
        <f t="shared" si="10"/>
        <v>3.6778686414543104E-4</v>
      </c>
      <c r="W13" s="45">
        <f t="shared" si="11"/>
        <v>7.0533319085166969E-6</v>
      </c>
      <c r="X13" s="45">
        <f t="shared" si="12"/>
        <v>1.3526717743792974E-7</v>
      </c>
    </row>
    <row r="14" spans="1:30" ht="15" thickBot="1" x14ac:dyDescent="0.4">
      <c r="A14" s="6">
        <v>42086</v>
      </c>
      <c r="B14" s="45">
        <v>642.83000000000004</v>
      </c>
      <c r="C14" s="43">
        <v>102.9768</v>
      </c>
      <c r="D14" s="45">
        <f t="shared" si="0"/>
        <v>-2.8062111613420138E-2</v>
      </c>
      <c r="E14" s="45">
        <f t="shared" si="0"/>
        <v>-1.3799577381882295E-3</v>
      </c>
      <c r="F14" s="45">
        <f t="shared" si="1"/>
        <v>-3.1224000499412503E-2</v>
      </c>
      <c r="G14" s="45">
        <f t="shared" si="2"/>
        <v>-3.2499976307023802E-3</v>
      </c>
      <c r="H14" s="45">
        <f t="shared" si="3"/>
        <v>1.0147792764414057E-4</v>
      </c>
      <c r="I14" s="45">
        <f t="shared" si="4"/>
        <v>9.7493820718731218E-4</v>
      </c>
      <c r="J14" s="45">
        <f t="shared" si="5"/>
        <v>-2.0658781634167286E-2</v>
      </c>
      <c r="K14" s="45">
        <f t="shared" si="6"/>
        <v>1.9278823895979055E-2</v>
      </c>
      <c r="L14" s="45">
        <f t="shared" si="7"/>
        <v>3.7167305081217304E-4</v>
      </c>
      <c r="M14" s="45">
        <f t="shared" si="8"/>
        <v>-5.8396882537068553E-2</v>
      </c>
      <c r="N14" s="45">
        <f t="shared" si="9"/>
        <v>1.7079319268733975E-2</v>
      </c>
      <c r="O14" s="2"/>
      <c r="P14" s="2"/>
      <c r="Q14" s="53" t="s">
        <v>105</v>
      </c>
      <c r="R14" s="125">
        <f>SQRT(R13^2/SUM(I2:I141))</f>
        <v>7.3917162908198566E-2</v>
      </c>
      <c r="S14" s="78"/>
      <c r="V14" s="45">
        <f t="shared" si="10"/>
        <v>3.7167305081217304E-4</v>
      </c>
      <c r="W14" s="45">
        <f t="shared" si="11"/>
        <v>7.1654192934891594E-6</v>
      </c>
      <c r="X14" s="45">
        <f t="shared" si="12"/>
        <v>1.3814085670002816E-7</v>
      </c>
      <c r="Z14" s="209" t="s">
        <v>159</v>
      </c>
      <c r="AA14" s="210"/>
    </row>
    <row r="15" spans="1:30" x14ac:dyDescent="0.35">
      <c r="A15" s="6">
        <v>42079</v>
      </c>
      <c r="B15" s="45">
        <v>661.39</v>
      </c>
      <c r="C15" s="43">
        <v>103.1191</v>
      </c>
      <c r="D15" s="45">
        <f t="shared" si="0"/>
        <v>3.9806939487792119E-2</v>
      </c>
      <c r="E15" s="45">
        <f t="shared" si="0"/>
        <v>2.7410130718954331E-2</v>
      </c>
      <c r="F15" s="45">
        <f t="shared" si="1"/>
        <v>3.6645050601799754E-2</v>
      </c>
      <c r="G15" s="45">
        <f t="shared" si="2"/>
        <v>2.5540090826440182E-2</v>
      </c>
      <c r="H15" s="45">
        <f t="shared" si="3"/>
        <v>9.3591792070946221E-4</v>
      </c>
      <c r="I15" s="45">
        <f t="shared" si="4"/>
        <v>1.3428597336084646E-3</v>
      </c>
      <c r="J15" s="45">
        <f t="shared" si="5"/>
        <v>2.8310271497676034E-2</v>
      </c>
      <c r="K15" s="45">
        <f t="shared" si="6"/>
        <v>-9.0014077872170237E-4</v>
      </c>
      <c r="L15" s="45">
        <f t="shared" si="7"/>
        <v>8.1025342151771269E-7</v>
      </c>
      <c r="M15" s="45">
        <f t="shared" si="8"/>
        <v>-9.4278294052252271E-3</v>
      </c>
      <c r="N15" s="45">
        <f t="shared" si="9"/>
        <v>6.6048372400577302E-2</v>
      </c>
      <c r="O15" s="2"/>
      <c r="P15" s="2"/>
      <c r="Q15" s="54"/>
      <c r="R15" s="78"/>
      <c r="S15" s="78"/>
      <c r="V15" s="45">
        <f t="shared" si="10"/>
        <v>8.1025342151771269E-7</v>
      </c>
      <c r="W15" s="45">
        <f t="shared" si="11"/>
        <v>-7.293421458068777E-10</v>
      </c>
      <c r="X15" s="45">
        <f t="shared" si="12"/>
        <v>6.5651060708116025E-13</v>
      </c>
      <c r="Z15" s="129"/>
      <c r="AA15" s="5"/>
    </row>
    <row r="16" spans="1:30" ht="15" thickBot="1" x14ac:dyDescent="0.4">
      <c r="A16" s="6">
        <v>42072</v>
      </c>
      <c r="B16" s="45">
        <v>636.07000000000005</v>
      </c>
      <c r="C16" s="43">
        <v>100.36799999999999</v>
      </c>
      <c r="D16" s="45">
        <f t="shared" si="0"/>
        <v>1.1272218512512372E-2</v>
      </c>
      <c r="E16" s="45">
        <f t="shared" si="0"/>
        <v>5.225030872450913E-3</v>
      </c>
      <c r="F16" s="45">
        <f t="shared" si="1"/>
        <v>8.1103296265200089E-3</v>
      </c>
      <c r="G16" s="45">
        <f t="shared" si="2"/>
        <v>3.3549909799367623E-3</v>
      </c>
      <c r="H16" s="45">
        <f t="shared" si="3"/>
        <v>2.721008274128852E-5</v>
      </c>
      <c r="I16" s="45">
        <f t="shared" si="4"/>
        <v>6.5777446650808194E-5</v>
      </c>
      <c r="J16" s="45">
        <f t="shared" si="5"/>
        <v>7.721825882649018E-3</v>
      </c>
      <c r="K16" s="45">
        <f t="shared" si="6"/>
        <v>-2.496795010198105E-3</v>
      </c>
      <c r="L16" s="45">
        <f t="shared" si="7"/>
        <v>6.2339853229501548E-6</v>
      </c>
      <c r="M16" s="45">
        <f t="shared" si="8"/>
        <v>-3.0016275020252246E-2</v>
      </c>
      <c r="N16" s="45">
        <f t="shared" si="9"/>
        <v>4.5459926785550282E-2</v>
      </c>
      <c r="O16" s="2"/>
      <c r="P16" s="2"/>
      <c r="Q16" s="44"/>
      <c r="R16" s="78"/>
      <c r="S16" s="78"/>
      <c r="V16" s="45">
        <f t="shared" si="10"/>
        <v>6.2339853229501548E-6</v>
      </c>
      <c r="W16" s="45">
        <f t="shared" si="11"/>
        <v>-1.5564983447990169E-8</v>
      </c>
      <c r="X16" s="45">
        <f t="shared" si="12"/>
        <v>3.8862573006757944E-11</v>
      </c>
    </row>
    <row r="17" spans="1:27" x14ac:dyDescent="0.35">
      <c r="A17" s="6">
        <v>42065</v>
      </c>
      <c r="B17" s="45">
        <v>628.98</v>
      </c>
      <c r="C17" s="43">
        <v>99.846299999999999</v>
      </c>
      <c r="D17" s="45">
        <f t="shared" si="0"/>
        <v>2.1452815174497031E-2</v>
      </c>
      <c r="E17" s="45">
        <f t="shared" si="0"/>
        <v>5.7334470890063769E-3</v>
      </c>
      <c r="F17" s="45">
        <f t="shared" si="1"/>
        <v>1.8290926288504667E-2</v>
      </c>
      <c r="G17" s="45">
        <f t="shared" si="2"/>
        <v>3.8634071964922263E-3</v>
      </c>
      <c r="H17" s="45">
        <f t="shared" si="3"/>
        <v>7.0665296253517772E-5</v>
      </c>
      <c r="I17" s="45">
        <f t="shared" si="4"/>
        <v>3.3455798449151113E-4</v>
      </c>
      <c r="J17" s="45">
        <f t="shared" si="5"/>
        <v>1.5067356294016281E-2</v>
      </c>
      <c r="K17" s="45">
        <f t="shared" si="6"/>
        <v>-9.3339092050099028E-3</v>
      </c>
      <c r="L17" s="45">
        <f t="shared" si="7"/>
        <v>8.71218610473686E-5</v>
      </c>
      <c r="M17" s="45">
        <f t="shared" si="8"/>
        <v>-2.267074460888498E-2</v>
      </c>
      <c r="N17" s="45">
        <f t="shared" si="9"/>
        <v>5.2805457196917552E-2</v>
      </c>
      <c r="O17" s="2"/>
      <c r="P17" s="2"/>
      <c r="Q17" s="47" t="s">
        <v>106</v>
      </c>
      <c r="R17" s="126">
        <f>R4/R5</f>
        <v>9.7612321107221991</v>
      </c>
      <c r="S17" s="78"/>
      <c r="V17" s="45">
        <f t="shared" si="10"/>
        <v>8.71218610473686E-5</v>
      </c>
      <c r="W17" s="45">
        <f t="shared" si="11"/>
        <v>-8.1318754078762747E-7</v>
      </c>
      <c r="X17" s="45">
        <f t="shared" si="12"/>
        <v>7.5902186723570027E-9</v>
      </c>
      <c r="Z17" s="129"/>
      <c r="AA17" s="5"/>
    </row>
    <row r="18" spans="1:27" ht="15" thickBot="1" x14ac:dyDescent="0.4">
      <c r="A18" s="6">
        <v>42058</v>
      </c>
      <c r="B18" s="45">
        <v>615.77</v>
      </c>
      <c r="C18" s="43">
        <v>99.277100000000004</v>
      </c>
      <c r="D18" s="45">
        <f t="shared" si="0"/>
        <v>3.5987078973047523E-2</v>
      </c>
      <c r="E18" s="45">
        <f t="shared" si="0"/>
        <v>1.3068847427048445E-2</v>
      </c>
      <c r="F18" s="45">
        <f t="shared" si="1"/>
        <v>3.2825190087055159E-2</v>
      </c>
      <c r="G18" s="45">
        <f t="shared" si="2"/>
        <v>1.1198807534534293E-2</v>
      </c>
      <c r="H18" s="45">
        <f t="shared" si="3"/>
        <v>3.676029860694337E-4</v>
      </c>
      <c r="I18" s="45">
        <f t="shared" si="4"/>
        <v>1.0774931042513043E-3</v>
      </c>
      <c r="J18" s="45">
        <f t="shared" si="5"/>
        <v>2.555415586812633E-2</v>
      </c>
      <c r="K18" s="45">
        <f t="shared" si="6"/>
        <v>-1.2485308441077885E-2</v>
      </c>
      <c r="L18" s="45">
        <f t="shared" si="7"/>
        <v>1.558829268688507E-4</v>
      </c>
      <c r="M18" s="45">
        <f t="shared" si="8"/>
        <v>-1.2183945034774928E-2</v>
      </c>
      <c r="N18" s="45">
        <f t="shared" si="9"/>
        <v>6.3292256771027594E-2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1.558829268688507E-4</v>
      </c>
      <c r="W18" s="45">
        <f t="shared" si="11"/>
        <v>-1.9462464226555884E-6</v>
      </c>
      <c r="X18" s="45">
        <f t="shared" si="12"/>
        <v>2.4299486889199453E-8</v>
      </c>
      <c r="Z18" s="129"/>
      <c r="AA18" s="5"/>
    </row>
    <row r="19" spans="1:27" ht="15" thickBot="1" x14ac:dyDescent="0.4">
      <c r="A19" s="6">
        <v>42051</v>
      </c>
      <c r="B19" s="45">
        <v>594.38</v>
      </c>
      <c r="C19" s="43">
        <v>97.996399999999994</v>
      </c>
      <c r="D19" s="45">
        <f t="shared" si="0"/>
        <v>7.1847358253973792E-3</v>
      </c>
      <c r="E19" s="45">
        <f t="shared" si="0"/>
        <v>-2.3629045113980562E-2</v>
      </c>
      <c r="F19" s="45">
        <f t="shared" si="1"/>
        <v>4.0228469394050156E-3</v>
      </c>
      <c r="G19" s="45">
        <f t="shared" si="2"/>
        <v>-2.5499085006494712E-2</v>
      </c>
      <c r="H19" s="45">
        <f t="shared" si="3"/>
        <v>-1.0257891607600557E-4</v>
      </c>
      <c r="I19" s="45">
        <f t="shared" si="4"/>
        <v>1.6183297497880301E-5</v>
      </c>
      <c r="J19" s="45">
        <f t="shared" si="5"/>
        <v>4.7726148117246949E-3</v>
      </c>
      <c r="K19" s="45">
        <f t="shared" si="6"/>
        <v>-2.8401659925705258E-2</v>
      </c>
      <c r="L19" s="45">
        <f t="shared" si="7"/>
        <v>8.0665428653541201E-4</v>
      </c>
      <c r="M19" s="45">
        <f t="shared" si="8"/>
        <v>-3.2965486091176568E-2</v>
      </c>
      <c r="N19" s="45">
        <f t="shared" si="9"/>
        <v>4.251071571462596E-2</v>
      </c>
      <c r="O19" s="2"/>
      <c r="P19" s="2"/>
      <c r="Q19" s="173" t="s">
        <v>170</v>
      </c>
      <c r="R19" s="174">
        <f>TestSignificativité(D2:D141,E2:E141,S4,R4)</f>
        <v>9.7612321107221938</v>
      </c>
      <c r="S19" s="78"/>
      <c r="V19" s="45">
        <f t="shared" si="10"/>
        <v>8.0665428653541201E-4</v>
      </c>
      <c r="W19" s="45">
        <f t="shared" si="11"/>
        <v>-2.2910320723791179E-5</v>
      </c>
      <c r="X19" s="45">
        <f t="shared" si="12"/>
        <v>6.5069113798595462E-7</v>
      </c>
      <c r="Z19" s="129"/>
      <c r="AA19" s="5"/>
    </row>
    <row r="20" spans="1:27" ht="15" thickBot="1" x14ac:dyDescent="0.4">
      <c r="A20" s="6">
        <v>42044</v>
      </c>
      <c r="B20" s="45">
        <v>590.14</v>
      </c>
      <c r="C20" s="43">
        <v>100.36799999999999</v>
      </c>
      <c r="D20" s="45">
        <f t="shared" si="0"/>
        <v>-2.0292894104915029E-3</v>
      </c>
      <c r="E20" s="45">
        <f t="shared" si="0"/>
        <v>-1.7642078682202876E-2</v>
      </c>
      <c r="F20" s="45">
        <f t="shared" si="1"/>
        <v>-5.1911782964838664E-3</v>
      </c>
      <c r="G20" s="45">
        <f t="shared" si="2"/>
        <v>-1.9512118574717026E-2</v>
      </c>
      <c r="H20" s="45">
        <f t="shared" si="3"/>
        <v>1.0129088646349073E-4</v>
      </c>
      <c r="I20" s="45">
        <f t="shared" si="4"/>
        <v>2.6948332105885137E-5</v>
      </c>
      <c r="J20" s="45">
        <f t="shared" si="5"/>
        <v>-1.8755124865561647E-3</v>
      </c>
      <c r="K20" s="45">
        <f t="shared" si="6"/>
        <v>-1.576656619564671E-2</v>
      </c>
      <c r="L20" s="45">
        <f t="shared" si="7"/>
        <v>2.4858460960170954E-4</v>
      </c>
      <c r="M20" s="45">
        <f t="shared" si="8"/>
        <v>-3.961361338945743E-2</v>
      </c>
      <c r="N20" s="45">
        <f t="shared" si="9"/>
        <v>3.5862588416345098E-2</v>
      </c>
      <c r="O20" s="2"/>
      <c r="P20" s="2"/>
      <c r="Q20" s="57"/>
      <c r="R20" s="78"/>
      <c r="S20" s="78"/>
      <c r="V20" s="45">
        <f t="shared" si="10"/>
        <v>2.4858460960170954E-4</v>
      </c>
      <c r="W20" s="45">
        <f t="shared" si="11"/>
        <v>-3.9193257025043481E-6</v>
      </c>
      <c r="X20" s="45">
        <f t="shared" si="12"/>
        <v>6.1794308130834346E-8</v>
      </c>
      <c r="Z20" s="129"/>
      <c r="AA20" s="5"/>
    </row>
    <row r="21" spans="1:27" ht="15" thickBot="1" x14ac:dyDescent="0.4">
      <c r="A21" s="6">
        <v>42037</v>
      </c>
      <c r="B21" s="45">
        <v>591.34</v>
      </c>
      <c r="C21" s="43">
        <v>102.1705</v>
      </c>
      <c r="D21" s="45">
        <f t="shared" si="0"/>
        <v>-1.8904229821422619E-3</v>
      </c>
      <c r="E21" s="45">
        <f t="shared" si="0"/>
        <v>4.6512538801248915E-4</v>
      </c>
      <c r="F21" s="45">
        <f t="shared" si="1"/>
        <v>-5.0523118681346253E-3</v>
      </c>
      <c r="G21" s="45">
        <f t="shared" si="2"/>
        <v>-1.4049145045016615E-3</v>
      </c>
      <c r="H21" s="45">
        <f t="shared" si="3"/>
        <v>7.0980662248082212E-6</v>
      </c>
      <c r="I21" s="45">
        <f t="shared" si="4"/>
        <v>2.5525855212893989E-5</v>
      </c>
      <c r="J21" s="45">
        <f t="shared" si="5"/>
        <v>-1.7753172223270788E-3</v>
      </c>
      <c r="K21" s="45">
        <f t="shared" si="6"/>
        <v>2.240442610339568E-3</v>
      </c>
      <c r="L21" s="45">
        <f t="shared" si="7"/>
        <v>5.0195830902251774E-6</v>
      </c>
      <c r="M21" s="45">
        <f t="shared" si="8"/>
        <v>-3.9513418125228343E-2</v>
      </c>
      <c r="N21" s="45">
        <f t="shared" si="9"/>
        <v>3.5962783680574185E-2</v>
      </c>
      <c r="O21" s="2"/>
      <c r="P21" s="2"/>
      <c r="Q21" s="58" t="s">
        <v>108</v>
      </c>
      <c r="R21" s="127">
        <f>R18*S6</f>
        <v>3.7738100902901264E-2</v>
      </c>
      <c r="S21" s="78"/>
      <c r="V21" s="45">
        <f t="shared" si="10"/>
        <v>5.0195830902251774E-6</v>
      </c>
      <c r="W21" s="45">
        <f t="shared" si="11"/>
        <v>1.1246087841480451E-8</v>
      </c>
      <c r="X21" s="45">
        <f t="shared" si="12"/>
        <v>2.5196214399674543E-11</v>
      </c>
      <c r="Z21" s="129"/>
      <c r="AA21" s="5"/>
    </row>
    <row r="22" spans="1:27" x14ac:dyDescent="0.35">
      <c r="A22" s="6">
        <v>42030</v>
      </c>
      <c r="B22" s="45">
        <v>592.46</v>
      </c>
      <c r="C22" s="43">
        <v>102.123</v>
      </c>
      <c r="D22" s="45">
        <f t="shared" si="0"/>
        <v>7.3024957438330956E-2</v>
      </c>
      <c r="E22" s="45">
        <f t="shared" si="0"/>
        <v>4.768832085486896E-2</v>
      </c>
      <c r="F22" s="45">
        <f t="shared" si="1"/>
        <v>6.9863068552338592E-2</v>
      </c>
      <c r="G22" s="45">
        <f t="shared" si="2"/>
        <v>4.581828096235481E-2</v>
      </c>
      <c r="H22" s="45">
        <f t="shared" si="3"/>
        <v>3.2010057038233041E-3</v>
      </c>
      <c r="I22" s="45">
        <f t="shared" si="4"/>
        <v>4.8808483475487616E-3</v>
      </c>
      <c r="J22" s="45">
        <f t="shared" si="5"/>
        <v>5.2277821648460537E-2</v>
      </c>
      <c r="K22" s="45">
        <f t="shared" si="6"/>
        <v>-4.5895007935915777E-3</v>
      </c>
      <c r="L22" s="45">
        <f t="shared" si="7"/>
        <v>2.106351753437772E-5</v>
      </c>
      <c r="M22" s="45">
        <f t="shared" si="8"/>
        <v>1.4539720745559287E-2</v>
      </c>
      <c r="N22" s="45">
        <f t="shared" si="9"/>
        <v>9.0015922551361816E-2</v>
      </c>
      <c r="O22" s="2"/>
      <c r="P22" s="2"/>
      <c r="Q22" s="2"/>
      <c r="V22" s="45">
        <f t="shared" si="10"/>
        <v>2.106351753437772E-5</v>
      </c>
      <c r="W22" s="45">
        <f t="shared" si="11"/>
        <v>-9.6671030439856661E-8</v>
      </c>
      <c r="X22" s="45">
        <f t="shared" si="12"/>
        <v>4.436717709210377E-10</v>
      </c>
      <c r="Z22" s="129"/>
      <c r="AA22" s="5"/>
    </row>
    <row r="23" spans="1:27" x14ac:dyDescent="0.35">
      <c r="A23" s="6">
        <v>42023</v>
      </c>
      <c r="B23" s="45">
        <v>552.14</v>
      </c>
      <c r="C23" s="43">
        <v>97.474599999999995</v>
      </c>
      <c r="D23" s="45">
        <f t="shared" si="0"/>
        <v>3.8462261844307642E-2</v>
      </c>
      <c r="E23" s="45">
        <f t="shared" si="0"/>
        <v>6.201495488801255E-2</v>
      </c>
      <c r="F23" s="45">
        <f t="shared" si="1"/>
        <v>3.5300372958315278E-2</v>
      </c>
      <c r="G23" s="45">
        <f t="shared" si="2"/>
        <v>6.01449149954984E-2</v>
      </c>
      <c r="H23" s="45">
        <f t="shared" si="3"/>
        <v>2.1231379308872629E-3</v>
      </c>
      <c r="I23" s="45">
        <f t="shared" si="4"/>
        <v>1.2461163309961565E-3</v>
      </c>
      <c r="J23" s="45">
        <f t="shared" si="5"/>
        <v>2.7340056209550146E-2</v>
      </c>
      <c r="K23" s="45">
        <f t="shared" si="6"/>
        <v>3.4674898678462407E-2</v>
      </c>
      <c r="L23" s="45">
        <f t="shared" si="7"/>
        <v>1.2023485983616339E-3</v>
      </c>
      <c r="M23" s="45">
        <f t="shared" si="8"/>
        <v>-1.0398044693351115E-2</v>
      </c>
      <c r="N23" s="45">
        <f t="shared" si="9"/>
        <v>6.5078157112451407E-2</v>
      </c>
      <c r="O23" s="2"/>
      <c r="P23" s="2"/>
      <c r="Q23" s="2"/>
      <c r="V23" s="45">
        <f t="shared" si="10"/>
        <v>1.2023485983616339E-3</v>
      </c>
      <c r="W23" s="45">
        <f t="shared" si="11"/>
        <v>4.1691315824380948E-5</v>
      </c>
      <c r="X23" s="45">
        <f t="shared" si="12"/>
        <v>1.4456421519821856E-6</v>
      </c>
      <c r="Z23" s="129"/>
      <c r="AA23" s="5"/>
    </row>
    <row r="24" spans="1:27" ht="15" thickBot="1" x14ac:dyDescent="0.4">
      <c r="A24" s="6">
        <v>42016</v>
      </c>
      <c r="B24" s="45">
        <v>531.69000000000005</v>
      </c>
      <c r="C24" s="43">
        <v>91.782700000000006</v>
      </c>
      <c r="D24" s="45">
        <f t="shared" si="0"/>
        <v>4.4167321288295494E-2</v>
      </c>
      <c r="E24" s="45">
        <f t="shared" si="0"/>
        <v>8.5737370009309921E-2</v>
      </c>
      <c r="F24" s="45">
        <f t="shared" si="1"/>
        <v>4.100543240230313E-2</v>
      </c>
      <c r="G24" s="45">
        <f t="shared" si="2"/>
        <v>8.3867330116795771E-2</v>
      </c>
      <c r="H24" s="45">
        <f t="shared" si="3"/>
        <v>3.4390161358659106E-3</v>
      </c>
      <c r="I24" s="45">
        <f t="shared" si="4"/>
        <v>1.6814454864998514E-3</v>
      </c>
      <c r="J24" s="45">
        <f t="shared" si="5"/>
        <v>3.1456385442094489E-2</v>
      </c>
      <c r="K24" s="45">
        <f t="shared" si="6"/>
        <v>5.4280984567215432E-2</v>
      </c>
      <c r="L24" s="45">
        <f t="shared" si="7"/>
        <v>2.9464252855862798E-3</v>
      </c>
      <c r="M24" s="45">
        <f t="shared" si="8"/>
        <v>-6.2817154608067749E-3</v>
      </c>
      <c r="N24" s="45">
        <f t="shared" si="9"/>
        <v>6.9194486344995754E-2</v>
      </c>
      <c r="O24" s="2"/>
      <c r="P24" s="2"/>
      <c r="Q24" s="2"/>
      <c r="V24" s="45">
        <f t="shared" si="10"/>
        <v>2.9464252855862798E-3</v>
      </c>
      <c r="W24" s="45">
        <f t="shared" si="11"/>
        <v>1.5993486545536216E-4</v>
      </c>
      <c r="X24" s="45">
        <f t="shared" si="12"/>
        <v>8.6814219635421906E-6</v>
      </c>
      <c r="Z24" s="129"/>
      <c r="AA24" s="5"/>
    </row>
    <row r="25" spans="1:27" ht="15" thickBot="1" x14ac:dyDescent="0.4">
      <c r="A25" s="6">
        <v>42009</v>
      </c>
      <c r="B25" s="45">
        <v>509.2</v>
      </c>
      <c r="C25" s="43">
        <v>84.534899999999993</v>
      </c>
      <c r="D25" s="45">
        <f t="shared" si="0"/>
        <v>-3.3794425153222903E-2</v>
      </c>
      <c r="E25" s="45">
        <f t="shared" si="0"/>
        <v>-4.5829796648125538E-2</v>
      </c>
      <c r="F25" s="45">
        <f t="shared" si="1"/>
        <v>-3.6956314039215267E-2</v>
      </c>
      <c r="G25" s="45">
        <f t="shared" si="2"/>
        <v>-4.7699836540639688E-2</v>
      </c>
      <c r="H25" s="45">
        <f t="shared" si="3"/>
        <v>1.7628101388151159E-3</v>
      </c>
      <c r="I25" s="45">
        <f t="shared" si="4"/>
        <v>1.3657691473650995E-3</v>
      </c>
      <c r="J25" s="45">
        <f t="shared" si="5"/>
        <v>-2.4794775312351663E-2</v>
      </c>
      <c r="K25" s="45">
        <f t="shared" si="6"/>
        <v>-2.1035021335773875E-2</v>
      </c>
      <c r="L25" s="45">
        <f t="shared" si="7"/>
        <v>4.4247212259646213E-4</v>
      </c>
      <c r="M25" s="45">
        <f t="shared" si="8"/>
        <v>-6.2532876215252928E-2</v>
      </c>
      <c r="N25" s="45">
        <f t="shared" si="9"/>
        <v>1.2943325590549597E-2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4.4247212259646213E-4</v>
      </c>
      <c r="W25" s="45">
        <f t="shared" si="11"/>
        <v>-9.3074105393017346E-6</v>
      </c>
      <c r="X25" s="45">
        <f t="shared" si="12"/>
        <v>1.9578157927501861E-7</v>
      </c>
      <c r="Z25" s="129"/>
      <c r="AA25" s="5"/>
    </row>
    <row r="26" spans="1:27" x14ac:dyDescent="0.35">
      <c r="A26" s="6">
        <v>42002</v>
      </c>
      <c r="B26" s="45">
        <v>527.01</v>
      </c>
      <c r="C26" s="43">
        <v>88.595200000000006</v>
      </c>
      <c r="D26" s="45">
        <f t="shared" si="0"/>
        <v>9.1917044867006643E-3</v>
      </c>
      <c r="E26" s="45">
        <f t="shared" si="0"/>
        <v>1.2138320878940099E-2</v>
      </c>
      <c r="F26" s="45">
        <f t="shared" si="1"/>
        <v>6.0298156007083008E-3</v>
      </c>
      <c r="G26" s="45">
        <f t="shared" si="2"/>
        <v>1.0268280986425949E-2</v>
      </c>
      <c r="H26" s="45">
        <f t="shared" si="3"/>
        <v>6.1915840884407602E-5</v>
      </c>
      <c r="I26" s="45">
        <f t="shared" si="4"/>
        <v>3.6358676178545203E-5</v>
      </c>
      <c r="J26" s="45">
        <f t="shared" si="5"/>
        <v>6.2206880264620316E-3</v>
      </c>
      <c r="K26" s="45">
        <f t="shared" si="6"/>
        <v>5.9176328524780672E-3</v>
      </c>
      <c r="L26" s="45">
        <f t="shared" si="7"/>
        <v>3.5018378576727708E-5</v>
      </c>
      <c r="M26" s="45">
        <f t="shared" si="8"/>
        <v>-3.1517412876439235E-2</v>
      </c>
      <c r="N26" s="45">
        <f t="shared" si="9"/>
        <v>4.3958788929363293E-2</v>
      </c>
      <c r="O26" s="2"/>
      <c r="P26" s="2"/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0"/>
        <v>3.5018378576727708E-5</v>
      </c>
      <c r="W26" s="45">
        <f t="shared" si="11"/>
        <v>2.0722590750615802E-7</v>
      </c>
      <c r="X26" s="45">
        <f t="shared" si="12"/>
        <v>1.226286838143022E-9</v>
      </c>
      <c r="Z26" s="129"/>
      <c r="AA26" s="5"/>
    </row>
    <row r="27" spans="1:27" x14ac:dyDescent="0.35">
      <c r="A27" s="6">
        <v>41995</v>
      </c>
      <c r="B27" s="45">
        <v>522.21</v>
      </c>
      <c r="C27" s="43">
        <v>87.532700000000006</v>
      </c>
      <c r="D27" s="45">
        <f t="shared" si="0"/>
        <v>4.8993612148969592E-2</v>
      </c>
      <c r="E27" s="45">
        <f t="shared" si="0"/>
        <v>2.9685022326995176E-2</v>
      </c>
      <c r="F27" s="45">
        <f t="shared" si="1"/>
        <v>4.5831723262977228E-2</v>
      </c>
      <c r="G27" s="45">
        <f t="shared" si="2"/>
        <v>2.7814982434481026E-2</v>
      </c>
      <c r="H27" s="45">
        <f t="shared" si="3"/>
        <v>1.2748085775017069E-3</v>
      </c>
      <c r="I27" s="45">
        <f t="shared" si="4"/>
        <v>2.1005468572541279E-3</v>
      </c>
      <c r="J27" s="45">
        <f t="shared" si="5"/>
        <v>3.4938663295568967E-2</v>
      </c>
      <c r="K27" s="45">
        <f t="shared" si="6"/>
        <v>-5.253640968573791E-3</v>
      </c>
      <c r="L27" s="45">
        <f t="shared" si="7"/>
        <v>2.7600743426676959E-5</v>
      </c>
      <c r="M27" s="45">
        <f t="shared" si="8"/>
        <v>-2.7994376073322835E-3</v>
      </c>
      <c r="N27" s="45">
        <f t="shared" si="9"/>
        <v>7.2676764198470245E-2</v>
      </c>
      <c r="O27" s="2"/>
      <c r="P27" s="2"/>
      <c r="Q27" s="149" t="s">
        <v>130</v>
      </c>
      <c r="R27" s="89">
        <f>R8</f>
        <v>3.4771269338713814E-2</v>
      </c>
      <c r="S27" s="122">
        <v>1</v>
      </c>
      <c r="V27" s="45">
        <f t="shared" si="10"/>
        <v>2.7600743426676959E-5</v>
      </c>
      <c r="W27" s="45">
        <f t="shared" si="11"/>
        <v>-1.4500439642948385E-7</v>
      </c>
      <c r="X27" s="45">
        <f t="shared" si="12"/>
        <v>7.6180103770525134E-10</v>
      </c>
      <c r="Z27" s="129"/>
      <c r="AA27" s="5"/>
    </row>
    <row r="28" spans="1:27" x14ac:dyDescent="0.35">
      <c r="A28" s="6">
        <v>41988</v>
      </c>
      <c r="B28" s="45">
        <v>497.82</v>
      </c>
      <c r="C28" s="43">
        <v>85.009200000000007</v>
      </c>
      <c r="D28" s="45">
        <f t="shared" si="0"/>
        <v>-5.8104554140729917E-2</v>
      </c>
      <c r="E28" s="45">
        <f t="shared" si="0"/>
        <v>-5.0440715376392435E-2</v>
      </c>
      <c r="F28" s="45">
        <f t="shared" si="1"/>
        <v>-6.1266443026722281E-2</v>
      </c>
      <c r="G28" s="45">
        <f t="shared" si="2"/>
        <v>-5.2310755268906585E-2</v>
      </c>
      <c r="H28" s="45">
        <f t="shared" si="3"/>
        <v>3.2048939073672776E-3</v>
      </c>
      <c r="I28" s="45">
        <f t="shared" si="4"/>
        <v>3.7535770411466071E-3</v>
      </c>
      <c r="J28" s="45">
        <f t="shared" si="5"/>
        <v>-4.2335082399537857E-2</v>
      </c>
      <c r="K28" s="45">
        <f t="shared" si="6"/>
        <v>-8.1056329768545779E-3</v>
      </c>
      <c r="L28" s="45">
        <f t="shared" si="7"/>
        <v>6.5701285955472409E-5</v>
      </c>
      <c r="M28" s="45">
        <f t="shared" si="8"/>
        <v>-8.0073183302439135E-2</v>
      </c>
      <c r="N28" s="45">
        <f t="shared" si="9"/>
        <v>-4.5969814966366068E-3</v>
      </c>
      <c r="O28" s="2"/>
      <c r="P28" s="2"/>
      <c r="Q28" s="149" t="s">
        <v>131</v>
      </c>
      <c r="R28" s="89">
        <f>S8</f>
        <v>5.0360536912790327E-2</v>
      </c>
      <c r="S28" s="122">
        <f>S7</f>
        <v>138</v>
      </c>
      <c r="V28" s="45">
        <f t="shared" si="10"/>
        <v>6.5701285955472409E-5</v>
      </c>
      <c r="W28" s="45">
        <f t="shared" si="11"/>
        <v>-5.3255051006242965E-7</v>
      </c>
      <c r="X28" s="45">
        <f t="shared" si="12"/>
        <v>4.3166589762027561E-9</v>
      </c>
      <c r="Z28" s="129"/>
      <c r="AA28" s="5"/>
    </row>
    <row r="29" spans="1:27" ht="15" thickBot="1" x14ac:dyDescent="0.4">
      <c r="A29" s="6">
        <v>41981</v>
      </c>
      <c r="B29" s="45">
        <v>528.53</v>
      </c>
      <c r="C29" s="43">
        <v>89.524900000000002</v>
      </c>
      <c r="D29" s="45">
        <f t="shared" si="0"/>
        <v>2.1615881984868622E-3</v>
      </c>
      <c r="E29" s="45">
        <f t="shared" si="0"/>
        <v>-9.0302598939348035E-3</v>
      </c>
      <c r="F29" s="45">
        <f t="shared" si="1"/>
        <v>-1.0003006875055013E-3</v>
      </c>
      <c r="G29" s="45">
        <f t="shared" si="2"/>
        <v>-1.0900299786448953E-2</v>
      </c>
      <c r="H29" s="45">
        <f t="shared" si="3"/>
        <v>1.0903577370400957E-5</v>
      </c>
      <c r="I29" s="45">
        <f t="shared" si="4"/>
        <v>1.0006014654239784E-6</v>
      </c>
      <c r="J29" s="45">
        <f t="shared" si="5"/>
        <v>1.1483003555751792E-3</v>
      </c>
      <c r="K29" s="45">
        <f t="shared" si="6"/>
        <v>-1.0178560249509982E-2</v>
      </c>
      <c r="L29" s="45">
        <f t="shared" si="7"/>
        <v>1.036030887529047E-4</v>
      </c>
      <c r="M29" s="45">
        <f t="shared" si="8"/>
        <v>-3.6589800547326086E-2</v>
      </c>
      <c r="N29" s="45">
        <f t="shared" si="9"/>
        <v>3.8886401258476443E-2</v>
      </c>
      <c r="O29" s="2"/>
      <c r="P29" s="2"/>
      <c r="Q29" s="150" t="s">
        <v>132</v>
      </c>
      <c r="R29" s="91">
        <f>R27/R26</f>
        <v>0.40844040400117154</v>
      </c>
      <c r="S29" s="113"/>
      <c r="V29" s="45">
        <f t="shared" si="10"/>
        <v>1.036030887529047E-4</v>
      </c>
      <c r="W29" s="45">
        <f t="shared" si="11"/>
        <v>-1.0545302809067705E-6</v>
      </c>
      <c r="X29" s="45">
        <f t="shared" si="12"/>
        <v>1.0733599999142249E-8</v>
      </c>
      <c r="Z29" s="129"/>
      <c r="AA29" s="5"/>
    </row>
    <row r="30" spans="1:27" x14ac:dyDescent="0.35">
      <c r="A30" s="6">
        <v>41974</v>
      </c>
      <c r="B30" s="45">
        <v>527.39</v>
      </c>
      <c r="C30" s="43">
        <v>90.340699999999998</v>
      </c>
      <c r="D30" s="45">
        <f t="shared" si="0"/>
        <v>6.5655119763335058E-3</v>
      </c>
      <c r="E30" s="45">
        <f t="shared" si="0"/>
        <v>1.9592640119542239E-2</v>
      </c>
      <c r="F30" s="45">
        <f t="shared" si="1"/>
        <v>3.4036230903411423E-3</v>
      </c>
      <c r="G30" s="45">
        <f t="shared" si="2"/>
        <v>1.7722600227028089E-2</v>
      </c>
      <c r="H30" s="45">
        <f t="shared" si="3"/>
        <v>6.0321051353597977E-5</v>
      </c>
      <c r="I30" s="45">
        <f t="shared" si="4"/>
        <v>1.1584650141103388E-5</v>
      </c>
      <c r="J30" s="45">
        <f t="shared" si="5"/>
        <v>4.325830820003736E-3</v>
      </c>
      <c r="K30" s="45">
        <f t="shared" si="6"/>
        <v>1.5266809299538503E-2</v>
      </c>
      <c r="L30" s="45">
        <f t="shared" si="7"/>
        <v>2.3307546618847532E-4</v>
      </c>
      <c r="M30" s="45">
        <f t="shared" si="8"/>
        <v>-3.341227008289753E-2</v>
      </c>
      <c r="N30" s="45">
        <f t="shared" si="9"/>
        <v>4.2063931722904999E-2</v>
      </c>
      <c r="O30" s="2"/>
      <c r="P30" s="2"/>
      <c r="Q30" s="2"/>
      <c r="V30" s="45">
        <f t="shared" si="10"/>
        <v>2.3307546618847532E-4</v>
      </c>
      <c r="W30" s="45">
        <f t="shared" si="11"/>
        <v>3.5583186947004866E-6</v>
      </c>
      <c r="X30" s="45">
        <f t="shared" si="12"/>
        <v>5.4324172938975097E-8</v>
      </c>
      <c r="Z30" s="129"/>
      <c r="AA30" s="5"/>
    </row>
    <row r="31" spans="1:27" x14ac:dyDescent="0.35">
      <c r="A31" s="6">
        <v>41967</v>
      </c>
      <c r="B31" s="45">
        <v>523.95000000000005</v>
      </c>
      <c r="C31" s="43">
        <v>88.604699999999994</v>
      </c>
      <c r="D31" s="45">
        <f t="shared" si="0"/>
        <v>3.4901635458639634E-2</v>
      </c>
      <c r="E31" s="45">
        <f t="shared" si="0"/>
        <v>2.9768732719456271E-2</v>
      </c>
      <c r="F31" s="45">
        <f t="shared" si="1"/>
        <v>3.1739746572647269E-2</v>
      </c>
      <c r="G31" s="45">
        <f t="shared" si="2"/>
        <v>2.7898692826942122E-2</v>
      </c>
      <c r="H31" s="45">
        <f t="shared" si="3"/>
        <v>8.8549744003527521E-4</v>
      </c>
      <c r="I31" s="45">
        <f t="shared" si="4"/>
        <v>1.007411512495874E-3</v>
      </c>
      <c r="J31" s="45">
        <f t="shared" si="5"/>
        <v>2.4770983858702064E-2</v>
      </c>
      <c r="K31" s="45">
        <f t="shared" si="6"/>
        <v>4.9977488607542073E-3</v>
      </c>
      <c r="L31" s="45">
        <f t="shared" si="7"/>
        <v>2.4977493675169976E-5</v>
      </c>
      <c r="M31" s="45">
        <f t="shared" si="8"/>
        <v>-1.2967117044199197E-2</v>
      </c>
      <c r="N31" s="45">
        <f t="shared" si="9"/>
        <v>6.2509084761603328E-2</v>
      </c>
      <c r="O31" s="2"/>
      <c r="P31" s="2"/>
      <c r="Q31" s="2"/>
      <c r="V31" s="45">
        <f t="shared" si="10"/>
        <v>2.4977493675169976E-5</v>
      </c>
      <c r="W31" s="45">
        <f t="shared" si="11"/>
        <v>1.2483124055957616E-7</v>
      </c>
      <c r="X31" s="45">
        <f t="shared" si="12"/>
        <v>6.2387519029315612E-10</v>
      </c>
      <c r="Z31" s="129"/>
      <c r="AA31" s="5"/>
    </row>
    <row r="32" spans="1:27" x14ac:dyDescent="0.35">
      <c r="A32" s="6">
        <v>41960</v>
      </c>
      <c r="B32" s="45">
        <v>506.28</v>
      </c>
      <c r="C32" s="43">
        <v>86.043300000000002</v>
      </c>
      <c r="D32" s="45">
        <f t="shared" si="0"/>
        <v>2.463014308554767E-2</v>
      </c>
      <c r="E32" s="45">
        <f t="shared" si="0"/>
        <v>3.5034970825572288E-3</v>
      </c>
      <c r="F32" s="45">
        <f t="shared" si="1"/>
        <v>2.1468254199555305E-2</v>
      </c>
      <c r="G32" s="45">
        <f t="shared" si="2"/>
        <v>1.6334571900430781E-3</v>
      </c>
      <c r="H32" s="45">
        <f t="shared" si="3"/>
        <v>3.5067474179936122E-5</v>
      </c>
      <c r="I32" s="45">
        <f t="shared" si="4"/>
        <v>4.60885938376724E-4</v>
      </c>
      <c r="J32" s="45">
        <f t="shared" si="5"/>
        <v>1.7359870138971872E-2</v>
      </c>
      <c r="K32" s="45">
        <f t="shared" si="6"/>
        <v>-1.3856373056414642E-2</v>
      </c>
      <c r="L32" s="45">
        <f t="shared" si="7"/>
        <v>1.9199907427853364E-4</v>
      </c>
      <c r="M32" s="45">
        <f t="shared" si="8"/>
        <v>-2.0378230763929393E-2</v>
      </c>
      <c r="N32" s="45">
        <f t="shared" si="9"/>
        <v>5.5097971041873139E-2</v>
      </c>
      <c r="O32" s="2"/>
      <c r="P32" s="2"/>
      <c r="Q32" s="2"/>
      <c r="V32" s="45">
        <f t="shared" si="10"/>
        <v>1.9199907427853364E-4</v>
      </c>
      <c r="W32" s="45">
        <f t="shared" si="11"/>
        <v>-2.660410799689627E-6</v>
      </c>
      <c r="X32" s="45">
        <f t="shared" si="12"/>
        <v>3.6863644523813881E-8</v>
      </c>
      <c r="Z32" s="129"/>
      <c r="AA32" s="5"/>
    </row>
    <row r="33" spans="1:27" x14ac:dyDescent="0.35">
      <c r="A33" s="6">
        <v>41953</v>
      </c>
      <c r="B33" s="45">
        <v>494.11</v>
      </c>
      <c r="C33" s="43">
        <v>85.742900000000006</v>
      </c>
      <c r="D33" s="45">
        <f t="shared" si="0"/>
        <v>2.2515158413177978E-2</v>
      </c>
      <c r="E33" s="45">
        <f t="shared" si="0"/>
        <v>9.5191112199533925E-3</v>
      </c>
      <c r="F33" s="45">
        <f t="shared" si="1"/>
        <v>1.9353269527185614E-2</v>
      </c>
      <c r="G33" s="45">
        <f t="shared" si="2"/>
        <v>7.6490713274392419E-3</v>
      </c>
      <c r="H33" s="45">
        <f t="shared" si="3"/>
        <v>1.4803453903259909E-4</v>
      </c>
      <c r="I33" s="45">
        <f t="shared" si="4"/>
        <v>3.7454904139189128E-4</v>
      </c>
      <c r="J33" s="45">
        <f t="shared" si="5"/>
        <v>1.5833860932804322E-2</v>
      </c>
      <c r="K33" s="45">
        <f t="shared" si="6"/>
        <v>-6.314749712850929E-3</v>
      </c>
      <c r="L33" s="45">
        <f t="shared" si="7"/>
        <v>3.987606393595089E-5</v>
      </c>
      <c r="M33" s="45">
        <f t="shared" si="8"/>
        <v>-2.1904239970096939E-2</v>
      </c>
      <c r="N33" s="45">
        <f t="shared" si="9"/>
        <v>5.3571961835705589E-2</v>
      </c>
      <c r="O33" s="2"/>
      <c r="P33" s="2"/>
      <c r="Q33" s="2"/>
      <c r="V33" s="45">
        <f t="shared" si="10"/>
        <v>3.987606393595089E-5</v>
      </c>
      <c r="W33" s="45">
        <f t="shared" si="11"/>
        <v>-2.5180736328917116E-7</v>
      </c>
      <c r="X33" s="45">
        <f t="shared" si="12"/>
        <v>1.5901004750240431E-9</v>
      </c>
      <c r="Z33" s="129"/>
      <c r="AA33" s="5"/>
    </row>
    <row r="34" spans="1:27" x14ac:dyDescent="0.35">
      <c r="A34" s="6">
        <v>41946</v>
      </c>
      <c r="B34" s="45">
        <v>483.23</v>
      </c>
      <c r="C34" s="43">
        <v>84.934399999999997</v>
      </c>
      <c r="D34" s="45">
        <f t="shared" si="0"/>
        <v>3.7063267233238988E-2</v>
      </c>
      <c r="E34" s="45">
        <f t="shared" si="0"/>
        <v>2.6474491140121719E-2</v>
      </c>
      <c r="F34" s="45">
        <f t="shared" si="1"/>
        <v>3.3901378347246623E-2</v>
      </c>
      <c r="G34" s="45">
        <f t="shared" si="2"/>
        <v>2.4604451247607569E-2</v>
      </c>
      <c r="H34" s="45">
        <f t="shared" si="3"/>
        <v>8.3412481077152836E-4</v>
      </c>
      <c r="I34" s="45">
        <f t="shared" si="4"/>
        <v>1.1493034538431622E-3</v>
      </c>
      <c r="J34" s="45">
        <f t="shared" si="5"/>
        <v>2.6330650002611741E-2</v>
      </c>
      <c r="K34" s="45">
        <f t="shared" si="6"/>
        <v>1.4384113750997782E-4</v>
      </c>
      <c r="L34" s="45">
        <f t="shared" si="7"/>
        <v>2.0690272840164346E-8</v>
      </c>
      <c r="M34" s="45">
        <f t="shared" si="8"/>
        <v>-1.140745090028952E-2</v>
      </c>
      <c r="N34" s="45">
        <f t="shared" si="9"/>
        <v>6.4068750905513006E-2</v>
      </c>
      <c r="O34" s="2"/>
      <c r="P34" s="2"/>
      <c r="Q34" s="2"/>
      <c r="V34" s="45">
        <f t="shared" si="10"/>
        <v>2.0690272840164346E-8</v>
      </c>
      <c r="W34" s="45">
        <f t="shared" si="11"/>
        <v>2.9761123807210389E-12</v>
      </c>
      <c r="X34" s="45">
        <f t="shared" si="12"/>
        <v>4.280873902004424E-16</v>
      </c>
      <c r="Z34" s="129"/>
      <c r="AA34" s="5"/>
    </row>
    <row r="35" spans="1:27" x14ac:dyDescent="0.35">
      <c r="A35" s="6">
        <v>41939</v>
      </c>
      <c r="B35" s="45">
        <v>465.96</v>
      </c>
      <c r="C35" s="43">
        <v>82.743799999999993</v>
      </c>
      <c r="D35" s="45">
        <f t="shared" si="0"/>
        <v>1.5893779841716187E-2</v>
      </c>
      <c r="E35" s="45">
        <f t="shared" si="0"/>
        <v>3.7119762152758022E-2</v>
      </c>
      <c r="F35" s="45">
        <f t="shared" si="1"/>
        <v>1.2731890955723822E-2</v>
      </c>
      <c r="G35" s="45">
        <f t="shared" si="2"/>
        <v>3.5249722260243872E-2</v>
      </c>
      <c r="H35" s="45">
        <f t="shared" si="3"/>
        <v>4.4879562003697564E-4</v>
      </c>
      <c r="I35" s="45">
        <f t="shared" si="4"/>
        <v>1.6210104730844207E-4</v>
      </c>
      <c r="J35" s="45">
        <f t="shared" si="5"/>
        <v>1.1056386755532823E-2</v>
      </c>
      <c r="K35" s="45">
        <f t="shared" si="6"/>
        <v>2.6063375397225197E-2</v>
      </c>
      <c r="L35" s="45">
        <f t="shared" si="7"/>
        <v>6.7929953709668371E-4</v>
      </c>
      <c r="M35" s="45">
        <f t="shared" si="8"/>
        <v>-2.6681714147368439E-2</v>
      </c>
      <c r="N35" s="45">
        <f t="shared" si="9"/>
        <v>4.8794487658434089E-2</v>
      </c>
      <c r="O35" s="2"/>
      <c r="P35" s="2"/>
      <c r="Q35" s="2"/>
      <c r="V35" s="45">
        <f t="shared" si="10"/>
        <v>6.7929953709668371E-4</v>
      </c>
      <c r="W35" s="45">
        <f t="shared" si="11"/>
        <v>1.7704838842512171E-5</v>
      </c>
      <c r="X35" s="45">
        <f t="shared" si="12"/>
        <v>4.614478610997688E-7</v>
      </c>
      <c r="Z35" s="129"/>
      <c r="AA35" s="5"/>
    </row>
    <row r="36" spans="1:27" x14ac:dyDescent="0.35">
      <c r="A36" s="6">
        <v>41932</v>
      </c>
      <c r="B36" s="45">
        <v>458.67</v>
      </c>
      <c r="C36" s="43">
        <v>79.782300000000006</v>
      </c>
      <c r="D36" s="45">
        <f t="shared" si="0"/>
        <v>-7.9807941863482956E-3</v>
      </c>
      <c r="E36" s="45">
        <f t="shared" si="0"/>
        <v>3.1913087760992911E-3</v>
      </c>
      <c r="F36" s="45">
        <f t="shared" si="1"/>
        <v>-1.1142683072340658E-2</v>
      </c>
      <c r="G36" s="45">
        <f t="shared" si="2"/>
        <v>1.3212688835851404E-3</v>
      </c>
      <c r="H36" s="45">
        <f t="shared" si="3"/>
        <v>-1.4722480423134584E-5</v>
      </c>
      <c r="I36" s="45">
        <f t="shared" si="4"/>
        <v>1.2415938605062706E-4</v>
      </c>
      <c r="J36" s="45">
        <f t="shared" si="5"/>
        <v>-6.169657591793166E-3</v>
      </c>
      <c r="K36" s="45">
        <f t="shared" si="6"/>
        <v>9.3609663678924579E-3</v>
      </c>
      <c r="L36" s="45">
        <f t="shared" si="7"/>
        <v>8.7627691340813718E-5</v>
      </c>
      <c r="M36" s="45">
        <f t="shared" si="8"/>
        <v>-4.3907758494694429E-2</v>
      </c>
      <c r="N36" s="45">
        <f t="shared" si="9"/>
        <v>3.1568443311108099E-2</v>
      </c>
      <c r="O36" s="2"/>
      <c r="P36" s="2"/>
      <c r="Q36" s="2"/>
      <c r="V36" s="45">
        <f t="shared" si="10"/>
        <v>8.7627691340813718E-5</v>
      </c>
      <c r="W36" s="45">
        <f t="shared" si="11"/>
        <v>8.2027987153741842E-7</v>
      </c>
      <c r="X36" s="45">
        <f t="shared" si="12"/>
        <v>7.6786122897209203E-9</v>
      </c>
      <c r="Z36" s="129"/>
      <c r="AA36" s="5"/>
    </row>
    <row r="37" spans="1:27" x14ac:dyDescent="0.35">
      <c r="A37" s="6">
        <v>41925</v>
      </c>
      <c r="B37" s="45">
        <v>462.36</v>
      </c>
      <c r="C37" s="43">
        <v>79.528499999999994</v>
      </c>
      <c r="D37" s="45">
        <f t="shared" si="0"/>
        <v>-2.7040676753435251E-2</v>
      </c>
      <c r="E37" s="45">
        <f t="shared" si="0"/>
        <v>-3.3145745724570963E-2</v>
      </c>
      <c r="F37" s="45">
        <f t="shared" si="1"/>
        <v>-3.0202565639427616E-2</v>
      </c>
      <c r="G37" s="45">
        <f t="shared" si="2"/>
        <v>-3.5015785617085113E-2</v>
      </c>
      <c r="H37" s="45">
        <f t="shared" si="3"/>
        <v>1.0575665635161385E-3</v>
      </c>
      <c r="I37" s="45">
        <f t="shared" si="4"/>
        <v>9.1219497120393364E-4</v>
      </c>
      <c r="J37" s="45">
        <f t="shared" si="5"/>
        <v>-1.9921793314487898E-2</v>
      </c>
      <c r="K37" s="45">
        <f t="shared" si="6"/>
        <v>-1.3223952410083065E-2</v>
      </c>
      <c r="L37" s="45">
        <f t="shared" si="7"/>
        <v>1.7487291734414172E-4</v>
      </c>
      <c r="M37" s="45">
        <f t="shared" si="8"/>
        <v>-5.7659894217389165E-2</v>
      </c>
      <c r="N37" s="45">
        <f t="shared" si="9"/>
        <v>1.7816307588413363E-2</v>
      </c>
      <c r="O37" s="2"/>
      <c r="P37" s="2"/>
      <c r="Q37" s="2"/>
      <c r="V37" s="45">
        <f t="shared" si="10"/>
        <v>1.7487291734414172E-4</v>
      </c>
      <c r="W37" s="45">
        <f t="shared" si="11"/>
        <v>-2.3125111367713197E-6</v>
      </c>
      <c r="X37" s="45">
        <f t="shared" si="12"/>
        <v>3.0580537220451021E-8</v>
      </c>
      <c r="Z37" s="129"/>
      <c r="AA37" s="5"/>
    </row>
    <row r="38" spans="1:27" x14ac:dyDescent="0.35">
      <c r="A38" s="6">
        <v>41918</v>
      </c>
      <c r="B38" s="45">
        <v>475.21</v>
      </c>
      <c r="C38" s="43">
        <v>82.254900000000006</v>
      </c>
      <c r="D38" s="45">
        <f t="shared" si="0"/>
        <v>-5.6495992969388493E-3</v>
      </c>
      <c r="E38" s="45">
        <f t="shared" si="0"/>
        <v>-8.3881148682288555E-3</v>
      </c>
      <c r="F38" s="45">
        <f t="shared" si="1"/>
        <v>-8.8114881829312128E-3</v>
      </c>
      <c r="G38" s="45">
        <f t="shared" si="2"/>
        <v>-1.0258154760743005E-2</v>
      </c>
      <c r="H38" s="45">
        <f t="shared" si="3"/>
        <v>9.038960945296656E-5</v>
      </c>
      <c r="I38" s="45">
        <f t="shared" si="4"/>
        <v>7.7642323997936403E-5</v>
      </c>
      <c r="J38" s="45">
        <f t="shared" si="5"/>
        <v>-4.4876478311154638E-3</v>
      </c>
      <c r="K38" s="45">
        <f t="shared" si="6"/>
        <v>-3.9004670371133917E-3</v>
      </c>
      <c r="L38" s="45">
        <f t="shared" si="7"/>
        <v>1.521364310760812E-5</v>
      </c>
      <c r="M38" s="45">
        <f t="shared" si="8"/>
        <v>-4.222574873401673E-2</v>
      </c>
      <c r="N38" s="45">
        <f t="shared" si="9"/>
        <v>3.3250453071785799E-2</v>
      </c>
      <c r="O38" s="2"/>
      <c r="P38" s="2"/>
      <c r="Q38" s="2"/>
      <c r="V38" s="45">
        <f t="shared" si="10"/>
        <v>1.521364310760812E-5</v>
      </c>
      <c r="W38" s="45">
        <f t="shared" si="11"/>
        <v>-5.9340313455632818E-8</v>
      </c>
      <c r="X38" s="45">
        <f t="shared" si="12"/>
        <v>2.3145493660567205E-10</v>
      </c>
      <c r="Z38" s="129"/>
      <c r="AA38" s="5"/>
    </row>
    <row r="39" spans="1:27" x14ac:dyDescent="0.35">
      <c r="A39" s="6">
        <v>41911</v>
      </c>
      <c r="B39" s="45">
        <v>477.91</v>
      </c>
      <c r="C39" s="43">
        <v>82.950699999999998</v>
      </c>
      <c r="D39" s="45">
        <f t="shared" si="0"/>
        <v>-2.2559005194911386E-2</v>
      </c>
      <c r="E39" s="45">
        <f t="shared" si="0"/>
        <v>-2.905210768242136E-2</v>
      </c>
      <c r="F39" s="45">
        <f t="shared" si="1"/>
        <v>-2.572089408090375E-2</v>
      </c>
      <c r="G39" s="45">
        <f t="shared" si="2"/>
        <v>-3.0922147574935509E-2</v>
      </c>
      <c r="H39" s="45">
        <f t="shared" si="3"/>
        <v>7.9534528252899102E-4</v>
      </c>
      <c r="I39" s="45">
        <f t="shared" si="4"/>
        <v>6.6156439232106952E-4</v>
      </c>
      <c r="J39" s="45">
        <f t="shared" si="5"/>
        <v>-1.6688166070436064E-2</v>
      </c>
      <c r="K39" s="45">
        <f t="shared" si="6"/>
        <v>-1.2363941611985296E-2</v>
      </c>
      <c r="L39" s="45">
        <f t="shared" si="7"/>
        <v>1.5286705218458155E-4</v>
      </c>
      <c r="M39" s="45">
        <f t="shared" si="8"/>
        <v>-5.4426266973337328E-2</v>
      </c>
      <c r="N39" s="45">
        <f t="shared" si="9"/>
        <v>2.10499348324652E-2</v>
      </c>
      <c r="O39" s="2"/>
      <c r="P39" s="2"/>
      <c r="Q39" s="2"/>
      <c r="V39" s="45">
        <f t="shared" si="10"/>
        <v>1.5286705218458155E-4</v>
      </c>
      <c r="W39" s="45">
        <f t="shared" si="11"/>
        <v>-1.8900393076064755E-6</v>
      </c>
      <c r="X39" s="45">
        <f t="shared" si="12"/>
        <v>2.3368335643603581E-8</v>
      </c>
      <c r="Z39" s="129"/>
      <c r="AA39" s="5"/>
    </row>
    <row r="40" spans="1:27" x14ac:dyDescent="0.35">
      <c r="A40" s="6">
        <v>41904</v>
      </c>
      <c r="B40" s="45">
        <v>488.94</v>
      </c>
      <c r="C40" s="43">
        <v>85.432699999999997</v>
      </c>
      <c r="D40" s="45">
        <f t="shared" si="0"/>
        <v>-7.4501126651915633E-3</v>
      </c>
      <c r="E40" s="45">
        <f t="shared" si="0"/>
        <v>-7.6960414510207859E-4</v>
      </c>
      <c r="F40" s="45">
        <f t="shared" si="1"/>
        <v>-1.0612001551183928E-2</v>
      </c>
      <c r="G40" s="45">
        <f t="shared" si="2"/>
        <v>-2.6396440376162292E-3</v>
      </c>
      <c r="H40" s="45">
        <f t="shared" si="3"/>
        <v>2.8011906621756829E-5</v>
      </c>
      <c r="I40" s="45">
        <f t="shared" si="4"/>
        <v>1.1261457692233009E-4</v>
      </c>
      <c r="J40" s="45">
        <f t="shared" si="5"/>
        <v>-5.7867588893071474E-3</v>
      </c>
      <c r="K40" s="45">
        <f t="shared" si="6"/>
        <v>5.0171547442050685E-3</v>
      </c>
      <c r="L40" s="45">
        <f t="shared" si="7"/>
        <v>2.5171841727299427E-5</v>
      </c>
      <c r="M40" s="45">
        <f t="shared" si="8"/>
        <v>-4.3524859792208409E-2</v>
      </c>
      <c r="N40" s="45">
        <f t="shared" si="9"/>
        <v>3.195134201359412E-2</v>
      </c>
      <c r="O40" s="2"/>
      <c r="P40" s="2"/>
      <c r="Q40" s="2"/>
      <c r="V40" s="45">
        <f t="shared" si="10"/>
        <v>2.5171841727299427E-5</v>
      </c>
      <c r="W40" s="45">
        <f t="shared" si="11"/>
        <v>1.2629102514249941E-7</v>
      </c>
      <c r="X40" s="45">
        <f t="shared" si="12"/>
        <v>6.3362161594421259E-10</v>
      </c>
      <c r="Z40" s="129"/>
      <c r="AA40" s="5"/>
    </row>
    <row r="41" spans="1:27" x14ac:dyDescent="0.35">
      <c r="A41" s="6">
        <v>41897</v>
      </c>
      <c r="B41" s="45">
        <v>492.61</v>
      </c>
      <c r="C41" s="43">
        <v>85.498500000000007</v>
      </c>
      <c r="D41" s="45">
        <f t="shared" si="0"/>
        <v>-5.0493829654016274E-3</v>
      </c>
      <c r="E41" s="45">
        <f t="shared" si="0"/>
        <v>5.751115168169253E-3</v>
      </c>
      <c r="F41" s="45">
        <f t="shared" si="1"/>
        <v>-8.2112718513939909E-3</v>
      </c>
      <c r="G41" s="45">
        <f t="shared" si="2"/>
        <v>3.8810752756551024E-3</v>
      </c>
      <c r="H41" s="45">
        <f t="shared" si="3"/>
        <v>-3.1868564164127917E-5</v>
      </c>
      <c r="I41" s="45">
        <f t="shared" si="4"/>
        <v>6.7424985417495294E-5</v>
      </c>
      <c r="J41" s="45">
        <f t="shared" si="5"/>
        <v>-4.0545781925579076E-3</v>
      </c>
      <c r="K41" s="45">
        <f t="shared" si="6"/>
        <v>9.8056933607271607E-3</v>
      </c>
      <c r="L41" s="45">
        <f t="shared" si="7"/>
        <v>9.6151622284608725E-5</v>
      </c>
      <c r="M41" s="45">
        <f t="shared" si="8"/>
        <v>-4.1792679095459175E-2</v>
      </c>
      <c r="N41" s="45">
        <f t="shared" si="9"/>
        <v>3.3683522710343354E-2</v>
      </c>
      <c r="O41" s="2"/>
      <c r="P41" s="2"/>
      <c r="Q41" s="2"/>
      <c r="V41" s="45">
        <f t="shared" si="10"/>
        <v>9.6151622284608725E-5</v>
      </c>
      <c r="W41" s="45">
        <f t="shared" si="11"/>
        <v>9.428333242593335E-7</v>
      </c>
      <c r="X41" s="45">
        <f t="shared" si="12"/>
        <v>9.245134467962065E-9</v>
      </c>
      <c r="Z41" s="129"/>
      <c r="AA41" s="5"/>
    </row>
    <row r="42" spans="1:27" x14ac:dyDescent="0.35">
      <c r="A42" s="6">
        <v>41890</v>
      </c>
      <c r="B42" s="45">
        <v>495.11</v>
      </c>
      <c r="C42" s="43">
        <v>85.009600000000006</v>
      </c>
      <c r="D42" s="45">
        <f t="shared" si="0"/>
        <v>1.6757367286169063E-2</v>
      </c>
      <c r="E42" s="45">
        <f t="shared" si="0"/>
        <v>9.714734350298293E-3</v>
      </c>
      <c r="F42" s="45">
        <f t="shared" si="1"/>
        <v>1.3595478400176698E-2</v>
      </c>
      <c r="G42" s="45">
        <f t="shared" si="2"/>
        <v>7.8446944577841432E-3</v>
      </c>
      <c r="H42" s="45">
        <f t="shared" si="3"/>
        <v>1.0665237405679018E-4</v>
      </c>
      <c r="I42" s="45">
        <f t="shared" si="4"/>
        <v>1.8483703292967115E-4</v>
      </c>
      <c r="J42" s="45">
        <f t="shared" si="5"/>
        <v>1.1679484600061997E-2</v>
      </c>
      <c r="K42" s="45">
        <f t="shared" si="6"/>
        <v>-1.964750249763704E-3</v>
      </c>
      <c r="L42" s="45">
        <f t="shared" si="7"/>
        <v>3.8602435439465373E-6</v>
      </c>
      <c r="M42" s="45">
        <f t="shared" si="8"/>
        <v>-2.6058616302839267E-2</v>
      </c>
      <c r="N42" s="45">
        <f t="shared" si="9"/>
        <v>4.9417585502963261E-2</v>
      </c>
      <c r="O42" s="2"/>
      <c r="P42" s="2"/>
      <c r="Q42" s="2"/>
      <c r="V42" s="45">
        <f t="shared" si="10"/>
        <v>3.8602435439465373E-6</v>
      </c>
      <c r="W42" s="45">
        <f t="shared" si="11"/>
        <v>-7.5844144671176847E-9</v>
      </c>
      <c r="X42" s="45">
        <f t="shared" si="12"/>
        <v>1.4901480218580922E-11</v>
      </c>
      <c r="Z42" s="129"/>
      <c r="AA42" s="5"/>
    </row>
    <row r="43" spans="1:27" x14ac:dyDescent="0.35">
      <c r="A43" s="6">
        <v>41883</v>
      </c>
      <c r="B43" s="45">
        <v>486.95</v>
      </c>
      <c r="C43" s="43">
        <v>84.191699999999997</v>
      </c>
      <c r="D43" s="45">
        <f t="shared" si="0"/>
        <v>-1.1282051282051515E-3</v>
      </c>
      <c r="E43" s="45">
        <f t="shared" si="0"/>
        <v>2.4131500743845815E-2</v>
      </c>
      <c r="F43" s="45">
        <f t="shared" si="1"/>
        <v>-4.2900940141975151E-3</v>
      </c>
      <c r="G43" s="45">
        <f t="shared" si="2"/>
        <v>2.2261460851331665E-2</v>
      </c>
      <c r="H43" s="45">
        <f t="shared" si="3"/>
        <v>-9.5503759945590299E-5</v>
      </c>
      <c r="I43" s="45">
        <f t="shared" si="4"/>
        <v>1.8404906650653349E-5</v>
      </c>
      <c r="J43" s="45">
        <f t="shared" si="5"/>
        <v>-1.2253598266973166E-3</v>
      </c>
      <c r="K43" s="45">
        <f t="shared" si="6"/>
        <v>2.5356860570543132E-2</v>
      </c>
      <c r="L43" s="45">
        <f t="shared" si="7"/>
        <v>6.4297037799396499E-4</v>
      </c>
      <c r="M43" s="45">
        <f t="shared" si="8"/>
        <v>-3.8963460729598581E-2</v>
      </c>
      <c r="N43" s="45">
        <f t="shared" si="9"/>
        <v>3.6512741076203947E-2</v>
      </c>
      <c r="O43" s="2"/>
      <c r="P43" s="2"/>
      <c r="Q43" s="2"/>
      <c r="V43" s="45">
        <f t="shared" si="10"/>
        <v>6.4297037799396499E-4</v>
      </c>
      <c r="W43" s="45">
        <f t="shared" si="11"/>
        <v>1.6303710225782384E-5</v>
      </c>
      <c r="X43" s="45">
        <f t="shared" si="12"/>
        <v>4.1341090697770223E-7</v>
      </c>
      <c r="Z43" s="129"/>
      <c r="AA43" s="5"/>
    </row>
    <row r="44" spans="1:27" x14ac:dyDescent="0.35">
      <c r="A44" s="6">
        <v>41876</v>
      </c>
      <c r="B44" s="45">
        <v>487.5</v>
      </c>
      <c r="C44" s="43">
        <v>82.207899999999995</v>
      </c>
      <c r="D44" s="45">
        <f t="shared" si="0"/>
        <v>1.088646967340591E-2</v>
      </c>
      <c r="E44" s="45">
        <f t="shared" si="0"/>
        <v>6.4457759049183615E-3</v>
      </c>
      <c r="F44" s="45">
        <f t="shared" si="1"/>
        <v>7.7245807874135467E-3</v>
      </c>
      <c r="G44" s="45">
        <f t="shared" si="2"/>
        <v>4.5757360124042109E-3</v>
      </c>
      <c r="H44" s="45">
        <f t="shared" si="3"/>
        <v>3.5345642489693841E-5</v>
      </c>
      <c r="I44" s="45">
        <f t="shared" si="4"/>
        <v>5.9669148341278491E-5</v>
      </c>
      <c r="J44" s="45">
        <f t="shared" si="5"/>
        <v>7.4434993834383359E-3</v>
      </c>
      <c r="K44" s="45">
        <f t="shared" si="6"/>
        <v>-9.9772347851997435E-4</v>
      </c>
      <c r="L44" s="45">
        <f t="shared" si="7"/>
        <v>9.954521395899978E-7</v>
      </c>
      <c r="M44" s="45">
        <f t="shared" si="8"/>
        <v>-3.0294601519462928E-2</v>
      </c>
      <c r="N44" s="45">
        <f t="shared" si="9"/>
        <v>4.51816002863396E-2</v>
      </c>
      <c r="O44" s="2"/>
      <c r="P44" s="2"/>
      <c r="Q44" s="2"/>
      <c r="V44" s="45">
        <f t="shared" si="10"/>
        <v>9.954521395899978E-7</v>
      </c>
      <c r="W44" s="45">
        <f t="shared" si="11"/>
        <v>-9.9318597141188377E-10</v>
      </c>
      <c r="X44" s="45">
        <f t="shared" si="12"/>
        <v>9.9092496221430444E-13</v>
      </c>
      <c r="Z44" s="129"/>
      <c r="AA44" s="5"/>
    </row>
    <row r="45" spans="1:27" x14ac:dyDescent="0.35">
      <c r="A45" s="6">
        <v>41869</v>
      </c>
      <c r="B45" s="45">
        <v>482.25</v>
      </c>
      <c r="C45" s="43">
        <v>81.681399999999996</v>
      </c>
      <c r="D45" s="45">
        <f t="shared" si="0"/>
        <v>7.5422029082400418E-3</v>
      </c>
      <c r="E45" s="45">
        <f t="shared" si="0"/>
        <v>3.1828482929897969E-2</v>
      </c>
      <c r="F45" s="45">
        <f t="shared" si="1"/>
        <v>4.3803140222476783E-3</v>
      </c>
      <c r="G45" s="45">
        <f t="shared" si="2"/>
        <v>2.995844303738382E-2</v>
      </c>
      <c r="H45" s="45">
        <f t="shared" si="3"/>
        <v>1.3122738812136066E-4</v>
      </c>
      <c r="I45" s="45">
        <f t="shared" si="4"/>
        <v>1.9187150933499634E-5</v>
      </c>
      <c r="J45" s="45">
        <f t="shared" si="5"/>
        <v>5.0305353850726656E-3</v>
      </c>
      <c r="K45" s="45">
        <f t="shared" si="6"/>
        <v>2.6797947544825305E-2</v>
      </c>
      <c r="L45" s="45">
        <f t="shared" si="7"/>
        <v>7.1812999261520864E-4</v>
      </c>
      <c r="M45" s="45">
        <f t="shared" si="8"/>
        <v>-3.27075655178286E-2</v>
      </c>
      <c r="N45" s="45">
        <f t="shared" si="9"/>
        <v>4.2768636287973928E-2</v>
      </c>
      <c r="O45" s="2"/>
      <c r="P45" s="2"/>
      <c r="Q45" s="2"/>
      <c r="V45" s="45">
        <f t="shared" si="10"/>
        <v>7.1812999261520864E-4</v>
      </c>
      <c r="W45" s="45">
        <f t="shared" si="11"/>
        <v>1.9244409872468143E-5</v>
      </c>
      <c r="X45" s="45">
        <f t="shared" si="12"/>
        <v>5.1571068629351958E-7</v>
      </c>
      <c r="Z45" s="129"/>
      <c r="AA45" s="5"/>
    </row>
    <row r="46" spans="1:27" x14ac:dyDescent="0.35">
      <c r="A46" s="6">
        <v>41862</v>
      </c>
      <c r="B46" s="45">
        <v>478.64</v>
      </c>
      <c r="C46" s="43">
        <v>79.161799999999999</v>
      </c>
      <c r="D46" s="45">
        <f t="shared" si="0"/>
        <v>4.3646130602652006E-3</v>
      </c>
      <c r="E46" s="45">
        <f t="shared" si="0"/>
        <v>6.8158202322644067E-3</v>
      </c>
      <c r="F46" s="45">
        <f t="shared" si="1"/>
        <v>1.2027241742728371E-3</v>
      </c>
      <c r="G46" s="45">
        <f t="shared" si="2"/>
        <v>4.945780339750256E-3</v>
      </c>
      <c r="H46" s="45">
        <f t="shared" si="3"/>
        <v>5.9484095752609583E-6</v>
      </c>
      <c r="I46" s="45">
        <f t="shared" si="4"/>
        <v>1.4465454393802778E-6</v>
      </c>
      <c r="J46" s="45">
        <f t="shared" si="5"/>
        <v>2.7378325467106511E-3</v>
      </c>
      <c r="K46" s="45">
        <f t="shared" si="6"/>
        <v>4.0779876855537561E-3</v>
      </c>
      <c r="L46" s="45">
        <f t="shared" si="7"/>
        <v>1.6629983563528081E-5</v>
      </c>
      <c r="M46" s="45">
        <f t="shared" si="8"/>
        <v>-3.5000268356190613E-2</v>
      </c>
      <c r="N46" s="45">
        <f t="shared" si="9"/>
        <v>4.0475933449611916E-2</v>
      </c>
      <c r="O46" s="2"/>
      <c r="P46" s="2"/>
      <c r="Q46" s="2"/>
      <c r="V46" s="45">
        <f t="shared" si="10"/>
        <v>1.6629983563528081E-5</v>
      </c>
      <c r="W46" s="45">
        <f t="shared" si="11"/>
        <v>6.781686818302888E-8</v>
      </c>
      <c r="X46" s="45">
        <f t="shared" si="12"/>
        <v>2.7655635332321414E-10</v>
      </c>
      <c r="Z46" s="129"/>
      <c r="AA46" s="5"/>
    </row>
    <row r="47" spans="1:27" x14ac:dyDescent="0.35">
      <c r="A47" s="6">
        <v>41855</v>
      </c>
      <c r="B47" s="45">
        <v>476.56</v>
      </c>
      <c r="C47" s="43">
        <v>78.625900000000001</v>
      </c>
      <c r="D47" s="45">
        <f t="shared" si="0"/>
        <v>-4.9446494464944687E-2</v>
      </c>
      <c r="E47" s="45">
        <f t="shared" si="0"/>
        <v>-1.6117346293948821E-2</v>
      </c>
      <c r="F47" s="45">
        <f t="shared" si="1"/>
        <v>-5.2608383350937052E-2</v>
      </c>
      <c r="G47" s="45">
        <f t="shared" si="2"/>
        <v>-1.7987386186462971E-2</v>
      </c>
      <c r="H47" s="45">
        <f t="shared" si="3"/>
        <v>9.462873079787937E-4</v>
      </c>
      <c r="I47" s="45">
        <f t="shared" si="4"/>
        <v>2.767641998799151E-3</v>
      </c>
      <c r="J47" s="45">
        <f t="shared" si="5"/>
        <v>-3.6088096808860812E-2</v>
      </c>
      <c r="K47" s="45">
        <f t="shared" si="6"/>
        <v>1.997075051491199E-2</v>
      </c>
      <c r="L47" s="45">
        <f t="shared" si="7"/>
        <v>3.9883087612885753E-4</v>
      </c>
      <c r="M47" s="45">
        <f t="shared" si="8"/>
        <v>-7.382619771176209E-2</v>
      </c>
      <c r="N47" s="45">
        <f t="shared" si="9"/>
        <v>1.6500040940404387E-3</v>
      </c>
      <c r="O47" s="2"/>
      <c r="P47" s="2"/>
      <c r="Q47" s="2"/>
      <c r="V47" s="45">
        <f t="shared" si="10"/>
        <v>3.9883087612885753E-4</v>
      </c>
      <c r="W47" s="45">
        <f t="shared" si="11"/>
        <v>7.9649519248131826E-6</v>
      </c>
      <c r="X47" s="45">
        <f t="shared" si="12"/>
        <v>1.5906606775371211E-7</v>
      </c>
      <c r="Z47" s="129"/>
      <c r="AA47" s="5"/>
    </row>
    <row r="48" spans="1:27" x14ac:dyDescent="0.35">
      <c r="A48" s="6">
        <v>41848</v>
      </c>
      <c r="B48" s="45">
        <v>501.35</v>
      </c>
      <c r="C48" s="43">
        <v>79.913899999999998</v>
      </c>
      <c r="D48" s="45">
        <f t="shared" si="0"/>
        <v>-1.9498552765391478E-2</v>
      </c>
      <c r="E48" s="45">
        <f t="shared" si="0"/>
        <v>-5.1501600944134484E-3</v>
      </c>
      <c r="F48" s="45">
        <f t="shared" si="1"/>
        <v>-2.2660441651383843E-2</v>
      </c>
      <c r="G48" s="45">
        <f t="shared" si="2"/>
        <v>-7.0201999869275991E-3</v>
      </c>
      <c r="H48" s="45">
        <f t="shared" si="3"/>
        <v>1.5908083218481848E-4</v>
      </c>
      <c r="I48" s="45">
        <f t="shared" si="4"/>
        <v>5.1349561583577169E-4</v>
      </c>
      <c r="J48" s="45">
        <f t="shared" si="5"/>
        <v>-1.4479980524933976E-2</v>
      </c>
      <c r="K48" s="45">
        <f t="shared" si="6"/>
        <v>9.329820430520528E-3</v>
      </c>
      <c r="L48" s="45">
        <f t="shared" si="7"/>
        <v>8.7045549265758247E-5</v>
      </c>
      <c r="M48" s="45">
        <f t="shared" si="8"/>
        <v>-5.2218081427835246E-2</v>
      </c>
      <c r="N48" s="45">
        <f t="shared" si="9"/>
        <v>2.3258120377967283E-2</v>
      </c>
      <c r="O48" s="2"/>
      <c r="P48" s="2"/>
      <c r="Q48" s="2"/>
      <c r="V48" s="45">
        <f t="shared" si="10"/>
        <v>8.7045549265758247E-5</v>
      </c>
      <c r="W48" s="45">
        <f t="shared" si="11"/>
        <v>8.1211934392555247E-7</v>
      </c>
      <c r="X48" s="45">
        <f t="shared" si="12"/>
        <v>7.5769276469775464E-9</v>
      </c>
      <c r="Z48" s="129"/>
      <c r="AA48" s="5"/>
    </row>
    <row r="49" spans="1:27" x14ac:dyDescent="0.35">
      <c r="A49" s="6">
        <v>41841</v>
      </c>
      <c r="B49" s="45">
        <v>511.32</v>
      </c>
      <c r="C49" s="43">
        <v>80.327600000000004</v>
      </c>
      <c r="D49" s="45">
        <f t="shared" si="0"/>
        <v>-1.006737396422208E-2</v>
      </c>
      <c r="E49" s="45">
        <f t="shared" si="0"/>
        <v>-7.6654053646718423E-3</v>
      </c>
      <c r="F49" s="45">
        <f t="shared" si="1"/>
        <v>-1.3229262850214443E-2</v>
      </c>
      <c r="G49" s="45">
        <f t="shared" si="2"/>
        <v>-9.535445257185993E-3</v>
      </c>
      <c r="H49" s="45">
        <f t="shared" si="3"/>
        <v>1.2614691170114415E-4</v>
      </c>
      <c r="I49" s="45">
        <f t="shared" si="4"/>
        <v>1.7501339556006397E-4</v>
      </c>
      <c r="J49" s="45">
        <f t="shared" si="5"/>
        <v>-7.6751720250825706E-3</v>
      </c>
      <c r="K49" s="45">
        <f t="shared" si="6"/>
        <v>9.766660410728302E-6</v>
      </c>
      <c r="L49" s="45">
        <f t="shared" si="7"/>
        <v>9.5387655578487524E-11</v>
      </c>
      <c r="M49" s="45">
        <f t="shared" si="8"/>
        <v>-4.5413272927983833E-2</v>
      </c>
      <c r="N49" s="45">
        <f t="shared" si="9"/>
        <v>3.0062928877818692E-2</v>
      </c>
      <c r="O49" s="2"/>
      <c r="P49" s="2"/>
      <c r="Q49" s="2"/>
      <c r="V49" s="45">
        <f t="shared" si="10"/>
        <v>9.5387655578487524E-11</v>
      </c>
      <c r="W49" s="45">
        <f t="shared" si="11"/>
        <v>9.3161883941060075E-16</v>
      </c>
      <c r="X49" s="45">
        <f t="shared" si="12"/>
        <v>9.0988048367601614E-21</v>
      </c>
      <c r="Z49" s="129"/>
      <c r="AA49" s="5"/>
    </row>
    <row r="50" spans="1:27" x14ac:dyDescent="0.35">
      <c r="A50" s="6">
        <v>41834</v>
      </c>
      <c r="B50" s="45">
        <v>516.52</v>
      </c>
      <c r="C50" s="43">
        <v>80.948099999999997</v>
      </c>
      <c r="D50" s="45">
        <f t="shared" si="0"/>
        <v>2.9125082521067143E-3</v>
      </c>
      <c r="E50" s="45">
        <f t="shared" si="0"/>
        <v>-1.8803773118349926E-2</v>
      </c>
      <c r="F50" s="45">
        <f t="shared" si="1"/>
        <v>-2.4938063388564927E-4</v>
      </c>
      <c r="G50" s="45">
        <f t="shared" si="2"/>
        <v>-2.0673813010864076E-2</v>
      </c>
      <c r="H50" s="45">
        <f t="shared" si="3"/>
        <v>5.1556485934826663E-6</v>
      </c>
      <c r="I50" s="45">
        <f t="shared" si="4"/>
        <v>6.2190700557208238E-8</v>
      </c>
      <c r="J50" s="45">
        <f t="shared" si="5"/>
        <v>1.6901061331252407E-3</v>
      </c>
      <c r="K50" s="45">
        <f t="shared" si="6"/>
        <v>-2.0493879251475167E-2</v>
      </c>
      <c r="L50" s="45">
        <f t="shared" si="7"/>
        <v>4.1999908677404433E-4</v>
      </c>
      <c r="M50" s="45">
        <f t="shared" si="8"/>
        <v>-3.6047994769776021E-2</v>
      </c>
      <c r="N50" s="45">
        <f t="shared" si="9"/>
        <v>3.9428207036026508E-2</v>
      </c>
      <c r="O50" s="2"/>
      <c r="P50" s="2"/>
      <c r="Q50" s="2"/>
      <c r="V50" s="45">
        <f t="shared" si="10"/>
        <v>4.1999908677404433E-4</v>
      </c>
      <c r="W50" s="45">
        <f t="shared" si="11"/>
        <v>-8.6074105700771045E-6</v>
      </c>
      <c r="X50" s="45">
        <f t="shared" si="12"/>
        <v>1.7639923289103121E-7</v>
      </c>
      <c r="Z50" s="129"/>
      <c r="AA50" s="5"/>
    </row>
    <row r="51" spans="1:27" x14ac:dyDescent="0.35">
      <c r="A51" s="6">
        <v>41827</v>
      </c>
      <c r="B51" s="45">
        <v>515.02</v>
      </c>
      <c r="C51" s="43">
        <v>82.499399999999994</v>
      </c>
      <c r="D51" s="45">
        <f t="shared" si="0"/>
        <v>-3.5021186850609657E-3</v>
      </c>
      <c r="E51" s="45">
        <f t="shared" si="0"/>
        <v>9.9403335153279166E-3</v>
      </c>
      <c r="F51" s="45">
        <f t="shared" si="1"/>
        <v>-6.6640075710533292E-3</v>
      </c>
      <c r="G51" s="45">
        <f t="shared" si="2"/>
        <v>8.0702936228137651E-3</v>
      </c>
      <c r="H51" s="45">
        <f t="shared" si="3"/>
        <v>-5.3780497803054329E-5</v>
      </c>
      <c r="I51" s="45">
        <f t="shared" si="4"/>
        <v>4.4408996907056091E-5</v>
      </c>
      <c r="J51" s="45">
        <f t="shared" si="5"/>
        <v>-2.9381920707007856E-3</v>
      </c>
      <c r="K51" s="45">
        <f t="shared" si="6"/>
        <v>1.2878525586028703E-2</v>
      </c>
      <c r="L51" s="45">
        <f t="shared" si="7"/>
        <v>1.6585642126999594E-4</v>
      </c>
      <c r="M51" s="45">
        <f t="shared" si="8"/>
        <v>-4.0676292973602049E-2</v>
      </c>
      <c r="N51" s="45">
        <f t="shared" si="9"/>
        <v>3.479990883220048E-2</v>
      </c>
      <c r="O51" s="2"/>
      <c r="P51" s="2"/>
      <c r="Q51" s="2"/>
      <c r="V51" s="45">
        <f t="shared" si="10"/>
        <v>1.6585642126999594E-4</v>
      </c>
      <c r="W51" s="45">
        <f t="shared" si="11"/>
        <v>2.1359861649327982E-6</v>
      </c>
      <c r="X51" s="45">
        <f t="shared" si="12"/>
        <v>2.7508352476490364E-8</v>
      </c>
      <c r="Z51" s="129"/>
      <c r="AA51" s="5"/>
    </row>
    <row r="52" spans="1:27" x14ac:dyDescent="0.35">
      <c r="A52" s="6">
        <v>41820</v>
      </c>
      <c r="B52" s="45">
        <v>516.83000000000004</v>
      </c>
      <c r="C52" s="43">
        <v>81.687399999999997</v>
      </c>
      <c r="D52" s="45">
        <f t="shared" si="0"/>
        <v>-1.4548297296266626E-2</v>
      </c>
      <c r="E52" s="45">
        <f t="shared" si="0"/>
        <v>-5.3296738755874463E-3</v>
      </c>
      <c r="F52" s="45">
        <f t="shared" si="1"/>
        <v>-1.7710186182258988E-2</v>
      </c>
      <c r="G52" s="45">
        <f t="shared" si="2"/>
        <v>-7.199713768101597E-3</v>
      </c>
      <c r="H52" s="45">
        <f t="shared" si="3"/>
        <v>1.2750827129205271E-4</v>
      </c>
      <c r="I52" s="45">
        <f t="shared" si="4"/>
        <v>3.1365069461027718E-4</v>
      </c>
      <c r="J52" s="45">
        <f t="shared" si="5"/>
        <v>-1.0908259406831546E-2</v>
      </c>
      <c r="K52" s="45">
        <f t="shared" si="6"/>
        <v>5.5785855312440995E-3</v>
      </c>
      <c r="L52" s="45">
        <f t="shared" si="7"/>
        <v>3.1120616529406012E-5</v>
      </c>
      <c r="M52" s="45">
        <f t="shared" si="8"/>
        <v>-4.8646360309732808E-2</v>
      </c>
      <c r="N52" s="45">
        <f t="shared" si="9"/>
        <v>2.6829841496069717E-2</v>
      </c>
      <c r="O52" s="2"/>
      <c r="P52" s="2"/>
      <c r="Q52" s="2"/>
      <c r="V52" s="45">
        <f t="shared" si="10"/>
        <v>3.1120616529406012E-5</v>
      </c>
      <c r="W52" s="45">
        <f t="shared" si="11"/>
        <v>1.7360902109434036E-7</v>
      </c>
      <c r="X52" s="45">
        <f t="shared" si="12"/>
        <v>9.6849277317033882E-10</v>
      </c>
      <c r="Z52" s="129"/>
      <c r="AA52" s="5"/>
    </row>
    <row r="53" spans="1:27" x14ac:dyDescent="0.35">
      <c r="A53" s="6">
        <v>41813</v>
      </c>
      <c r="B53" s="45">
        <v>524.46</v>
      </c>
      <c r="C53" s="43">
        <v>82.125100000000003</v>
      </c>
      <c r="D53" s="45">
        <f t="shared" si="0"/>
        <v>1.7190006876004488E-3</v>
      </c>
      <c r="E53" s="45">
        <f t="shared" si="0"/>
        <v>-2.3760730897574838E-3</v>
      </c>
      <c r="F53" s="45">
        <f t="shared" si="1"/>
        <v>-1.4428881983919147E-3</v>
      </c>
      <c r="G53" s="45">
        <f t="shared" si="2"/>
        <v>-4.2461129822716345E-3</v>
      </c>
      <c r="H53" s="45">
        <f t="shared" si="3"/>
        <v>6.1266663111584388E-6</v>
      </c>
      <c r="I53" s="45">
        <f t="shared" si="4"/>
        <v>2.0819263530586652E-6</v>
      </c>
      <c r="J53" s="45">
        <f t="shared" si="5"/>
        <v>8.2896347102427758E-4</v>
      </c>
      <c r="K53" s="45">
        <f t="shared" si="6"/>
        <v>-3.2050365607817614E-3</v>
      </c>
      <c r="L53" s="45">
        <f t="shared" si="7"/>
        <v>1.0272259355947781E-5</v>
      </c>
      <c r="M53" s="45">
        <f t="shared" si="8"/>
        <v>-3.6909137431876987E-2</v>
      </c>
      <c r="N53" s="45">
        <f t="shared" si="9"/>
        <v>3.8567064373925541E-2</v>
      </c>
      <c r="O53" s="2"/>
      <c r="P53" s="2"/>
      <c r="Q53" s="2"/>
      <c r="V53" s="45">
        <f t="shared" si="10"/>
        <v>1.0272259355947781E-5</v>
      </c>
      <c r="W53" s="45">
        <f t="shared" si="11"/>
        <v>-3.2922966797645148E-8</v>
      </c>
      <c r="X53" s="45">
        <f t="shared" si="12"/>
        <v>1.0551931227585671E-10</v>
      </c>
      <c r="Z53" s="129"/>
      <c r="AA53" s="5"/>
    </row>
    <row r="54" spans="1:27" x14ac:dyDescent="0.35">
      <c r="A54" s="6">
        <v>41806</v>
      </c>
      <c r="B54" s="45">
        <v>523.55999999999995</v>
      </c>
      <c r="C54" s="43">
        <v>82.320700000000002</v>
      </c>
      <c r="D54" s="45">
        <f t="shared" si="0"/>
        <v>-3.2554686161403402E-3</v>
      </c>
      <c r="E54" s="45">
        <f t="shared" si="0"/>
        <v>4.7748369024587936E-3</v>
      </c>
      <c r="F54" s="45">
        <f t="shared" si="1"/>
        <v>-6.4173575021327037E-3</v>
      </c>
      <c r="G54" s="45">
        <f t="shared" si="2"/>
        <v>2.904797009944643E-3</v>
      </c>
      <c r="H54" s="45">
        <f t="shared" si="3"/>
        <v>-1.8641120883940902E-5</v>
      </c>
      <c r="I54" s="45">
        <f t="shared" si="4"/>
        <v>4.1182477310178896E-5</v>
      </c>
      <c r="J54" s="45">
        <f t="shared" si="5"/>
        <v>-2.7602284756015286E-3</v>
      </c>
      <c r="K54" s="45">
        <f t="shared" si="6"/>
        <v>7.5350653780603223E-3</v>
      </c>
      <c r="L54" s="45">
        <f t="shared" si="7"/>
        <v>5.6777210251643348E-5</v>
      </c>
      <c r="M54" s="45">
        <f t="shared" si="8"/>
        <v>-4.0498329378502791E-2</v>
      </c>
      <c r="N54" s="45">
        <f t="shared" si="9"/>
        <v>3.4977872427299737E-2</v>
      </c>
      <c r="O54" s="2"/>
      <c r="P54" s="2"/>
      <c r="Q54" s="2"/>
      <c r="V54" s="45">
        <f t="shared" si="10"/>
        <v>5.6777210251643348E-5</v>
      </c>
      <c r="W54" s="45">
        <f t="shared" si="11"/>
        <v>4.2781999123000941E-7</v>
      </c>
      <c r="X54" s="45">
        <f t="shared" si="12"/>
        <v>3.2236516039593143E-9</v>
      </c>
      <c r="Z54" s="129"/>
      <c r="AA54" s="5"/>
    </row>
    <row r="55" spans="1:27" x14ac:dyDescent="0.35">
      <c r="A55" s="6">
        <v>41799</v>
      </c>
      <c r="B55" s="45">
        <v>525.27</v>
      </c>
      <c r="C55" s="43">
        <v>81.929500000000004</v>
      </c>
      <c r="D55" s="45">
        <f t="shared" si="0"/>
        <v>-4.8688996665657205E-3</v>
      </c>
      <c r="E55" s="45">
        <f t="shared" si="0"/>
        <v>-1.7755558352965089E-2</v>
      </c>
      <c r="F55" s="45">
        <f t="shared" si="1"/>
        <v>-8.0307885525580831E-3</v>
      </c>
      <c r="G55" s="45">
        <f t="shared" si="2"/>
        <v>-1.9625598245479239E-2</v>
      </c>
      <c r="H55" s="45">
        <f t="shared" si="3"/>
        <v>1.5760902972689867E-4</v>
      </c>
      <c r="I55" s="45">
        <f t="shared" si="4"/>
        <v>6.4493564775897958E-5</v>
      </c>
      <c r="J55" s="45">
        <f t="shared" si="5"/>
        <v>-3.9243554163925862E-3</v>
      </c>
      <c r="K55" s="45">
        <f t="shared" si="6"/>
        <v>-1.3831202936572503E-2</v>
      </c>
      <c r="L55" s="45">
        <f t="shared" si="7"/>
        <v>1.9130217467265182E-4</v>
      </c>
      <c r="M55" s="45">
        <f t="shared" si="8"/>
        <v>-4.1662456319293856E-2</v>
      </c>
      <c r="N55" s="45">
        <f t="shared" si="9"/>
        <v>3.3813745486508673E-2</v>
      </c>
      <c r="O55" s="2"/>
      <c r="P55" s="2"/>
      <c r="Q55" s="2"/>
      <c r="V55" s="45">
        <f t="shared" si="10"/>
        <v>1.9130217467265182E-4</v>
      </c>
      <c r="W55" s="45">
        <f t="shared" si="11"/>
        <v>-2.6459392001050878E-6</v>
      </c>
      <c r="X55" s="45">
        <f t="shared" si="12"/>
        <v>3.6596522034485788E-8</v>
      </c>
      <c r="Z55" s="129"/>
      <c r="AA55" s="5"/>
    </row>
    <row r="56" spans="1:27" x14ac:dyDescent="0.35">
      <c r="A56" s="6">
        <v>41792</v>
      </c>
      <c r="B56" s="45">
        <v>527.84</v>
      </c>
      <c r="C56" s="43">
        <v>83.410499999999999</v>
      </c>
      <c r="D56" s="45">
        <f t="shared" si="0"/>
        <v>-6.0587700696746512E-4</v>
      </c>
      <c r="E56" s="45">
        <f t="shared" si="0"/>
        <v>3.4732164125416648E-3</v>
      </c>
      <c r="F56" s="45">
        <f t="shared" si="1"/>
        <v>-3.7677658929598287E-3</v>
      </c>
      <c r="G56" s="45">
        <f t="shared" si="2"/>
        <v>1.6031765200275141E-3</v>
      </c>
      <c r="H56" s="45">
        <f t="shared" si="3"/>
        <v>-6.0403938125536976E-6</v>
      </c>
      <c r="I56" s="45">
        <f t="shared" si="4"/>
        <v>1.4196059824151374E-5</v>
      </c>
      <c r="J56" s="45">
        <f t="shared" si="5"/>
        <v>-8.4848829090701712E-4</v>
      </c>
      <c r="K56" s="45">
        <f t="shared" si="6"/>
        <v>4.3217047034486821E-3</v>
      </c>
      <c r="L56" s="45">
        <f t="shared" si="7"/>
        <v>1.8677131543810462E-5</v>
      </c>
      <c r="M56" s="45">
        <f t="shared" si="8"/>
        <v>-3.8586589193808279E-2</v>
      </c>
      <c r="N56" s="45">
        <f t="shared" si="9"/>
        <v>3.6889612611994249E-2</v>
      </c>
      <c r="O56" s="2"/>
      <c r="P56" s="2"/>
      <c r="Q56" s="2"/>
      <c r="V56" s="45">
        <f t="shared" si="10"/>
        <v>1.8677131543810462E-5</v>
      </c>
      <c r="W56" s="45">
        <f t="shared" si="11"/>
        <v>8.0717047239815415E-8</v>
      </c>
      <c r="X56" s="45">
        <f t="shared" si="12"/>
        <v>3.488352427047998E-10</v>
      </c>
      <c r="Z56" s="129"/>
      <c r="AA56" s="5"/>
    </row>
    <row r="57" spans="1:27" x14ac:dyDescent="0.35">
      <c r="A57" s="6">
        <v>41785</v>
      </c>
      <c r="B57" s="45">
        <v>528.16</v>
      </c>
      <c r="C57" s="43">
        <v>83.121799999999993</v>
      </c>
      <c r="D57" s="45">
        <f t="shared" si="0"/>
        <v>4.8323884174878498E-3</v>
      </c>
      <c r="E57" s="45">
        <f t="shared" si="0"/>
        <v>2.6972841388593536E-3</v>
      </c>
      <c r="F57" s="45">
        <f t="shared" si="1"/>
        <v>1.6704995314954863E-3</v>
      </c>
      <c r="G57" s="45">
        <f t="shared" si="2"/>
        <v>8.272442463452029E-4</v>
      </c>
      <c r="H57" s="45">
        <f t="shared" si="3"/>
        <v>1.381911125951998E-6</v>
      </c>
      <c r="I57" s="45">
        <f t="shared" si="4"/>
        <v>2.790568684726639E-6</v>
      </c>
      <c r="J57" s="45">
        <f t="shared" si="5"/>
        <v>3.0753430312383144E-3</v>
      </c>
      <c r="K57" s="45">
        <f t="shared" si="6"/>
        <v>-3.7805889237896078E-4</v>
      </c>
      <c r="L57" s="45">
        <f t="shared" si="7"/>
        <v>1.4292852610680664E-7</v>
      </c>
      <c r="M57" s="45">
        <f t="shared" si="8"/>
        <v>-3.4662757871662953E-2</v>
      </c>
      <c r="N57" s="45">
        <f t="shared" si="9"/>
        <v>4.0813443934139576E-2</v>
      </c>
      <c r="O57" s="2"/>
      <c r="P57" s="2"/>
      <c r="Q57" s="2"/>
      <c r="V57" s="45">
        <f t="shared" si="10"/>
        <v>1.4292852610680664E-7</v>
      </c>
      <c r="W57" s="45">
        <f t="shared" si="11"/>
        <v>-5.4035400269296696E-11</v>
      </c>
      <c r="X57" s="45">
        <f t="shared" si="12"/>
        <v>2.0428563575064108E-14</v>
      </c>
      <c r="Z57" s="129"/>
      <c r="AA57" s="5"/>
    </row>
    <row r="58" spans="1:27" x14ac:dyDescent="0.35">
      <c r="A58" s="6">
        <v>41778</v>
      </c>
      <c r="B58" s="45">
        <v>525.62</v>
      </c>
      <c r="C58" s="43">
        <v>82.898200000000003</v>
      </c>
      <c r="D58" s="45">
        <f t="shared" si="0"/>
        <v>3.9346015738407425E-3</v>
      </c>
      <c r="E58" s="45">
        <f t="shared" si="0"/>
        <v>2.9258135847641618E-2</v>
      </c>
      <c r="F58" s="45">
        <f t="shared" si="1"/>
        <v>7.72712687848379E-4</v>
      </c>
      <c r="G58" s="45">
        <f t="shared" si="2"/>
        <v>2.7388095955127468E-2</v>
      </c>
      <c r="H58" s="45">
        <f t="shared" si="3"/>
        <v>2.1163129240535863E-5</v>
      </c>
      <c r="I58" s="45">
        <f t="shared" si="4"/>
        <v>5.9708489796186639E-7</v>
      </c>
      <c r="J58" s="45">
        <f t="shared" si="5"/>
        <v>2.4275695478274077E-3</v>
      </c>
      <c r="K58" s="45">
        <f t="shared" si="6"/>
        <v>2.6830566299814208E-2</v>
      </c>
      <c r="L58" s="45">
        <f t="shared" si="7"/>
        <v>7.1987928796872589E-4</v>
      </c>
      <c r="M58" s="45">
        <f t="shared" si="8"/>
        <v>-3.5310531355073858E-2</v>
      </c>
      <c r="N58" s="45">
        <f t="shared" si="9"/>
        <v>4.016567045072867E-2</v>
      </c>
      <c r="O58" s="2"/>
      <c r="P58" s="2"/>
      <c r="Q58" s="2"/>
      <c r="V58" s="45">
        <f t="shared" si="10"/>
        <v>7.1987928796872589E-4</v>
      </c>
      <c r="W58" s="45">
        <f t="shared" si="11"/>
        <v>1.9314768963707944E-5</v>
      </c>
      <c r="X58" s="45">
        <f t="shared" si="12"/>
        <v>5.1822618924635974E-7</v>
      </c>
      <c r="Z58" s="129"/>
      <c r="AA58" s="5"/>
    </row>
    <row r="59" spans="1:27" x14ac:dyDescent="0.35">
      <c r="A59" s="6">
        <v>41771</v>
      </c>
      <c r="B59" s="45">
        <v>523.55999999999995</v>
      </c>
      <c r="C59" s="43">
        <v>80.541700000000006</v>
      </c>
      <c r="D59" s="45">
        <f t="shared" si="0"/>
        <v>2.3237633631051125E-2</v>
      </c>
      <c r="E59" s="45">
        <f t="shared" si="0"/>
        <v>4.064042325878944E-3</v>
      </c>
      <c r="F59" s="45">
        <f t="shared" si="1"/>
        <v>2.0075744745058761E-2</v>
      </c>
      <c r="G59" s="45">
        <f t="shared" si="2"/>
        <v>2.1940024333647933E-3</v>
      </c>
      <c r="H59" s="45">
        <f t="shared" si="3"/>
        <v>4.4046232822269383E-5</v>
      </c>
      <c r="I59" s="45">
        <f t="shared" si="4"/>
        <v>4.0303552706875446E-4</v>
      </c>
      <c r="J59" s="45">
        <f t="shared" si="5"/>
        <v>1.6355143118961753E-2</v>
      </c>
      <c r="K59" s="45">
        <f t="shared" si="6"/>
        <v>-1.2291100793082809E-2</v>
      </c>
      <c r="L59" s="45">
        <f t="shared" si="7"/>
        <v>1.5107115870572084E-4</v>
      </c>
      <c r="M59" s="45">
        <f t="shared" si="8"/>
        <v>-2.1382957783939512E-2</v>
      </c>
      <c r="N59" s="45">
        <f t="shared" si="9"/>
        <v>5.4093244021863017E-2</v>
      </c>
      <c r="O59" s="2"/>
      <c r="P59" s="2"/>
      <c r="Q59" s="2"/>
      <c r="V59" s="45">
        <f t="shared" si="10"/>
        <v>1.5107115870572084E-4</v>
      </c>
      <c r="W59" s="45">
        <f t="shared" si="11"/>
        <v>-1.8568308385798243E-6</v>
      </c>
      <c r="X59" s="45">
        <f t="shared" si="12"/>
        <v>2.2822494992689093E-8</v>
      </c>
      <c r="Z59" s="129"/>
      <c r="AA59" s="5"/>
    </row>
    <row r="60" spans="1:27" x14ac:dyDescent="0.35">
      <c r="A60" s="6">
        <v>41764</v>
      </c>
      <c r="B60" s="45">
        <v>511.67</v>
      </c>
      <c r="C60" s="43">
        <v>80.215699999999998</v>
      </c>
      <c r="D60" s="45">
        <f t="shared" si="0"/>
        <v>-9.9574368386101393E-4</v>
      </c>
      <c r="E60" s="45">
        <f t="shared" si="0"/>
        <v>3.613301654386631E-3</v>
      </c>
      <c r="F60" s="45">
        <f t="shared" si="1"/>
        <v>-4.1576325698533777E-3</v>
      </c>
      <c r="G60" s="45">
        <f t="shared" si="2"/>
        <v>1.7432617618724803E-3</v>
      </c>
      <c r="H60" s="45">
        <f t="shared" si="3"/>
        <v>-7.247841878941007E-6</v>
      </c>
      <c r="I60" s="45">
        <f t="shared" si="4"/>
        <v>1.72859085859056E-5</v>
      </c>
      <c r="J60" s="45">
        <f t="shared" si="5"/>
        <v>-1.1297859030787952E-3</v>
      </c>
      <c r="K60" s="45">
        <f t="shared" si="6"/>
        <v>4.7430875574654262E-3</v>
      </c>
      <c r="L60" s="45">
        <f t="shared" si="7"/>
        <v>2.2496879577783342E-5</v>
      </c>
      <c r="M60" s="45">
        <f t="shared" si="8"/>
        <v>-3.8867886805980058E-2</v>
      </c>
      <c r="N60" s="45">
        <f t="shared" si="9"/>
        <v>3.6608314999822471E-2</v>
      </c>
      <c r="O60" s="2"/>
      <c r="P60" s="2"/>
      <c r="Q60" s="2"/>
      <c r="V60" s="45">
        <f t="shared" si="10"/>
        <v>2.2496879577783342E-5</v>
      </c>
      <c r="W60" s="45">
        <f t="shared" si="11"/>
        <v>1.0670466960718222E-7</v>
      </c>
      <c r="X60" s="45">
        <f t="shared" si="12"/>
        <v>5.0610959073728527E-10</v>
      </c>
      <c r="Z60" s="129"/>
      <c r="AA60" s="5"/>
    </row>
    <row r="61" spans="1:27" x14ac:dyDescent="0.35">
      <c r="A61" s="6">
        <v>41757</v>
      </c>
      <c r="B61" s="45">
        <v>512.17999999999995</v>
      </c>
      <c r="C61" s="43">
        <v>79.926900000000003</v>
      </c>
      <c r="D61" s="45">
        <f t="shared" si="0"/>
        <v>-3.19177922229594E-3</v>
      </c>
      <c r="E61" s="45">
        <f t="shared" si="0"/>
        <v>-1.5128422946232064E-3</v>
      </c>
      <c r="F61" s="45">
        <f t="shared" si="1"/>
        <v>-6.3536681082883035E-3</v>
      </c>
      <c r="G61" s="45">
        <f t="shared" si="2"/>
        <v>-3.3828821871373571E-3</v>
      </c>
      <c r="H61" s="45">
        <f t="shared" si="3"/>
        <v>2.149371066651121E-5</v>
      </c>
      <c r="I61" s="45">
        <f t="shared" si="4"/>
        <v>4.036909843027987E-5</v>
      </c>
      <c r="J61" s="45">
        <f t="shared" si="5"/>
        <v>-2.7142751395743269E-3</v>
      </c>
      <c r="K61" s="45">
        <f t="shared" si="6"/>
        <v>1.2014328449511205E-3</v>
      </c>
      <c r="L61" s="45">
        <f t="shared" si="7"/>
        <v>1.443440880927343E-6</v>
      </c>
      <c r="M61" s="45">
        <f t="shared" si="8"/>
        <v>-4.0452376042475591E-2</v>
      </c>
      <c r="N61" s="45">
        <f t="shared" si="9"/>
        <v>3.5023825763326938E-2</v>
      </c>
      <c r="O61" s="2"/>
      <c r="P61" s="2"/>
      <c r="Q61" s="2"/>
      <c r="V61" s="45">
        <f t="shared" si="10"/>
        <v>1.443440880927343E-6</v>
      </c>
      <c r="W61" s="45">
        <f t="shared" si="11"/>
        <v>1.7341972840912892E-9</v>
      </c>
      <c r="X61" s="45">
        <f t="shared" si="12"/>
        <v>2.0835215767323041E-12</v>
      </c>
      <c r="Z61" s="129"/>
      <c r="AA61" s="5"/>
    </row>
    <row r="62" spans="1:27" x14ac:dyDescent="0.35">
      <c r="A62" s="6">
        <v>41751</v>
      </c>
      <c r="B62" s="45">
        <v>513.82000000000005</v>
      </c>
      <c r="C62" s="43">
        <v>80.048000000000002</v>
      </c>
      <c r="D62" s="45">
        <f t="shared" si="0"/>
        <v>6.1486645257304833E-3</v>
      </c>
      <c r="E62" s="45">
        <f t="shared" si="0"/>
        <v>-8.7659229851935905E-3</v>
      </c>
      <c r="F62" s="45">
        <f t="shared" si="1"/>
        <v>2.9867756397381198E-3</v>
      </c>
      <c r="G62" s="45">
        <f t="shared" si="2"/>
        <v>-1.0635962877707742E-2</v>
      </c>
      <c r="H62" s="45">
        <f t="shared" si="3"/>
        <v>-3.1767234828296432E-5</v>
      </c>
      <c r="I62" s="45">
        <f t="shared" si="4"/>
        <v>8.9208287221330545E-6</v>
      </c>
      <c r="J62" s="45">
        <f t="shared" si="5"/>
        <v>4.0250659702637309E-3</v>
      </c>
      <c r="K62" s="45">
        <f t="shared" si="6"/>
        <v>-1.2790988955457321E-2</v>
      </c>
      <c r="L62" s="45">
        <f t="shared" si="7"/>
        <v>1.6360939845863116E-4</v>
      </c>
      <c r="M62" s="45">
        <f t="shared" si="8"/>
        <v>-3.3713034932637533E-2</v>
      </c>
      <c r="N62" s="45">
        <f t="shared" si="9"/>
        <v>4.1763166873164996E-2</v>
      </c>
      <c r="O62" s="2"/>
      <c r="P62" s="2"/>
      <c r="Q62" s="2"/>
      <c r="V62" s="45">
        <f t="shared" si="10"/>
        <v>1.6360939845863116E-4</v>
      </c>
      <c r="W62" s="45">
        <f t="shared" si="11"/>
        <v>-2.092726008693367E-6</v>
      </c>
      <c r="X62" s="45">
        <f t="shared" si="12"/>
        <v>2.6768035263995139E-8</v>
      </c>
      <c r="Z62" s="129"/>
      <c r="AA62" s="5"/>
    </row>
    <row r="63" spans="1:27" x14ac:dyDescent="0.35">
      <c r="A63" s="6">
        <v>41743</v>
      </c>
      <c r="B63" s="45">
        <v>510.68</v>
      </c>
      <c r="C63" s="43">
        <v>80.755899999999997</v>
      </c>
      <c r="D63" s="45">
        <f t="shared" si="0"/>
        <v>2.5523625921240193E-2</v>
      </c>
      <c r="E63" s="45">
        <f t="shared" si="0"/>
        <v>2.6642444336525888E-2</v>
      </c>
      <c r="F63" s="45">
        <f t="shared" si="1"/>
        <v>2.2361737035247829E-2</v>
      </c>
      <c r="G63" s="45">
        <f t="shared" si="2"/>
        <v>2.4772404444011738E-2</v>
      </c>
      <c r="H63" s="45">
        <f t="shared" si="3"/>
        <v>5.5395399390779519E-4</v>
      </c>
      <c r="I63" s="45">
        <f t="shared" si="4"/>
        <v>5.0004728323357439E-4</v>
      </c>
      <c r="J63" s="45">
        <f t="shared" si="5"/>
        <v>1.8004538183441342E-2</v>
      </c>
      <c r="K63" s="45">
        <f t="shared" si="6"/>
        <v>8.6379061530845458E-3</v>
      </c>
      <c r="L63" s="45">
        <f t="shared" si="7"/>
        <v>7.461342270949585E-5</v>
      </c>
      <c r="M63" s="45">
        <f t="shared" si="8"/>
        <v>-1.9733562719459918E-2</v>
      </c>
      <c r="N63" s="45">
        <f t="shared" si="9"/>
        <v>5.574263908634261E-2</v>
      </c>
      <c r="O63" s="2"/>
      <c r="P63" s="2"/>
      <c r="Q63" s="2"/>
      <c r="V63" s="45">
        <f t="shared" si="10"/>
        <v>7.461342270949585E-5</v>
      </c>
      <c r="W63" s="45">
        <f t="shared" si="11"/>
        <v>6.445037431250524E-7</v>
      </c>
      <c r="X63" s="45">
        <f t="shared" si="12"/>
        <v>5.567162848425911E-9</v>
      </c>
      <c r="Z63" s="129"/>
      <c r="AA63" s="5"/>
    </row>
    <row r="64" spans="1:27" x14ac:dyDescent="0.35">
      <c r="A64" s="6">
        <v>41736</v>
      </c>
      <c r="B64" s="45">
        <v>497.97</v>
      </c>
      <c r="C64" s="43">
        <v>78.660200000000003</v>
      </c>
      <c r="D64" s="45">
        <f t="shared" si="0"/>
        <v>-5.8296232705782889E-3</v>
      </c>
      <c r="E64" s="45">
        <f t="shared" si="0"/>
        <v>-5.9207082488422829E-4</v>
      </c>
      <c r="F64" s="45">
        <f t="shared" si="1"/>
        <v>-8.9915121565706524E-3</v>
      </c>
      <c r="G64" s="45">
        <f t="shared" si="2"/>
        <v>-2.462110717398379E-3</v>
      </c>
      <c r="H64" s="45">
        <f t="shared" si="3"/>
        <v>2.2138098446310413E-5</v>
      </c>
      <c r="I64" s="45">
        <f t="shared" si="4"/>
        <v>8.0847290861757822E-5</v>
      </c>
      <c r="J64" s="45">
        <f t="shared" si="5"/>
        <v>-4.6175391937780816E-3</v>
      </c>
      <c r="K64" s="45">
        <f t="shared" si="6"/>
        <v>4.0254683688938538E-3</v>
      </c>
      <c r="L64" s="45">
        <f t="shared" si="7"/>
        <v>1.6204395588964942E-5</v>
      </c>
      <c r="M64" s="45">
        <f t="shared" si="8"/>
        <v>-4.2355640096679345E-2</v>
      </c>
      <c r="N64" s="45">
        <f t="shared" si="9"/>
        <v>3.3120561709123184E-2</v>
      </c>
      <c r="O64" s="2"/>
      <c r="P64" s="2"/>
      <c r="Q64" s="2"/>
      <c r="V64" s="45">
        <f t="shared" si="10"/>
        <v>1.6204395588964942E-5</v>
      </c>
      <c r="W64" s="45">
        <f t="shared" si="11"/>
        <v>6.523028188042146E-8</v>
      </c>
      <c r="X64" s="45">
        <f t="shared" si="12"/>
        <v>2.6258243640366649E-10</v>
      </c>
      <c r="Z64" s="129"/>
      <c r="AA64" s="5"/>
    </row>
    <row r="65" spans="1:27" x14ac:dyDescent="0.35">
      <c r="A65" s="6">
        <v>41729</v>
      </c>
      <c r="B65" s="45">
        <v>500.89</v>
      </c>
      <c r="C65" s="43">
        <v>78.706800000000001</v>
      </c>
      <c r="D65" s="45">
        <f t="shared" si="0"/>
        <v>3.8501409852380146E-2</v>
      </c>
      <c r="E65" s="45">
        <f t="shared" si="0"/>
        <v>4.1923539745220714E-2</v>
      </c>
      <c r="F65" s="45">
        <f t="shared" si="1"/>
        <v>3.5339520966387782E-2</v>
      </c>
      <c r="G65" s="45">
        <f t="shared" si="2"/>
        <v>4.0053499852706564E-2</v>
      </c>
      <c r="H65" s="45">
        <f t="shared" si="3"/>
        <v>1.4154714978219336E-3</v>
      </c>
      <c r="I65" s="45">
        <f t="shared" si="4"/>
        <v>1.2488817421337616E-3</v>
      </c>
      <c r="J65" s="45">
        <f t="shared" si="5"/>
        <v>2.7368302381497494E-2</v>
      </c>
      <c r="K65" s="45">
        <f t="shared" si="6"/>
        <v>1.455523736372322E-2</v>
      </c>
      <c r="L65" s="45">
        <f t="shared" si="7"/>
        <v>2.1185493471432448E-4</v>
      </c>
      <c r="M65" s="45">
        <f t="shared" si="8"/>
        <v>-1.0369798521403767E-2</v>
      </c>
      <c r="N65" s="45">
        <f t="shared" si="9"/>
        <v>6.5106403284398762E-2</v>
      </c>
      <c r="O65" s="2"/>
      <c r="P65" s="2"/>
      <c r="Q65" s="2"/>
      <c r="V65" s="45">
        <f t="shared" si="10"/>
        <v>2.1185493471432448E-4</v>
      </c>
      <c r="W65" s="45">
        <f t="shared" si="11"/>
        <v>3.0835988614430791E-6</v>
      </c>
      <c r="X65" s="45">
        <f t="shared" si="12"/>
        <v>4.4882513362810687E-8</v>
      </c>
      <c r="Z65" s="129"/>
      <c r="AA65" s="5"/>
    </row>
    <row r="66" spans="1:27" x14ac:dyDescent="0.35">
      <c r="A66" s="6">
        <v>41722</v>
      </c>
      <c r="B66" s="45">
        <v>482.32</v>
      </c>
      <c r="C66" s="43">
        <v>75.539900000000003</v>
      </c>
      <c r="D66" s="45">
        <f t="shared" si="0"/>
        <v>-1.0889403851280689E-2</v>
      </c>
      <c r="E66" s="45">
        <f t="shared" si="0"/>
        <v>-7.3813722209055215E-4</v>
      </c>
      <c r="F66" s="45">
        <f t="shared" si="1"/>
        <v>-1.4051292737273052E-2</v>
      </c>
      <c r="G66" s="45">
        <f t="shared" si="2"/>
        <v>-2.608177114604703E-3</v>
      </c>
      <c r="H66" s="45">
        <f t="shared" si="3"/>
        <v>3.6648260147966847E-5</v>
      </c>
      <c r="I66" s="45">
        <f t="shared" si="4"/>
        <v>1.974388275885424E-4</v>
      </c>
      <c r="J66" s="45">
        <f t="shared" si="5"/>
        <v>-8.2682851534112076E-3</v>
      </c>
      <c r="K66" s="45">
        <f t="shared" si="6"/>
        <v>7.5301479313206552E-3</v>
      </c>
      <c r="L66" s="45">
        <f t="shared" si="7"/>
        <v>5.670312786757274E-5</v>
      </c>
      <c r="M66" s="45">
        <f t="shared" si="8"/>
        <v>-4.6006386056312472E-2</v>
      </c>
      <c r="N66" s="45">
        <f t="shared" si="9"/>
        <v>2.9469815749490057E-2</v>
      </c>
      <c r="O66" s="2"/>
      <c r="P66" s="2"/>
      <c r="Q66" s="2"/>
      <c r="V66" s="45">
        <f t="shared" si="10"/>
        <v>5.670312786757274E-5</v>
      </c>
      <c r="W66" s="45">
        <f t="shared" si="11"/>
        <v>4.2698294101141345E-7</v>
      </c>
      <c r="X66" s="45">
        <f t="shared" si="12"/>
        <v>3.2152447099663042E-9</v>
      </c>
      <c r="Z66" s="129"/>
      <c r="AA66" s="5"/>
    </row>
    <row r="67" spans="1:27" x14ac:dyDescent="0.35">
      <c r="A67" s="6">
        <v>41715</v>
      </c>
      <c r="B67" s="45">
        <v>487.63</v>
      </c>
      <c r="C67" s="43">
        <v>75.595699999999994</v>
      </c>
      <c r="D67" s="45">
        <f t="shared" ref="D67:E130" si="13">(B67-B68)/B68</f>
        <v>-2.0252757629945117E-2</v>
      </c>
      <c r="E67" s="45">
        <f t="shared" si="13"/>
        <v>-3.6104774740428509E-2</v>
      </c>
      <c r="F67" s="45">
        <f t="shared" ref="F67:F130" si="14">D67-AVERAGE($D$2:$D$141)</f>
        <v>-2.3414646515937481E-2</v>
      </c>
      <c r="G67" s="45">
        <f t="shared" ref="G67:G130" si="15">E67-AVERAGE($E$2:$E$141)</f>
        <v>-3.7974814632942659E-2</v>
      </c>
      <c r="H67" s="45">
        <f t="shared" ref="H67:H130" si="16">F67*G67</f>
        <v>8.8916686113860253E-4</v>
      </c>
      <c r="I67" s="45">
        <f t="shared" ref="I67:I130" si="17">F67^2</f>
        <v>5.4824567146630318E-4</v>
      </c>
      <c r="J67" s="45">
        <f t="shared" ref="J67:J130" si="18">$S$4+$R$11*D67</f>
        <v>-1.5024156367757306E-2</v>
      </c>
      <c r="K67" s="45">
        <f t="shared" ref="K67:K130" si="19">E67-J67</f>
        <v>-2.1080618372671202E-2</v>
      </c>
      <c r="L67" s="45">
        <f t="shared" ref="L67:L130" si="20">K67^2</f>
        <v>4.4439247097420261E-4</v>
      </c>
      <c r="M67" s="45">
        <f t="shared" ref="M67:M130" si="21">$S$4+($R$4*D67)-$R$21</f>
        <v>-5.2762257270658572E-2</v>
      </c>
      <c r="N67" s="45">
        <f t="shared" ref="N67:N130" si="22">$S$4+($R$4*D67)+$R$21</f>
        <v>2.2713944535143957E-2</v>
      </c>
      <c r="O67" s="2"/>
      <c r="P67" s="2"/>
      <c r="Q67" s="2"/>
      <c r="V67" s="45">
        <f t="shared" ref="V67:V130" si="23">(K67-AVERAGE($K$2:$K$141))^2</f>
        <v>4.4439247097420261E-4</v>
      </c>
      <c r="W67" s="45">
        <f t="shared" ref="W67:W130" si="24">(K67-AVERAGE($K$2:$K$141))^3</f>
        <v>-9.3680680882955294E-6</v>
      </c>
      <c r="X67" s="45">
        <f t="shared" ref="X67:X130" si="25">(K67-AVERAGE($K$2:$K$141))^4</f>
        <v>1.9748466825855751E-7</v>
      </c>
      <c r="Z67" s="129"/>
      <c r="AA67" s="5"/>
    </row>
    <row r="68" spans="1:27" x14ac:dyDescent="0.35">
      <c r="A68" s="6">
        <v>41708</v>
      </c>
      <c r="B68" s="45">
        <v>497.71</v>
      </c>
      <c r="C68" s="43">
        <v>78.427300000000002</v>
      </c>
      <c r="D68" s="45">
        <f t="shared" si="13"/>
        <v>-7.6166929196658092E-3</v>
      </c>
      <c r="E68" s="45">
        <f t="shared" si="13"/>
        <v>5.9734535976685727E-3</v>
      </c>
      <c r="F68" s="45">
        <f t="shared" si="14"/>
        <v>-1.0778581805658173E-2</v>
      </c>
      <c r="G68" s="45">
        <f t="shared" si="15"/>
        <v>4.103413705154422E-3</v>
      </c>
      <c r="H68" s="45">
        <f t="shared" si="16"/>
        <v>-4.4228980303465842E-5</v>
      </c>
      <c r="I68" s="45">
        <f t="shared" si="17"/>
        <v>1.161778257412654E-4</v>
      </c>
      <c r="J68" s="45">
        <f t="shared" si="18"/>
        <v>-5.906950304977605E-3</v>
      </c>
      <c r="K68" s="45">
        <f t="shared" si="19"/>
        <v>1.1880403902646178E-2</v>
      </c>
      <c r="L68" s="45">
        <f t="shared" si="20"/>
        <v>1.4114399689001052E-4</v>
      </c>
      <c r="M68" s="45">
        <f t="shared" si="21"/>
        <v>-4.3645051207878871E-2</v>
      </c>
      <c r="N68" s="45">
        <f t="shared" si="22"/>
        <v>3.1831150597923658E-2</v>
      </c>
      <c r="O68" s="2"/>
      <c r="P68" s="2"/>
      <c r="Q68" s="2"/>
      <c r="V68" s="45">
        <f t="shared" si="23"/>
        <v>1.4114399689001052E-4</v>
      </c>
      <c r="W68" s="45">
        <f t="shared" si="24"/>
        <v>1.6768476914871609E-6</v>
      </c>
      <c r="X68" s="45">
        <f t="shared" si="25"/>
        <v>1.9921627858087301E-8</v>
      </c>
      <c r="Z68" s="129"/>
      <c r="AA68" s="5"/>
    </row>
    <row r="69" spans="1:27" x14ac:dyDescent="0.35">
      <c r="A69" s="6">
        <v>41701</v>
      </c>
      <c r="B69" s="45">
        <v>501.53</v>
      </c>
      <c r="C69" s="43">
        <v>77.961600000000004</v>
      </c>
      <c r="D69" s="45">
        <f t="shared" si="13"/>
        <v>-3.6390185793609725E-2</v>
      </c>
      <c r="E69" s="45">
        <f t="shared" si="13"/>
        <v>-3.3376108910338549E-2</v>
      </c>
      <c r="F69" s="45">
        <f t="shared" si="14"/>
        <v>-3.9552074679602089E-2</v>
      </c>
      <c r="G69" s="45">
        <f t="shared" si="15"/>
        <v>-3.5246148802852699E-2</v>
      </c>
      <c r="H69" s="45">
        <f t="shared" si="16"/>
        <v>1.3940583096187977E-3</v>
      </c>
      <c r="I69" s="45">
        <f t="shared" si="17"/>
        <v>1.5643666114608208E-3</v>
      </c>
      <c r="J69" s="45">
        <f t="shared" si="18"/>
        <v>-2.6667675237342356E-2</v>
      </c>
      <c r="K69" s="45">
        <f t="shared" si="19"/>
        <v>-6.7084336729961933E-3</v>
      </c>
      <c r="L69" s="45">
        <f t="shared" si="20"/>
        <v>4.5003082344989195E-5</v>
      </c>
      <c r="M69" s="45">
        <f t="shared" si="21"/>
        <v>-6.440577614024362E-2</v>
      </c>
      <c r="N69" s="45">
        <f t="shared" si="22"/>
        <v>1.1070425665558905E-2</v>
      </c>
      <c r="O69" s="2"/>
      <c r="P69" s="2"/>
      <c r="Q69" s="2"/>
      <c r="V69" s="45">
        <f t="shared" si="23"/>
        <v>4.5003082344989195E-5</v>
      </c>
      <c r="W69" s="45">
        <f t="shared" si="24"/>
        <v>-3.0190019299174602E-7</v>
      </c>
      <c r="X69" s="45">
        <f t="shared" si="25"/>
        <v>2.0252774205498782E-9</v>
      </c>
      <c r="Z69" s="129"/>
      <c r="AA69" s="5"/>
    </row>
    <row r="70" spans="1:27" x14ac:dyDescent="0.35">
      <c r="A70" s="6">
        <v>41694</v>
      </c>
      <c r="B70" s="45">
        <v>520.47</v>
      </c>
      <c r="C70" s="43">
        <v>80.653499999999994</v>
      </c>
      <c r="D70" s="45">
        <f t="shared" si="13"/>
        <v>4.9429437547065308E-3</v>
      </c>
      <c r="E70" s="45">
        <f t="shared" si="13"/>
        <v>2.1470854198803783E-2</v>
      </c>
      <c r="F70" s="45">
        <f t="shared" si="14"/>
        <v>1.7810548687141672E-3</v>
      </c>
      <c r="G70" s="45">
        <f t="shared" si="15"/>
        <v>1.9600814306289634E-2</v>
      </c>
      <c r="H70" s="45">
        <f t="shared" si="16"/>
        <v>3.4910125750979457E-5</v>
      </c>
      <c r="I70" s="45">
        <f t="shared" si="17"/>
        <v>3.1721564453704394E-6</v>
      </c>
      <c r="J70" s="45">
        <f t="shared" si="18"/>
        <v>3.1551112038358206E-3</v>
      </c>
      <c r="K70" s="45">
        <f t="shared" si="19"/>
        <v>1.8315742994967962E-2</v>
      </c>
      <c r="L70" s="45">
        <f t="shared" si="20"/>
        <v>3.3546644145771796E-4</v>
      </c>
      <c r="M70" s="45">
        <f t="shared" si="21"/>
        <v>-3.4582989699065446E-2</v>
      </c>
      <c r="N70" s="45">
        <f t="shared" si="22"/>
        <v>4.0893212106737083E-2</v>
      </c>
      <c r="O70" s="2"/>
      <c r="P70" s="2"/>
      <c r="Q70" s="2"/>
      <c r="V70" s="45">
        <f t="shared" si="23"/>
        <v>3.3546644145771796E-4</v>
      </c>
      <c r="W70" s="45">
        <f t="shared" si="24"/>
        <v>6.1443171251760278E-6</v>
      </c>
      <c r="X70" s="45">
        <f t="shared" si="25"/>
        <v>1.1253773334430452E-7</v>
      </c>
      <c r="Z70" s="129"/>
      <c r="AA70" s="5"/>
    </row>
    <row r="71" spans="1:27" x14ac:dyDescent="0.35">
      <c r="A71" s="6">
        <v>41687</v>
      </c>
      <c r="B71" s="45">
        <v>517.91</v>
      </c>
      <c r="C71" s="43">
        <v>78.958200000000005</v>
      </c>
      <c r="D71" s="45">
        <f t="shared" si="13"/>
        <v>2.6522631354783843E-3</v>
      </c>
      <c r="E71" s="45">
        <f t="shared" si="13"/>
        <v>2.280375865633482E-2</v>
      </c>
      <c r="F71" s="45">
        <f t="shared" si="14"/>
        <v>-5.0962575051397918E-4</v>
      </c>
      <c r="G71" s="45">
        <f t="shared" si="15"/>
        <v>2.093371876382067E-2</v>
      </c>
      <c r="H71" s="45">
        <f t="shared" si="16"/>
        <v>-1.0668362136060678E-5</v>
      </c>
      <c r="I71" s="45">
        <f t="shared" si="17"/>
        <v>2.5971840558693654E-7</v>
      </c>
      <c r="J71" s="45">
        <f t="shared" si="18"/>
        <v>1.5023334040727813E-3</v>
      </c>
      <c r="K71" s="45">
        <f t="shared" si="19"/>
        <v>2.130142525226204E-2</v>
      </c>
      <c r="L71" s="45">
        <f t="shared" si="20"/>
        <v>4.537507177777069E-4</v>
      </c>
      <c r="M71" s="45">
        <f t="shared" si="21"/>
        <v>-3.6235767498828481E-2</v>
      </c>
      <c r="N71" s="45">
        <f t="shared" si="22"/>
        <v>3.9240434306974048E-2</v>
      </c>
      <c r="O71" s="2"/>
      <c r="P71" s="2"/>
      <c r="Q71" s="2"/>
      <c r="V71" s="45">
        <f t="shared" si="23"/>
        <v>4.537507177777069E-4</v>
      </c>
      <c r="W71" s="45">
        <f t="shared" si="24"/>
        <v>9.6655369979020726E-6</v>
      </c>
      <c r="X71" s="45">
        <f t="shared" si="25"/>
        <v>2.0588971388378422E-7</v>
      </c>
      <c r="Z71" s="129"/>
      <c r="AA71" s="5"/>
    </row>
    <row r="72" spans="1:27" x14ac:dyDescent="0.35">
      <c r="A72" s="6">
        <v>41680</v>
      </c>
      <c r="B72" s="45">
        <v>516.54</v>
      </c>
      <c r="C72" s="43">
        <v>77.197800000000001</v>
      </c>
      <c r="D72" s="45">
        <f t="shared" si="13"/>
        <v>3.4424752177831058E-2</v>
      </c>
      <c r="E72" s="45">
        <f t="shared" si="13"/>
        <v>3.9899886577635095E-2</v>
      </c>
      <c r="F72" s="45">
        <f t="shared" si="14"/>
        <v>3.1262863291838694E-2</v>
      </c>
      <c r="G72" s="45">
        <f t="shared" si="15"/>
        <v>3.8029846685120945E-2</v>
      </c>
      <c r="H72" s="45">
        <f t="shared" si="16"/>
        <v>1.188921897926521E-3</v>
      </c>
      <c r="I72" s="45">
        <f t="shared" si="17"/>
        <v>9.773666212041952E-4</v>
      </c>
      <c r="J72" s="45">
        <f t="shared" si="18"/>
        <v>2.442690180161278E-2</v>
      </c>
      <c r="K72" s="45">
        <f t="shared" si="19"/>
        <v>1.5472984776022315E-2</v>
      </c>
      <c r="L72" s="45">
        <f t="shared" si="20"/>
        <v>2.394132578790183E-4</v>
      </c>
      <c r="M72" s="45">
        <f t="shared" si="21"/>
        <v>-1.331119910128848E-2</v>
      </c>
      <c r="N72" s="45">
        <f t="shared" si="22"/>
        <v>6.2165002704514048E-2</v>
      </c>
      <c r="O72" s="2"/>
      <c r="P72" s="2"/>
      <c r="Q72" s="2"/>
      <c r="V72" s="45">
        <f t="shared" si="23"/>
        <v>2.394132578790183E-4</v>
      </c>
      <c r="W72" s="45">
        <f t="shared" si="24"/>
        <v>3.7044376943399548E-6</v>
      </c>
      <c r="X72" s="45">
        <f t="shared" si="25"/>
        <v>5.7318708048245321E-8</v>
      </c>
      <c r="Z72" s="129"/>
      <c r="AA72" s="5"/>
    </row>
    <row r="73" spans="1:27" x14ac:dyDescent="0.35">
      <c r="A73" s="6">
        <v>41673</v>
      </c>
      <c r="B73" s="45">
        <v>499.35</v>
      </c>
      <c r="C73" s="43">
        <v>74.235799999999998</v>
      </c>
      <c r="D73" s="45">
        <f t="shared" si="13"/>
        <v>2.7712512801975932E-3</v>
      </c>
      <c r="E73" s="45">
        <f t="shared" si="13"/>
        <v>-3.7905355842230419E-2</v>
      </c>
      <c r="F73" s="45">
        <f t="shared" si="14"/>
        <v>-3.9063760579477035E-4</v>
      </c>
      <c r="G73" s="45">
        <f t="shared" si="15"/>
        <v>-3.9775395734744569E-2</v>
      </c>
      <c r="H73" s="45">
        <f t="shared" si="16"/>
        <v>1.5537765359360138E-5</v>
      </c>
      <c r="I73" s="45">
        <f t="shared" si="17"/>
        <v>1.5259773906107039E-7</v>
      </c>
      <c r="J73" s="45">
        <f t="shared" si="18"/>
        <v>1.5881860377293957E-3</v>
      </c>
      <c r="K73" s="45">
        <f t="shared" si="19"/>
        <v>-3.9493541879959813E-2</v>
      </c>
      <c r="L73" s="45">
        <f t="shared" si="20"/>
        <v>1.5597398502241397E-3</v>
      </c>
      <c r="M73" s="45">
        <f t="shared" si="21"/>
        <v>-3.614991486517187E-2</v>
      </c>
      <c r="N73" s="45">
        <f t="shared" si="22"/>
        <v>3.9326286940630659E-2</v>
      </c>
      <c r="O73" s="2"/>
      <c r="P73" s="2"/>
      <c r="Q73" s="2"/>
      <c r="V73" s="45">
        <f t="shared" si="23"/>
        <v>1.5597398502241397E-3</v>
      </c>
      <c r="W73" s="45">
        <f t="shared" si="24"/>
        <v>-6.15996510966693E-5</v>
      </c>
      <c r="X73" s="45">
        <f t="shared" si="25"/>
        <v>2.4327884003772216E-6</v>
      </c>
      <c r="Z73" s="129"/>
      <c r="AA73" s="5"/>
    </row>
    <row r="74" spans="1:27" x14ac:dyDescent="0.35">
      <c r="A74" s="6">
        <v>41666</v>
      </c>
      <c r="B74" s="45">
        <v>497.97</v>
      </c>
      <c r="C74" s="43">
        <v>77.160600000000002</v>
      </c>
      <c r="D74" s="45">
        <f t="shared" si="13"/>
        <v>-2.6660933132659617E-2</v>
      </c>
      <c r="E74" s="45">
        <f t="shared" si="13"/>
        <v>1.9193606974210038E-2</v>
      </c>
      <c r="F74" s="45">
        <f t="shared" si="14"/>
        <v>-2.9822822018651982E-2</v>
      </c>
      <c r="G74" s="45">
        <f t="shared" si="15"/>
        <v>1.7323567081695888E-2</v>
      </c>
      <c r="H74" s="45">
        <f t="shared" si="16"/>
        <v>-5.1663765780559474E-4</v>
      </c>
      <c r="I74" s="45">
        <f t="shared" si="17"/>
        <v>8.8940071315619343E-4</v>
      </c>
      <c r="J74" s="45">
        <f t="shared" si="18"/>
        <v>-1.9647799715925441E-2</v>
      </c>
      <c r="K74" s="45">
        <f t="shared" si="19"/>
        <v>3.8841406690135478E-2</v>
      </c>
      <c r="L74" s="45">
        <f t="shared" si="20"/>
        <v>1.5086548736685012E-3</v>
      </c>
      <c r="M74" s="45">
        <f t="shared" si="21"/>
        <v>-5.7385900618826702E-2</v>
      </c>
      <c r="N74" s="45">
        <f t="shared" si="22"/>
        <v>1.8090301186975823E-2</v>
      </c>
      <c r="O74" s="2"/>
      <c r="P74" s="2"/>
      <c r="Q74" s="2"/>
      <c r="V74" s="45">
        <f t="shared" si="23"/>
        <v>1.5086548736685012E-3</v>
      </c>
      <c r="W74" s="45">
        <f t="shared" si="24"/>
        <v>5.8598277503213216E-5</v>
      </c>
      <c r="X74" s="45">
        <f t="shared" si="25"/>
        <v>2.2760395278437213E-6</v>
      </c>
      <c r="Z74" s="129"/>
      <c r="AA74" s="5"/>
    </row>
    <row r="75" spans="1:27" x14ac:dyDescent="0.35">
      <c r="A75" s="6">
        <v>41659</v>
      </c>
      <c r="B75" s="45">
        <v>511.61</v>
      </c>
      <c r="C75" s="43">
        <v>75.707499999999996</v>
      </c>
      <c r="D75" s="45">
        <f t="shared" si="13"/>
        <v>1.4213781619221346E-2</v>
      </c>
      <c r="E75" s="45">
        <f t="shared" si="13"/>
        <v>-2.8213277626818849E-3</v>
      </c>
      <c r="F75" s="45">
        <f t="shared" si="14"/>
        <v>1.1051892733228982E-2</v>
      </c>
      <c r="G75" s="45">
        <f t="shared" si="15"/>
        <v>-4.6913676551960356E-3</v>
      </c>
      <c r="H75" s="45">
        <f t="shared" si="16"/>
        <v>-5.1848492097366554E-5</v>
      </c>
      <c r="I75" s="45">
        <f t="shared" si="17"/>
        <v>1.2214433298679957E-4</v>
      </c>
      <c r="J75" s="45">
        <f t="shared" si="18"/>
        <v>9.8442300967331153E-3</v>
      </c>
      <c r="K75" s="45">
        <f t="shared" si="19"/>
        <v>-1.2665557859415E-2</v>
      </c>
      <c r="L75" s="45">
        <f t="shared" si="20"/>
        <v>1.6041635589018907E-4</v>
      </c>
      <c r="M75" s="45">
        <f t="shared" si="21"/>
        <v>-2.7893870806168147E-2</v>
      </c>
      <c r="N75" s="45">
        <f t="shared" si="22"/>
        <v>4.7582330999634381E-2</v>
      </c>
      <c r="O75" s="2"/>
      <c r="P75" s="2"/>
      <c r="Q75" s="2"/>
      <c r="V75" s="45">
        <f t="shared" si="23"/>
        <v>1.6041635589018907E-4</v>
      </c>
      <c r="W75" s="45">
        <f t="shared" si="24"/>
        <v>-2.0317626371236978E-6</v>
      </c>
      <c r="X75" s="45">
        <f t="shared" si="25"/>
        <v>2.5733407237087798E-8</v>
      </c>
      <c r="Z75" s="129"/>
      <c r="AA75" s="5"/>
    </row>
    <row r="76" spans="1:27" x14ac:dyDescent="0.35">
      <c r="A76" s="6">
        <v>41652</v>
      </c>
      <c r="B76" s="45">
        <v>504.44</v>
      </c>
      <c r="C76" s="43">
        <v>75.921700000000001</v>
      </c>
      <c r="D76" s="45">
        <f t="shared" si="13"/>
        <v>-1.8045200599560138E-2</v>
      </c>
      <c r="E76" s="45">
        <f t="shared" si="13"/>
        <v>1.3427074128554949E-2</v>
      </c>
      <c r="F76" s="45">
        <f t="shared" si="14"/>
        <v>-2.1207089485552503E-2</v>
      </c>
      <c r="G76" s="45">
        <f t="shared" si="15"/>
        <v>1.1557034236040799E-2</v>
      </c>
      <c r="H76" s="45">
        <f t="shared" si="16"/>
        <v>-2.4509105923131111E-4</v>
      </c>
      <c r="I76" s="45">
        <f t="shared" si="17"/>
        <v>4.497406444482315E-4</v>
      </c>
      <c r="J76" s="45">
        <f t="shared" si="18"/>
        <v>-1.3431354114617136E-2</v>
      </c>
      <c r="K76" s="45">
        <f t="shared" si="19"/>
        <v>2.6858428243172083E-2</v>
      </c>
      <c r="L76" s="45">
        <f t="shared" si="20"/>
        <v>7.2137516769362386E-4</v>
      </c>
      <c r="M76" s="45">
        <f t="shared" si="21"/>
        <v>-5.1169455017518406E-2</v>
      </c>
      <c r="N76" s="45">
        <f t="shared" si="22"/>
        <v>2.4306746788284126E-2</v>
      </c>
      <c r="O76" s="2"/>
      <c r="P76" s="2"/>
      <c r="Q76" s="2"/>
      <c r="V76" s="45">
        <f t="shared" si="23"/>
        <v>7.2137516769362386E-4</v>
      </c>
      <c r="W76" s="45">
        <f t="shared" si="24"/>
        <v>1.9375003177905425E-5</v>
      </c>
      <c r="X76" s="45">
        <f t="shared" si="25"/>
        <v>5.2038213256500391E-7</v>
      </c>
      <c r="Z76" s="129"/>
      <c r="AA76" s="5"/>
    </row>
    <row r="77" spans="1:27" x14ac:dyDescent="0.35">
      <c r="A77" s="6">
        <v>41645</v>
      </c>
      <c r="B77" s="45">
        <v>513.71</v>
      </c>
      <c r="C77" s="43">
        <v>74.915800000000004</v>
      </c>
      <c r="D77" s="45">
        <f t="shared" si="13"/>
        <v>-1.5711521143492044E-2</v>
      </c>
      <c r="E77" s="45">
        <f t="shared" si="13"/>
        <v>-3.4221816569206837E-2</v>
      </c>
      <c r="F77" s="45">
        <f t="shared" si="14"/>
        <v>-1.8873410029484408E-2</v>
      </c>
      <c r="G77" s="45">
        <f t="shared" si="15"/>
        <v>-3.6091856461720986E-2</v>
      </c>
      <c r="H77" s="45">
        <f t="shared" si="16"/>
        <v>6.8117640572735647E-4</v>
      </c>
      <c r="I77" s="45">
        <f t="shared" si="17"/>
        <v>3.5620560614104264E-4</v>
      </c>
      <c r="J77" s="45">
        <f t="shared" si="18"/>
        <v>-1.1747551682983484E-2</v>
      </c>
      <c r="K77" s="45">
        <f t="shared" si="19"/>
        <v>-2.2474264886223352E-2</v>
      </c>
      <c r="L77" s="45">
        <f t="shared" si="20"/>
        <v>5.0509258217613191E-4</v>
      </c>
      <c r="M77" s="45">
        <f t="shared" si="21"/>
        <v>-4.9485652585884748E-2</v>
      </c>
      <c r="N77" s="45">
        <f t="shared" si="22"/>
        <v>2.599054921991778E-2</v>
      </c>
      <c r="O77" s="2"/>
      <c r="P77" s="2"/>
      <c r="Q77" s="2"/>
      <c r="V77" s="45">
        <f t="shared" si="23"/>
        <v>5.0509258217613191E-4</v>
      </c>
      <c r="W77" s="45">
        <f t="shared" si="24"/>
        <v>-1.1351584483892924E-5</v>
      </c>
      <c r="X77" s="45">
        <f t="shared" si="25"/>
        <v>2.5511851656935256E-7</v>
      </c>
      <c r="Z77" s="129"/>
      <c r="AA77" s="5"/>
    </row>
    <row r="78" spans="1:27" x14ac:dyDescent="0.35">
      <c r="A78" s="6">
        <v>41638</v>
      </c>
      <c r="B78" s="45">
        <v>521.91</v>
      </c>
      <c r="C78" s="43">
        <v>77.570400000000006</v>
      </c>
      <c r="D78" s="45">
        <f t="shared" si="13"/>
        <v>1.4934951286389261E-2</v>
      </c>
      <c r="E78" s="45">
        <f t="shared" si="13"/>
        <v>2.8655540747518714E-2</v>
      </c>
      <c r="F78" s="45">
        <f t="shared" si="14"/>
        <v>1.1773062400396897E-2</v>
      </c>
      <c r="G78" s="45">
        <f t="shared" si="15"/>
        <v>2.6785500855004564E-2</v>
      </c>
      <c r="H78" s="45">
        <f t="shared" si="16"/>
        <v>3.1534737299185317E-4</v>
      </c>
      <c r="I78" s="45">
        <f t="shared" si="17"/>
        <v>1.3860499828363915E-4</v>
      </c>
      <c r="J78" s="45">
        <f t="shared" si="18"/>
        <v>1.0364570298572014E-2</v>
      </c>
      <c r="K78" s="45">
        <f t="shared" si="19"/>
        <v>1.8290970448946699E-2</v>
      </c>
      <c r="L78" s="45">
        <f t="shared" si="20"/>
        <v>3.3455959996424143E-4</v>
      </c>
      <c r="M78" s="45">
        <f t="shared" si="21"/>
        <v>-2.7373530604329246E-2</v>
      </c>
      <c r="N78" s="45">
        <f t="shared" si="22"/>
        <v>4.8102671201473282E-2</v>
      </c>
      <c r="O78" s="2"/>
      <c r="P78" s="2"/>
      <c r="Q78" s="2"/>
      <c r="V78" s="45">
        <f t="shared" si="23"/>
        <v>3.3455959996424143E-4</v>
      </c>
      <c r="W78" s="45">
        <f t="shared" si="24"/>
        <v>6.1194197563573694E-6</v>
      </c>
      <c r="X78" s="45">
        <f t="shared" si="25"/>
        <v>1.1193012592823326E-7</v>
      </c>
      <c r="Z78" s="129"/>
      <c r="AA78" s="5"/>
    </row>
    <row r="79" spans="1:27" x14ac:dyDescent="0.35">
      <c r="A79" s="6">
        <v>41631</v>
      </c>
      <c r="B79" s="45">
        <v>514.23</v>
      </c>
      <c r="C79" s="43">
        <v>75.409499999999994</v>
      </c>
      <c r="D79" s="45">
        <f t="shared" si="13"/>
        <v>1.6827493474649985E-2</v>
      </c>
      <c r="E79" s="45">
        <f t="shared" si="13"/>
        <v>6.4651231696720287E-3</v>
      </c>
      <c r="F79" s="45">
        <f t="shared" si="14"/>
        <v>1.3665604588657621E-2</v>
      </c>
      <c r="G79" s="45">
        <f t="shared" si="15"/>
        <v>4.5950832771578781E-3</v>
      </c>
      <c r="H79" s="45">
        <f t="shared" si="16"/>
        <v>6.27945911175926E-5</v>
      </c>
      <c r="I79" s="45">
        <f t="shared" si="17"/>
        <v>1.8674874877354022E-4</v>
      </c>
      <c r="J79" s="45">
        <f t="shared" si="18"/>
        <v>1.1730082228788748E-2</v>
      </c>
      <c r="K79" s="45">
        <f t="shared" si="19"/>
        <v>-5.2649590591167189E-3</v>
      </c>
      <c r="L79" s="45">
        <f t="shared" si="20"/>
        <v>2.7719793894175206E-5</v>
      </c>
      <c r="M79" s="45">
        <f t="shared" si="21"/>
        <v>-2.6008018674112517E-2</v>
      </c>
      <c r="N79" s="45">
        <f t="shared" si="22"/>
        <v>4.9468183131690012E-2</v>
      </c>
      <c r="O79" s="2"/>
      <c r="P79" s="2"/>
      <c r="Q79" s="2"/>
      <c r="V79" s="45">
        <f t="shared" si="23"/>
        <v>2.7719793894175206E-5</v>
      </c>
      <c r="W79" s="45">
        <f t="shared" si="24"/>
        <v>-1.4594357997998605E-7</v>
      </c>
      <c r="X79" s="45">
        <f t="shared" si="25"/>
        <v>7.6838697353555297E-10</v>
      </c>
      <c r="Z79" s="129"/>
      <c r="AA79" s="5"/>
    </row>
    <row r="80" spans="1:27" x14ac:dyDescent="0.35">
      <c r="A80" s="6">
        <v>41624</v>
      </c>
      <c r="B80" s="45">
        <v>505.72</v>
      </c>
      <c r="C80" s="43">
        <v>74.9251</v>
      </c>
      <c r="D80" s="45">
        <f t="shared" si="13"/>
        <v>-1.2400648348858598E-2</v>
      </c>
      <c r="E80" s="45">
        <f t="shared" si="13"/>
        <v>-6.4235938442768316E-3</v>
      </c>
      <c r="F80" s="45">
        <f t="shared" si="14"/>
        <v>-1.5562537234850963E-2</v>
      </c>
      <c r="G80" s="45">
        <f t="shared" si="15"/>
        <v>-8.2936337367909823E-3</v>
      </c>
      <c r="H80" s="45">
        <f t="shared" si="16"/>
        <v>1.2906998384102579E-4</v>
      </c>
      <c r="I80" s="45">
        <f t="shared" si="17"/>
        <v>2.4219256518612266E-4</v>
      </c>
      <c r="J80" s="45">
        <f t="shared" si="18"/>
        <v>-9.3586821885301603E-3</v>
      </c>
      <c r="K80" s="45">
        <f t="shared" si="19"/>
        <v>2.9350883442533287E-3</v>
      </c>
      <c r="L80" s="45">
        <f t="shared" si="20"/>
        <v>8.6147435885717464E-6</v>
      </c>
      <c r="M80" s="45">
        <f t="shared" si="21"/>
        <v>-4.7096783091431428E-2</v>
      </c>
      <c r="N80" s="45">
        <f t="shared" si="22"/>
        <v>2.83794187143711E-2</v>
      </c>
      <c r="O80" s="2"/>
      <c r="P80" s="2"/>
      <c r="Q80" s="2"/>
      <c r="V80" s="45">
        <f t="shared" si="23"/>
        <v>8.6147435885717464E-6</v>
      </c>
      <c r="W80" s="45">
        <f t="shared" si="24"/>
        <v>2.5285033495548028E-8</v>
      </c>
      <c r="X80" s="45">
        <f t="shared" si="25"/>
        <v>7.421380709683801E-11</v>
      </c>
      <c r="Z80" s="129"/>
      <c r="AA80" s="5"/>
    </row>
    <row r="81" spans="1:27" x14ac:dyDescent="0.35">
      <c r="A81" s="6">
        <v>41617</v>
      </c>
      <c r="B81" s="45">
        <v>512.07000000000005</v>
      </c>
      <c r="C81" s="43">
        <v>75.409499999999994</v>
      </c>
      <c r="D81" s="45">
        <f t="shared" si="13"/>
        <v>-2.4405578417923995E-2</v>
      </c>
      <c r="E81" s="45">
        <f t="shared" si="13"/>
        <v>-2.1394246678804719E-2</v>
      </c>
      <c r="F81" s="45">
        <f t="shared" si="14"/>
        <v>-2.7567467303916359E-2</v>
      </c>
      <c r="G81" s="45">
        <f t="shared" si="15"/>
        <v>-2.3264286571318869E-2</v>
      </c>
      <c r="H81" s="45">
        <f t="shared" si="16"/>
        <v>6.4133745940377334E-4</v>
      </c>
      <c r="I81" s="45">
        <f t="shared" si="17"/>
        <v>7.599652535524975E-4</v>
      </c>
      <c r="J81" s="45">
        <f t="shared" si="18"/>
        <v>-1.8020510354057974E-2</v>
      </c>
      <c r="K81" s="45">
        <f t="shared" si="19"/>
        <v>-3.3737363247467456E-3</v>
      </c>
      <c r="L81" s="45">
        <f t="shared" si="20"/>
        <v>1.1382096788915679E-5</v>
      </c>
      <c r="M81" s="45">
        <f t="shared" si="21"/>
        <v>-5.5758611256959245E-2</v>
      </c>
      <c r="N81" s="45">
        <f t="shared" si="22"/>
        <v>1.9717590548843287E-2</v>
      </c>
      <c r="O81" s="2"/>
      <c r="P81" s="2"/>
      <c r="Q81" s="2"/>
      <c r="V81" s="45">
        <f t="shared" si="23"/>
        <v>1.1382096788915679E-5</v>
      </c>
      <c r="W81" s="45">
        <f t="shared" si="24"/>
        <v>-3.8400193388548113E-8</v>
      </c>
      <c r="X81" s="45">
        <f t="shared" si="25"/>
        <v>1.295521273122446E-10</v>
      </c>
      <c r="Z81" s="129"/>
      <c r="AA81" s="5"/>
    </row>
    <row r="82" spans="1:27" x14ac:dyDescent="0.35">
      <c r="A82" s="6">
        <v>41610</v>
      </c>
      <c r="B82" s="45">
        <v>524.88</v>
      </c>
      <c r="C82" s="43">
        <v>77.058099999999996</v>
      </c>
      <c r="D82" s="45">
        <f t="shared" si="13"/>
        <v>-5.0045495905368257E-3</v>
      </c>
      <c r="E82" s="45">
        <f t="shared" si="13"/>
        <v>-4.4468170060587148E-2</v>
      </c>
      <c r="F82" s="45">
        <f t="shared" si="14"/>
        <v>-8.1664384765291892E-3</v>
      </c>
      <c r="G82" s="45">
        <f t="shared" si="15"/>
        <v>-4.6338209953101298E-2</v>
      </c>
      <c r="H82" s="45">
        <f t="shared" si="16"/>
        <v>3.784181406944943E-4</v>
      </c>
      <c r="I82" s="45">
        <f t="shared" si="17"/>
        <v>6.6690717390936383E-5</v>
      </c>
      <c r="J82" s="45">
        <f t="shared" si="18"/>
        <v>-4.0222299000709496E-3</v>
      </c>
      <c r="K82" s="45">
        <f t="shared" si="19"/>
        <v>-4.0445940160516197E-2</v>
      </c>
      <c r="L82" s="45">
        <f t="shared" si="20"/>
        <v>1.635874075468057E-3</v>
      </c>
      <c r="M82" s="45">
        <f t="shared" si="21"/>
        <v>-4.1760330802972215E-2</v>
      </c>
      <c r="N82" s="45">
        <f t="shared" si="22"/>
        <v>3.3715871002830314E-2</v>
      </c>
      <c r="O82" s="2"/>
      <c r="P82" s="2"/>
      <c r="Q82" s="2"/>
      <c r="V82" s="45">
        <f t="shared" si="23"/>
        <v>1.635874075468057E-3</v>
      </c>
      <c r="W82" s="45">
        <f t="shared" si="24"/>
        <v>-6.6164464966520797E-5</v>
      </c>
      <c r="X82" s="45">
        <f t="shared" si="25"/>
        <v>2.6760839907884702E-6</v>
      </c>
      <c r="Z82" s="129"/>
      <c r="AA82" s="5"/>
    </row>
    <row r="83" spans="1:27" x14ac:dyDescent="0.35">
      <c r="A83" s="6">
        <v>41603</v>
      </c>
      <c r="B83" s="45">
        <v>527.52</v>
      </c>
      <c r="C83" s="43">
        <v>80.644199999999998</v>
      </c>
      <c r="D83" s="45">
        <f t="shared" si="13"/>
        <v>-2.7600287345457982E-3</v>
      </c>
      <c r="E83" s="45">
        <f t="shared" si="13"/>
        <v>-1.8923426727834883E-2</v>
      </c>
      <c r="F83" s="45">
        <f t="shared" si="14"/>
        <v>-5.9219176205381613E-3</v>
      </c>
      <c r="G83" s="45">
        <f t="shared" si="15"/>
        <v>-2.0793466620349033E-2</v>
      </c>
      <c r="H83" s="45">
        <f t="shared" si="16"/>
        <v>1.2313719637111704E-4</v>
      </c>
      <c r="I83" s="45">
        <f t="shared" si="17"/>
        <v>3.506910830444036E-5</v>
      </c>
      <c r="J83" s="45">
        <f t="shared" si="18"/>
        <v>-2.4027574119608003E-3</v>
      </c>
      <c r="K83" s="45">
        <f t="shared" si="19"/>
        <v>-1.6520669315874082E-2</v>
      </c>
      <c r="L83" s="45">
        <f t="shared" si="20"/>
        <v>2.7293251464446342E-4</v>
      </c>
      <c r="M83" s="45">
        <f t="shared" si="21"/>
        <v>-4.0140858314862068E-2</v>
      </c>
      <c r="N83" s="45">
        <f t="shared" si="22"/>
        <v>3.533534349094046E-2</v>
      </c>
      <c r="O83" s="2"/>
      <c r="P83" s="2"/>
      <c r="Q83" s="2"/>
      <c r="V83" s="45">
        <f t="shared" si="23"/>
        <v>2.7293251464446342E-4</v>
      </c>
      <c r="W83" s="45">
        <f t="shared" si="24"/>
        <v>-4.5090278199911401E-6</v>
      </c>
      <c r="X83" s="45">
        <f t="shared" si="25"/>
        <v>7.4492157550150245E-8</v>
      </c>
      <c r="Z83" s="129"/>
      <c r="AA83" s="5"/>
    </row>
    <row r="84" spans="1:27" x14ac:dyDescent="0.35">
      <c r="A84" s="6">
        <v>41596</v>
      </c>
      <c r="B84" s="45">
        <v>528.98</v>
      </c>
      <c r="C84" s="43">
        <v>82.199700000000007</v>
      </c>
      <c r="D84" s="45">
        <f t="shared" si="13"/>
        <v>1.4557241220583501E-2</v>
      </c>
      <c r="E84" s="45">
        <f t="shared" si="13"/>
        <v>-1.1313261913556548E-3</v>
      </c>
      <c r="F84" s="45">
        <f t="shared" si="14"/>
        <v>1.1395352334591137E-2</v>
      </c>
      <c r="G84" s="45">
        <f t="shared" si="15"/>
        <v>-3.0013660838698053E-3</v>
      </c>
      <c r="H84" s="45">
        <f t="shared" si="16"/>
        <v>-3.4201624010788442E-5</v>
      </c>
      <c r="I84" s="45">
        <f t="shared" si="17"/>
        <v>1.2985405482947169E-4</v>
      </c>
      <c r="J84" s="45">
        <f t="shared" si="18"/>
        <v>1.0092043955846355E-2</v>
      </c>
      <c r="K84" s="45">
        <f t="shared" si="19"/>
        <v>-1.1223370147202011E-2</v>
      </c>
      <c r="L84" s="45">
        <f t="shared" si="20"/>
        <v>1.2596403746110529E-4</v>
      </c>
      <c r="M84" s="45">
        <f t="shared" si="21"/>
        <v>-2.7646056947054909E-2</v>
      </c>
      <c r="N84" s="45">
        <f t="shared" si="22"/>
        <v>4.783014485874762E-2</v>
      </c>
      <c r="O84" s="2"/>
      <c r="P84" s="2"/>
      <c r="Q84" s="2"/>
      <c r="V84" s="45">
        <f t="shared" si="23"/>
        <v>1.2596403746110529E-4</v>
      </c>
      <c r="W84" s="45">
        <f t="shared" si="24"/>
        <v>-1.4137410176620049E-6</v>
      </c>
      <c r="X84" s="45">
        <f t="shared" si="25"/>
        <v>1.5866938733502738E-8</v>
      </c>
      <c r="Z84" s="129"/>
      <c r="AA84" s="5"/>
    </row>
    <row r="85" spans="1:27" x14ac:dyDescent="0.35">
      <c r="A85" s="6">
        <v>41589</v>
      </c>
      <c r="B85" s="45">
        <v>521.39</v>
      </c>
      <c r="C85" s="43">
        <v>82.2928</v>
      </c>
      <c r="D85" s="45">
        <f t="shared" si="13"/>
        <v>4.4695320477005727E-3</v>
      </c>
      <c r="E85" s="45">
        <f t="shared" si="13"/>
        <v>6.8860883396549095E-3</v>
      </c>
      <c r="F85" s="45">
        <f t="shared" si="14"/>
        <v>1.3076431617082091E-3</v>
      </c>
      <c r="G85" s="45">
        <f t="shared" si="15"/>
        <v>5.0160484471407588E-3</v>
      </c>
      <c r="H85" s="45">
        <f t="shared" si="16"/>
        <v>6.5592014507006951E-6</v>
      </c>
      <c r="I85" s="45">
        <f t="shared" si="17"/>
        <v>1.7099306383622416E-6</v>
      </c>
      <c r="J85" s="45">
        <f t="shared" si="18"/>
        <v>2.8135339656475394E-3</v>
      </c>
      <c r="K85" s="45">
        <f t="shared" si="19"/>
        <v>4.0725543740073701E-3</v>
      </c>
      <c r="L85" s="45">
        <f t="shared" si="20"/>
        <v>1.6585699129246562E-5</v>
      </c>
      <c r="M85" s="45">
        <f t="shared" si="21"/>
        <v>-3.4924566937253723E-2</v>
      </c>
      <c r="N85" s="45">
        <f t="shared" si="22"/>
        <v>4.0551634868548805E-2</v>
      </c>
      <c r="O85" s="2"/>
      <c r="P85" s="2"/>
      <c r="Q85" s="2"/>
      <c r="V85" s="45">
        <f t="shared" si="23"/>
        <v>1.6585699129246562E-5</v>
      </c>
      <c r="W85" s="45">
        <f t="shared" si="24"/>
        <v>6.754616153478332E-8</v>
      </c>
      <c r="X85" s="45">
        <f t="shared" si="25"/>
        <v>2.7508541560589018E-10</v>
      </c>
      <c r="Z85" s="129"/>
      <c r="AA85" s="5"/>
    </row>
    <row r="86" spans="1:27" x14ac:dyDescent="0.35">
      <c r="A86" s="6">
        <v>41582</v>
      </c>
      <c r="B86" s="45">
        <v>519.07000000000005</v>
      </c>
      <c r="C86" s="43">
        <v>81.73</v>
      </c>
      <c r="D86" s="45">
        <f t="shared" si="13"/>
        <v>3.1113516020562239E-3</v>
      </c>
      <c r="E86" s="45">
        <f t="shared" si="13"/>
        <v>1.6872392654829461E-2</v>
      </c>
      <c r="F86" s="45">
        <f t="shared" si="14"/>
        <v>-5.0537283936139595E-5</v>
      </c>
      <c r="G86" s="45">
        <f t="shared" si="15"/>
        <v>1.5002352762315312E-2</v>
      </c>
      <c r="H86" s="45">
        <f t="shared" si="16"/>
        <v>-7.5817816125925707E-7</v>
      </c>
      <c r="I86" s="45">
        <f t="shared" si="17"/>
        <v>2.5540170676419933E-9</v>
      </c>
      <c r="J86" s="45">
        <f t="shared" si="18"/>
        <v>1.8335761008144947E-3</v>
      </c>
      <c r="K86" s="45">
        <f t="shared" si="19"/>
        <v>1.5038816554014966E-2</v>
      </c>
      <c r="L86" s="45">
        <f t="shared" si="20"/>
        <v>2.2616600334531456E-4</v>
      </c>
      <c r="M86" s="45">
        <f t="shared" si="21"/>
        <v>-3.5904524802086772E-2</v>
      </c>
      <c r="N86" s="45">
        <f t="shared" si="22"/>
        <v>3.9571677003715756E-2</v>
      </c>
      <c r="O86" s="2"/>
      <c r="P86" s="2"/>
      <c r="Q86" s="2"/>
      <c r="V86" s="45">
        <f t="shared" si="23"/>
        <v>2.2616600334531456E-4</v>
      </c>
      <c r="W86" s="45">
        <f t="shared" si="24"/>
        <v>3.4012690350649208E-6</v>
      </c>
      <c r="X86" s="45">
        <f t="shared" si="25"/>
        <v>5.115106106919284E-8</v>
      </c>
      <c r="Z86" s="129"/>
      <c r="AA86" s="5"/>
    </row>
    <row r="87" spans="1:27" x14ac:dyDescent="0.35">
      <c r="A87" s="6">
        <v>41575</v>
      </c>
      <c r="B87" s="45">
        <v>517.46</v>
      </c>
      <c r="C87" s="43">
        <v>80.373900000000006</v>
      </c>
      <c r="D87" s="45">
        <f t="shared" si="13"/>
        <v>6.7315175097276969E-3</v>
      </c>
      <c r="E87" s="45">
        <f t="shared" si="13"/>
        <v>-2.0021703082325388E-2</v>
      </c>
      <c r="F87" s="45">
        <f t="shared" si="14"/>
        <v>3.5696286237353334E-3</v>
      </c>
      <c r="G87" s="45">
        <f t="shared" si="15"/>
        <v>-2.1891742974839538E-2</v>
      </c>
      <c r="H87" s="45">
        <f t="shared" si="16"/>
        <v>-7.8145392346444116E-5</v>
      </c>
      <c r="I87" s="45">
        <f t="shared" si="17"/>
        <v>1.274224851139061E-5</v>
      </c>
      <c r="J87" s="45">
        <f t="shared" si="18"/>
        <v>4.4456075614353685E-3</v>
      </c>
      <c r="K87" s="45">
        <f t="shared" si="19"/>
        <v>-2.4467310643760756E-2</v>
      </c>
      <c r="L87" s="45">
        <f t="shared" si="20"/>
        <v>5.9864929013828832E-4</v>
      </c>
      <c r="M87" s="45">
        <f t="shared" si="21"/>
        <v>-3.3292493341465897E-2</v>
      </c>
      <c r="N87" s="45">
        <f t="shared" si="22"/>
        <v>4.2183708464336632E-2</v>
      </c>
      <c r="O87" s="2"/>
      <c r="P87" s="2"/>
      <c r="Q87" s="2"/>
      <c r="V87" s="45">
        <f t="shared" si="23"/>
        <v>5.9864929013828832E-4</v>
      </c>
      <c r="W87" s="45">
        <f t="shared" si="24"/>
        <v>-1.4647338148480363E-5</v>
      </c>
      <c r="X87" s="45">
        <f t="shared" si="25"/>
        <v>3.5838097258307651E-7</v>
      </c>
      <c r="Z87" s="129"/>
      <c r="AA87" s="5"/>
    </row>
    <row r="88" spans="1:27" x14ac:dyDescent="0.35">
      <c r="A88" s="6">
        <v>41568</v>
      </c>
      <c r="B88" s="45">
        <v>514</v>
      </c>
      <c r="C88" s="43">
        <v>82.016000000000005</v>
      </c>
      <c r="D88" s="45">
        <f t="shared" si="13"/>
        <v>4.6322537771436483E-3</v>
      </c>
      <c r="E88" s="45">
        <f t="shared" si="13"/>
        <v>3.3851525520772171E-3</v>
      </c>
      <c r="F88" s="45">
        <f t="shared" si="14"/>
        <v>1.4703648911512848E-3</v>
      </c>
      <c r="G88" s="45">
        <f t="shared" si="15"/>
        <v>1.5151126595630664E-3</v>
      </c>
      <c r="H88" s="45">
        <f t="shared" si="16"/>
        <v>2.2277684607603815E-6</v>
      </c>
      <c r="I88" s="45">
        <f t="shared" si="17"/>
        <v>2.1619729131303293E-6</v>
      </c>
      <c r="J88" s="45">
        <f t="shared" si="18"/>
        <v>2.9309413683666422E-3</v>
      </c>
      <c r="K88" s="45">
        <f t="shared" si="19"/>
        <v>4.542111837105749E-4</v>
      </c>
      <c r="L88" s="45">
        <f t="shared" si="20"/>
        <v>2.0630779940776162E-7</v>
      </c>
      <c r="M88" s="45">
        <f t="shared" si="21"/>
        <v>-3.4807159534534622E-2</v>
      </c>
      <c r="N88" s="45">
        <f t="shared" si="22"/>
        <v>4.0669042271267906E-2</v>
      </c>
      <c r="O88" s="2"/>
      <c r="P88" s="2"/>
      <c r="Q88" s="2"/>
      <c r="V88" s="45">
        <f t="shared" si="23"/>
        <v>2.0630779940776162E-7</v>
      </c>
      <c r="W88" s="45">
        <f t="shared" si="24"/>
        <v>9.3707309777723247E-11</v>
      </c>
      <c r="X88" s="45">
        <f t="shared" si="25"/>
        <v>4.2562908096473206E-14</v>
      </c>
      <c r="Z88" s="129"/>
      <c r="AA88" s="5"/>
    </row>
    <row r="89" spans="1:27" x14ac:dyDescent="0.35">
      <c r="A89" s="6">
        <v>41561</v>
      </c>
      <c r="B89" s="45">
        <v>511.63</v>
      </c>
      <c r="C89" s="43">
        <v>81.7393</v>
      </c>
      <c r="D89" s="45">
        <f t="shared" si="13"/>
        <v>-6.6410141219218279E-4</v>
      </c>
      <c r="E89" s="45">
        <f t="shared" si="13"/>
        <v>-1.3582365491740791E-2</v>
      </c>
      <c r="F89" s="45">
        <f t="shared" si="14"/>
        <v>-3.8259902981845461E-3</v>
      </c>
      <c r="G89" s="45">
        <f t="shared" si="15"/>
        <v>-1.5452405384254943E-2</v>
      </c>
      <c r="H89" s="45">
        <f t="shared" si="16"/>
        <v>5.9120753083774055E-5</v>
      </c>
      <c r="I89" s="45">
        <f t="shared" si="17"/>
        <v>1.4638201761802272E-5</v>
      </c>
      <c r="J89" s="45">
        <f t="shared" si="18"/>
        <v>-8.9049851422319743E-4</v>
      </c>
      <c r="K89" s="45">
        <f t="shared" si="19"/>
        <v>-1.2691866977517594E-2</v>
      </c>
      <c r="L89" s="45">
        <f t="shared" si="20"/>
        <v>1.6108348737500159E-4</v>
      </c>
      <c r="M89" s="45">
        <f t="shared" si="21"/>
        <v>-3.862859941712446E-2</v>
      </c>
      <c r="N89" s="45">
        <f t="shared" si="22"/>
        <v>3.6847602388678069E-2</v>
      </c>
      <c r="O89" s="2"/>
      <c r="P89" s="2"/>
      <c r="Q89" s="2"/>
      <c r="V89" s="45">
        <f t="shared" si="23"/>
        <v>1.6108348737500159E-4</v>
      </c>
      <c r="W89" s="45">
        <f t="shared" si="24"/>
        <v>-2.0444501940381551E-6</v>
      </c>
      <c r="X89" s="45">
        <f t="shared" si="25"/>
        <v>2.5947889904892298E-8</v>
      </c>
      <c r="Z89" s="129"/>
      <c r="AA89" s="5"/>
    </row>
    <row r="90" spans="1:27" x14ac:dyDescent="0.35">
      <c r="A90" s="6">
        <v>41554</v>
      </c>
      <c r="B90" s="45">
        <v>511.97</v>
      </c>
      <c r="C90" s="43">
        <v>82.864800000000002</v>
      </c>
      <c r="D90" s="45">
        <f t="shared" si="13"/>
        <v>-9.5759498568442555E-3</v>
      </c>
      <c r="E90" s="45">
        <f t="shared" si="13"/>
        <v>-2.1461416921147447E-2</v>
      </c>
      <c r="F90" s="45">
        <f t="shared" si="14"/>
        <v>-1.273783874283662E-2</v>
      </c>
      <c r="G90" s="45">
        <f t="shared" si="15"/>
        <v>-2.3331456813661597E-2</v>
      </c>
      <c r="H90" s="45">
        <f t="shared" si="16"/>
        <v>2.9719233452787811E-4</v>
      </c>
      <c r="I90" s="45">
        <f t="shared" si="17"/>
        <v>1.6225253583850959E-4</v>
      </c>
      <c r="J90" s="45">
        <f t="shared" si="18"/>
        <v>-7.320598433231902E-3</v>
      </c>
      <c r="K90" s="45">
        <f t="shared" si="19"/>
        <v>-1.4140818487915544E-2</v>
      </c>
      <c r="L90" s="45">
        <f t="shared" si="20"/>
        <v>1.9996274750817405E-4</v>
      </c>
      <c r="M90" s="45">
        <f t="shared" si="21"/>
        <v>-4.5058699336133171E-2</v>
      </c>
      <c r="N90" s="45">
        <f t="shared" si="22"/>
        <v>3.0417502469669361E-2</v>
      </c>
      <c r="O90" s="2"/>
      <c r="P90" s="2"/>
      <c r="Q90" s="2"/>
      <c r="V90" s="45">
        <f t="shared" si="23"/>
        <v>1.9996274750817405E-4</v>
      </c>
      <c r="W90" s="45">
        <f t="shared" si="24"/>
        <v>-2.8276369168579757E-6</v>
      </c>
      <c r="X90" s="45">
        <f t="shared" si="25"/>
        <v>3.9985100391017767E-8</v>
      </c>
      <c r="Z90" s="129"/>
      <c r="AA90" s="5"/>
    </row>
    <row r="91" spans="1:27" x14ac:dyDescent="0.35">
      <c r="A91" s="6">
        <v>41547</v>
      </c>
      <c r="B91" s="45">
        <v>516.91999999999996</v>
      </c>
      <c r="C91" s="43">
        <v>84.682199999999995</v>
      </c>
      <c r="D91" s="45">
        <f t="shared" si="13"/>
        <v>-3.8733547877362862E-3</v>
      </c>
      <c r="E91" s="45">
        <f t="shared" si="13"/>
        <v>-1.5657474438911537E-2</v>
      </c>
      <c r="F91" s="45">
        <f t="shared" si="14"/>
        <v>-7.0352436737286493E-3</v>
      </c>
      <c r="G91" s="45">
        <f t="shared" si="15"/>
        <v>-1.7527514331425686E-2</v>
      </c>
      <c r="H91" s="45">
        <f t="shared" si="16"/>
        <v>1.2331033431635079E-4</v>
      </c>
      <c r="I91" s="45">
        <f t="shared" si="17"/>
        <v>4.9494653548738982E-5</v>
      </c>
      <c r="J91" s="45">
        <f t="shared" si="18"/>
        <v>-3.2060473028191188E-3</v>
      </c>
      <c r="K91" s="45">
        <f t="shared" si="19"/>
        <v>-1.2451427136092418E-2</v>
      </c>
      <c r="L91" s="45">
        <f t="shared" si="20"/>
        <v>1.5503803772541863E-4</v>
      </c>
      <c r="M91" s="45">
        <f t="shared" si="21"/>
        <v>-4.0944148205720385E-2</v>
      </c>
      <c r="N91" s="45">
        <f t="shared" si="22"/>
        <v>3.4532053600082144E-2</v>
      </c>
      <c r="O91" s="2"/>
      <c r="P91" s="2"/>
      <c r="Q91" s="2"/>
      <c r="V91" s="45">
        <f t="shared" si="23"/>
        <v>1.5503803772541863E-4</v>
      </c>
      <c r="W91" s="45">
        <f t="shared" si="24"/>
        <v>-1.9304448300607974E-6</v>
      </c>
      <c r="X91" s="45">
        <f t="shared" si="25"/>
        <v>2.4036793141748329E-8</v>
      </c>
      <c r="Z91" s="129"/>
      <c r="AA91" s="5"/>
    </row>
    <row r="92" spans="1:27" x14ac:dyDescent="0.35">
      <c r="A92" s="6">
        <v>41540</v>
      </c>
      <c r="B92" s="45">
        <v>518.92999999999995</v>
      </c>
      <c r="C92" s="43">
        <v>86.029200000000003</v>
      </c>
      <c r="D92" s="45">
        <f t="shared" si="13"/>
        <v>7.2008074220719738E-3</v>
      </c>
      <c r="E92" s="45">
        <f t="shared" si="13"/>
        <v>7.2367643081519646E-3</v>
      </c>
      <c r="F92" s="45">
        <f t="shared" si="14"/>
        <v>4.0389185360796102E-3</v>
      </c>
      <c r="G92" s="45">
        <f t="shared" si="15"/>
        <v>5.3667244156378139E-3</v>
      </c>
      <c r="H92" s="45">
        <f t="shared" si="16"/>
        <v>2.1675762720350581E-5</v>
      </c>
      <c r="I92" s="45">
        <f t="shared" si="17"/>
        <v>1.6312862941087462E-5</v>
      </c>
      <c r="J92" s="45">
        <f t="shared" si="18"/>
        <v>4.7842108316881703E-3</v>
      </c>
      <c r="K92" s="45">
        <f t="shared" si="19"/>
        <v>2.4525534764637943E-3</v>
      </c>
      <c r="L92" s="45">
        <f t="shared" si="20"/>
        <v>6.0150185549146433E-6</v>
      </c>
      <c r="M92" s="45">
        <f t="shared" si="21"/>
        <v>-3.2953890071213091E-2</v>
      </c>
      <c r="N92" s="45">
        <f t="shared" si="22"/>
        <v>4.2522311734589438E-2</v>
      </c>
      <c r="O92" s="2"/>
      <c r="P92" s="2"/>
      <c r="Q92" s="2"/>
      <c r="V92" s="45">
        <f t="shared" si="23"/>
        <v>6.0150185549146433E-6</v>
      </c>
      <c r="W92" s="45">
        <f t="shared" si="24"/>
        <v>1.4752154667850137E-8</v>
      </c>
      <c r="X92" s="45">
        <f t="shared" si="25"/>
        <v>3.6180448215967447E-11</v>
      </c>
      <c r="Z92" s="129"/>
      <c r="AA92" s="5"/>
    </row>
    <row r="93" spans="1:27" x14ac:dyDescent="0.35">
      <c r="A93" s="6">
        <v>41533</v>
      </c>
      <c r="B93" s="45">
        <v>515.22</v>
      </c>
      <c r="C93" s="43">
        <v>85.411100000000005</v>
      </c>
      <c r="D93" s="45">
        <f t="shared" si="13"/>
        <v>2.6518698571457038E-2</v>
      </c>
      <c r="E93" s="45">
        <f t="shared" si="13"/>
        <v>4.9184899105852005E-2</v>
      </c>
      <c r="F93" s="45">
        <f t="shared" si="14"/>
        <v>2.3356809685464674E-2</v>
      </c>
      <c r="G93" s="45">
        <f t="shared" si="15"/>
        <v>4.7314859213337855E-2</v>
      </c>
      <c r="H93" s="45">
        <f t="shared" si="16"/>
        <v>1.1051241619404871E-3</v>
      </c>
      <c r="I93" s="45">
        <f t="shared" si="17"/>
        <v>5.4554055868301636E-4</v>
      </c>
      <c r="J93" s="45">
        <f t="shared" si="18"/>
        <v>1.8722505573405962E-2</v>
      </c>
      <c r="K93" s="45">
        <f t="shared" si="19"/>
        <v>3.0462393532446043E-2</v>
      </c>
      <c r="L93" s="45">
        <f t="shared" si="20"/>
        <v>9.2795741972561047E-4</v>
      </c>
      <c r="M93" s="45">
        <f t="shared" si="21"/>
        <v>-1.9015595329495299E-2</v>
      </c>
      <c r="N93" s="45">
        <f t="shared" si="22"/>
        <v>5.6460606476307226E-2</v>
      </c>
      <c r="O93" s="2"/>
      <c r="P93" s="2"/>
      <c r="Q93" s="2"/>
      <c r="V93" s="45">
        <f t="shared" si="23"/>
        <v>9.2795741972561047E-4</v>
      </c>
      <c r="W93" s="45">
        <f t="shared" si="24"/>
        <v>2.8267804101034756E-5</v>
      </c>
      <c r="X93" s="45">
        <f t="shared" si="25"/>
        <v>8.6110497282381285E-7</v>
      </c>
      <c r="Z93" s="129"/>
      <c r="AA93" s="5"/>
    </row>
    <row r="94" spans="1:27" x14ac:dyDescent="0.35">
      <c r="A94" s="6">
        <v>41526</v>
      </c>
      <c r="B94" s="45">
        <v>501.91</v>
      </c>
      <c r="C94" s="43">
        <v>81.4071</v>
      </c>
      <c r="D94" s="45">
        <f t="shared" si="13"/>
        <v>-6.7678546692259691E-3</v>
      </c>
      <c r="E94" s="45">
        <f t="shared" si="13"/>
        <v>7.190764346576969E-3</v>
      </c>
      <c r="F94" s="45">
        <f t="shared" si="14"/>
        <v>-9.9297435552183327E-3</v>
      </c>
      <c r="G94" s="45">
        <f t="shared" si="15"/>
        <v>5.3207244540628184E-3</v>
      </c>
      <c r="H94" s="45">
        <f t="shared" si="16"/>
        <v>-5.2833429356822855E-5</v>
      </c>
      <c r="I94" s="45">
        <f t="shared" si="17"/>
        <v>9.8599807072400009E-5</v>
      </c>
      <c r="J94" s="45">
        <f t="shared" si="18"/>
        <v>-5.2944943370263012E-3</v>
      </c>
      <c r="K94" s="45">
        <f t="shared" si="19"/>
        <v>1.248525868360327E-2</v>
      </c>
      <c r="L94" s="45">
        <f t="shared" si="20"/>
        <v>1.5588168439649086E-4</v>
      </c>
      <c r="M94" s="45">
        <f t="shared" si="21"/>
        <v>-4.3032595239927564E-2</v>
      </c>
      <c r="N94" s="45">
        <f t="shared" si="22"/>
        <v>3.2443606565874965E-2</v>
      </c>
      <c r="O94" s="2"/>
      <c r="P94" s="2"/>
      <c r="Q94" s="2"/>
      <c r="V94" s="45">
        <f t="shared" si="23"/>
        <v>1.5588168439649086E-4</v>
      </c>
      <c r="W94" s="45">
        <f t="shared" si="24"/>
        <v>1.9462231537259921E-6</v>
      </c>
      <c r="X94" s="45">
        <f t="shared" si="25"/>
        <v>2.4299099530287183E-8</v>
      </c>
      <c r="Z94" s="129"/>
      <c r="AA94" s="5"/>
    </row>
    <row r="95" spans="1:27" x14ac:dyDescent="0.35">
      <c r="A95" s="6">
        <v>41519</v>
      </c>
      <c r="B95" s="45">
        <v>505.33</v>
      </c>
      <c r="C95" s="43">
        <v>80.825900000000004</v>
      </c>
      <c r="D95" s="45">
        <f t="shared" si="13"/>
        <v>-1.2332890313501686E-2</v>
      </c>
      <c r="E95" s="45">
        <f t="shared" si="13"/>
        <v>-5.613055790733646E-2</v>
      </c>
      <c r="F95" s="45">
        <f t="shared" si="14"/>
        <v>-1.549477919949405E-2</v>
      </c>
      <c r="G95" s="45">
        <f t="shared" si="15"/>
        <v>-5.800059779985061E-2</v>
      </c>
      <c r="H95" s="45">
        <f t="shared" si="16"/>
        <v>8.9870645634734564E-4</v>
      </c>
      <c r="I95" s="45">
        <f t="shared" si="17"/>
        <v>2.4008818244107346E-4</v>
      </c>
      <c r="J95" s="45">
        <f t="shared" si="18"/>
        <v>-9.3097932357650206E-3</v>
      </c>
      <c r="K95" s="45">
        <f t="shared" si="19"/>
        <v>-4.6820764671571438E-2</v>
      </c>
      <c r="L95" s="45">
        <f t="shared" si="20"/>
        <v>2.1921840044306722E-3</v>
      </c>
      <c r="M95" s="45">
        <f t="shared" si="21"/>
        <v>-4.7047894138666287E-2</v>
      </c>
      <c r="N95" s="45">
        <f t="shared" si="22"/>
        <v>2.8428307667136242E-2</v>
      </c>
      <c r="O95" s="2"/>
      <c r="P95" s="2"/>
      <c r="Q95" s="2"/>
      <c r="V95" s="45">
        <f t="shared" si="23"/>
        <v>2.1921840044306722E-3</v>
      </c>
      <c r="W95" s="45">
        <f t="shared" si="24"/>
        <v>-1.0263973138823163E-4</v>
      </c>
      <c r="X95" s="45">
        <f t="shared" si="25"/>
        <v>4.8056707092816977E-6</v>
      </c>
      <c r="Z95" s="129"/>
      <c r="AA95" s="5"/>
    </row>
    <row r="96" spans="1:27" x14ac:dyDescent="0.35">
      <c r="A96" s="6">
        <v>41512</v>
      </c>
      <c r="B96" s="45">
        <v>511.64</v>
      </c>
      <c r="C96" s="43">
        <v>85.632499999999993</v>
      </c>
      <c r="D96" s="45">
        <f t="shared" si="13"/>
        <v>-5.4041444733874521E-3</v>
      </c>
      <c r="E96" s="45">
        <f t="shared" si="13"/>
        <v>-1.9347657593082749E-3</v>
      </c>
      <c r="F96" s="45">
        <f t="shared" si="14"/>
        <v>-8.5660333593798148E-3</v>
      </c>
      <c r="G96" s="45">
        <f t="shared" si="15"/>
        <v>-3.8048056518224255E-3</v>
      </c>
      <c r="H96" s="45">
        <f t="shared" si="16"/>
        <v>3.2592092139467757E-5</v>
      </c>
      <c r="I96" s="45">
        <f t="shared" si="17"/>
        <v>7.3376927514007828E-5</v>
      </c>
      <c r="J96" s="45">
        <f t="shared" si="18"/>
        <v>-4.3105466325436617E-3</v>
      </c>
      <c r="K96" s="45">
        <f t="shared" si="19"/>
        <v>2.3757808732353869E-3</v>
      </c>
      <c r="L96" s="45">
        <f t="shared" si="20"/>
        <v>5.6443347576310972E-6</v>
      </c>
      <c r="M96" s="45">
        <f t="shared" si="21"/>
        <v>-4.2048647535444926E-2</v>
      </c>
      <c r="N96" s="45">
        <f t="shared" si="22"/>
        <v>3.3427554270357603E-2</v>
      </c>
      <c r="O96" s="2"/>
      <c r="P96" s="2"/>
      <c r="Q96" s="2"/>
      <c r="V96" s="45">
        <f t="shared" si="23"/>
        <v>5.6443347576310972E-6</v>
      </c>
      <c r="W96" s="45">
        <f t="shared" si="24"/>
        <v>1.3409702559317655E-8</v>
      </c>
      <c r="X96" s="45">
        <f t="shared" si="25"/>
        <v>3.1858514856202498E-11</v>
      </c>
      <c r="Z96" s="129"/>
      <c r="AA96" s="5"/>
    </row>
    <row r="97" spans="1:27" x14ac:dyDescent="0.35">
      <c r="A97" s="6">
        <v>41505</v>
      </c>
      <c r="B97" s="45">
        <v>514.41999999999996</v>
      </c>
      <c r="C97" s="43">
        <v>85.798500000000004</v>
      </c>
      <c r="D97" s="45">
        <f t="shared" si="13"/>
        <v>-9.9042588312972827E-4</v>
      </c>
      <c r="E97" s="45">
        <f t="shared" si="13"/>
        <v>3.7776862636823162E-3</v>
      </c>
      <c r="F97" s="45">
        <f t="shared" si="14"/>
        <v>-4.1523147691220914E-3</v>
      </c>
      <c r="G97" s="45">
        <f t="shared" si="15"/>
        <v>1.9076463711681655E-3</v>
      </c>
      <c r="H97" s="45">
        <f t="shared" si="16"/>
        <v>-7.9211482012637365E-6</v>
      </c>
      <c r="I97" s="45">
        <f t="shared" si="17"/>
        <v>1.7241717941869447E-5</v>
      </c>
      <c r="J97" s="45">
        <f t="shared" si="18"/>
        <v>-1.1259489897533599E-3</v>
      </c>
      <c r="K97" s="45">
        <f t="shared" si="19"/>
        <v>4.903635253435676E-3</v>
      </c>
      <c r="L97" s="45">
        <f t="shared" si="20"/>
        <v>2.4045638698737166E-5</v>
      </c>
      <c r="M97" s="45">
        <f t="shared" si="21"/>
        <v>-3.8864049892654622E-2</v>
      </c>
      <c r="N97" s="45">
        <f t="shared" si="22"/>
        <v>3.6612151913147907E-2</v>
      </c>
      <c r="O97" s="2"/>
      <c r="P97" s="2"/>
      <c r="Q97" s="2"/>
      <c r="V97" s="45">
        <f t="shared" si="23"/>
        <v>2.4045638698737166E-5</v>
      </c>
      <c r="W97" s="45">
        <f t="shared" si="24"/>
        <v>1.1791104161450473E-7</v>
      </c>
      <c r="X97" s="45">
        <f t="shared" si="25"/>
        <v>5.7819274043020635E-10</v>
      </c>
      <c r="Z97" s="129"/>
      <c r="AA97" s="5"/>
    </row>
    <row r="98" spans="1:27" x14ac:dyDescent="0.35">
      <c r="A98" s="6">
        <v>41498</v>
      </c>
      <c r="B98" s="45">
        <v>514.92999999999995</v>
      </c>
      <c r="C98" s="43">
        <v>85.4756</v>
      </c>
      <c r="D98" s="45">
        <f t="shared" si="13"/>
        <v>-6.0225846925972487E-3</v>
      </c>
      <c r="E98" s="45">
        <f t="shared" si="13"/>
        <v>8.1607667511562239E-3</v>
      </c>
      <c r="F98" s="45">
        <f t="shared" si="14"/>
        <v>-9.1844735785896123E-3</v>
      </c>
      <c r="G98" s="45">
        <f t="shared" si="15"/>
        <v>6.2907268586420732E-3</v>
      </c>
      <c r="H98" s="45">
        <f t="shared" si="16"/>
        <v>-5.7777014623322152E-5</v>
      </c>
      <c r="I98" s="45">
        <f t="shared" si="17"/>
        <v>8.4354554915810675E-5</v>
      </c>
      <c r="J98" s="45">
        <f t="shared" si="18"/>
        <v>-4.7567652176273185E-3</v>
      </c>
      <c r="K98" s="45">
        <f t="shared" si="19"/>
        <v>1.2917531968783542E-2</v>
      </c>
      <c r="L98" s="45">
        <f t="shared" si="20"/>
        <v>1.6686263216454482E-4</v>
      </c>
      <c r="M98" s="45">
        <f t="shared" si="21"/>
        <v>-4.2494866120528586E-2</v>
      </c>
      <c r="N98" s="45">
        <f t="shared" si="22"/>
        <v>3.2981335685273942E-2</v>
      </c>
      <c r="O98" s="2"/>
      <c r="P98" s="2"/>
      <c r="Q98" s="2"/>
      <c r="V98" s="45">
        <f t="shared" si="23"/>
        <v>1.6686263216454482E-4</v>
      </c>
      <c r="W98" s="45">
        <f t="shared" si="24"/>
        <v>2.1554533853808766E-6</v>
      </c>
      <c r="X98" s="45">
        <f t="shared" si="25"/>
        <v>2.7843138012880189E-8</v>
      </c>
      <c r="Z98" s="129"/>
      <c r="AA98" s="5"/>
    </row>
    <row r="99" spans="1:27" x14ac:dyDescent="0.35">
      <c r="A99" s="6">
        <v>41491</v>
      </c>
      <c r="B99" s="45">
        <v>518.04999999999995</v>
      </c>
      <c r="C99" s="43">
        <v>84.783699999999996</v>
      </c>
      <c r="D99" s="45">
        <f t="shared" si="13"/>
        <v>3.3866847609164148E-2</v>
      </c>
      <c r="E99" s="45">
        <f t="shared" si="13"/>
        <v>2.7389807012314096E-2</v>
      </c>
      <c r="F99" s="45">
        <f t="shared" si="14"/>
        <v>3.0704958723171784E-2</v>
      </c>
      <c r="G99" s="45">
        <f t="shared" si="15"/>
        <v>2.5519767119799946E-2</v>
      </c>
      <c r="H99" s="45">
        <f t="shared" si="16"/>
        <v>7.8358339603841378E-4</v>
      </c>
      <c r="I99" s="45">
        <f t="shared" si="17"/>
        <v>9.4279449019168298E-4</v>
      </c>
      <c r="J99" s="45">
        <f t="shared" si="18"/>
        <v>2.4024361055539786E-2</v>
      </c>
      <c r="K99" s="45">
        <f t="shared" si="19"/>
        <v>3.3654459567743107E-3</v>
      </c>
      <c r="L99" s="45">
        <f t="shared" si="20"/>
        <v>1.1326226487968555E-5</v>
      </c>
      <c r="M99" s="45">
        <f t="shared" si="21"/>
        <v>-1.3713739847361475E-2</v>
      </c>
      <c r="N99" s="45">
        <f t="shared" si="22"/>
        <v>6.1762461958441053E-2</v>
      </c>
      <c r="O99" s="2"/>
      <c r="P99" s="2"/>
      <c r="Q99" s="2"/>
      <c r="V99" s="45">
        <f t="shared" si="23"/>
        <v>1.1326226487968555E-5</v>
      </c>
      <c r="W99" s="45">
        <f t="shared" si="24"/>
        <v>3.8117803139443875E-8</v>
      </c>
      <c r="X99" s="45">
        <f t="shared" si="25"/>
        <v>1.2828340645676051E-10</v>
      </c>
      <c r="Z99" s="129"/>
      <c r="AA99" s="5"/>
    </row>
    <row r="100" spans="1:27" x14ac:dyDescent="0.35">
      <c r="A100" s="6">
        <v>41484</v>
      </c>
      <c r="B100" s="45">
        <v>501.08</v>
      </c>
      <c r="C100" s="43">
        <v>82.523399999999995</v>
      </c>
      <c r="D100" s="45">
        <f t="shared" si="13"/>
        <v>1.6391476432255092E-3</v>
      </c>
      <c r="E100" s="45">
        <f t="shared" si="13"/>
        <v>2.0186548482207332E-2</v>
      </c>
      <c r="F100" s="45">
        <f t="shared" si="14"/>
        <v>-1.5227412427668543E-3</v>
      </c>
      <c r="G100" s="45">
        <f t="shared" si="15"/>
        <v>1.8316508589693182E-2</v>
      </c>
      <c r="H100" s="45">
        <f t="shared" si="16"/>
        <v>-2.789130305301916E-5</v>
      </c>
      <c r="I100" s="45">
        <f t="shared" si="17"/>
        <v>2.3187408924231442E-6</v>
      </c>
      <c r="J100" s="45">
        <f t="shared" si="18"/>
        <v>7.7134769609758184E-4</v>
      </c>
      <c r="K100" s="45">
        <f t="shared" si="19"/>
        <v>1.9415200786109751E-2</v>
      </c>
      <c r="L100" s="45">
        <f t="shared" si="20"/>
        <v>3.7695002156495666E-4</v>
      </c>
      <c r="M100" s="45">
        <f t="shared" si="21"/>
        <v>-3.6966753206803683E-2</v>
      </c>
      <c r="N100" s="45">
        <f t="shared" si="22"/>
        <v>3.8509448598998845E-2</v>
      </c>
      <c r="O100" s="2"/>
      <c r="P100" s="2"/>
      <c r="Q100" s="2"/>
      <c r="V100" s="45">
        <f t="shared" si="23"/>
        <v>3.7695002156495666E-4</v>
      </c>
      <c r="W100" s="45">
        <f t="shared" si="24"/>
        <v>7.3185603550120338E-6</v>
      </c>
      <c r="X100" s="45">
        <f t="shared" si="25"/>
        <v>1.4209131875782128E-7</v>
      </c>
      <c r="Z100" s="129"/>
      <c r="AA100" s="5"/>
    </row>
    <row r="101" spans="1:27" x14ac:dyDescent="0.35">
      <c r="A101" s="6">
        <v>41477</v>
      </c>
      <c r="B101" s="45">
        <v>500.26</v>
      </c>
      <c r="C101" s="43">
        <v>80.890500000000003</v>
      </c>
      <c r="D101" s="45">
        <f t="shared" si="13"/>
        <v>-1.2729174478498528E-2</v>
      </c>
      <c r="E101" s="45">
        <f t="shared" si="13"/>
        <v>-6.2335760504878381E-3</v>
      </c>
      <c r="F101" s="45">
        <f t="shared" si="14"/>
        <v>-1.5891063364490893E-2</v>
      </c>
      <c r="G101" s="45">
        <f t="shared" si="15"/>
        <v>-8.1036159430019888E-3</v>
      </c>
      <c r="H101" s="45">
        <f t="shared" si="16"/>
        <v>1.2877507443174321E-4</v>
      </c>
      <c r="I101" s="45">
        <f t="shared" si="17"/>
        <v>2.5252589485426461E-4</v>
      </c>
      <c r="J101" s="45">
        <f t="shared" si="18"/>
        <v>-9.5957212105366018E-3</v>
      </c>
      <c r="K101" s="45">
        <f t="shared" si="19"/>
        <v>3.3621451600487637E-3</v>
      </c>
      <c r="L101" s="45">
        <f t="shared" si="20"/>
        <v>1.1304020077239327E-5</v>
      </c>
      <c r="M101" s="45">
        <f t="shared" si="21"/>
        <v>-4.7333822113437868E-2</v>
      </c>
      <c r="N101" s="45">
        <f t="shared" si="22"/>
        <v>2.8142379692364661E-2</v>
      </c>
      <c r="O101" s="2"/>
      <c r="P101" s="2"/>
      <c r="Q101" s="2"/>
      <c r="V101" s="45">
        <f t="shared" si="23"/>
        <v>1.1304020077239327E-5</v>
      </c>
      <c r="W101" s="45">
        <f t="shared" si="24"/>
        <v>3.8005756391784255E-8</v>
      </c>
      <c r="X101" s="45">
        <f t="shared" si="25"/>
        <v>1.2778086990662981E-10</v>
      </c>
      <c r="Z101" s="129"/>
      <c r="AA101" s="5"/>
    </row>
    <row r="102" spans="1:27" x14ac:dyDescent="0.35">
      <c r="A102" s="6">
        <v>41470</v>
      </c>
      <c r="B102" s="45">
        <v>506.71</v>
      </c>
      <c r="C102" s="43">
        <v>81.397900000000007</v>
      </c>
      <c r="D102" s="45">
        <f t="shared" si="13"/>
        <v>2.7038530919999137E-2</v>
      </c>
      <c r="E102" s="45">
        <f t="shared" si="13"/>
        <v>3.4121825271108083E-3</v>
      </c>
      <c r="F102" s="45">
        <f t="shared" si="14"/>
        <v>2.3876642034006773E-2</v>
      </c>
      <c r="G102" s="45">
        <f t="shared" si="15"/>
        <v>1.5421426345966576E-3</v>
      </c>
      <c r="H102" s="45">
        <f t="shared" si="16"/>
        <v>3.68211876516445E-5</v>
      </c>
      <c r="I102" s="45">
        <f t="shared" si="17"/>
        <v>5.7009403482009911E-4</v>
      </c>
      <c r="J102" s="45">
        <f t="shared" si="18"/>
        <v>1.9097576352831585E-2</v>
      </c>
      <c r="K102" s="45">
        <f t="shared" si="19"/>
        <v>-1.5685393825720775E-2</v>
      </c>
      <c r="L102" s="45">
        <f t="shared" si="20"/>
        <v>2.4603157946795942E-4</v>
      </c>
      <c r="M102" s="45">
        <f t="shared" si="21"/>
        <v>-1.8640524550069676E-2</v>
      </c>
      <c r="N102" s="45">
        <f t="shared" si="22"/>
        <v>5.6835677255732853E-2</v>
      </c>
      <c r="O102" s="2"/>
      <c r="P102" s="2"/>
      <c r="Q102" s="2"/>
      <c r="V102" s="45">
        <f t="shared" si="23"/>
        <v>2.4603157946795942E-4</v>
      </c>
      <c r="W102" s="45">
        <f t="shared" si="24"/>
        <v>-3.8591022175190609E-6</v>
      </c>
      <c r="X102" s="45">
        <f t="shared" si="25"/>
        <v>6.053153809549883E-8</v>
      </c>
      <c r="Z102" s="129"/>
      <c r="AA102" s="5"/>
    </row>
    <row r="103" spans="1:27" x14ac:dyDescent="0.35">
      <c r="A103" s="6">
        <v>41463</v>
      </c>
      <c r="B103" s="45">
        <v>493.37</v>
      </c>
      <c r="C103" s="43">
        <v>81.121099999999998</v>
      </c>
      <c r="D103" s="45">
        <f t="shared" si="13"/>
        <v>2.8864722024596321E-3</v>
      </c>
      <c r="E103" s="45">
        <f t="shared" si="13"/>
        <v>9.4133486634662856E-3</v>
      </c>
      <c r="F103" s="45">
        <f t="shared" si="14"/>
        <v>-2.754166835327314E-4</v>
      </c>
      <c r="G103" s="45">
        <f t="shared" si="15"/>
        <v>7.5433087709521349E-3</v>
      </c>
      <c r="H103" s="45">
        <f t="shared" si="16"/>
        <v>-2.0775530845590014E-6</v>
      </c>
      <c r="I103" s="45">
        <f t="shared" si="17"/>
        <v>7.5854349568168718E-8</v>
      </c>
      <c r="J103" s="45">
        <f t="shared" si="18"/>
        <v>1.6713205353037839E-3</v>
      </c>
      <c r="K103" s="45">
        <f t="shared" si="19"/>
        <v>7.7420281281625012E-3</v>
      </c>
      <c r="L103" s="45">
        <f t="shared" si="20"/>
        <v>5.9938999537259365E-5</v>
      </c>
      <c r="M103" s="45">
        <f t="shared" si="21"/>
        <v>-3.606678036759748E-2</v>
      </c>
      <c r="N103" s="45">
        <f t="shared" si="22"/>
        <v>3.9409421438205049E-2</v>
      </c>
      <c r="O103" s="2"/>
      <c r="P103" s="2"/>
      <c r="Q103" s="2"/>
      <c r="V103" s="45">
        <f t="shared" si="23"/>
        <v>5.9938999537259365E-5</v>
      </c>
      <c r="W103" s="45">
        <f t="shared" si="24"/>
        <v>4.6404942039138115E-7</v>
      </c>
      <c r="X103" s="45">
        <f t="shared" si="25"/>
        <v>3.5926836655275784E-9</v>
      </c>
      <c r="Z103" s="129"/>
      <c r="AA103" s="5"/>
    </row>
    <row r="104" spans="1:27" x14ac:dyDescent="0.35">
      <c r="A104" s="6">
        <v>41456</v>
      </c>
      <c r="B104" s="45">
        <v>491.95</v>
      </c>
      <c r="C104" s="43">
        <v>80.364599999999996</v>
      </c>
      <c r="D104" s="45">
        <f t="shared" si="13"/>
        <v>5.7956989247311803E-2</v>
      </c>
      <c r="E104" s="45">
        <f t="shared" si="13"/>
        <v>3.5335434117735001E-2</v>
      </c>
      <c r="F104" s="45">
        <f t="shared" si="14"/>
        <v>5.4795100361319439E-2</v>
      </c>
      <c r="G104" s="45">
        <f t="shared" si="15"/>
        <v>3.3465394225220851E-2</v>
      </c>
      <c r="H104" s="45">
        <f t="shared" si="16"/>
        <v>1.8337396352020965E-3</v>
      </c>
      <c r="I104" s="45">
        <f t="shared" si="17"/>
        <v>3.0025030236070695E-3</v>
      </c>
      <c r="J104" s="45">
        <f t="shared" si="18"/>
        <v>4.1405942301944054E-2</v>
      </c>
      <c r="K104" s="45">
        <f t="shared" si="19"/>
        <v>-6.070508184209053E-3</v>
      </c>
      <c r="L104" s="45">
        <f t="shared" si="20"/>
        <v>3.6851069614549094E-5</v>
      </c>
      <c r="M104" s="45">
        <f t="shared" si="21"/>
        <v>3.6678413990427899E-3</v>
      </c>
      <c r="N104" s="45">
        <f t="shared" si="22"/>
        <v>7.9144043204845319E-2</v>
      </c>
      <c r="O104" s="2"/>
      <c r="P104" s="2"/>
      <c r="Q104" s="2"/>
      <c r="V104" s="45">
        <f t="shared" si="23"/>
        <v>3.6851069614549094E-5</v>
      </c>
      <c r="W104" s="45">
        <f t="shared" si="24"/>
        <v>-2.2370471969197784E-7</v>
      </c>
      <c r="X104" s="45">
        <f t="shared" si="25"/>
        <v>1.3580013317363435E-9</v>
      </c>
      <c r="Z104" s="129"/>
      <c r="AA104" s="5"/>
    </row>
    <row r="105" spans="1:27" x14ac:dyDescent="0.35">
      <c r="A105" s="6">
        <v>41449</v>
      </c>
      <c r="B105" s="45">
        <v>465</v>
      </c>
      <c r="C105" s="43">
        <v>77.621799999999993</v>
      </c>
      <c r="D105" s="45">
        <f t="shared" si="13"/>
        <v>-6.0283329628357182E-2</v>
      </c>
      <c r="E105" s="45">
        <f t="shared" si="13"/>
        <v>-3.5227906895810422E-2</v>
      </c>
      <c r="F105" s="45">
        <f t="shared" si="14"/>
        <v>-6.3445218514349547E-2</v>
      </c>
      <c r="G105" s="45">
        <f t="shared" si="15"/>
        <v>-3.7097946788324572E-2</v>
      </c>
      <c r="H105" s="45">
        <f t="shared" si="16"/>
        <v>2.3536873404189644E-3</v>
      </c>
      <c r="I105" s="45">
        <f t="shared" si="17"/>
        <v>4.0252957523335626E-3</v>
      </c>
      <c r="J105" s="45">
        <f t="shared" si="18"/>
        <v>-4.3907118119572722E-2</v>
      </c>
      <c r="K105" s="45">
        <f t="shared" si="19"/>
        <v>8.6792112237622995E-3</v>
      </c>
      <c r="L105" s="45">
        <f t="shared" si="20"/>
        <v>7.5328707466681478E-5</v>
      </c>
      <c r="M105" s="45">
        <f t="shared" si="21"/>
        <v>-8.1645219022474E-2</v>
      </c>
      <c r="N105" s="45">
        <f t="shared" si="22"/>
        <v>-6.1690172166714713E-3</v>
      </c>
      <c r="O105" s="2"/>
      <c r="P105" s="2"/>
      <c r="Q105" s="2"/>
      <c r="V105" s="45">
        <f t="shared" si="23"/>
        <v>7.5328707466681478E-5</v>
      </c>
      <c r="W105" s="45">
        <f t="shared" si="24"/>
        <v>6.5379376331632882E-7</v>
      </c>
      <c r="X105" s="45">
        <f t="shared" si="25"/>
        <v>5.6744141686008738E-9</v>
      </c>
      <c r="Z105" s="129"/>
      <c r="AA105" s="5"/>
    </row>
    <row r="106" spans="1:27" x14ac:dyDescent="0.35">
      <c r="A106" s="6">
        <v>41442</v>
      </c>
      <c r="B106" s="45">
        <v>494.83</v>
      </c>
      <c r="C106" s="43">
        <v>80.456100000000006</v>
      </c>
      <c r="D106" s="45">
        <f t="shared" si="13"/>
        <v>-8.4361974991985344E-3</v>
      </c>
      <c r="E106" s="45">
        <f t="shared" si="13"/>
        <v>-2.8804125428675789E-2</v>
      </c>
      <c r="F106" s="45">
        <f t="shared" si="14"/>
        <v>-1.1598086385190897E-2</v>
      </c>
      <c r="G106" s="45">
        <f t="shared" si="15"/>
        <v>-3.0674165321189939E-2</v>
      </c>
      <c r="H106" s="45">
        <f t="shared" si="16"/>
        <v>3.5576161918878776E-4</v>
      </c>
      <c r="I106" s="45">
        <f t="shared" si="17"/>
        <v>1.3451560779835045E-4</v>
      </c>
      <c r="J106" s="45">
        <f t="shared" si="18"/>
        <v>-6.4982413668944871E-3</v>
      </c>
      <c r="K106" s="45">
        <f t="shared" si="19"/>
        <v>-2.23058840617813E-2</v>
      </c>
      <c r="L106" s="45">
        <f t="shared" si="20"/>
        <v>4.9755246377762899E-4</v>
      </c>
      <c r="M106" s="45">
        <f t="shared" si="21"/>
        <v>-4.4236342269795753E-2</v>
      </c>
      <c r="N106" s="45">
        <f t="shared" si="22"/>
        <v>3.1239859536006775E-2</v>
      </c>
      <c r="O106" s="2"/>
      <c r="P106" s="2"/>
      <c r="Q106" s="2"/>
      <c r="V106" s="45">
        <f t="shared" si="23"/>
        <v>4.9755246377762899E-4</v>
      </c>
      <c r="W106" s="45">
        <f t="shared" si="24"/>
        <v>-1.1098347571677432E-5</v>
      </c>
      <c r="X106" s="45">
        <f t="shared" si="25"/>
        <v>2.475584542111888E-7</v>
      </c>
      <c r="Z106" s="129"/>
      <c r="AA106" s="5"/>
    </row>
    <row r="107" spans="1:27" x14ac:dyDescent="0.35">
      <c r="A107" s="6">
        <v>41435</v>
      </c>
      <c r="B107" s="45">
        <v>499.04</v>
      </c>
      <c r="C107" s="43">
        <v>82.842299999999994</v>
      </c>
      <c r="D107" s="45">
        <f t="shared" si="13"/>
        <v>-1.0979428435530469E-2</v>
      </c>
      <c r="E107" s="45">
        <f t="shared" si="13"/>
        <v>-2.1490237025715307E-2</v>
      </c>
      <c r="F107" s="45">
        <f t="shared" si="14"/>
        <v>-1.4141317321522833E-2</v>
      </c>
      <c r="G107" s="45">
        <f t="shared" si="15"/>
        <v>-2.3360276918229457E-2</v>
      </c>
      <c r="H107" s="45">
        <f t="shared" si="16"/>
        <v>3.3034508861932825E-4</v>
      </c>
      <c r="I107" s="45">
        <f t="shared" si="17"/>
        <v>1.9997685558800172E-4</v>
      </c>
      <c r="J107" s="45">
        <f t="shared" si="18"/>
        <v>-8.3332399240728071E-3</v>
      </c>
      <c r="K107" s="45">
        <f t="shared" si="19"/>
        <v>-1.31569971016425E-2</v>
      </c>
      <c r="L107" s="45">
        <f t="shared" si="20"/>
        <v>1.7310657273262914E-4</v>
      </c>
      <c r="M107" s="45">
        <f t="shared" si="21"/>
        <v>-4.6071340826974075E-2</v>
      </c>
      <c r="N107" s="45">
        <f t="shared" si="22"/>
        <v>2.9404860978828454E-2</v>
      </c>
      <c r="O107" s="2"/>
      <c r="P107" s="2"/>
      <c r="Q107" s="2"/>
      <c r="V107" s="45">
        <f t="shared" si="23"/>
        <v>1.7310657273262914E-4</v>
      </c>
      <c r="W107" s="45">
        <f t="shared" si="24"/>
        <v>-2.277562675718468E-6</v>
      </c>
      <c r="X107" s="45">
        <f t="shared" si="25"/>
        <v>2.9965885523237019E-8</v>
      </c>
      <c r="Z107" s="129"/>
      <c r="AA107" s="5"/>
    </row>
    <row r="108" spans="1:27" x14ac:dyDescent="0.35">
      <c r="A108" s="6">
        <v>41428</v>
      </c>
      <c r="B108" s="45">
        <v>504.58</v>
      </c>
      <c r="C108" s="43">
        <v>84.661699999999996</v>
      </c>
      <c r="D108" s="45">
        <f t="shared" si="13"/>
        <v>-3.0455584804872832E-2</v>
      </c>
      <c r="E108" s="45">
        <f t="shared" si="13"/>
        <v>-2.9757627641152865E-2</v>
      </c>
      <c r="F108" s="45">
        <f t="shared" si="14"/>
        <v>-3.3617473690865193E-2</v>
      </c>
      <c r="G108" s="45">
        <f t="shared" si="15"/>
        <v>-3.1627667533667018E-2</v>
      </c>
      <c r="H108" s="45">
        <f t="shared" si="16"/>
        <v>1.0632422812164822E-3</v>
      </c>
      <c r="I108" s="45">
        <f t="shared" si="17"/>
        <v>1.1301345373560135E-3</v>
      </c>
      <c r="J108" s="45">
        <f t="shared" si="18"/>
        <v>-2.23857265962694E-2</v>
      </c>
      <c r="K108" s="45">
        <f t="shared" si="19"/>
        <v>-7.3719010448834651E-3</v>
      </c>
      <c r="L108" s="45">
        <f t="shared" si="20"/>
        <v>5.4344925015553928E-5</v>
      </c>
      <c r="M108" s="45">
        <f t="shared" si="21"/>
        <v>-6.0123827499170668E-2</v>
      </c>
      <c r="N108" s="45">
        <f t="shared" si="22"/>
        <v>1.5352374306631861E-2</v>
      </c>
      <c r="O108" s="2"/>
      <c r="P108" s="2"/>
      <c r="Q108" s="2"/>
      <c r="V108" s="45">
        <f t="shared" si="23"/>
        <v>5.4344925015553928E-5</v>
      </c>
      <c r="W108" s="45">
        <f t="shared" si="24"/>
        <v>-4.0062540950627554E-7</v>
      </c>
      <c r="X108" s="45">
        <f t="shared" si="25"/>
        <v>2.9533708749461791E-9</v>
      </c>
      <c r="Z108" s="129"/>
      <c r="AA108" s="5"/>
    </row>
    <row r="109" spans="1:27" x14ac:dyDescent="0.35">
      <c r="A109" s="6">
        <v>41421</v>
      </c>
      <c r="B109" s="45">
        <v>520.42999999999995</v>
      </c>
      <c r="C109" s="43">
        <v>87.258300000000006</v>
      </c>
      <c r="D109" s="45">
        <f t="shared" si="13"/>
        <v>-1.2485531583840992E-2</v>
      </c>
      <c r="E109" s="45">
        <f t="shared" si="13"/>
        <v>9.6266992801960494E-3</v>
      </c>
      <c r="F109" s="45">
        <f t="shared" si="14"/>
        <v>-1.5647420469833355E-2</v>
      </c>
      <c r="G109" s="45">
        <f t="shared" si="15"/>
        <v>7.7566593876818987E-3</v>
      </c>
      <c r="H109" s="45">
        <f t="shared" si="16"/>
        <v>-1.2137171088033879E-4</v>
      </c>
      <c r="I109" s="45">
        <f t="shared" si="17"/>
        <v>2.4484176735975986E-4</v>
      </c>
      <c r="J109" s="45">
        <f t="shared" si="18"/>
        <v>-9.4199273595825268E-3</v>
      </c>
      <c r="K109" s="45">
        <f t="shared" si="19"/>
        <v>1.9046626639778574E-2</v>
      </c>
      <c r="L109" s="45">
        <f t="shared" si="20"/>
        <v>3.6277398635512289E-4</v>
      </c>
      <c r="M109" s="45">
        <f t="shared" si="21"/>
        <v>-4.7158028262483789E-2</v>
      </c>
      <c r="N109" s="45">
        <f t="shared" si="22"/>
        <v>2.8318173543318736E-2</v>
      </c>
      <c r="O109" s="2"/>
      <c r="P109" s="2"/>
      <c r="Q109" s="2"/>
      <c r="V109" s="45">
        <f t="shared" si="23"/>
        <v>3.6277398635512289E-4</v>
      </c>
      <c r="W109" s="45">
        <f t="shared" si="24"/>
        <v>6.9096206727301529E-6</v>
      </c>
      <c r="X109" s="45">
        <f t="shared" si="25"/>
        <v>1.316049651759869E-7</v>
      </c>
      <c r="Z109" s="129"/>
      <c r="AA109" s="5"/>
    </row>
    <row r="110" spans="1:27" x14ac:dyDescent="0.35">
      <c r="A110" s="6">
        <v>41414</v>
      </c>
      <c r="B110" s="45">
        <v>527.01</v>
      </c>
      <c r="C110" s="43">
        <v>86.426299999999998</v>
      </c>
      <c r="D110" s="45">
        <f t="shared" si="13"/>
        <v>3.2968109919833774E-2</v>
      </c>
      <c r="E110" s="45">
        <f t="shared" si="13"/>
        <v>2.6520429199387006E-3</v>
      </c>
      <c r="F110" s="45">
        <f t="shared" si="14"/>
        <v>2.980622103384141E-2</v>
      </c>
      <c r="G110" s="45">
        <f t="shared" si="15"/>
        <v>7.8200302742454991E-4</v>
      </c>
      <c r="H110" s="45">
        <f t="shared" si="16"/>
        <v>2.330855508454928E-5</v>
      </c>
      <c r="I110" s="45">
        <f t="shared" si="17"/>
        <v>8.8841081231821005E-4</v>
      </c>
      <c r="J110" s="45">
        <f t="shared" si="18"/>
        <v>2.3375901515494398E-2</v>
      </c>
      <c r="K110" s="45">
        <f t="shared" si="19"/>
        <v>-2.0723858595555696E-2</v>
      </c>
      <c r="L110" s="45">
        <f t="shared" si="20"/>
        <v>4.2947831508858772E-4</v>
      </c>
      <c r="M110" s="45">
        <f t="shared" si="21"/>
        <v>-1.4362199387406863E-2</v>
      </c>
      <c r="N110" s="45">
        <f t="shared" si="22"/>
        <v>6.1114002418395666E-2</v>
      </c>
      <c r="O110" s="2"/>
      <c r="P110" s="2"/>
      <c r="Q110" s="2"/>
      <c r="V110" s="45">
        <f t="shared" si="23"/>
        <v>4.2947831508858772E-4</v>
      </c>
      <c r="W110" s="45">
        <f t="shared" si="24"/>
        <v>-8.9004478717534062E-6</v>
      </c>
      <c r="X110" s="45">
        <f t="shared" si="25"/>
        <v>1.8445162313133225E-7</v>
      </c>
      <c r="Z110" s="129"/>
      <c r="AA110" s="5"/>
    </row>
    <row r="111" spans="1:27" x14ac:dyDescent="0.35">
      <c r="A111" s="6">
        <v>41407</v>
      </c>
      <c r="B111" s="45">
        <v>510.19</v>
      </c>
      <c r="C111" s="43">
        <v>86.197699999999998</v>
      </c>
      <c r="D111" s="45">
        <f t="shared" si="13"/>
        <v>9.8012310346201763E-5</v>
      </c>
      <c r="E111" s="45">
        <f t="shared" si="13"/>
        <v>2.9787635106124297E-3</v>
      </c>
      <c r="F111" s="45">
        <f t="shared" si="14"/>
        <v>-3.0638765756461619E-3</v>
      </c>
      <c r="G111" s="45">
        <f t="shared" si="15"/>
        <v>1.108723618098279E-3</v>
      </c>
      <c r="H111" s="45">
        <f t="shared" si="16"/>
        <v>-3.3969923223569779E-6</v>
      </c>
      <c r="I111" s="45">
        <f t="shared" si="17"/>
        <v>9.3873396707932506E-6</v>
      </c>
      <c r="J111" s="45">
        <f t="shared" si="18"/>
        <v>-3.4061625174933104E-4</v>
      </c>
      <c r="K111" s="45">
        <f t="shared" si="19"/>
        <v>3.3193797623617609E-3</v>
      </c>
      <c r="L111" s="45">
        <f t="shared" si="20"/>
        <v>1.1018282006776819E-5</v>
      </c>
      <c r="M111" s="45">
        <f t="shared" si="21"/>
        <v>-3.8078717154650596E-2</v>
      </c>
      <c r="N111" s="45">
        <f t="shared" si="22"/>
        <v>3.7397484651151933E-2</v>
      </c>
      <c r="O111" s="2"/>
      <c r="P111" s="2"/>
      <c r="Q111" s="2"/>
      <c r="V111" s="45">
        <f t="shared" si="23"/>
        <v>1.1018282006776819E-5</v>
      </c>
      <c r="W111" s="45">
        <f t="shared" si="24"/>
        <v>3.6573862309289703E-8</v>
      </c>
      <c r="X111" s="45">
        <f t="shared" si="25"/>
        <v>1.2140253838086181E-10</v>
      </c>
      <c r="Z111" s="129"/>
      <c r="AA111" s="5"/>
    </row>
    <row r="112" spans="1:27" x14ac:dyDescent="0.35">
      <c r="A112" s="6">
        <v>41400</v>
      </c>
      <c r="B112" s="45">
        <v>510.14</v>
      </c>
      <c r="C112" s="43">
        <v>85.941699999999997</v>
      </c>
      <c r="D112" s="45">
        <f t="shared" si="13"/>
        <v>2.2611554343904047E-2</v>
      </c>
      <c r="E112" s="45">
        <f t="shared" si="13"/>
        <v>7.1792624087210636E-3</v>
      </c>
      <c r="F112" s="45">
        <f t="shared" si="14"/>
        <v>1.9449665457911682E-2</v>
      </c>
      <c r="G112" s="45">
        <f t="shared" si="15"/>
        <v>5.3092225162069129E-3</v>
      </c>
      <c r="H112" s="45">
        <f t="shared" si="16"/>
        <v>1.0326260178183654E-4</v>
      </c>
      <c r="I112" s="45">
        <f t="shared" si="17"/>
        <v>3.7828948642468284E-4</v>
      </c>
      <c r="J112" s="45">
        <f t="shared" si="18"/>
        <v>1.5903412773839772E-2</v>
      </c>
      <c r="K112" s="45">
        <f t="shared" si="19"/>
        <v>-8.7241503651187095E-3</v>
      </c>
      <c r="L112" s="45">
        <f t="shared" si="20"/>
        <v>7.6110799593200911E-5</v>
      </c>
      <c r="M112" s="45">
        <f t="shared" si="21"/>
        <v>-2.1834688129061489E-2</v>
      </c>
      <c r="N112" s="45">
        <f t="shared" si="22"/>
        <v>5.364151367674104E-2</v>
      </c>
      <c r="O112" s="2"/>
      <c r="P112" s="2"/>
      <c r="Q112" s="2"/>
      <c r="V112" s="45">
        <f t="shared" si="23"/>
        <v>7.6110799593200911E-5</v>
      </c>
      <c r="W112" s="45">
        <f t="shared" si="24"/>
        <v>-6.6400206006050068E-7</v>
      </c>
      <c r="X112" s="45">
        <f t="shared" si="25"/>
        <v>5.7928538147163917E-9</v>
      </c>
      <c r="Z112" s="129"/>
      <c r="AA112" s="5"/>
    </row>
    <row r="113" spans="1:27" x14ac:dyDescent="0.35">
      <c r="A113" s="6">
        <v>41393</v>
      </c>
      <c r="B113" s="45">
        <v>498.86</v>
      </c>
      <c r="C113" s="43">
        <v>85.329099999999997</v>
      </c>
      <c r="D113" s="45">
        <f t="shared" si="13"/>
        <v>5.2425054323748492E-2</v>
      </c>
      <c r="E113" s="45">
        <f t="shared" si="13"/>
        <v>-2.2825784478878838E-2</v>
      </c>
      <c r="F113" s="45">
        <f t="shared" si="14"/>
        <v>4.9263165437756128E-2</v>
      </c>
      <c r="G113" s="45">
        <f t="shared" si="15"/>
        <v>-2.4695824371392987E-2</v>
      </c>
      <c r="H113" s="45">
        <f t="shared" si="16"/>
        <v>-1.2165944816297024E-3</v>
      </c>
      <c r="I113" s="45">
        <f t="shared" si="17"/>
        <v>2.42685946894773E-3</v>
      </c>
      <c r="J113" s="45">
        <f t="shared" si="18"/>
        <v>3.741452632074975E-2</v>
      </c>
      <c r="K113" s="45">
        <f t="shared" si="19"/>
        <v>-6.0240310799628591E-2</v>
      </c>
      <c r="L113" s="45">
        <f t="shared" si="20"/>
        <v>3.628895045235849E-3</v>
      </c>
      <c r="M113" s="45">
        <f t="shared" si="21"/>
        <v>-3.2357458215151458E-4</v>
      </c>
      <c r="N113" s="45">
        <f t="shared" si="22"/>
        <v>7.5152627223651014E-2</v>
      </c>
      <c r="O113" s="2"/>
      <c r="P113" s="2"/>
      <c r="Q113" s="2"/>
      <c r="V113" s="45">
        <f t="shared" si="23"/>
        <v>3.628895045235849E-3</v>
      </c>
      <c r="W113" s="45">
        <f t="shared" si="24"/>
        <v>-2.1860576538423979E-4</v>
      </c>
      <c r="X113" s="45">
        <f t="shared" si="25"/>
        <v>1.3168879249337293E-5</v>
      </c>
      <c r="Z113" s="129"/>
      <c r="AA113" s="5"/>
    </row>
    <row r="114" spans="1:27" x14ac:dyDescent="0.35">
      <c r="A114" s="6">
        <v>41386</v>
      </c>
      <c r="B114" s="45">
        <v>474.01</v>
      </c>
      <c r="C114" s="43">
        <v>87.322299999999998</v>
      </c>
      <c r="D114" s="45">
        <f t="shared" si="13"/>
        <v>-2.5512931211710096E-2</v>
      </c>
      <c r="E114" s="45">
        <f t="shared" si="13"/>
        <v>1.0046996253485978E-2</v>
      </c>
      <c r="F114" s="45">
        <f t="shared" si="14"/>
        <v>-2.8674820097702461E-2</v>
      </c>
      <c r="G114" s="45">
        <f t="shared" si="15"/>
        <v>8.1769563609718279E-3</v>
      </c>
      <c r="H114" s="45">
        <f t="shared" si="16"/>
        <v>-2.3447275259763094E-4</v>
      </c>
      <c r="I114" s="45">
        <f t="shared" si="17"/>
        <v>8.2224530763560101E-4</v>
      </c>
      <c r="J114" s="45">
        <f t="shared" si="18"/>
        <v>-1.8819490403355264E-2</v>
      </c>
      <c r="K114" s="45">
        <f t="shared" si="19"/>
        <v>2.8866486656841241E-2</v>
      </c>
      <c r="L114" s="45">
        <f t="shared" si="20"/>
        <v>8.3327405190959344E-4</v>
      </c>
      <c r="M114" s="45">
        <f t="shared" si="21"/>
        <v>-5.6557591306256531E-2</v>
      </c>
      <c r="N114" s="45">
        <f t="shared" si="22"/>
        <v>1.8918610499545997E-2</v>
      </c>
      <c r="O114" s="2"/>
      <c r="P114" s="2"/>
      <c r="Q114" s="2"/>
      <c r="V114" s="45">
        <f t="shared" si="23"/>
        <v>8.3327405190959344E-4</v>
      </c>
      <c r="W114" s="45">
        <f t="shared" si="24"/>
        <v>2.4053694300940313E-5</v>
      </c>
      <c r="X114" s="45">
        <f t="shared" si="25"/>
        <v>6.9434564558583186E-7</v>
      </c>
      <c r="Z114" s="129"/>
      <c r="AA114" s="5"/>
    </row>
    <row r="115" spans="1:27" x14ac:dyDescent="0.35">
      <c r="A115" s="6">
        <v>41379</v>
      </c>
      <c r="B115" s="45">
        <v>486.42</v>
      </c>
      <c r="C115" s="43">
        <v>86.453699999999998</v>
      </c>
      <c r="D115" s="45">
        <f t="shared" si="13"/>
        <v>-4.2375483633236982E-3</v>
      </c>
      <c r="E115" s="45">
        <f t="shared" si="13"/>
        <v>-3.6877533169613302E-3</v>
      </c>
      <c r="F115" s="45">
        <f t="shared" si="14"/>
        <v>-7.3994372493160617E-3</v>
      </c>
      <c r="G115" s="45">
        <f t="shared" si="15"/>
        <v>-5.5577932094754805E-3</v>
      </c>
      <c r="H115" s="45">
        <f t="shared" si="16"/>
        <v>4.1124542098188734E-5</v>
      </c>
      <c r="I115" s="45">
        <f t="shared" si="17"/>
        <v>5.4751671606566047E-5</v>
      </c>
      <c r="J115" s="45">
        <f t="shared" si="18"/>
        <v>-3.4688211925942981E-3</v>
      </c>
      <c r="K115" s="45">
        <f t="shared" si="19"/>
        <v>-2.189321243670321E-4</v>
      </c>
      <c r="L115" s="45">
        <f t="shared" si="20"/>
        <v>4.7931275079861614E-8</v>
      </c>
      <c r="M115" s="45">
        <f t="shared" si="21"/>
        <v>-4.1206922095495563E-2</v>
      </c>
      <c r="N115" s="45">
        <f t="shared" si="22"/>
        <v>3.4269279710306966E-2</v>
      </c>
      <c r="O115" s="2"/>
      <c r="P115" s="2"/>
      <c r="Q115" s="2"/>
      <c r="V115" s="45">
        <f t="shared" si="23"/>
        <v>4.7931275079861614E-8</v>
      </c>
      <c r="W115" s="45">
        <f t="shared" si="24"/>
        <v>-1.049369587685469E-11</v>
      </c>
      <c r="X115" s="45">
        <f t="shared" si="25"/>
        <v>2.2974071307813629E-15</v>
      </c>
      <c r="Z115" s="129"/>
      <c r="AA115" s="5"/>
    </row>
    <row r="116" spans="1:27" x14ac:dyDescent="0.35">
      <c r="A116" s="6">
        <v>41372</v>
      </c>
      <c r="B116" s="45">
        <v>488.49</v>
      </c>
      <c r="C116" s="43">
        <v>86.773700000000005</v>
      </c>
      <c r="D116" s="45">
        <f t="shared" si="13"/>
        <v>-3.3917411597183721E-2</v>
      </c>
      <c r="E116" s="45">
        <f t="shared" si="13"/>
        <v>-2.6564447391063836E-2</v>
      </c>
      <c r="F116" s="45">
        <f t="shared" si="14"/>
        <v>-3.7079300483176085E-2</v>
      </c>
      <c r="G116" s="45">
        <f t="shared" si="15"/>
        <v>-2.8434487283577985E-2</v>
      </c>
      <c r="H116" s="45">
        <f t="shared" si="16"/>
        <v>1.0543308980728375E-3</v>
      </c>
      <c r="I116" s="45">
        <f t="shared" si="17"/>
        <v>1.3748745243216621E-3</v>
      </c>
      <c r="J116" s="45">
        <f t="shared" si="18"/>
        <v>-2.4883512809209141E-2</v>
      </c>
      <c r="K116" s="45">
        <f t="shared" si="19"/>
        <v>-1.6809345818546949E-3</v>
      </c>
      <c r="L116" s="45">
        <f t="shared" si="20"/>
        <v>2.825541068475018E-6</v>
      </c>
      <c r="M116" s="45">
        <f t="shared" si="21"/>
        <v>-6.2621613712110405E-2</v>
      </c>
      <c r="N116" s="45">
        <f t="shared" si="22"/>
        <v>1.285458809369212E-2</v>
      </c>
      <c r="O116" s="2"/>
      <c r="P116" s="2"/>
      <c r="Q116" s="2"/>
      <c r="V116" s="45">
        <f t="shared" si="23"/>
        <v>2.825541068475018E-6</v>
      </c>
      <c r="W116" s="45">
        <f t="shared" si="24"/>
        <v>-4.7495496944503219E-9</v>
      </c>
      <c r="X116" s="45">
        <f t="shared" si="25"/>
        <v>7.9836823296389467E-12</v>
      </c>
      <c r="Z116" s="129"/>
      <c r="AA116" s="5"/>
    </row>
    <row r="117" spans="1:27" x14ac:dyDescent="0.35">
      <c r="A117" s="6">
        <v>41366</v>
      </c>
      <c r="B117" s="45">
        <v>505.64</v>
      </c>
      <c r="C117" s="43">
        <v>89.1417</v>
      </c>
      <c r="D117" s="45">
        <f t="shared" si="13"/>
        <v>3.3246827553793615E-2</v>
      </c>
      <c r="E117" s="45">
        <f t="shared" si="13"/>
        <v>1.6260542618513941E-2</v>
      </c>
      <c r="F117" s="45">
        <f t="shared" si="14"/>
        <v>3.008493866780125E-2</v>
      </c>
      <c r="G117" s="45">
        <f t="shared" si="15"/>
        <v>1.4390502725999791E-2</v>
      </c>
      <c r="H117" s="45">
        <f t="shared" si="16"/>
        <v>4.3293739191053039E-4</v>
      </c>
      <c r="I117" s="45">
        <f t="shared" si="17"/>
        <v>9.051035346453629E-4</v>
      </c>
      <c r="J117" s="45">
        <f t="shared" si="18"/>
        <v>2.357700258298696E-2</v>
      </c>
      <c r="K117" s="45">
        <f t="shared" si="19"/>
        <v>-7.3164599644730197E-3</v>
      </c>
      <c r="L117" s="45">
        <f t="shared" si="20"/>
        <v>5.3530586411736543E-5</v>
      </c>
      <c r="M117" s="45">
        <f t="shared" si="21"/>
        <v>-1.41610983199143E-2</v>
      </c>
      <c r="N117" s="45">
        <f t="shared" si="22"/>
        <v>6.1315103485888228E-2</v>
      </c>
      <c r="O117" s="2"/>
      <c r="P117" s="2"/>
      <c r="Q117" s="2"/>
      <c r="V117" s="45">
        <f t="shared" si="23"/>
        <v>5.3530586411736543E-5</v>
      </c>
      <c r="W117" s="45">
        <f t="shared" si="24"/>
        <v>-3.9165439235623388E-7</v>
      </c>
      <c r="X117" s="45">
        <f t="shared" si="25"/>
        <v>2.865523681584393E-9</v>
      </c>
      <c r="Z117" s="129"/>
      <c r="AA117" s="5"/>
    </row>
    <row r="118" spans="1:27" x14ac:dyDescent="0.35">
      <c r="A118" s="6">
        <v>41358</v>
      </c>
      <c r="B118" s="45">
        <v>489.37</v>
      </c>
      <c r="C118" s="43">
        <v>87.715400000000002</v>
      </c>
      <c r="D118" s="45">
        <f t="shared" si="13"/>
        <v>-8.8508121683477225E-3</v>
      </c>
      <c r="E118" s="45">
        <f t="shared" si="13"/>
        <v>-4.8686343941998424E-2</v>
      </c>
      <c r="F118" s="45">
        <f t="shared" si="14"/>
        <v>-1.2012701054340085E-2</v>
      </c>
      <c r="G118" s="45">
        <f t="shared" si="15"/>
        <v>-5.0556383834512574E-2</v>
      </c>
      <c r="H118" s="45">
        <f t="shared" si="16"/>
        <v>6.0731872539247127E-4</v>
      </c>
      <c r="I118" s="45">
        <f t="shared" si="17"/>
        <v>1.4430498662094338E-4</v>
      </c>
      <c r="J118" s="45">
        <f t="shared" si="18"/>
        <v>-6.7973952143901622E-3</v>
      </c>
      <c r="K118" s="45">
        <f t="shared" si="19"/>
        <v>-4.1888948727608261E-2</v>
      </c>
      <c r="L118" s="45">
        <f t="shared" si="20"/>
        <v>1.7546840255041937E-3</v>
      </c>
      <c r="M118" s="45">
        <f t="shared" si="21"/>
        <v>-4.4535496117291427E-2</v>
      </c>
      <c r="N118" s="45">
        <f t="shared" si="22"/>
        <v>3.0940705688511101E-2</v>
      </c>
      <c r="O118" s="2"/>
      <c r="P118" s="2"/>
      <c r="Q118" s="2"/>
      <c r="V118" s="45">
        <f t="shared" si="23"/>
        <v>1.7546840255041937E-3</v>
      </c>
      <c r="W118" s="45">
        <f t="shared" si="24"/>
        <v>-7.3501869177498434E-5</v>
      </c>
      <c r="X118" s="45">
        <f t="shared" si="25"/>
        <v>3.0789160293596018E-6</v>
      </c>
      <c r="Z118" s="129"/>
      <c r="AA118" s="5"/>
    </row>
    <row r="119" spans="1:27" x14ac:dyDescent="0.35">
      <c r="A119" s="6">
        <v>41351</v>
      </c>
      <c r="B119" s="45">
        <v>493.74</v>
      </c>
      <c r="C119" s="43">
        <v>92.204499999999996</v>
      </c>
      <c r="D119" s="45">
        <f t="shared" si="13"/>
        <v>1.0788789485536434E-2</v>
      </c>
      <c r="E119" s="45">
        <f t="shared" si="13"/>
        <v>8.5007432134602406E-3</v>
      </c>
      <c r="F119" s="45">
        <f t="shared" si="14"/>
        <v>7.6269005995440705E-3</v>
      </c>
      <c r="G119" s="45">
        <f t="shared" si="15"/>
        <v>6.63070332094609E-3</v>
      </c>
      <c r="H119" s="45">
        <f t="shared" si="16"/>
        <v>5.0571715133922594E-5</v>
      </c>
      <c r="I119" s="45">
        <f t="shared" si="17"/>
        <v>5.8169612755325699E-5</v>
      </c>
      <c r="J119" s="45">
        <f t="shared" si="18"/>
        <v>7.3730209218701099E-3</v>
      </c>
      <c r="K119" s="45">
        <f t="shared" si="19"/>
        <v>1.1277222915901308E-3</v>
      </c>
      <c r="L119" s="45">
        <f t="shared" si="20"/>
        <v>1.2717575669492959E-6</v>
      </c>
      <c r="M119" s="45">
        <f t="shared" si="21"/>
        <v>-3.0365079981031155E-2</v>
      </c>
      <c r="N119" s="45">
        <f t="shared" si="22"/>
        <v>4.5111121824771373E-2</v>
      </c>
      <c r="O119" s="2"/>
      <c r="P119" s="2"/>
      <c r="Q119" s="2"/>
      <c r="V119" s="45">
        <f t="shared" si="23"/>
        <v>1.2717575669492959E-6</v>
      </c>
      <c r="W119" s="45">
        <f t="shared" si="24"/>
        <v>1.4341893577471492E-9</v>
      </c>
      <c r="X119" s="45">
        <f t="shared" si="25"/>
        <v>1.6173673090927928E-12</v>
      </c>
      <c r="Z119" s="129"/>
      <c r="AA119" s="5"/>
    </row>
    <row r="120" spans="1:27" x14ac:dyDescent="0.35">
      <c r="A120" s="6">
        <v>41344</v>
      </c>
      <c r="B120" s="45">
        <v>488.47</v>
      </c>
      <c r="C120" s="43">
        <v>91.427300000000002</v>
      </c>
      <c r="D120" s="45">
        <f t="shared" si="13"/>
        <v>4.3427179903447778E-2</v>
      </c>
      <c r="E120" s="45">
        <f t="shared" si="13"/>
        <v>0</v>
      </c>
      <c r="F120" s="45">
        <f t="shared" si="14"/>
        <v>4.0265291017455414E-2</v>
      </c>
      <c r="G120" s="45">
        <f t="shared" si="15"/>
        <v>-1.8700398925141507E-3</v>
      </c>
      <c r="H120" s="45">
        <f t="shared" si="16"/>
        <v>-7.529770048633332E-5</v>
      </c>
      <c r="I120" s="45">
        <f t="shared" si="17"/>
        <v>1.6212936607203755E-3</v>
      </c>
      <c r="J120" s="45">
        <f t="shared" si="18"/>
        <v>3.0922356717490194E-2</v>
      </c>
      <c r="K120" s="45">
        <f t="shared" si="19"/>
        <v>-3.0922356717490194E-2</v>
      </c>
      <c r="L120" s="45">
        <f t="shared" si="20"/>
        <v>9.5619214496371087E-4</v>
      </c>
      <c r="M120" s="45">
        <f t="shared" si="21"/>
        <v>-6.8157441854110636E-3</v>
      </c>
      <c r="N120" s="45">
        <f t="shared" si="22"/>
        <v>6.8660457620391468E-2</v>
      </c>
      <c r="O120" s="2"/>
      <c r="P120" s="2"/>
      <c r="Q120" s="2"/>
      <c r="V120" s="45">
        <f t="shared" si="23"/>
        <v>9.5619214496371087E-4</v>
      </c>
      <c r="W120" s="45">
        <f t="shared" si="24"/>
        <v>-2.9567714597029963E-5</v>
      </c>
      <c r="X120" s="45">
        <f t="shared" si="25"/>
        <v>9.1430341809030227E-7</v>
      </c>
      <c r="Z120" s="129"/>
      <c r="AA120" s="5"/>
    </row>
    <row r="121" spans="1:27" x14ac:dyDescent="0.35">
      <c r="A121" s="6">
        <v>41337</v>
      </c>
      <c r="B121" s="45">
        <v>468.14</v>
      </c>
      <c r="C121" s="43">
        <v>91.427300000000002</v>
      </c>
      <c r="D121" s="45">
        <f t="shared" si="13"/>
        <v>-1.5995222760135639E-3</v>
      </c>
      <c r="E121" s="45">
        <f t="shared" si="13"/>
        <v>1.781082386888639E-2</v>
      </c>
      <c r="F121" s="45">
        <f t="shared" si="14"/>
        <v>-4.7614111620059279E-3</v>
      </c>
      <c r="G121" s="45">
        <f t="shared" si="15"/>
        <v>1.594078397637224E-2</v>
      </c>
      <c r="H121" s="45">
        <f t="shared" si="16"/>
        <v>-7.590062675622403E-5</v>
      </c>
      <c r="I121" s="45">
        <f t="shared" si="17"/>
        <v>2.267103625367464E-5</v>
      </c>
      <c r="J121" s="45">
        <f t="shared" si="18"/>
        <v>-1.5654257931208067E-3</v>
      </c>
      <c r="K121" s="45">
        <f t="shared" si="19"/>
        <v>1.9376249662007197E-2</v>
      </c>
      <c r="L121" s="45">
        <f t="shared" si="20"/>
        <v>3.7543905096443404E-4</v>
      </c>
      <c r="M121" s="45">
        <f t="shared" si="21"/>
        <v>-3.9303526696022072E-2</v>
      </c>
      <c r="N121" s="45">
        <f t="shared" si="22"/>
        <v>3.6172675109780457E-2</v>
      </c>
      <c r="O121" s="2"/>
      <c r="P121" s="2"/>
      <c r="Q121" s="2"/>
      <c r="V121" s="45">
        <f t="shared" si="23"/>
        <v>3.7543905096443404E-4</v>
      </c>
      <c r="W121" s="45">
        <f t="shared" si="24"/>
        <v>7.2746007843539184E-6</v>
      </c>
      <c r="X121" s="45">
        <f t="shared" si="25"/>
        <v>1.4095448098907489E-7</v>
      </c>
      <c r="Z121" s="129"/>
      <c r="AA121" s="5"/>
    </row>
    <row r="122" spans="1:27" x14ac:dyDescent="0.35">
      <c r="A122" s="6">
        <v>41330</v>
      </c>
      <c r="B122" s="45">
        <v>468.89</v>
      </c>
      <c r="C122" s="43">
        <v>89.827399999999997</v>
      </c>
      <c r="D122" s="45">
        <f t="shared" si="13"/>
        <v>1.8528977322095692E-2</v>
      </c>
      <c r="E122" s="45">
        <f t="shared" si="13"/>
        <v>2.3117917667546999E-2</v>
      </c>
      <c r="F122" s="45">
        <f t="shared" si="14"/>
        <v>1.5367088436103328E-2</v>
      </c>
      <c r="G122" s="45">
        <f t="shared" si="15"/>
        <v>2.1247877775032849E-2</v>
      </c>
      <c r="H122" s="45">
        <f t="shared" si="16"/>
        <v>3.2651801684844422E-4</v>
      </c>
      <c r="I122" s="45">
        <f t="shared" si="17"/>
        <v>2.3614740700302062E-4</v>
      </c>
      <c r="J122" s="45">
        <f t="shared" si="18"/>
        <v>1.2957741251224288E-2</v>
      </c>
      <c r="K122" s="45">
        <f t="shared" si="19"/>
        <v>1.0160176416322711E-2</v>
      </c>
      <c r="L122" s="45">
        <f t="shared" si="20"/>
        <v>1.0322918481080019E-4</v>
      </c>
      <c r="M122" s="45">
        <f t="shared" si="21"/>
        <v>-2.4780359651676971E-2</v>
      </c>
      <c r="N122" s="45">
        <f t="shared" si="22"/>
        <v>5.0695842154125557E-2</v>
      </c>
      <c r="O122" s="2"/>
      <c r="P122" s="2"/>
      <c r="Q122" s="2"/>
      <c r="V122" s="45">
        <f t="shared" si="23"/>
        <v>1.0322918481080019E-4</v>
      </c>
      <c r="W122" s="45">
        <f t="shared" si="24"/>
        <v>1.0488267289909106E-6</v>
      </c>
      <c r="X122" s="45">
        <f t="shared" si="25"/>
        <v>1.0656264596702341E-8</v>
      </c>
      <c r="Z122" s="129"/>
      <c r="AA122" s="5"/>
    </row>
    <row r="123" spans="1:27" x14ac:dyDescent="0.35">
      <c r="A123" s="6">
        <v>41323</v>
      </c>
      <c r="B123" s="45">
        <v>460.36</v>
      </c>
      <c r="C123" s="43">
        <v>87.797700000000006</v>
      </c>
      <c r="D123" s="45">
        <f t="shared" si="13"/>
        <v>1.1468998549896796E-2</v>
      </c>
      <c r="E123" s="45">
        <f t="shared" si="13"/>
        <v>6.3338097083616027E-2</v>
      </c>
      <c r="F123" s="45">
        <f t="shared" si="14"/>
        <v>8.3071096639044315E-3</v>
      </c>
      <c r="G123" s="45">
        <f t="shared" si="15"/>
        <v>6.1468057191101877E-2</v>
      </c>
      <c r="H123" s="45">
        <f t="shared" si="16"/>
        <v>5.1062189191363263E-4</v>
      </c>
      <c r="I123" s="45">
        <f t="shared" si="17"/>
        <v>6.9008070968134392E-5</v>
      </c>
      <c r="J123" s="45">
        <f t="shared" si="18"/>
        <v>7.8638071237244773E-3</v>
      </c>
      <c r="K123" s="45">
        <f t="shared" si="19"/>
        <v>5.5474289959891551E-2</v>
      </c>
      <c r="L123" s="45">
        <f t="shared" si="20"/>
        <v>3.0773968465541246E-3</v>
      </c>
      <c r="M123" s="45">
        <f t="shared" si="21"/>
        <v>-2.9874293779176785E-2</v>
      </c>
      <c r="N123" s="45">
        <f t="shared" si="22"/>
        <v>4.560190802662574E-2</v>
      </c>
      <c r="O123" s="2"/>
      <c r="P123" s="2"/>
      <c r="Q123" s="2"/>
      <c r="V123" s="45">
        <f t="shared" si="23"/>
        <v>3.0773968465541246E-3</v>
      </c>
      <c r="W123" s="45">
        <f t="shared" si="24"/>
        <v>1.7071640498739939E-4</v>
      </c>
      <c r="X123" s="45">
        <f t="shared" si="25"/>
        <v>9.4703713511812701E-6</v>
      </c>
      <c r="Z123" s="129"/>
      <c r="AA123" s="5"/>
    </row>
    <row r="124" spans="1:27" x14ac:dyDescent="0.35">
      <c r="A124" s="6">
        <v>41316</v>
      </c>
      <c r="B124" s="45">
        <v>455.14</v>
      </c>
      <c r="C124" s="43">
        <v>82.567999999999998</v>
      </c>
      <c r="D124" s="45">
        <f t="shared" si="13"/>
        <v>-5.2019583843329158E-3</v>
      </c>
      <c r="E124" s="45">
        <f t="shared" si="13"/>
        <v>-2.6832585691959204E-2</v>
      </c>
      <c r="F124" s="45">
        <f t="shared" si="14"/>
        <v>-8.3638472703252802E-3</v>
      </c>
      <c r="G124" s="45">
        <f t="shared" si="15"/>
        <v>-2.8702625584473354E-2</v>
      </c>
      <c r="H124" s="45">
        <f t="shared" si="16"/>
        <v>2.4006437664586601E-4</v>
      </c>
      <c r="I124" s="45">
        <f t="shared" si="17"/>
        <v>6.9953941161327637E-5</v>
      </c>
      <c r="J124" s="45">
        <f t="shared" si="18"/>
        <v>-4.1646648030973328E-3</v>
      </c>
      <c r="K124" s="45">
        <f t="shared" si="19"/>
        <v>-2.2667920888861871E-2</v>
      </c>
      <c r="L124" s="45">
        <f t="shared" si="20"/>
        <v>5.1383463742370032E-4</v>
      </c>
      <c r="M124" s="45">
        <f t="shared" si="21"/>
        <v>-4.1902765705998601E-2</v>
      </c>
      <c r="N124" s="45">
        <f t="shared" si="22"/>
        <v>3.3573436099803927E-2</v>
      </c>
      <c r="O124" s="2"/>
      <c r="P124" s="2"/>
      <c r="Q124" s="2"/>
      <c r="V124" s="45">
        <f t="shared" si="23"/>
        <v>5.1383463742370032E-4</v>
      </c>
      <c r="W124" s="45">
        <f t="shared" si="24"/>
        <v>-1.1647562911077462E-5</v>
      </c>
      <c r="X124" s="45">
        <f t="shared" si="25"/>
        <v>2.6402603461634556E-7</v>
      </c>
      <c r="Z124" s="129"/>
      <c r="AA124" s="5"/>
    </row>
    <row r="125" spans="1:27" x14ac:dyDescent="0.35">
      <c r="A125" s="6">
        <v>41309</v>
      </c>
      <c r="B125" s="45">
        <v>457.52</v>
      </c>
      <c r="C125" s="43">
        <v>84.8446</v>
      </c>
      <c r="D125" s="45">
        <f t="shared" si="13"/>
        <v>-2.4082250805230309E-2</v>
      </c>
      <c r="E125" s="45">
        <f t="shared" si="13"/>
        <v>1.9556053315900972E-2</v>
      </c>
      <c r="F125" s="45">
        <f t="shared" si="14"/>
        <v>-2.7244139691222673E-2</v>
      </c>
      <c r="G125" s="45">
        <f t="shared" si="15"/>
        <v>1.7686013423386823E-2</v>
      </c>
      <c r="H125" s="45">
        <f t="shared" si="16"/>
        <v>-4.8184022028758991E-4</v>
      </c>
      <c r="I125" s="45">
        <f t="shared" si="17"/>
        <v>7.4224314751485468E-4</v>
      </c>
      <c r="J125" s="45">
        <f t="shared" si="18"/>
        <v>-1.7787222179432141E-2</v>
      </c>
      <c r="K125" s="45">
        <f t="shared" si="19"/>
        <v>3.7343275495333117E-2</v>
      </c>
      <c r="L125" s="45">
        <f t="shared" si="20"/>
        <v>1.3945202247203469E-3</v>
      </c>
      <c r="M125" s="45">
        <f t="shared" si="21"/>
        <v>-5.5525323082333405E-2</v>
      </c>
      <c r="N125" s="45">
        <f t="shared" si="22"/>
        <v>1.995087872346912E-2</v>
      </c>
      <c r="O125" s="2"/>
      <c r="P125" s="2"/>
      <c r="Q125" s="2"/>
      <c r="V125" s="45">
        <f t="shared" si="23"/>
        <v>1.3945202247203469E-3</v>
      </c>
      <c r="W125" s="45">
        <f t="shared" si="24"/>
        <v>5.2075952935545765E-5</v>
      </c>
      <c r="X125" s="45">
        <f t="shared" si="25"/>
        <v>1.9446866571540871E-6</v>
      </c>
      <c r="Z125" s="129"/>
      <c r="AA125" s="5"/>
    </row>
    <row r="126" spans="1:27" x14ac:dyDescent="0.35">
      <c r="A126" s="6">
        <v>41302</v>
      </c>
      <c r="B126" s="45">
        <v>468.81</v>
      </c>
      <c r="C126" s="43">
        <v>83.217200000000005</v>
      </c>
      <c r="D126" s="45">
        <f t="shared" si="13"/>
        <v>7.6518001074691077E-3</v>
      </c>
      <c r="E126" s="45">
        <f t="shared" si="13"/>
        <v>0</v>
      </c>
      <c r="F126" s="45">
        <f t="shared" si="14"/>
        <v>4.4899112214767441E-3</v>
      </c>
      <c r="G126" s="45">
        <f t="shared" si="15"/>
        <v>-1.8700398925141507E-3</v>
      </c>
      <c r="H126" s="45">
        <f t="shared" si="16"/>
        <v>-8.3963130980084494E-6</v>
      </c>
      <c r="I126" s="45">
        <f t="shared" si="17"/>
        <v>2.015930277674279E-5</v>
      </c>
      <c r="J126" s="45">
        <f t="shared" si="18"/>
        <v>5.1096122394719669E-3</v>
      </c>
      <c r="K126" s="45">
        <f t="shared" si="19"/>
        <v>-5.1096122394719669E-3</v>
      </c>
      <c r="L126" s="45">
        <f t="shared" si="20"/>
        <v>2.6108137237761728E-5</v>
      </c>
      <c r="M126" s="45">
        <f t="shared" si="21"/>
        <v>-3.2628488663429295E-2</v>
      </c>
      <c r="N126" s="45">
        <f t="shared" si="22"/>
        <v>4.2847713142373234E-2</v>
      </c>
      <c r="O126" s="2"/>
      <c r="P126" s="2"/>
      <c r="Q126" s="2"/>
      <c r="V126" s="45">
        <f t="shared" si="23"/>
        <v>2.6108137237761728E-5</v>
      </c>
      <c r="W126" s="45">
        <f t="shared" si="24"/>
        <v>-1.3340245757988115E-7</v>
      </c>
      <c r="X126" s="45">
        <f t="shared" si="25"/>
        <v>6.8163483002580055E-10</v>
      </c>
      <c r="Z126" s="129"/>
      <c r="AA126" s="5"/>
    </row>
    <row r="127" spans="1:27" x14ac:dyDescent="0.35">
      <c r="A127" s="6">
        <v>41295</v>
      </c>
      <c r="B127" s="45">
        <v>465.25</v>
      </c>
      <c r="C127" s="43">
        <v>83.217200000000005</v>
      </c>
      <c r="D127" s="45">
        <f t="shared" si="13"/>
        <v>3.0682321665928276E-2</v>
      </c>
      <c r="E127" s="45">
        <f t="shared" si="13"/>
        <v>3.5495728218643656E-2</v>
      </c>
      <c r="F127" s="45">
        <f t="shared" si="14"/>
        <v>2.7520432779935912E-2</v>
      </c>
      <c r="G127" s="45">
        <f t="shared" si="15"/>
        <v>3.3625688326129506E-2</v>
      </c>
      <c r="H127" s="45">
        <f t="shared" si="16"/>
        <v>9.2539349525832279E-4</v>
      </c>
      <c r="I127" s="45">
        <f t="shared" si="17"/>
        <v>7.5737422039497105E-4</v>
      </c>
      <c r="J127" s="45">
        <f t="shared" si="18"/>
        <v>2.1726653667801379E-2</v>
      </c>
      <c r="K127" s="45">
        <f t="shared" si="19"/>
        <v>1.3769074550842277E-2</v>
      </c>
      <c r="L127" s="45">
        <f t="shared" si="20"/>
        <v>1.8958741398665245E-4</v>
      </c>
      <c r="M127" s="45">
        <f t="shared" si="21"/>
        <v>-1.6011447235099882E-2</v>
      </c>
      <c r="N127" s="45">
        <f t="shared" si="22"/>
        <v>5.9464754570702646E-2</v>
      </c>
      <c r="O127" s="2"/>
      <c r="P127" s="2"/>
      <c r="Q127" s="2"/>
      <c r="V127" s="45">
        <f t="shared" si="23"/>
        <v>1.8958741398665245E-4</v>
      </c>
      <c r="W127" s="45">
        <f t="shared" si="24"/>
        <v>2.6104432370836153E-6</v>
      </c>
      <c r="X127" s="45">
        <f t="shared" si="25"/>
        <v>3.5943387542146344E-8</v>
      </c>
      <c r="Z127" s="129"/>
      <c r="AA127" s="5"/>
    </row>
    <row r="128" spans="1:27" x14ac:dyDescent="0.35">
      <c r="A128" s="6">
        <v>41288</v>
      </c>
      <c r="B128" s="45">
        <v>451.4</v>
      </c>
      <c r="C128" s="43">
        <v>80.364599999999996</v>
      </c>
      <c r="D128" s="45">
        <f t="shared" si="13"/>
        <v>-1.8132767237186546E-3</v>
      </c>
      <c r="E128" s="45">
        <f t="shared" si="13"/>
        <v>3.1956618889857047E-3</v>
      </c>
      <c r="F128" s="45">
        <f t="shared" si="14"/>
        <v>-4.9751656097110179E-3</v>
      </c>
      <c r="G128" s="45">
        <f t="shared" si="15"/>
        <v>1.3256219964715541E-3</v>
      </c>
      <c r="H128" s="45">
        <f t="shared" si="16"/>
        <v>-6.5951889683217359E-6</v>
      </c>
      <c r="I128" s="45">
        <f t="shared" si="17"/>
        <v>2.4752272844051205E-5</v>
      </c>
      <c r="J128" s="45">
        <f t="shared" si="18"/>
        <v>-1.719654454594629E-3</v>
      </c>
      <c r="K128" s="45">
        <f t="shared" si="19"/>
        <v>4.9153163435803338E-3</v>
      </c>
      <c r="L128" s="45">
        <f t="shared" si="20"/>
        <v>2.416033475746794E-5</v>
      </c>
      <c r="M128" s="45">
        <f t="shared" si="21"/>
        <v>-3.9457755357495891E-2</v>
      </c>
      <c r="N128" s="45">
        <f t="shared" si="22"/>
        <v>3.6018446448306637E-2</v>
      </c>
      <c r="O128" s="2"/>
      <c r="P128" s="2"/>
      <c r="Q128" s="2"/>
      <c r="V128" s="45">
        <f t="shared" si="23"/>
        <v>2.416033475746794E-5</v>
      </c>
      <c r="W128" s="45">
        <f t="shared" si="24"/>
        <v>1.1875568829975416E-7</v>
      </c>
      <c r="X128" s="45">
        <f t="shared" si="25"/>
        <v>5.8372177559291342E-10</v>
      </c>
      <c r="Z128" s="129"/>
      <c r="AA128" s="5"/>
    </row>
    <row r="129" spans="1:27" x14ac:dyDescent="0.35">
      <c r="A129" s="6">
        <v>41281</v>
      </c>
      <c r="B129" s="45">
        <v>452.22</v>
      </c>
      <c r="C129" s="43">
        <v>80.108599999999996</v>
      </c>
      <c r="D129" s="45">
        <f t="shared" si="13"/>
        <v>1.8831557259011958E-3</v>
      </c>
      <c r="E129" s="45">
        <f t="shared" si="13"/>
        <v>2.0576878093566584E-3</v>
      </c>
      <c r="F129" s="45">
        <f t="shared" si="14"/>
        <v>-1.2787331600911677E-3</v>
      </c>
      <c r="G129" s="45">
        <f t="shared" si="15"/>
        <v>1.8764791684250772E-4</v>
      </c>
      <c r="H129" s="45">
        <f t="shared" si="16"/>
        <v>-2.3995161368854456E-7</v>
      </c>
      <c r="I129" s="45">
        <f t="shared" si="17"/>
        <v>1.6351584947167441E-6</v>
      </c>
      <c r="J129" s="45">
        <f t="shared" si="18"/>
        <v>9.4740503845419958E-4</v>
      </c>
      <c r="K129" s="45">
        <f t="shared" si="19"/>
        <v>1.1102827709024588E-3</v>
      </c>
      <c r="L129" s="45">
        <f t="shared" si="20"/>
        <v>1.2327278313628419E-6</v>
      </c>
      <c r="M129" s="45">
        <f t="shared" si="21"/>
        <v>-3.6790695864447068E-2</v>
      </c>
      <c r="N129" s="45">
        <f t="shared" si="22"/>
        <v>3.8685505941355461E-2</v>
      </c>
      <c r="O129" s="2"/>
      <c r="P129" s="2"/>
      <c r="Q129" s="2"/>
      <c r="V129" s="45">
        <f t="shared" si="23"/>
        <v>1.2327278313628419E-6</v>
      </c>
      <c r="W129" s="45">
        <f t="shared" si="24"/>
        <v>1.3686764723741151E-9</v>
      </c>
      <c r="X129" s="45">
        <f t="shared" si="25"/>
        <v>1.5196179062165353E-12</v>
      </c>
      <c r="Z129" s="129"/>
      <c r="AA129" s="5"/>
    </row>
    <row r="130" spans="1:27" x14ac:dyDescent="0.35">
      <c r="A130" s="6">
        <v>41274</v>
      </c>
      <c r="B130" s="45">
        <v>451.37</v>
      </c>
      <c r="C130" s="43">
        <v>79.944100000000006</v>
      </c>
      <c r="D130" s="45">
        <f t="shared" si="13"/>
        <v>-1.9016871945691652E-3</v>
      </c>
      <c r="E130" s="45">
        <f t="shared" si="13"/>
        <v>-4.553616121569095E-3</v>
      </c>
      <c r="F130" s="45">
        <f t="shared" si="14"/>
        <v>-5.063576080561529E-3</v>
      </c>
      <c r="G130" s="45">
        <f t="shared" si="15"/>
        <v>-6.4236560140832457E-3</v>
      </c>
      <c r="H130" s="45">
        <f t="shared" si="16"/>
        <v>3.2526670942667134E-5</v>
      </c>
      <c r="I130" s="45">
        <f t="shared" si="17"/>
        <v>2.5639802723634857E-5</v>
      </c>
      <c r="J130" s="45">
        <f t="shared" si="18"/>
        <v>-1.7834446059853358E-3</v>
      </c>
      <c r="K130" s="45">
        <f t="shared" si="19"/>
        <v>-2.7701715155837589E-3</v>
      </c>
      <c r="L130" s="45">
        <f t="shared" si="20"/>
        <v>7.6738502257516203E-6</v>
      </c>
      <c r="M130" s="45">
        <f t="shared" si="21"/>
        <v>-3.9521545508886598E-2</v>
      </c>
      <c r="N130" s="45">
        <f t="shared" si="22"/>
        <v>3.5954656296915931E-2</v>
      </c>
      <c r="O130" s="2"/>
      <c r="P130" s="2"/>
      <c r="Q130" s="2"/>
      <c r="V130" s="45">
        <f t="shared" si="23"/>
        <v>7.6738502257516203E-6</v>
      </c>
      <c r="W130" s="45">
        <f t="shared" si="24"/>
        <v>-2.1257881310233135E-8</v>
      </c>
      <c r="X130" s="45">
        <f t="shared" si="25"/>
        <v>5.8887977287268199E-11</v>
      </c>
      <c r="Z130" s="129"/>
      <c r="AA130" s="5"/>
    </row>
    <row r="131" spans="1:27" x14ac:dyDescent="0.35">
      <c r="A131" s="6">
        <v>41267</v>
      </c>
      <c r="B131" s="45">
        <v>452.23</v>
      </c>
      <c r="C131" s="43">
        <v>80.309799999999996</v>
      </c>
      <c r="D131" s="45">
        <f t="shared" ref="D131:E141" si="26">(B131-B132)/B132</f>
        <v>7.5303553525676624E-3</v>
      </c>
      <c r="E131" s="45">
        <f t="shared" si="26"/>
        <v>-1.0141422806615355E-2</v>
      </c>
      <c r="F131" s="45">
        <f t="shared" ref="F131:F141" si="27">D131-AVERAGE($D$2:$D$141)</f>
        <v>4.3684664665752989E-3</v>
      </c>
      <c r="G131" s="45">
        <f t="shared" ref="G131:G141" si="28">E131-AVERAGE($E$2:$E$141)</f>
        <v>-1.2011462699129505E-2</v>
      </c>
      <c r="H131" s="45">
        <f t="shared" ref="H131:H141" si="29">F131*G131</f>
        <v>-5.2471672015667268E-5</v>
      </c>
      <c r="I131" s="45">
        <f t="shared" ref="I131:I141" si="30">F131^2</f>
        <v>1.9083499269592876E-5</v>
      </c>
      <c r="J131" s="45">
        <f t="shared" ref="J131:J141" si="31">$S$4+$R$11*D131</f>
        <v>5.0219871060885081E-3</v>
      </c>
      <c r="K131" s="45">
        <f t="shared" ref="K131:K141" si="32">E131-J131</f>
        <v>-1.5163409912703863E-2</v>
      </c>
      <c r="L131" s="45">
        <f t="shared" ref="L131:L141" si="33">K131^2</f>
        <v>2.2992900018068579E-4</v>
      </c>
      <c r="M131" s="45">
        <f t="shared" ref="M131:M141" si="34">$S$4+($R$4*D131)-$R$21</f>
        <v>-3.2716113796812753E-2</v>
      </c>
      <c r="N131" s="45">
        <f t="shared" ref="N131:N141" si="35">$S$4+($R$4*D131)+$R$21</f>
        <v>4.2760088008989776E-2</v>
      </c>
      <c r="O131" s="2"/>
      <c r="P131" s="2"/>
      <c r="Q131" s="2"/>
      <c r="V131" s="45">
        <f t="shared" ref="V131:V141" si="36">(K131-AVERAGE($K$2:$K$141))^2</f>
        <v>2.2992900018068579E-4</v>
      </c>
      <c r="W131" s="45">
        <f t="shared" ref="W131:W141" si="37">(K131-AVERAGE($K$2:$K$141))^3</f>
        <v>-3.4865076805578994E-6</v>
      </c>
      <c r="X131" s="45">
        <f t="shared" ref="X131:X141" si="38">(K131-AVERAGE($K$2:$K$141))^4</f>
        <v>5.2867345124089804E-8</v>
      </c>
      <c r="Z131" s="129"/>
      <c r="AA131" s="5"/>
    </row>
    <row r="132" spans="1:27" x14ac:dyDescent="0.35">
      <c r="A132" s="7">
        <v>41260</v>
      </c>
      <c r="B132" s="45">
        <v>448.85</v>
      </c>
      <c r="C132" s="43">
        <v>81.132599999999996</v>
      </c>
      <c r="D132" s="45">
        <f t="shared" si="26"/>
        <v>-1.0864295473577396E-2</v>
      </c>
      <c r="E132" s="45">
        <f t="shared" si="26"/>
        <v>2.8243315233714584E-3</v>
      </c>
      <c r="F132" s="45">
        <f t="shared" si="27"/>
        <v>-1.402618435956976E-2</v>
      </c>
      <c r="G132" s="45">
        <f t="shared" si="28"/>
        <v>9.5429163085730771E-4</v>
      </c>
      <c r="H132" s="45">
        <f t="shared" si="29"/>
        <v>-1.3385070347199088E-5</v>
      </c>
      <c r="I132" s="45">
        <f t="shared" si="30"/>
        <v>1.9673384768863935E-4</v>
      </c>
      <c r="J132" s="45">
        <f t="shared" si="31"/>
        <v>-8.2501688918478425E-3</v>
      </c>
      <c r="K132" s="45">
        <f t="shared" si="32"/>
        <v>1.1074500415219301E-2</v>
      </c>
      <c r="L132" s="45">
        <f t="shared" si="33"/>
        <v>1.2264455944669246E-4</v>
      </c>
      <c r="M132" s="45">
        <f t="shared" si="34"/>
        <v>-4.5988269794749112E-2</v>
      </c>
      <c r="N132" s="45">
        <f t="shared" si="35"/>
        <v>2.948793201105342E-2</v>
      </c>
      <c r="O132" s="2"/>
      <c r="P132" s="2"/>
      <c r="Q132" s="2"/>
      <c r="V132" s="45">
        <f t="shared" si="36"/>
        <v>1.2264455944669246E-4</v>
      </c>
      <c r="W132" s="45">
        <f t="shared" si="37"/>
        <v>1.358227224516784E-6</v>
      </c>
      <c r="X132" s="45">
        <f t="shared" si="38"/>
        <v>1.504168796187328E-8</v>
      </c>
      <c r="Z132" s="129"/>
      <c r="AA132" s="5"/>
    </row>
    <row r="133" spans="1:27" x14ac:dyDescent="0.35">
      <c r="A133" s="6">
        <v>41253</v>
      </c>
      <c r="B133" s="45">
        <v>453.78</v>
      </c>
      <c r="C133" s="43">
        <v>80.9041</v>
      </c>
      <c r="D133" s="45">
        <f t="shared" si="26"/>
        <v>9.1849216056933067E-3</v>
      </c>
      <c r="E133" s="45">
        <f t="shared" si="26"/>
        <v>6.827161799752267E-3</v>
      </c>
      <c r="F133" s="45">
        <f t="shared" si="27"/>
        <v>6.0230327197009432E-3</v>
      </c>
      <c r="G133" s="45">
        <f t="shared" si="28"/>
        <v>4.9571219072381163E-3</v>
      </c>
      <c r="H133" s="45">
        <f t="shared" si="29"/>
        <v>2.9856907442841518E-5</v>
      </c>
      <c r="I133" s="45">
        <f t="shared" si="30"/>
        <v>3.6276923142588138E-5</v>
      </c>
      <c r="J133" s="45">
        <f t="shared" si="31"/>
        <v>6.2157940246298721E-3</v>
      </c>
      <c r="K133" s="45">
        <f t="shared" si="32"/>
        <v>6.113677751223949E-4</v>
      </c>
      <c r="L133" s="45">
        <f t="shared" si="33"/>
        <v>3.7377055645810723E-7</v>
      </c>
      <c r="M133" s="45">
        <f t="shared" si="34"/>
        <v>-3.1522306878271393E-2</v>
      </c>
      <c r="N133" s="45">
        <f t="shared" si="35"/>
        <v>4.3953894927531136E-2</v>
      </c>
      <c r="O133" s="2"/>
      <c r="P133" s="2"/>
      <c r="Q133" s="2"/>
      <c r="V133" s="45">
        <f t="shared" si="36"/>
        <v>3.7377055645810723E-7</v>
      </c>
      <c r="W133" s="45">
        <f t="shared" si="37"/>
        <v>2.285112735080525E-10</v>
      </c>
      <c r="X133" s="45">
        <f t="shared" si="38"/>
        <v>1.3970442887500311E-13</v>
      </c>
      <c r="Z133" s="129"/>
      <c r="AA133" s="5"/>
    </row>
    <row r="134" spans="1:27" x14ac:dyDescent="0.35">
      <c r="A134" s="6">
        <v>41246</v>
      </c>
      <c r="B134" s="45">
        <v>449.65</v>
      </c>
      <c r="C134" s="43">
        <v>80.355500000000006</v>
      </c>
      <c r="D134" s="45">
        <f t="shared" si="26"/>
        <v>2.2001500102279584E-2</v>
      </c>
      <c r="E134" s="45">
        <f t="shared" si="26"/>
        <v>2.0790432793141182E-2</v>
      </c>
      <c r="F134" s="45">
        <f t="shared" si="27"/>
        <v>1.883961121628722E-2</v>
      </c>
      <c r="G134" s="45">
        <f t="shared" si="28"/>
        <v>1.8920392900627032E-2</v>
      </c>
      <c r="H134" s="45">
        <f t="shared" si="29"/>
        <v>3.5645284630721414E-4</v>
      </c>
      <c r="I134" s="45">
        <f t="shared" si="30"/>
        <v>3.5493095078085524E-4</v>
      </c>
      <c r="J134" s="45">
        <f t="shared" si="31"/>
        <v>1.54632448609738E-2</v>
      </c>
      <c r="K134" s="45">
        <f t="shared" si="32"/>
        <v>5.3271879321673821E-3</v>
      </c>
      <c r="L134" s="45">
        <f t="shared" si="33"/>
        <v>2.8378931264629788E-5</v>
      </c>
      <c r="M134" s="45">
        <f t="shared" si="34"/>
        <v>-2.2274856041927464E-2</v>
      </c>
      <c r="N134" s="45">
        <f t="shared" si="35"/>
        <v>5.3201345763875064E-2</v>
      </c>
      <c r="O134" s="2"/>
      <c r="P134" s="2"/>
      <c r="Q134" s="2"/>
      <c r="V134" s="45">
        <f t="shared" si="36"/>
        <v>2.8378931264629788E-5</v>
      </c>
      <c r="W134" s="45">
        <f t="shared" si="37"/>
        <v>1.5117990016074342E-7</v>
      </c>
      <c r="X134" s="45">
        <f t="shared" si="38"/>
        <v>8.0536373972258204E-10</v>
      </c>
      <c r="Z134" s="129"/>
      <c r="AA134" s="5"/>
    </row>
    <row r="135" spans="1:27" x14ac:dyDescent="0.35">
      <c r="A135" s="6">
        <v>41239</v>
      </c>
      <c r="B135" s="45">
        <v>439.97</v>
      </c>
      <c r="C135" s="43">
        <v>78.718900000000005</v>
      </c>
      <c r="D135" s="45">
        <f t="shared" si="26"/>
        <v>2.5738465483878536E-2</v>
      </c>
      <c r="E135" s="45">
        <f t="shared" si="26"/>
        <v>3.3117441318713171E-2</v>
      </c>
      <c r="F135" s="45">
        <f t="shared" si="27"/>
        <v>2.2576576597886172E-2</v>
      </c>
      <c r="G135" s="45">
        <f t="shared" si="28"/>
        <v>3.1247401426199022E-2</v>
      </c>
      <c r="H135" s="45">
        <f t="shared" si="29"/>
        <v>7.0545935178347981E-4</v>
      </c>
      <c r="I135" s="45">
        <f t="shared" si="30"/>
        <v>5.0970181088022158E-4</v>
      </c>
      <c r="J135" s="45">
        <f t="shared" si="31"/>
        <v>1.8159549779845865E-2</v>
      </c>
      <c r="K135" s="45">
        <f t="shared" si="32"/>
        <v>1.4957891538867306E-2</v>
      </c>
      <c r="L135" s="45">
        <f t="shared" si="33"/>
        <v>2.2373851928851813E-4</v>
      </c>
      <c r="M135" s="45">
        <f t="shared" si="34"/>
        <v>-1.9578551123055395E-2</v>
      </c>
      <c r="N135" s="45">
        <f t="shared" si="35"/>
        <v>5.589765068274713E-2</v>
      </c>
      <c r="O135" s="2"/>
      <c r="P135" s="2"/>
      <c r="Q135" s="2"/>
      <c r="V135" s="45">
        <f t="shared" si="36"/>
        <v>2.2373851928851813E-4</v>
      </c>
      <c r="W135" s="45">
        <f t="shared" si="37"/>
        <v>3.3466565045844246E-6</v>
      </c>
      <c r="X135" s="45">
        <f t="shared" si="38"/>
        <v>5.0058925013418601E-8</v>
      </c>
      <c r="Z135" s="129"/>
      <c r="AA135" s="5"/>
    </row>
    <row r="136" spans="1:27" x14ac:dyDescent="0.35">
      <c r="A136" s="6">
        <v>41232</v>
      </c>
      <c r="B136" s="45">
        <v>428.93</v>
      </c>
      <c r="C136" s="43">
        <v>76.195499999999996</v>
      </c>
      <c r="D136" s="45">
        <f t="shared" si="26"/>
        <v>7.1143460906316737E-3</v>
      </c>
      <c r="E136" s="45">
        <f t="shared" si="26"/>
        <v>1.4466993924821026E-2</v>
      </c>
      <c r="F136" s="45">
        <f t="shared" si="27"/>
        <v>3.9524572046393102E-3</v>
      </c>
      <c r="G136" s="45">
        <f t="shared" si="28"/>
        <v>1.2596954032306876E-2</v>
      </c>
      <c r="H136" s="45">
        <f t="shared" si="29"/>
        <v>4.9788921721501524E-5</v>
      </c>
      <c r="I136" s="45">
        <f t="shared" si="30"/>
        <v>1.5621917954505189E-5</v>
      </c>
      <c r="J136" s="45">
        <f t="shared" si="31"/>
        <v>4.7218270284015151E-3</v>
      </c>
      <c r="K136" s="45">
        <f t="shared" si="32"/>
        <v>9.7451668964195111E-3</v>
      </c>
      <c r="L136" s="45">
        <f t="shared" si="33"/>
        <v>9.4968277839070682E-5</v>
      </c>
      <c r="M136" s="45">
        <f t="shared" si="34"/>
        <v>-3.3016273874499749E-2</v>
      </c>
      <c r="N136" s="45">
        <f t="shared" si="35"/>
        <v>4.2459927931302779E-2</v>
      </c>
      <c r="O136" s="2"/>
      <c r="P136" s="2"/>
      <c r="Q136" s="2"/>
      <c r="V136" s="45">
        <f t="shared" si="36"/>
        <v>9.4968277839070682E-5</v>
      </c>
      <c r="W136" s="45">
        <f t="shared" si="37"/>
        <v>9.2548171740728227E-7</v>
      </c>
      <c r="X136" s="45">
        <f t="shared" si="38"/>
        <v>9.0189737957189229E-9</v>
      </c>
      <c r="Z136" s="129"/>
      <c r="AA136" s="5"/>
    </row>
    <row r="137" spans="1:27" x14ac:dyDescent="0.35">
      <c r="A137" s="6">
        <v>41225</v>
      </c>
      <c r="B137" s="45">
        <v>425.9</v>
      </c>
      <c r="C137" s="43">
        <v>75.108900000000006</v>
      </c>
      <c r="D137" s="45">
        <f t="shared" si="26"/>
        <v>-1.2107997773241851E-2</v>
      </c>
      <c r="E137" s="45">
        <f t="shared" si="26"/>
        <v>-8.4206661505181616E-4</v>
      </c>
      <c r="F137" s="45">
        <f t="shared" si="27"/>
        <v>-1.5269886659234216E-2</v>
      </c>
      <c r="G137" s="45">
        <f t="shared" si="28"/>
        <v>-2.7121065075659668E-3</v>
      </c>
      <c r="H137" s="45">
        <f t="shared" si="29"/>
        <v>4.1413558978303855E-5</v>
      </c>
      <c r="I137" s="45">
        <f t="shared" si="30"/>
        <v>2.3316943858585907E-4</v>
      </c>
      <c r="J137" s="45">
        <f t="shared" si="31"/>
        <v>-9.1475281889690108E-3</v>
      </c>
      <c r="K137" s="45">
        <f t="shared" si="32"/>
        <v>8.3054615739171951E-3</v>
      </c>
      <c r="L137" s="45">
        <f t="shared" si="33"/>
        <v>6.8980691955815095E-5</v>
      </c>
      <c r="M137" s="45">
        <f t="shared" si="34"/>
        <v>-4.6885629091870273E-2</v>
      </c>
      <c r="N137" s="45">
        <f t="shared" si="35"/>
        <v>2.8590572713932252E-2</v>
      </c>
      <c r="O137" s="2"/>
      <c r="P137" s="2"/>
      <c r="Q137" s="2"/>
      <c r="V137" s="45">
        <f t="shared" si="36"/>
        <v>6.8980691955815095E-5</v>
      </c>
      <c r="W137" s="45">
        <f t="shared" si="37"/>
        <v>5.729164863812412E-7</v>
      </c>
      <c r="X137" s="45">
        <f t="shared" si="38"/>
        <v>4.758335862703053E-9</v>
      </c>
      <c r="Z137" s="129"/>
      <c r="AA137" s="5"/>
    </row>
    <row r="138" spans="1:27" x14ac:dyDescent="0.35">
      <c r="A138" s="6">
        <v>41218</v>
      </c>
      <c r="B138" s="45">
        <v>431.12</v>
      </c>
      <c r="C138" s="43">
        <v>75.172200000000004</v>
      </c>
      <c r="D138" s="45">
        <f t="shared" si="26"/>
        <v>2.779764459066425E-2</v>
      </c>
      <c r="E138" s="45">
        <f t="shared" si="26"/>
        <v>1.5668593264105085E-3</v>
      </c>
      <c r="F138" s="45">
        <f t="shared" si="27"/>
        <v>2.4635755704671886E-2</v>
      </c>
      <c r="G138" s="45">
        <f t="shared" si="28"/>
        <v>-3.0318056610364216E-4</v>
      </c>
      <c r="H138" s="45">
        <f t="shared" si="29"/>
        <v>-7.4690823609334538E-6</v>
      </c>
      <c r="I138" s="45">
        <f t="shared" si="30"/>
        <v>6.0692045914027338E-4</v>
      </c>
      <c r="J138" s="45">
        <f t="shared" si="31"/>
        <v>1.9645294010125373E-2</v>
      </c>
      <c r="K138" s="45">
        <f t="shared" si="32"/>
        <v>-1.8078434683714863E-2</v>
      </c>
      <c r="L138" s="45">
        <f t="shared" si="33"/>
        <v>3.2682980061334455E-4</v>
      </c>
      <c r="M138" s="45">
        <f t="shared" si="34"/>
        <v>-1.8092806892775887E-2</v>
      </c>
      <c r="N138" s="45">
        <f t="shared" si="35"/>
        <v>5.7383394913026645E-2</v>
      </c>
      <c r="O138" s="2"/>
      <c r="P138" s="2"/>
      <c r="Q138" s="2"/>
      <c r="V138" s="45">
        <f t="shared" si="36"/>
        <v>3.2682980061334455E-4</v>
      </c>
      <c r="W138" s="45">
        <f t="shared" si="37"/>
        <v>-5.9085712030799018E-6</v>
      </c>
      <c r="X138" s="45">
        <f t="shared" si="38"/>
        <v>1.0681771856895855E-7</v>
      </c>
      <c r="Z138" s="129"/>
      <c r="AA138" s="5"/>
    </row>
    <row r="139" spans="1:27" x14ac:dyDescent="0.35">
      <c r="A139" s="6">
        <v>41211</v>
      </c>
      <c r="B139" s="45">
        <v>419.46</v>
      </c>
      <c r="C139" s="43">
        <v>75.054599999999994</v>
      </c>
      <c r="D139" s="45">
        <f t="shared" si="26"/>
        <v>-5.2410652880215246E-3</v>
      </c>
      <c r="E139" s="45">
        <f t="shared" si="26"/>
        <v>-2.857786302816644E-2</v>
      </c>
      <c r="F139" s="45">
        <f t="shared" si="27"/>
        <v>-8.4029541740138873E-3</v>
      </c>
      <c r="G139" s="45">
        <f t="shared" si="28"/>
        <v>-3.044790292068059E-2</v>
      </c>
      <c r="H139" s="45">
        <f t="shared" si="29"/>
        <v>2.5585233293730261E-4</v>
      </c>
      <c r="I139" s="45">
        <f t="shared" si="30"/>
        <v>7.0609638850577407E-5</v>
      </c>
      <c r="J139" s="45">
        <f t="shared" si="31"/>
        <v>-4.1928813173033961E-3</v>
      </c>
      <c r="K139" s="45">
        <f t="shared" si="32"/>
        <v>-2.4384981710863042E-2</v>
      </c>
      <c r="L139" s="45">
        <f t="shared" si="33"/>
        <v>5.9462733303912506E-4</v>
      </c>
      <c r="M139" s="45">
        <f t="shared" si="34"/>
        <v>-4.1930982220204659E-2</v>
      </c>
      <c r="N139" s="45">
        <f t="shared" si="35"/>
        <v>3.354521958559787E-2</v>
      </c>
      <c r="O139" s="2"/>
      <c r="P139" s="2"/>
      <c r="Q139" s="2"/>
      <c r="V139" s="45">
        <f t="shared" si="36"/>
        <v>5.9462733303912506E-4</v>
      </c>
      <c r="W139" s="45">
        <f t="shared" si="37"/>
        <v>-1.4499976640938331E-5</v>
      </c>
      <c r="X139" s="45">
        <f t="shared" si="38"/>
        <v>3.5358166519722254E-7</v>
      </c>
      <c r="Z139" s="129"/>
      <c r="AA139" s="5"/>
    </row>
    <row r="140" spans="1:27" x14ac:dyDescent="0.35">
      <c r="A140" s="6">
        <v>41204</v>
      </c>
      <c r="B140" s="45">
        <v>421.67</v>
      </c>
      <c r="C140" s="43">
        <v>77.262600000000006</v>
      </c>
      <c r="D140" s="45">
        <f t="shared" si="26"/>
        <v>-9.0036725506455499E-4</v>
      </c>
      <c r="E140" s="45">
        <f t="shared" si="26"/>
        <v>-3.7320936630537309E-2</v>
      </c>
      <c r="F140" s="45">
        <f t="shared" si="27"/>
        <v>-4.0622561410569181E-3</v>
      </c>
      <c r="G140" s="45">
        <f t="shared" si="28"/>
        <v>-3.9190976523051459E-2</v>
      </c>
      <c r="H140" s="45">
        <f t="shared" si="29"/>
        <v>1.5920378505478329E-4</v>
      </c>
      <c r="I140" s="45">
        <f t="shared" si="30"/>
        <v>1.6501924955554643E-5</v>
      </c>
      <c r="J140" s="45">
        <f t="shared" si="31"/>
        <v>-1.0609696557101053E-3</v>
      </c>
      <c r="K140" s="45">
        <f t="shared" si="32"/>
        <v>-3.6259966974827203E-2</v>
      </c>
      <c r="L140" s="45">
        <f t="shared" si="33"/>
        <v>1.3147852050155594E-3</v>
      </c>
      <c r="M140" s="45">
        <f t="shared" si="34"/>
        <v>-3.879907055861137E-2</v>
      </c>
      <c r="N140" s="45">
        <f t="shared" si="35"/>
        <v>3.6677131247191158E-2</v>
      </c>
      <c r="O140" s="2"/>
      <c r="P140" s="2"/>
      <c r="Q140" s="2"/>
      <c r="V140" s="45">
        <f t="shared" si="36"/>
        <v>1.3147852050155594E-3</v>
      </c>
      <c r="W140" s="45">
        <f t="shared" si="37"/>
        <v>-4.7674068112855597E-5</v>
      </c>
      <c r="X140" s="45">
        <f t="shared" si="38"/>
        <v>1.7286601353278066E-6</v>
      </c>
      <c r="Z140" s="129"/>
      <c r="AA140" s="5"/>
    </row>
    <row r="141" spans="1:27" x14ac:dyDescent="0.35">
      <c r="A141" s="6">
        <v>41197</v>
      </c>
      <c r="B141" s="45">
        <v>422.05</v>
      </c>
      <c r="C141" s="43">
        <v>80.257900000000006</v>
      </c>
      <c r="D141" s="45">
        <f t="shared" si="26"/>
        <v>1.8952197006277215E-2</v>
      </c>
      <c r="E141" s="45">
        <f t="shared" si="26"/>
        <v>7.8409212203407932E-3</v>
      </c>
      <c r="F141" s="45">
        <f t="shared" si="27"/>
        <v>1.5790308120284851E-2</v>
      </c>
      <c r="G141" s="45">
        <f t="shared" si="28"/>
        <v>5.9708813278266425E-3</v>
      </c>
      <c r="H141" s="45">
        <f t="shared" si="29"/>
        <v>9.4282055916038228E-5</v>
      </c>
      <c r="I141" s="45">
        <f t="shared" si="30"/>
        <v>2.4933383053353368E-4</v>
      </c>
      <c r="J141" s="45">
        <f t="shared" si="31"/>
        <v>1.3263103811402424E-2</v>
      </c>
      <c r="K141" s="45">
        <f t="shared" si="32"/>
        <v>-5.4221825910616313E-3</v>
      </c>
      <c r="L141" s="45">
        <f t="shared" si="33"/>
        <v>2.9400064050811824E-5</v>
      </c>
      <c r="M141" s="45">
        <f t="shared" si="34"/>
        <v>-2.4474997091498835E-2</v>
      </c>
      <c r="N141" s="45">
        <f t="shared" si="35"/>
        <v>5.1001204714303694E-2</v>
      </c>
      <c r="O141" s="2"/>
      <c r="P141" s="2"/>
      <c r="Q141" s="2"/>
      <c r="V141" s="45">
        <f t="shared" si="36"/>
        <v>2.9400064050811824E-5</v>
      </c>
      <c r="W141" s="45">
        <f t="shared" si="37"/>
        <v>-1.5941251547240876E-7</v>
      </c>
      <c r="X141" s="45">
        <f t="shared" si="38"/>
        <v>8.6436376619183773E-10</v>
      </c>
      <c r="Z141" s="129"/>
      <c r="AA141" s="5"/>
    </row>
    <row r="142" spans="1:27" x14ac:dyDescent="0.35">
      <c r="A142" s="7">
        <v>41190</v>
      </c>
      <c r="B142" s="45">
        <v>414.2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2"/>
      <c r="P142" s="2"/>
      <c r="Q142" s="2"/>
      <c r="V142" s="45"/>
      <c r="W142" s="45"/>
      <c r="X142" s="45"/>
      <c r="Z142" s="129"/>
      <c r="AA142" s="5"/>
    </row>
    <row r="143" spans="1:27" x14ac:dyDescent="0.35">
      <c r="A143" s="2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2"/>
      <c r="P143" s="2"/>
      <c r="Q143" s="2"/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Feuil18">
    <tabColor theme="0" tint="-0.34998626667073579"/>
  </sheetPr>
  <dimension ref="A1:AD158"/>
  <sheetViews>
    <sheetView zoomScale="41" zoomScaleNormal="80" zoomScalePageLayoutView="80" workbookViewId="0">
      <selection activeCell="AA20" sqref="AA20"/>
    </sheetView>
  </sheetViews>
  <sheetFormatPr baseColWidth="10" defaultColWidth="11.453125" defaultRowHeight="14.5" x14ac:dyDescent="0.35"/>
  <cols>
    <col min="2" max="2" width="12.81640625" bestFit="1" customWidth="1"/>
    <col min="4" max="4" width="14.54296875" bestFit="1" customWidth="1"/>
    <col min="5" max="5" width="15.453125" bestFit="1" customWidth="1"/>
    <col min="13" max="14" width="11.54296875" bestFit="1" customWidth="1"/>
    <col min="17" max="17" width="24.6328125" customWidth="1"/>
    <col min="18" max="18" width="12.1796875" style="5" customWidth="1"/>
    <col min="19" max="19" width="12.453125" style="5" customWidth="1"/>
    <col min="22" max="22" width="11.90625" style="2" bestFit="1" customWidth="1"/>
    <col min="23" max="23" width="15.26953125" style="2" bestFit="1" customWidth="1"/>
    <col min="24" max="24" width="15.6328125" style="2" bestFit="1" customWidth="1"/>
    <col min="25" max="25" width="10.81640625" style="2"/>
    <col min="26" max="26" width="15.36328125" style="2" customWidth="1"/>
    <col min="27" max="27" width="20" style="2" customWidth="1"/>
    <col min="29" max="29" width="22.81640625" style="2" customWidth="1"/>
    <col min="30" max="30" width="32.26953125" style="5" customWidth="1"/>
  </cols>
  <sheetData>
    <row r="1" spans="1:30" ht="15" thickBot="1" x14ac:dyDescent="0.4">
      <c r="A1" s="184" t="s">
        <v>0</v>
      </c>
      <c r="B1" s="60" t="s">
        <v>125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O1" s="2"/>
      <c r="P1" s="2"/>
      <c r="Q1" s="2"/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45">
        <v>450.04</v>
      </c>
      <c r="C2" s="43">
        <v>99.134799999999998</v>
      </c>
      <c r="D2" s="45">
        <f>(B2-B3)/B3</f>
        <v>-1.5918831452811977E-2</v>
      </c>
      <c r="E2" s="45">
        <f>(C2-C3)/C3</f>
        <v>-3.8125212281262771E-3</v>
      </c>
      <c r="F2" s="45">
        <f>D2-AVERAGE($D$2:$D$141)</f>
        <v>-1.9329225527278462E-2</v>
      </c>
      <c r="G2" s="45">
        <f>E2-AVERAGE($E$2:$E$141)</f>
        <v>-5.6825611206404274E-3</v>
      </c>
      <c r="H2" s="45">
        <f>F2*G2</f>
        <v>1.0983950547340306E-4</v>
      </c>
      <c r="I2" s="45">
        <f>F2^2</f>
        <v>3.7361895948439334E-4</v>
      </c>
      <c r="J2" s="45">
        <f>$S$4+$R$11*D2</f>
        <v>-9.1062685103246929E-3</v>
      </c>
      <c r="K2" s="45">
        <f>E2-J2</f>
        <v>5.2937472821984154E-3</v>
      </c>
      <c r="L2" s="45">
        <f>K2^2</f>
        <v>2.8023760287783108E-5</v>
      </c>
      <c r="M2" s="45">
        <f>$S$4+($R$4*D2)-$R$21</f>
        <v>-5.0506676723148201E-2</v>
      </c>
      <c r="N2" s="45">
        <f>$S$4+($R$4*D2)+$R$21</f>
        <v>3.2294139702498802E-2</v>
      </c>
      <c r="O2" s="2"/>
      <c r="P2" s="2"/>
      <c r="Q2" s="2"/>
      <c r="V2" s="45">
        <f>(K2-AVERAGE($K$2:$K$141))^2</f>
        <v>2.8023760287783108E-5</v>
      </c>
      <c r="W2" s="45">
        <f>(K2-AVERAGE($K$2:$K$141))^3</f>
        <v>1.483507048604317E-7</v>
      </c>
      <c r="X2" s="45">
        <f>(K2-AVERAGE($K$2:$K$141))^4</f>
        <v>7.8533114066712957E-10</v>
      </c>
      <c r="Z2" s="130" t="s">
        <v>149</v>
      </c>
      <c r="AA2" s="131">
        <f>AVERAGE(V2:V141)</f>
        <v>4.3292381805822401E-4</v>
      </c>
      <c r="AC2" s="182" t="s">
        <v>171</v>
      </c>
      <c r="AD2" s="181">
        <f>RHO(K2:K141,1)</f>
        <v>-6.6813446633541454E-2</v>
      </c>
    </row>
    <row r="3" spans="1:30" ht="15" thickBot="1" x14ac:dyDescent="0.4">
      <c r="A3" s="6">
        <v>42163</v>
      </c>
      <c r="B3" s="45">
        <v>457.32</v>
      </c>
      <c r="C3" s="43">
        <v>99.514200000000002</v>
      </c>
      <c r="D3" s="45">
        <f t="shared" ref="D3:E66" si="0">(B3-B4)/B4</f>
        <v>-1.9594391802083753E-2</v>
      </c>
      <c r="E3" s="45">
        <f t="shared" si="0"/>
        <v>-8.3042390568202201E-2</v>
      </c>
      <c r="F3" s="45">
        <f t="shared" ref="F3:F66" si="1">D3-AVERAGE($D$2:$D$141)</f>
        <v>-2.3004785876550238E-2</v>
      </c>
      <c r="G3" s="45">
        <f t="shared" ref="G3:G66" si="2">E3-AVERAGE($E$2:$E$141)</f>
        <v>-8.4912430460716351E-2</v>
      </c>
      <c r="H3" s="45">
        <f t="shared" ref="H3:H66" si="3">F3*G3</f>
        <v>1.9533922810062417E-3</v>
      </c>
      <c r="I3" s="45">
        <f t="shared" ref="I3:I66" si="4">F3^2</f>
        <v>5.2922017322592531E-4</v>
      </c>
      <c r="J3" s="45">
        <f t="shared" ref="J3:J66" si="5">$S$4+$R$11*D3</f>
        <v>-1.1193474947536433E-2</v>
      </c>
      <c r="K3" s="45">
        <f t="shared" ref="K3:K66" si="6">E3-J3</f>
        <v>-7.1848915620665768E-2</v>
      </c>
      <c r="L3" s="45">
        <f t="shared" ref="L3:L66" si="7">K3^2</f>
        <v>5.1622666758655497E-3</v>
      </c>
      <c r="M3" s="45">
        <f t="shared" ref="M3:M66" si="8">$S$4+($R$4*D3)-$R$21</f>
        <v>-5.2593883160359942E-2</v>
      </c>
      <c r="N3" s="45">
        <f t="shared" ref="N3:N66" si="9">$S$4+($R$4*D3)+$R$21</f>
        <v>3.0206933265287061E-2</v>
      </c>
      <c r="O3" s="2"/>
      <c r="P3" s="2"/>
      <c r="Q3" s="2"/>
      <c r="V3" s="45">
        <f t="shared" ref="V3:V66" si="10">(K3-AVERAGE($K$2:$K$141))^2</f>
        <v>5.1622666758655497E-3</v>
      </c>
      <c r="W3" s="45">
        <f t="shared" ref="W3:W66" si="11">(K3-AVERAGE($K$2:$K$141))^3</f>
        <v>-3.7090326280563864E-4</v>
      </c>
      <c r="X3" s="45">
        <f t="shared" ref="X3:X66" si="12">(K3-AVERAGE($K$2:$K$141))^4</f>
        <v>2.6648997232751952E-5</v>
      </c>
      <c r="Z3" s="132" t="s">
        <v>150</v>
      </c>
      <c r="AA3" s="133">
        <f>AVERAGE(W2:W141)</f>
        <v>-1.9202258245140701E-6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45">
        <v>466.46</v>
      </c>
      <c r="C4" s="43">
        <v>108.5265</v>
      </c>
      <c r="D4" s="45">
        <f t="shared" si="0"/>
        <v>-7.7219255887170449E-3</v>
      </c>
      <c r="E4" s="45">
        <f t="shared" si="0"/>
        <v>2.0517261807369618E-2</v>
      </c>
      <c r="F4" s="45">
        <f t="shared" si="1"/>
        <v>-1.1132319663183531E-2</v>
      </c>
      <c r="G4" s="45">
        <f t="shared" si="2"/>
        <v>1.8647221914855468E-2</v>
      </c>
      <c r="H4" s="45">
        <f t="shared" si="3"/>
        <v>-2.0758683518649237E-4</v>
      </c>
      <c r="I4" s="45">
        <f t="shared" si="4"/>
        <v>1.2392854108330268E-4</v>
      </c>
      <c r="J4" s="45">
        <f t="shared" si="5"/>
        <v>-4.451567441915558E-3</v>
      </c>
      <c r="K4" s="45">
        <f t="shared" si="6"/>
        <v>2.4968829249285174E-2</v>
      </c>
      <c r="L4" s="45">
        <f t="shared" si="7"/>
        <v>6.2344243407995881E-4</v>
      </c>
      <c r="M4" s="45">
        <f t="shared" si="8"/>
        <v>-4.5851975654739065E-2</v>
      </c>
      <c r="N4" s="45">
        <f t="shared" si="9"/>
        <v>3.6948840770907938E-2</v>
      </c>
      <c r="O4" s="2"/>
      <c r="P4" s="2"/>
      <c r="Q4" s="47" t="s">
        <v>98</v>
      </c>
      <c r="R4" s="123">
        <f t="array" ref="R4:S8">LINEST(E2:E141,D2:D141,,TRUE)</f>
        <v>0.56786074472298342</v>
      </c>
      <c r="S4" s="124">
        <v>-6.6589026411237491E-5</v>
      </c>
      <c r="V4" s="45">
        <f t="shared" si="10"/>
        <v>6.2344243407995881E-4</v>
      </c>
      <c r="W4" s="45">
        <f t="shared" si="11"/>
        <v>1.5566627683301219E-5</v>
      </c>
      <c r="X4" s="45">
        <f t="shared" si="12"/>
        <v>3.8868046861154377E-7</v>
      </c>
      <c r="Z4" s="132" t="s">
        <v>151</v>
      </c>
      <c r="AA4" s="133">
        <f>AVERAGE(X2:X141)</f>
        <v>8.0419112065658748E-7</v>
      </c>
      <c r="AC4" s="180" t="s">
        <v>169</v>
      </c>
      <c r="AD4" s="179">
        <f>StatistiqueLB(K2:K141,1)</f>
        <v>0.63845358721536316</v>
      </c>
    </row>
    <row r="5" spans="1:30" ht="15" thickBot="1" x14ac:dyDescent="0.4">
      <c r="A5" s="6">
        <v>42149</v>
      </c>
      <c r="B5" s="45">
        <v>470.09</v>
      </c>
      <c r="C5" s="43">
        <v>106.3446</v>
      </c>
      <c r="D5" s="45">
        <f t="shared" si="0"/>
        <v>1.4327327651310793E-2</v>
      </c>
      <c r="E5" s="45">
        <f t="shared" si="0"/>
        <v>2.421251538563772E-2</v>
      </c>
      <c r="F5" s="45">
        <f t="shared" si="1"/>
        <v>1.0916933576844307E-2</v>
      </c>
      <c r="G5" s="45">
        <f t="shared" si="2"/>
        <v>2.234247549312357E-2</v>
      </c>
      <c r="H5" s="45">
        <f t="shared" si="3"/>
        <v>2.4391132090070177E-4</v>
      </c>
      <c r="I5" s="45">
        <f t="shared" si="4"/>
        <v>1.1917943872123063E-4</v>
      </c>
      <c r="J5" s="45">
        <f t="shared" si="5"/>
        <v>8.0693379235522965E-3</v>
      </c>
      <c r="K5" s="45">
        <f t="shared" si="6"/>
        <v>1.6143177462085424E-2</v>
      </c>
      <c r="L5" s="45">
        <f t="shared" si="7"/>
        <v>2.6060217857238276E-4</v>
      </c>
      <c r="M5" s="45">
        <f t="shared" si="8"/>
        <v>-3.3331070289271195E-2</v>
      </c>
      <c r="N5" s="45">
        <f t="shared" si="9"/>
        <v>4.9469746136375808E-2</v>
      </c>
      <c r="O5" s="2"/>
      <c r="P5" s="2"/>
      <c r="Q5" s="52" t="s">
        <v>99</v>
      </c>
      <c r="R5" s="125">
        <v>7.5995861231671555E-2</v>
      </c>
      <c r="S5" s="105">
        <v>1.7900562085373121E-3</v>
      </c>
      <c r="V5" s="45">
        <f t="shared" si="10"/>
        <v>2.6060217857238276E-4</v>
      </c>
      <c r="W5" s="45">
        <f t="shared" si="11"/>
        <v>4.20694721570005E-6</v>
      </c>
      <c r="X5" s="45">
        <f t="shared" si="12"/>
        <v>6.7913495476672069E-8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45">
        <v>463.45</v>
      </c>
      <c r="C6" s="43">
        <v>103.8306</v>
      </c>
      <c r="D6" s="45">
        <f t="shared" si="0"/>
        <v>1.9673974142776153E-3</v>
      </c>
      <c r="E6" s="45">
        <f t="shared" si="0"/>
        <v>-9.0542693070100894E-3</v>
      </c>
      <c r="F6" s="45">
        <f t="shared" si="1"/>
        <v>-1.4429966601888699E-3</v>
      </c>
      <c r="G6" s="45">
        <f t="shared" si="2"/>
        <v>-1.0924309199524241E-2</v>
      </c>
      <c r="H6" s="45">
        <f t="shared" si="3"/>
        <v>1.5763741689784027E-5</v>
      </c>
      <c r="I6" s="45">
        <f t="shared" si="4"/>
        <v>2.0822393613162331E-6</v>
      </c>
      <c r="J6" s="45">
        <f t="shared" si="5"/>
        <v>1.0506187344265204E-3</v>
      </c>
      <c r="K6" s="45">
        <f t="shared" si="6"/>
        <v>-1.010488804143661E-2</v>
      </c>
      <c r="L6" s="45">
        <f t="shared" si="7"/>
        <v>1.0210876232996862E-4</v>
      </c>
      <c r="M6" s="45">
        <f t="shared" si="8"/>
        <v>-4.0349789478396979E-2</v>
      </c>
      <c r="N6" s="45">
        <f t="shared" si="9"/>
        <v>4.2451026947250024E-2</v>
      </c>
      <c r="O6" s="2"/>
      <c r="P6" s="2"/>
      <c r="Q6" s="52" t="s">
        <v>100</v>
      </c>
      <c r="R6" s="106">
        <v>0.28805299456358574</v>
      </c>
      <c r="S6" s="107">
        <v>2.0957053139479129E-2</v>
      </c>
      <c r="V6" s="45">
        <f t="shared" si="10"/>
        <v>1.0210876232996862E-4</v>
      </c>
      <c r="W6" s="45">
        <f t="shared" si="11"/>
        <v>-1.0317976113939929E-6</v>
      </c>
      <c r="X6" s="45">
        <f t="shared" si="12"/>
        <v>1.0426199344558018E-8</v>
      </c>
      <c r="Z6" s="132" t="s">
        <v>152</v>
      </c>
      <c r="AA6" s="122">
        <f>AA3/(AA2^1.5)</f>
        <v>-0.21317441810510832</v>
      </c>
    </row>
    <row r="7" spans="1:30" ht="15" thickBot="1" x14ac:dyDescent="0.4">
      <c r="A7" s="6">
        <v>42135</v>
      </c>
      <c r="B7" s="45">
        <v>462.54</v>
      </c>
      <c r="C7" s="43">
        <v>104.77930000000001</v>
      </c>
      <c r="D7" s="45">
        <f t="shared" si="0"/>
        <v>1.3875189057670901E-2</v>
      </c>
      <c r="E7" s="45">
        <f t="shared" si="0"/>
        <v>-3.1140022376949884E-2</v>
      </c>
      <c r="F7" s="45">
        <f t="shared" si="1"/>
        <v>1.0464794983204415E-2</v>
      </c>
      <c r="G7" s="45">
        <f t="shared" si="2"/>
        <v>-3.3010062269464034E-2</v>
      </c>
      <c r="H7" s="45">
        <f t="shared" si="3"/>
        <v>-3.4544353403275256E-4</v>
      </c>
      <c r="I7" s="45">
        <f t="shared" si="4"/>
        <v>1.0951193404050029E-4</v>
      </c>
      <c r="J7" s="45">
        <f t="shared" si="5"/>
        <v>7.8125861650499458E-3</v>
      </c>
      <c r="K7" s="45">
        <f t="shared" si="6"/>
        <v>-3.8952608541999834E-2</v>
      </c>
      <c r="L7" s="45">
        <f t="shared" si="7"/>
        <v>1.5173057122262784E-3</v>
      </c>
      <c r="M7" s="45">
        <f t="shared" si="8"/>
        <v>-3.3587822047773552E-2</v>
      </c>
      <c r="N7" s="45">
        <f t="shared" si="9"/>
        <v>4.9212994377873451E-2</v>
      </c>
      <c r="O7" s="2"/>
      <c r="P7" s="2"/>
      <c r="Q7" s="52" t="s">
        <v>101</v>
      </c>
      <c r="R7" s="106">
        <v>55.834651942117233</v>
      </c>
      <c r="S7" s="105">
        <v>138</v>
      </c>
      <c r="V7" s="45">
        <f t="shared" si="10"/>
        <v>1.5173057122262784E-3</v>
      </c>
      <c r="W7" s="45">
        <f t="shared" si="11"/>
        <v>-5.9103015446890477E-5</v>
      </c>
      <c r="X7" s="45">
        <f t="shared" si="12"/>
        <v>2.3022166243544942E-6</v>
      </c>
      <c r="Z7" s="132" t="s">
        <v>153</v>
      </c>
      <c r="AA7" s="122">
        <f>(AA4/AA2^2)-3</f>
        <v>1.2907806529228782</v>
      </c>
      <c r="AC7" s="211" t="s">
        <v>167</v>
      </c>
      <c r="AD7" s="212"/>
    </row>
    <row r="8" spans="1:30" ht="15" thickBot="1" x14ac:dyDescent="0.4">
      <c r="A8" s="6">
        <v>42128</v>
      </c>
      <c r="B8" s="45">
        <v>456.21</v>
      </c>
      <c r="C8" s="43">
        <v>108.14700000000001</v>
      </c>
      <c r="D8" s="45">
        <f t="shared" si="0"/>
        <v>-3.9497231404088777E-2</v>
      </c>
      <c r="E8" s="45">
        <f t="shared" si="0"/>
        <v>-2.4807458378457284E-2</v>
      </c>
      <c r="F8" s="45">
        <f t="shared" si="1"/>
        <v>-4.2907625478555263E-2</v>
      </c>
      <c r="G8" s="45">
        <f t="shared" si="2"/>
        <v>-2.6677498270971434E-2</v>
      </c>
      <c r="H8" s="45">
        <f t="shared" si="3"/>
        <v>1.1446681045156478E-3</v>
      </c>
      <c r="I8" s="45">
        <f t="shared" si="4"/>
        <v>1.8410643242079648E-3</v>
      </c>
      <c r="J8" s="45">
        <f t="shared" si="5"/>
        <v>-2.2495516266033085E-2</v>
      </c>
      <c r="K8" s="45">
        <f t="shared" si="6"/>
        <v>-2.3119421124241993E-3</v>
      </c>
      <c r="L8" s="45">
        <f t="shared" si="7"/>
        <v>5.3450763312004686E-6</v>
      </c>
      <c r="M8" s="45">
        <f t="shared" si="8"/>
        <v>-6.38959244788566E-2</v>
      </c>
      <c r="N8" s="45">
        <f t="shared" si="9"/>
        <v>1.8904891946790403E-2</v>
      </c>
      <c r="O8" s="2"/>
      <c r="P8" s="2"/>
      <c r="Q8" s="53" t="s">
        <v>102</v>
      </c>
      <c r="R8" s="108">
        <v>2.4522471723352757E-2</v>
      </c>
      <c r="S8" s="109">
        <v>6.0609334528151385E-2</v>
      </c>
      <c r="V8" s="45">
        <f t="shared" si="10"/>
        <v>5.345076331200467E-6</v>
      </c>
      <c r="W8" s="45">
        <f t="shared" si="11"/>
        <v>-1.2357507064224194E-8</v>
      </c>
      <c r="X8" s="45">
        <f t="shared" si="12"/>
        <v>2.8569840986359443E-11</v>
      </c>
      <c r="Z8" s="132" t="s">
        <v>154</v>
      </c>
      <c r="AA8" s="122">
        <v>140</v>
      </c>
    </row>
    <row r="9" spans="1:30" x14ac:dyDescent="0.35">
      <c r="A9" s="6">
        <v>42121</v>
      </c>
      <c r="B9" s="45">
        <v>474.97</v>
      </c>
      <c r="C9" s="43">
        <v>110.8981</v>
      </c>
      <c r="D9" s="45">
        <f t="shared" si="0"/>
        <v>-6.5224709644829456E-4</v>
      </c>
      <c r="E9" s="45">
        <f t="shared" si="0"/>
        <v>3.6347545898180129E-2</v>
      </c>
      <c r="F9" s="45">
        <f t="shared" si="1"/>
        <v>-4.0626411709147794E-3</v>
      </c>
      <c r="G9" s="45">
        <f t="shared" si="2"/>
        <v>3.447750600566598E-2</v>
      </c>
      <c r="H9" s="45">
        <f t="shared" si="3"/>
        <v>-1.4006973536908018E-4</v>
      </c>
      <c r="I9" s="45">
        <f t="shared" si="4"/>
        <v>1.6505053283611808E-5</v>
      </c>
      <c r="J9" s="45">
        <f t="shared" si="5"/>
        <v>-4.3697454834376939E-4</v>
      </c>
      <c r="K9" s="45">
        <f t="shared" si="6"/>
        <v>3.6784520446523902E-2</v>
      </c>
      <c r="L9" s="45">
        <f t="shared" si="7"/>
        <v>1.353100944480735E-3</v>
      </c>
      <c r="M9" s="45">
        <f t="shared" si="8"/>
        <v>-4.1837382761167274E-2</v>
      </c>
      <c r="N9" s="45">
        <f t="shared" si="9"/>
        <v>4.0963433664479729E-2</v>
      </c>
      <c r="O9" s="2"/>
      <c r="P9" s="2"/>
      <c r="Q9" s="54"/>
      <c r="R9" s="78"/>
      <c r="S9" s="78"/>
      <c r="V9" s="45">
        <f t="shared" si="10"/>
        <v>1.353100944480735E-3</v>
      </c>
      <c r="W9" s="45">
        <f t="shared" si="11"/>
        <v>4.97731693584624E-5</v>
      </c>
      <c r="X9" s="45">
        <f t="shared" si="12"/>
        <v>1.8308821659546573E-6</v>
      </c>
      <c r="Z9" s="141" t="s">
        <v>155</v>
      </c>
      <c r="AA9" s="140">
        <f>(AA8/6)*AA6^2+(AA8/24)*AA7^2</f>
        <v>10.779346807237271</v>
      </c>
    </row>
    <row r="10" spans="1:30" ht="15" thickBot="1" x14ac:dyDescent="0.4">
      <c r="A10" s="6">
        <v>42114</v>
      </c>
      <c r="B10" s="45">
        <v>475.28</v>
      </c>
      <c r="C10" s="43">
        <v>107.0086</v>
      </c>
      <c r="D10" s="45">
        <f t="shared" si="0"/>
        <v>-3.5258296965391261E-2</v>
      </c>
      <c r="E10" s="45">
        <f t="shared" si="0"/>
        <v>-5.2910544740643059E-3</v>
      </c>
      <c r="F10" s="45">
        <f t="shared" si="1"/>
        <v>-3.8668691039857747E-2</v>
      </c>
      <c r="G10" s="45">
        <f t="shared" si="2"/>
        <v>-7.1610943665784566E-3</v>
      </c>
      <c r="H10" s="45">
        <f t="shared" si="3"/>
        <v>2.7691014556848815E-4</v>
      </c>
      <c r="I10" s="45">
        <f t="shared" si="4"/>
        <v>1.4952676667359748E-3</v>
      </c>
      <c r="J10" s="45">
        <f t="shared" si="5"/>
        <v>-2.0088391798842413E-2</v>
      </c>
      <c r="K10" s="45">
        <f t="shared" si="6"/>
        <v>1.4797337324778108E-2</v>
      </c>
      <c r="L10" s="45">
        <f t="shared" si="7"/>
        <v>2.1896119190327134E-4</v>
      </c>
      <c r="M10" s="45">
        <f t="shared" si="8"/>
        <v>-6.1488800011665928E-2</v>
      </c>
      <c r="N10" s="45">
        <f t="shared" si="9"/>
        <v>2.1312016413981078E-2</v>
      </c>
      <c r="O10" s="2"/>
      <c r="P10" s="2"/>
      <c r="Q10" s="44"/>
      <c r="R10" s="78"/>
      <c r="S10" s="78"/>
      <c r="V10" s="45">
        <f t="shared" si="10"/>
        <v>2.1896119190327134E-4</v>
      </c>
      <c r="W10" s="45">
        <f t="shared" si="11"/>
        <v>3.2400426176281789E-6</v>
      </c>
      <c r="X10" s="45">
        <f t="shared" si="12"/>
        <v>4.794400355970122E-8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45">
        <v>492.65</v>
      </c>
      <c r="C11" s="43">
        <v>107.5778</v>
      </c>
      <c r="D11" s="45">
        <f t="shared" si="0"/>
        <v>1.9852606301494588E-2</v>
      </c>
      <c r="E11" s="45">
        <f t="shared" si="0"/>
        <v>5.7647072022377378E-3</v>
      </c>
      <c r="F11" s="45">
        <f t="shared" si="1"/>
        <v>1.6442212227028102E-2</v>
      </c>
      <c r="G11" s="45">
        <f t="shared" si="2"/>
        <v>3.8946673097235871E-3</v>
      </c>
      <c r="H11" s="45">
        <f t="shared" si="3"/>
        <v>6.4036946460143814E-5</v>
      </c>
      <c r="I11" s="45">
        <f t="shared" si="4"/>
        <v>2.7034634291863243E-4</v>
      </c>
      <c r="J11" s="45">
        <f t="shared" si="5"/>
        <v>1.1206926772647667E-2</v>
      </c>
      <c r="K11" s="45">
        <f t="shared" si="6"/>
        <v>-5.4422195704099292E-3</v>
      </c>
      <c r="L11" s="45">
        <f t="shared" si="7"/>
        <v>2.9617753852552835E-5</v>
      </c>
      <c r="M11" s="45">
        <f t="shared" si="8"/>
        <v>-3.0193481440175828E-2</v>
      </c>
      <c r="N11" s="45">
        <f t="shared" si="9"/>
        <v>5.2607334985471176E-2</v>
      </c>
      <c r="O11" s="2"/>
      <c r="P11" s="2"/>
      <c r="Q11" s="47" t="s">
        <v>103</v>
      </c>
      <c r="R11" s="123">
        <f>SUM(H2:H141) / SUM(I2:I141)</f>
        <v>0.56786074472298309</v>
      </c>
      <c r="S11" s="78"/>
      <c r="V11" s="45">
        <f t="shared" si="10"/>
        <v>2.9617753852552835E-5</v>
      </c>
      <c r="W11" s="45">
        <f t="shared" si="11"/>
        <v>-1.6118631964794711E-7</v>
      </c>
      <c r="X11" s="45">
        <f t="shared" si="12"/>
        <v>8.7721134327040826E-10</v>
      </c>
    </row>
    <row r="12" spans="1:30" ht="15" thickBot="1" x14ac:dyDescent="0.4">
      <c r="A12" s="6">
        <v>42101</v>
      </c>
      <c r="B12" s="45">
        <v>483.06</v>
      </c>
      <c r="C12" s="43">
        <v>106.96120000000001</v>
      </c>
      <c r="D12" s="45">
        <f t="shared" si="0"/>
        <v>1.6305148219057035E-2</v>
      </c>
      <c r="E12" s="45">
        <f t="shared" si="0"/>
        <v>1.4395414407553743E-2</v>
      </c>
      <c r="F12" s="45">
        <f t="shared" si="1"/>
        <v>1.2894754144590549E-2</v>
      </c>
      <c r="G12" s="45">
        <f t="shared" si="2"/>
        <v>1.2525374515039593E-2</v>
      </c>
      <c r="H12" s="45">
        <f t="shared" si="3"/>
        <v>1.6151162494035563E-4</v>
      </c>
      <c r="I12" s="45">
        <f t="shared" si="4"/>
        <v>1.6627468444943514E-4</v>
      </c>
      <c r="J12" s="45">
        <f t="shared" si="5"/>
        <v>9.1924645840811108E-3</v>
      </c>
      <c r="K12" s="45">
        <f t="shared" si="6"/>
        <v>5.2029498234726322E-3</v>
      </c>
      <c r="L12" s="45">
        <f t="shared" si="7"/>
        <v>2.7070686865573895E-5</v>
      </c>
      <c r="M12" s="45">
        <f t="shared" si="8"/>
        <v>-3.220794362874238E-2</v>
      </c>
      <c r="N12" s="45">
        <f t="shared" si="9"/>
        <v>5.0592872796904623E-2</v>
      </c>
      <c r="O12" s="2"/>
      <c r="P12" s="2"/>
      <c r="Q12" s="65" t="s">
        <v>115</v>
      </c>
      <c r="R12" s="124">
        <f>AVERAGE(E2:E141)-R11*AVERAGE(D2:D141)</f>
        <v>-6.658902641123619E-5</v>
      </c>
      <c r="S12" s="78"/>
      <c r="V12" s="45">
        <f t="shared" si="10"/>
        <v>2.7070686865573895E-5</v>
      </c>
      <c r="W12" s="45">
        <f t="shared" si="11"/>
        <v>1.4084742544852059E-7</v>
      </c>
      <c r="X12" s="45">
        <f t="shared" si="12"/>
        <v>7.3282208737395505E-10</v>
      </c>
      <c r="Z12" s="172" t="s">
        <v>164</v>
      </c>
      <c r="AA12" s="175">
        <f>JBStatVBA(K2:K141)</f>
        <v>10.779346807237275</v>
      </c>
    </row>
    <row r="13" spans="1:30" ht="15" thickBot="1" x14ac:dyDescent="0.4">
      <c r="A13" s="6">
        <v>42093</v>
      </c>
      <c r="B13" s="45">
        <v>475.31</v>
      </c>
      <c r="C13" s="43">
        <v>105.44329999999999</v>
      </c>
      <c r="D13" s="45">
        <f t="shared" si="0"/>
        <v>-8.8209534136881561E-3</v>
      </c>
      <c r="E13" s="45">
        <f t="shared" si="0"/>
        <v>2.3951996954653828E-2</v>
      </c>
      <c r="F13" s="45">
        <f t="shared" si="1"/>
        <v>-1.2231347488154642E-2</v>
      </c>
      <c r="G13" s="45">
        <f t="shared" si="2"/>
        <v>2.2081957062139678E-2</v>
      </c>
      <c r="H13" s="45">
        <f t="shared" si="3"/>
        <v>-2.7009209004554078E-4</v>
      </c>
      <c r="I13" s="45">
        <f t="shared" si="4"/>
        <v>1.4960586137598687E-4</v>
      </c>
      <c r="J13" s="45">
        <f t="shared" si="5"/>
        <v>-5.0756622010749335E-3</v>
      </c>
      <c r="K13" s="45">
        <f t="shared" si="6"/>
        <v>2.9027659155728761E-2</v>
      </c>
      <c r="L13" s="45">
        <f t="shared" si="7"/>
        <v>8.4260499606116372E-4</v>
      </c>
      <c r="M13" s="45">
        <f t="shared" si="8"/>
        <v>-4.6476070413898438E-2</v>
      </c>
      <c r="N13" s="45">
        <f t="shared" si="9"/>
        <v>3.6324746011748565E-2</v>
      </c>
      <c r="O13" s="2"/>
      <c r="P13" s="2"/>
      <c r="Q13" s="52" t="s">
        <v>104</v>
      </c>
      <c r="R13" s="107">
        <f>SQRT((1/138)*SUM(L2:L141))</f>
        <v>2.0957053139479126E-2</v>
      </c>
      <c r="S13" s="78"/>
      <c r="V13" s="45">
        <f t="shared" si="10"/>
        <v>8.4260499606116372E-4</v>
      </c>
      <c r="W13" s="45">
        <f t="shared" si="11"/>
        <v>2.4458850628577635E-5</v>
      </c>
      <c r="X13" s="45">
        <f t="shared" si="12"/>
        <v>7.0998317938723376E-7</v>
      </c>
    </row>
    <row r="14" spans="1:30" ht="15" thickBot="1" x14ac:dyDescent="0.4">
      <c r="A14" s="6">
        <v>42086</v>
      </c>
      <c r="B14" s="45">
        <v>479.54</v>
      </c>
      <c r="C14" s="43">
        <v>102.9768</v>
      </c>
      <c r="D14" s="45">
        <f t="shared" si="0"/>
        <v>1.4835036928872343E-2</v>
      </c>
      <c r="E14" s="45">
        <f t="shared" si="0"/>
        <v>-1.3799577381882295E-3</v>
      </c>
      <c r="F14" s="45">
        <f t="shared" si="1"/>
        <v>1.1424642854405857E-2</v>
      </c>
      <c r="G14" s="45">
        <f t="shared" si="2"/>
        <v>-3.2499976307023802E-3</v>
      </c>
      <c r="H14" s="45">
        <f t="shared" si="3"/>
        <v>-3.7130062208439916E-5</v>
      </c>
      <c r="I14" s="45">
        <f t="shared" si="4"/>
        <v>1.3052246435072681E-4</v>
      </c>
      <c r="J14" s="45">
        <f t="shared" si="5"/>
        <v>8.3576460920111659E-3</v>
      </c>
      <c r="K14" s="45">
        <f t="shared" si="6"/>
        <v>-9.7376038301993963E-3</v>
      </c>
      <c r="L14" s="45">
        <f t="shared" si="7"/>
        <v>9.4820928353913956E-5</v>
      </c>
      <c r="M14" s="45">
        <f t="shared" si="8"/>
        <v>-3.3042762120812329E-2</v>
      </c>
      <c r="N14" s="45">
        <f t="shared" si="9"/>
        <v>4.9758054304834674E-2</v>
      </c>
      <c r="O14" s="2"/>
      <c r="P14" s="2"/>
      <c r="Q14" s="53" t="s">
        <v>105</v>
      </c>
      <c r="R14" s="125">
        <f>SQRT(R13^2/SUM(I2:I141))</f>
        <v>7.5995861231671541E-2</v>
      </c>
      <c r="S14" s="78"/>
      <c r="V14" s="45">
        <f t="shared" si="10"/>
        <v>9.4820928353913956E-5</v>
      </c>
      <c r="W14" s="45">
        <f t="shared" si="11"/>
        <v>-9.2332863512213508E-7</v>
      </c>
      <c r="X14" s="45">
        <f t="shared" si="12"/>
        <v>8.9910084538980831E-9</v>
      </c>
      <c r="Z14" s="209" t="s">
        <v>159</v>
      </c>
      <c r="AA14" s="210"/>
    </row>
    <row r="15" spans="1:30" x14ac:dyDescent="0.35">
      <c r="A15" s="6">
        <v>42079</v>
      </c>
      <c r="B15" s="45">
        <v>472.53</v>
      </c>
      <c r="C15" s="43">
        <v>103.1191</v>
      </c>
      <c r="D15" s="45">
        <f t="shared" si="0"/>
        <v>2.2681527973162995E-2</v>
      </c>
      <c r="E15" s="45">
        <f t="shared" si="0"/>
        <v>2.7410130718954331E-2</v>
      </c>
      <c r="F15" s="45">
        <f t="shared" si="1"/>
        <v>1.9271133898696509E-2</v>
      </c>
      <c r="G15" s="45">
        <f t="shared" si="2"/>
        <v>2.5540090826440182E-2</v>
      </c>
      <c r="H15" s="45">
        <f t="shared" si="3"/>
        <v>4.9218651010119916E-4</v>
      </c>
      <c r="I15" s="45">
        <f t="shared" si="4"/>
        <v>3.7137660174148973E-4</v>
      </c>
      <c r="J15" s="45">
        <f t="shared" si="5"/>
        <v>1.2813360339884273E-2</v>
      </c>
      <c r="K15" s="45">
        <f t="shared" si="6"/>
        <v>1.4596770379070059E-2</v>
      </c>
      <c r="L15" s="45">
        <f t="shared" si="7"/>
        <v>2.1306570549929705E-4</v>
      </c>
      <c r="M15" s="45">
        <f t="shared" si="8"/>
        <v>-2.8587047872939222E-2</v>
      </c>
      <c r="N15" s="45">
        <f t="shared" si="9"/>
        <v>5.4213768552707778E-2</v>
      </c>
      <c r="O15" s="2"/>
      <c r="P15" s="2"/>
      <c r="Q15" s="54"/>
      <c r="R15" s="78"/>
      <c r="S15" s="78"/>
      <c r="V15" s="45">
        <f t="shared" si="10"/>
        <v>2.1306570549929705E-4</v>
      </c>
      <c r="W15" s="45">
        <f t="shared" si="11"/>
        <v>3.1100711788278035E-6</v>
      </c>
      <c r="X15" s="45">
        <f t="shared" si="12"/>
        <v>4.5396994859913179E-8</v>
      </c>
    </row>
    <row r="16" spans="1:30" ht="15" thickBot="1" x14ac:dyDescent="0.4">
      <c r="A16" s="6">
        <v>42072</v>
      </c>
      <c r="B16" s="45">
        <v>462.05</v>
      </c>
      <c r="C16" s="43">
        <v>100.36799999999999</v>
      </c>
      <c r="D16" s="45">
        <f t="shared" si="0"/>
        <v>1.8741042883915777E-2</v>
      </c>
      <c r="E16" s="45">
        <f t="shared" si="0"/>
        <v>5.225030872450913E-3</v>
      </c>
      <c r="F16" s="45">
        <f t="shared" si="1"/>
        <v>1.5330648809449291E-2</v>
      </c>
      <c r="G16" s="45">
        <f t="shared" si="2"/>
        <v>3.3549909799367623E-3</v>
      </c>
      <c r="H16" s="45">
        <f t="shared" si="3"/>
        <v>5.1434188472280638E-5</v>
      </c>
      <c r="I16" s="45">
        <f t="shared" si="4"/>
        <v>2.3502879291866896E-4</v>
      </c>
      <c r="J16" s="45">
        <f t="shared" si="5"/>
        <v>1.0575713542534539E-2</v>
      </c>
      <c r="K16" s="45">
        <f t="shared" si="6"/>
        <v>-5.3506826700836256E-3</v>
      </c>
      <c r="L16" s="45">
        <f t="shared" si="7"/>
        <v>2.8629805035933237E-5</v>
      </c>
      <c r="M16" s="45">
        <f t="shared" si="8"/>
        <v>-3.0824694670288956E-2</v>
      </c>
      <c r="N16" s="45">
        <f t="shared" si="9"/>
        <v>5.1976121755358047E-2</v>
      </c>
      <c r="O16" s="2"/>
      <c r="P16" s="2"/>
      <c r="Q16" s="44"/>
      <c r="R16" s="78"/>
      <c r="S16" s="78"/>
      <c r="V16" s="45">
        <f t="shared" si="10"/>
        <v>2.8629805035933237E-5</v>
      </c>
      <c r="W16" s="45">
        <f t="shared" si="11"/>
        <v>-1.5318900165364089E-7</v>
      </c>
      <c r="X16" s="45">
        <f t="shared" si="12"/>
        <v>8.1966573639554815E-10</v>
      </c>
      <c r="Z16" s="129"/>
      <c r="AA16" s="5"/>
    </row>
    <row r="17" spans="1:27" x14ac:dyDescent="0.35">
      <c r="A17" s="6">
        <v>42065</v>
      </c>
      <c r="B17" s="45">
        <v>453.55</v>
      </c>
      <c r="C17" s="43">
        <v>99.846299999999999</v>
      </c>
      <c r="D17" s="45">
        <f t="shared" si="0"/>
        <v>1.4176784955613765E-2</v>
      </c>
      <c r="E17" s="45">
        <f t="shared" si="0"/>
        <v>5.7334470890063769E-3</v>
      </c>
      <c r="F17" s="45">
        <f t="shared" si="1"/>
        <v>1.0766390881147279E-2</v>
      </c>
      <c r="G17" s="45">
        <f t="shared" si="2"/>
        <v>3.8634071964922263E-3</v>
      </c>
      <c r="H17" s="45">
        <f t="shared" si="3"/>
        <v>4.1594952010472681E-5</v>
      </c>
      <c r="I17" s="45">
        <f t="shared" si="4"/>
        <v>1.1591517260565128E-4</v>
      </c>
      <c r="J17" s="45">
        <f t="shared" si="5"/>
        <v>7.9838506362611764E-3</v>
      </c>
      <c r="K17" s="45">
        <f t="shared" si="6"/>
        <v>-2.2504035472547994E-3</v>
      </c>
      <c r="L17" s="45">
        <f t="shared" si="7"/>
        <v>5.0643161254969846E-6</v>
      </c>
      <c r="M17" s="45">
        <f t="shared" si="8"/>
        <v>-3.3416557576562318E-2</v>
      </c>
      <c r="N17" s="45">
        <f t="shared" si="9"/>
        <v>4.9384258849084685E-2</v>
      </c>
      <c r="O17" s="2"/>
      <c r="P17" s="2"/>
      <c r="Q17" s="47" t="s">
        <v>106</v>
      </c>
      <c r="R17" s="126">
        <f>R4/R5</f>
        <v>7.4722588246203774</v>
      </c>
      <c r="S17" s="78"/>
      <c r="V17" s="45">
        <f t="shared" si="10"/>
        <v>5.0643161254969821E-6</v>
      </c>
      <c r="W17" s="45">
        <f t="shared" si="11"/>
        <v>-1.1396754973238087E-8</v>
      </c>
      <c r="X17" s="45">
        <f t="shared" si="12"/>
        <v>2.5647297818968764E-11</v>
      </c>
      <c r="Z17" s="129"/>
      <c r="AA17" s="5"/>
    </row>
    <row r="18" spans="1:27" ht="15" thickBot="1" x14ac:dyDescent="0.4">
      <c r="A18" s="6">
        <v>42058</v>
      </c>
      <c r="B18" s="45">
        <v>447.21</v>
      </c>
      <c r="C18" s="43">
        <v>99.277100000000004</v>
      </c>
      <c r="D18" s="45">
        <f t="shared" si="0"/>
        <v>2.7714581178903831E-2</v>
      </c>
      <c r="E18" s="45">
        <f t="shared" si="0"/>
        <v>1.3068847427048445E-2</v>
      </c>
      <c r="F18" s="45">
        <f t="shared" si="1"/>
        <v>2.4304187104437346E-2</v>
      </c>
      <c r="G18" s="45">
        <f t="shared" si="2"/>
        <v>1.1198807534534293E-2</v>
      </c>
      <c r="H18" s="45">
        <f t="shared" si="3"/>
        <v>2.7217791366590418E-4</v>
      </c>
      <c r="I18" s="45">
        <f t="shared" si="4"/>
        <v>5.9069351080749861E-4</v>
      </c>
      <c r="J18" s="45">
        <f t="shared" si="5"/>
        <v>1.5671433681526663E-2</v>
      </c>
      <c r="K18" s="45">
        <f t="shared" si="6"/>
        <v>-2.6025862544782185E-3</v>
      </c>
      <c r="L18" s="45">
        <f t="shared" si="7"/>
        <v>6.7734552119989626E-6</v>
      </c>
      <c r="M18" s="45">
        <f t="shared" si="8"/>
        <v>-2.5728974531296828E-2</v>
      </c>
      <c r="N18" s="45">
        <f t="shared" si="9"/>
        <v>5.7071841894350175E-2</v>
      </c>
      <c r="O18" s="2"/>
      <c r="P18" s="2"/>
      <c r="Q18" s="53" t="s">
        <v>107</v>
      </c>
      <c r="R18" s="112">
        <f>TINV(0.05,154)</f>
        <v>1.9754880582343397</v>
      </c>
      <c r="S18" s="78"/>
      <c r="V18" s="45">
        <f t="shared" si="10"/>
        <v>6.77345521199896E-6</v>
      </c>
      <c r="W18" s="45">
        <f t="shared" si="11"/>
        <v>-1.7628501430072338E-8</v>
      </c>
      <c r="X18" s="45">
        <f t="shared" si="12"/>
        <v>4.5879695508955874E-11</v>
      </c>
      <c r="Z18" s="129"/>
      <c r="AA18" s="5"/>
    </row>
    <row r="19" spans="1:27" ht="15" thickBot="1" x14ac:dyDescent="0.4">
      <c r="A19" s="6">
        <v>42051</v>
      </c>
      <c r="B19" s="45">
        <v>435.15</v>
      </c>
      <c r="C19" s="43">
        <v>97.996399999999994</v>
      </c>
      <c r="D19" s="45">
        <f t="shared" si="0"/>
        <v>1.7394963877393557E-2</v>
      </c>
      <c r="E19" s="45">
        <f t="shared" si="0"/>
        <v>-2.3629045113980562E-2</v>
      </c>
      <c r="F19" s="45">
        <f t="shared" si="1"/>
        <v>1.3984569802927071E-2</v>
      </c>
      <c r="G19" s="45">
        <f t="shared" si="2"/>
        <v>-2.5499085006494712E-2</v>
      </c>
      <c r="H19" s="45">
        <f t="shared" si="3"/>
        <v>-3.5659373418409638E-4</v>
      </c>
      <c r="I19" s="45">
        <f t="shared" si="4"/>
        <v>1.9556819257293969E-4</v>
      </c>
      <c r="J19" s="45">
        <f t="shared" si="5"/>
        <v>9.8113281154348572E-3</v>
      </c>
      <c r="K19" s="45">
        <f t="shared" si="6"/>
        <v>-3.344037322941542E-2</v>
      </c>
      <c r="L19" s="45">
        <f t="shared" si="7"/>
        <v>1.1182585617226036E-3</v>
      </c>
      <c r="M19" s="45">
        <f t="shared" si="8"/>
        <v>-3.1589080097388637E-2</v>
      </c>
      <c r="N19" s="45">
        <f t="shared" si="9"/>
        <v>5.1211736328258366E-2</v>
      </c>
      <c r="O19" s="2"/>
      <c r="P19" s="2"/>
      <c r="Q19" s="173" t="s">
        <v>170</v>
      </c>
      <c r="R19" s="174">
        <f>TestSignificativité(D2:D141,E2:E141,S4,R4)</f>
        <v>7.47225882462038</v>
      </c>
      <c r="S19" s="78"/>
      <c r="V19" s="45">
        <f t="shared" si="10"/>
        <v>1.1182585617226036E-3</v>
      </c>
      <c r="W19" s="45">
        <f t="shared" si="11"/>
        <v>-3.7394983670993145E-5</v>
      </c>
      <c r="X19" s="45">
        <f t="shared" si="12"/>
        <v>1.250502210865906E-6</v>
      </c>
      <c r="Z19" s="129"/>
      <c r="AA19" s="5"/>
    </row>
    <row r="20" spans="1:27" ht="15" thickBot="1" x14ac:dyDescent="0.4">
      <c r="A20" s="6">
        <v>42044</v>
      </c>
      <c r="B20" s="45">
        <v>427.71</v>
      </c>
      <c r="C20" s="43">
        <v>100.36799999999999</v>
      </c>
      <c r="D20" s="45">
        <f t="shared" si="0"/>
        <v>4.5800450958286094E-3</v>
      </c>
      <c r="E20" s="45">
        <f t="shared" si="0"/>
        <v>-1.7642078682202876E-2</v>
      </c>
      <c r="F20" s="45">
        <f t="shared" si="1"/>
        <v>1.1696510213621242E-3</v>
      </c>
      <c r="G20" s="45">
        <f t="shared" si="2"/>
        <v>-1.9512118574717026E-2</v>
      </c>
      <c r="H20" s="45">
        <f t="shared" si="3"/>
        <v>-2.2822369419856643E-5</v>
      </c>
      <c r="I20" s="45">
        <f t="shared" si="4"/>
        <v>1.3680835117734602E-6</v>
      </c>
      <c r="J20" s="45">
        <f t="shared" si="5"/>
        <v>2.534238792570843E-3</v>
      </c>
      <c r="K20" s="45">
        <f t="shared" si="6"/>
        <v>-2.017631747477372E-2</v>
      </c>
      <c r="L20" s="45">
        <f t="shared" si="7"/>
        <v>4.0708378684285935E-4</v>
      </c>
      <c r="M20" s="45">
        <f t="shared" si="8"/>
        <v>-3.8866169420252658E-2</v>
      </c>
      <c r="N20" s="45">
        <f t="shared" si="9"/>
        <v>4.3934647005394345E-2</v>
      </c>
      <c r="O20" s="2"/>
      <c r="P20" s="2"/>
      <c r="Q20" s="57"/>
      <c r="R20" s="78"/>
      <c r="S20" s="78"/>
      <c r="V20" s="45">
        <f t="shared" si="10"/>
        <v>4.0708378684285935E-4</v>
      </c>
      <c r="W20" s="45">
        <f t="shared" si="11"/>
        <v>-8.2134517221746423E-6</v>
      </c>
      <c r="X20" s="45">
        <f t="shared" si="12"/>
        <v>1.6571720951032255E-7</v>
      </c>
      <c r="Z20" s="129"/>
      <c r="AA20" s="5"/>
    </row>
    <row r="21" spans="1:27" ht="15" thickBot="1" x14ac:dyDescent="0.4">
      <c r="A21" s="6">
        <v>42037</v>
      </c>
      <c r="B21" s="45">
        <v>425.76</v>
      </c>
      <c r="C21" s="43">
        <v>102.1705</v>
      </c>
      <c r="D21" s="45">
        <f t="shared" si="0"/>
        <v>-1.5515527088584263E-2</v>
      </c>
      <c r="E21" s="45">
        <f t="shared" si="0"/>
        <v>4.6512538801248915E-4</v>
      </c>
      <c r="F21" s="45">
        <f t="shared" si="1"/>
        <v>-1.8925921163050748E-2</v>
      </c>
      <c r="G21" s="45">
        <f t="shared" si="2"/>
        <v>-1.4049145045016615E-3</v>
      </c>
      <c r="H21" s="45">
        <f t="shared" si="3"/>
        <v>2.6589301153024951E-5</v>
      </c>
      <c r="I21" s="45">
        <f t="shared" si="4"/>
        <v>3.5819049187001221E-4</v>
      </c>
      <c r="J21" s="45">
        <f t="shared" si="5"/>
        <v>-8.8772477937043154E-3</v>
      </c>
      <c r="K21" s="45">
        <f t="shared" si="6"/>
        <v>9.3423731817168041E-3</v>
      </c>
      <c r="L21" s="45">
        <f t="shared" si="7"/>
        <v>8.7279936666461355E-5</v>
      </c>
      <c r="M21" s="45">
        <f t="shared" si="8"/>
        <v>-5.0277656006527824E-2</v>
      </c>
      <c r="N21" s="45">
        <f t="shared" si="9"/>
        <v>3.2523160419119179E-2</v>
      </c>
      <c r="O21" s="2"/>
      <c r="P21" s="2"/>
      <c r="Q21" s="58" t="s">
        <v>108</v>
      </c>
      <c r="R21" s="127">
        <f>R18*S6</f>
        <v>4.1400408212823502E-2</v>
      </c>
      <c r="S21" s="78"/>
      <c r="V21" s="45">
        <f t="shared" si="10"/>
        <v>8.7279936666461355E-5</v>
      </c>
      <c r="W21" s="45">
        <f t="shared" si="11"/>
        <v>8.1540173961468971E-7</v>
      </c>
      <c r="X21" s="45">
        <f t="shared" si="12"/>
        <v>7.6177873445015055E-9</v>
      </c>
      <c r="Z21" s="129"/>
      <c r="AA21" s="5"/>
    </row>
    <row r="22" spans="1:27" x14ac:dyDescent="0.35">
      <c r="A22" s="6">
        <v>42030</v>
      </c>
      <c r="B22" s="45">
        <v>432.47</v>
      </c>
      <c r="C22" s="43">
        <v>102.123</v>
      </c>
      <c r="D22" s="45">
        <f t="shared" si="0"/>
        <v>6.5722030556924632E-2</v>
      </c>
      <c r="E22" s="45">
        <f t="shared" si="0"/>
        <v>4.768832085486896E-2</v>
      </c>
      <c r="F22" s="45">
        <f t="shared" si="1"/>
        <v>6.2311636482458146E-2</v>
      </c>
      <c r="G22" s="45">
        <f t="shared" si="2"/>
        <v>4.581828096235481E-2</v>
      </c>
      <c r="H22" s="45">
        <f t="shared" si="3"/>
        <v>2.8550120675773856E-3</v>
      </c>
      <c r="I22" s="45">
        <f t="shared" si="4"/>
        <v>3.882740041122009E-3</v>
      </c>
      <c r="J22" s="45">
        <f t="shared" si="5"/>
        <v>3.7254372190350632E-2</v>
      </c>
      <c r="K22" s="45">
        <f t="shared" si="6"/>
        <v>1.0433948664518328E-2</v>
      </c>
      <c r="L22" s="45">
        <f t="shared" si="7"/>
        <v>1.088672847338038E-4</v>
      </c>
      <c r="M22" s="45">
        <f t="shared" si="8"/>
        <v>-4.1460360224728487E-3</v>
      </c>
      <c r="N22" s="45">
        <f t="shared" si="9"/>
        <v>7.8654780403174154E-2</v>
      </c>
      <c r="O22" s="2"/>
      <c r="P22" s="2"/>
      <c r="Q22" s="2"/>
      <c r="V22" s="45">
        <f t="shared" si="10"/>
        <v>1.088672847338038E-4</v>
      </c>
      <c r="W22" s="45">
        <f t="shared" si="11"/>
        <v>1.1359156601580085E-6</v>
      </c>
      <c r="X22" s="45">
        <f t="shared" si="12"/>
        <v>1.1852085685311109E-8</v>
      </c>
      <c r="Z22" s="129"/>
      <c r="AA22" s="5"/>
    </row>
    <row r="23" spans="1:27" x14ac:dyDescent="0.35">
      <c r="A23" s="6">
        <v>42023</v>
      </c>
      <c r="B23" s="45">
        <v>405.8</v>
      </c>
      <c r="C23" s="43">
        <v>97.474599999999995</v>
      </c>
      <c r="D23" s="45">
        <f t="shared" si="0"/>
        <v>5.9253458626990309E-2</v>
      </c>
      <c r="E23" s="45">
        <f t="shared" si="0"/>
        <v>6.201495488801255E-2</v>
      </c>
      <c r="F23" s="45">
        <f t="shared" si="1"/>
        <v>5.5843064552523823E-2</v>
      </c>
      <c r="G23" s="45">
        <f t="shared" si="2"/>
        <v>6.01449149954984E-2</v>
      </c>
      <c r="H23" s="45">
        <f t="shared" si="3"/>
        <v>3.3586763705996752E-3</v>
      </c>
      <c r="I23" s="45">
        <f t="shared" si="4"/>
        <v>3.1184478586173429E-3</v>
      </c>
      <c r="J23" s="45">
        <f t="shared" si="5"/>
        <v>3.3581124116923947E-2</v>
      </c>
      <c r="K23" s="45">
        <f t="shared" si="6"/>
        <v>2.8433830771088603E-2</v>
      </c>
      <c r="L23" s="45">
        <f t="shared" si="7"/>
        <v>8.0848273231890508E-4</v>
      </c>
      <c r="M23" s="45">
        <f t="shared" si="8"/>
        <v>-7.819284095899541E-3</v>
      </c>
      <c r="N23" s="45">
        <f t="shared" si="9"/>
        <v>7.4981532329747469E-2</v>
      </c>
      <c r="O23" s="2"/>
      <c r="P23" s="2"/>
      <c r="Q23" s="2"/>
      <c r="V23" s="45">
        <f t="shared" si="10"/>
        <v>8.0848273231890508E-4</v>
      </c>
      <c r="W23" s="45">
        <f t="shared" si="11"/>
        <v>2.2988261192103073E-5</v>
      </c>
      <c r="X23" s="45">
        <f t="shared" si="12"/>
        <v>6.5364432845784232E-7</v>
      </c>
      <c r="Z23" s="129"/>
      <c r="AA23" s="5"/>
    </row>
    <row r="24" spans="1:27" ht="15" thickBot="1" x14ac:dyDescent="0.4">
      <c r="A24" s="6">
        <v>42016</v>
      </c>
      <c r="B24" s="45">
        <v>383.1</v>
      </c>
      <c r="C24" s="43">
        <v>91.782700000000006</v>
      </c>
      <c r="D24" s="45">
        <f t="shared" si="0"/>
        <v>3.5853341985723687E-2</v>
      </c>
      <c r="E24" s="45">
        <f t="shared" si="0"/>
        <v>8.5737370009309921E-2</v>
      </c>
      <c r="F24" s="45">
        <f t="shared" si="1"/>
        <v>3.2442947911257201E-2</v>
      </c>
      <c r="G24" s="45">
        <f t="shared" si="2"/>
        <v>8.3867330116795771E-2</v>
      </c>
      <c r="H24" s="45">
        <f t="shared" si="3"/>
        <v>2.7209034224354176E-3</v>
      </c>
      <c r="I24" s="45">
        <f t="shared" si="4"/>
        <v>1.052544869172548E-3</v>
      </c>
      <c r="J24" s="45">
        <f t="shared" si="5"/>
        <v>2.0293116454409614E-2</v>
      </c>
      <c r="K24" s="45">
        <f t="shared" si="6"/>
        <v>6.54442535549003E-2</v>
      </c>
      <c r="L24" s="45">
        <f t="shared" si="7"/>
        <v>4.2829503233580805E-3</v>
      </c>
      <c r="M24" s="45">
        <f t="shared" si="8"/>
        <v>-2.1107291758413877E-2</v>
      </c>
      <c r="N24" s="45">
        <f t="shared" si="9"/>
        <v>6.1693524667233129E-2</v>
      </c>
      <c r="O24" s="2"/>
      <c r="P24" s="2"/>
      <c r="Q24" s="2"/>
      <c r="V24" s="45">
        <f t="shared" si="10"/>
        <v>4.2829503233580805E-3</v>
      </c>
      <c r="W24" s="45">
        <f t="shared" si="11"/>
        <v>2.8029448692488843E-4</v>
      </c>
      <c r="X24" s="45">
        <f t="shared" si="12"/>
        <v>1.8343663472353087E-5</v>
      </c>
      <c r="Z24" s="129"/>
      <c r="AA24" s="5"/>
    </row>
    <row r="25" spans="1:27" ht="15" thickBot="1" x14ac:dyDescent="0.4">
      <c r="A25" s="6">
        <v>42009</v>
      </c>
      <c r="B25" s="45">
        <v>369.84</v>
      </c>
      <c r="C25" s="43">
        <v>84.534899999999993</v>
      </c>
      <c r="D25" s="45">
        <f t="shared" si="0"/>
        <v>-3.8052383801076943E-2</v>
      </c>
      <c r="E25" s="45">
        <f t="shared" si="0"/>
        <v>-4.5829796648125538E-2</v>
      </c>
      <c r="F25" s="45">
        <f t="shared" si="1"/>
        <v>-4.1462777875543429E-2</v>
      </c>
      <c r="G25" s="45">
        <f t="shared" si="2"/>
        <v>-4.7699836540639688E-2</v>
      </c>
      <c r="H25" s="45">
        <f t="shared" si="3"/>
        <v>1.9777677271842734E-3</v>
      </c>
      <c r="I25" s="45">
        <f t="shared" si="4"/>
        <v>1.7191619491566537E-3</v>
      </c>
      <c r="J25" s="45">
        <f t="shared" si="5"/>
        <v>-2.1675044030175568E-2</v>
      </c>
      <c r="K25" s="45">
        <f t="shared" si="6"/>
        <v>-2.4154752617949971E-2</v>
      </c>
      <c r="L25" s="45">
        <f t="shared" si="7"/>
        <v>5.8345207403436093E-4</v>
      </c>
      <c r="M25" s="45">
        <f t="shared" si="8"/>
        <v>-6.3075452242999083E-2</v>
      </c>
      <c r="N25" s="45">
        <f t="shared" si="9"/>
        <v>1.972536418264792E-2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5.8345207403436093E-4</v>
      </c>
      <c r="W25" s="45">
        <f t="shared" si="11"/>
        <v>-1.4093140512729819E-5</v>
      </c>
      <c r="X25" s="45">
        <f t="shared" si="12"/>
        <v>3.4041632269499739E-7</v>
      </c>
      <c r="Z25" s="129"/>
      <c r="AA25" s="5"/>
    </row>
    <row r="26" spans="1:27" x14ac:dyDescent="0.35">
      <c r="A26" s="6">
        <v>42002</v>
      </c>
      <c r="B26" s="45">
        <v>384.47</v>
      </c>
      <c r="C26" s="43">
        <v>88.595200000000006</v>
      </c>
      <c r="D26" s="45">
        <f t="shared" si="0"/>
        <v>1.4727229538916416E-2</v>
      </c>
      <c r="E26" s="45">
        <f t="shared" si="0"/>
        <v>1.2138320878940099E-2</v>
      </c>
      <c r="F26" s="45">
        <f t="shared" si="1"/>
        <v>1.1316835464449931E-2</v>
      </c>
      <c r="G26" s="45">
        <f t="shared" si="2"/>
        <v>1.0268280986425949E-2</v>
      </c>
      <c r="H26" s="45">
        <f t="shared" si="3"/>
        <v>1.162044464261221E-4</v>
      </c>
      <c r="I26" s="45">
        <f t="shared" si="4"/>
        <v>1.2807076492943168E-4</v>
      </c>
      <c r="J26" s="45">
        <f t="shared" si="5"/>
        <v>8.2964265072641534E-3</v>
      </c>
      <c r="K26" s="45">
        <f t="shared" si="6"/>
        <v>3.8418943716759454E-3</v>
      </c>
      <c r="L26" s="45">
        <f t="shared" si="7"/>
        <v>1.4760152363115308E-5</v>
      </c>
      <c r="M26" s="45">
        <f t="shared" si="8"/>
        <v>-3.3103981705559345E-2</v>
      </c>
      <c r="N26" s="45">
        <f t="shared" si="9"/>
        <v>4.9696834720087658E-2</v>
      </c>
      <c r="O26" s="2"/>
      <c r="P26" s="2"/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0"/>
        <v>1.4760152363115312E-5</v>
      </c>
      <c r="W26" s="45">
        <f t="shared" si="11"/>
        <v>5.6706946288932125E-8</v>
      </c>
      <c r="X26" s="45">
        <f t="shared" si="12"/>
        <v>2.1786209778237852E-10</v>
      </c>
      <c r="Z26" s="129"/>
      <c r="AA26" s="5"/>
    </row>
    <row r="27" spans="1:27" x14ac:dyDescent="0.35">
      <c r="A27" s="6">
        <v>41995</v>
      </c>
      <c r="B27" s="45">
        <v>378.89</v>
      </c>
      <c r="C27" s="43">
        <v>87.532700000000006</v>
      </c>
      <c r="D27" s="45">
        <f t="shared" si="0"/>
        <v>6.8921740111719254E-2</v>
      </c>
      <c r="E27" s="45">
        <f t="shared" si="0"/>
        <v>2.9685022326995176E-2</v>
      </c>
      <c r="F27" s="45">
        <f t="shared" si="1"/>
        <v>6.5511346037252768E-2</v>
      </c>
      <c r="G27" s="45">
        <f t="shared" si="2"/>
        <v>2.7814982434481026E-2</v>
      </c>
      <c r="H27" s="45">
        <f t="shared" si="3"/>
        <v>1.8221969392853939E-3</v>
      </c>
      <c r="I27" s="45">
        <f t="shared" si="4"/>
        <v>4.2917364596126743E-3</v>
      </c>
      <c r="J27" s="45">
        <f t="shared" si="5"/>
        <v>3.9071361641033552E-2</v>
      </c>
      <c r="K27" s="45">
        <f t="shared" si="6"/>
        <v>-9.3863393140383757E-3</v>
      </c>
      <c r="L27" s="45">
        <f t="shared" si="7"/>
        <v>8.8103365718262403E-5</v>
      </c>
      <c r="M27" s="45">
        <f t="shared" si="8"/>
        <v>-2.3290465717899292E-3</v>
      </c>
      <c r="N27" s="45">
        <f t="shared" si="9"/>
        <v>8.0471769853857067E-2</v>
      </c>
      <c r="O27" s="2"/>
      <c r="P27" s="2"/>
      <c r="Q27" s="149" t="s">
        <v>130</v>
      </c>
      <c r="R27" s="89">
        <f>R8</f>
        <v>2.4522471723352757E-2</v>
      </c>
      <c r="S27" s="122">
        <v>1</v>
      </c>
      <c r="V27" s="45">
        <f t="shared" si="10"/>
        <v>8.8103365718262403E-5</v>
      </c>
      <c r="W27" s="45">
        <f t="shared" si="11"/>
        <v>-8.2696808534042724E-7</v>
      </c>
      <c r="X27" s="45">
        <f t="shared" si="12"/>
        <v>7.7622030508858952E-9</v>
      </c>
      <c r="Z27" s="129"/>
      <c r="AA27" s="5"/>
    </row>
    <row r="28" spans="1:27" x14ac:dyDescent="0.35">
      <c r="A28" s="6">
        <v>41988</v>
      </c>
      <c r="B28" s="45">
        <v>354.46</v>
      </c>
      <c r="C28" s="43">
        <v>85.009200000000007</v>
      </c>
      <c r="D28" s="45">
        <f t="shared" si="0"/>
        <v>-6.7431397826830483E-2</v>
      </c>
      <c r="E28" s="45">
        <f t="shared" si="0"/>
        <v>-5.0440715376392435E-2</v>
      </c>
      <c r="F28" s="45">
        <f t="shared" si="1"/>
        <v>-7.0841791901296969E-2</v>
      </c>
      <c r="G28" s="45">
        <f t="shared" si="2"/>
        <v>-5.2310755268906585E-2</v>
      </c>
      <c r="H28" s="45">
        <f t="shared" si="3"/>
        <v>3.7057876389595544E-3</v>
      </c>
      <c r="I28" s="45">
        <f t="shared" si="4"/>
        <v>5.018559479786665E-3</v>
      </c>
      <c r="J28" s="45">
        <f t="shared" si="5"/>
        <v>-3.8358232814066945E-2</v>
      </c>
      <c r="K28" s="45">
        <f t="shared" si="6"/>
        <v>-1.208248256232549E-2</v>
      </c>
      <c r="L28" s="45">
        <f t="shared" si="7"/>
        <v>1.4598638486889955E-4</v>
      </c>
      <c r="M28" s="45">
        <f t="shared" si="8"/>
        <v>-7.9758641026890467E-2</v>
      </c>
      <c r="N28" s="45">
        <f t="shared" si="9"/>
        <v>3.0421753987565359E-3</v>
      </c>
      <c r="O28" s="2"/>
      <c r="P28" s="2"/>
      <c r="Q28" s="149" t="s">
        <v>131</v>
      </c>
      <c r="R28" s="89">
        <f>S8</f>
        <v>6.0609334528151385E-2</v>
      </c>
      <c r="S28" s="122">
        <f>S7</f>
        <v>138</v>
      </c>
      <c r="V28" s="45">
        <f t="shared" si="10"/>
        <v>1.4598638486889955E-4</v>
      </c>
      <c r="W28" s="45">
        <f t="shared" si="11"/>
        <v>-1.7638779495154167E-6</v>
      </c>
      <c r="X28" s="45">
        <f t="shared" si="12"/>
        <v>2.1312024567090464E-8</v>
      </c>
      <c r="Z28" s="129"/>
      <c r="AA28" s="5"/>
    </row>
    <row r="29" spans="1:27" ht="15" thickBot="1" x14ac:dyDescent="0.4">
      <c r="A29" s="6">
        <v>41981</v>
      </c>
      <c r="B29" s="45">
        <v>380.09</v>
      </c>
      <c r="C29" s="43">
        <v>89.524900000000002</v>
      </c>
      <c r="D29" s="45">
        <f t="shared" si="0"/>
        <v>-4.0875147386348811E-3</v>
      </c>
      <c r="E29" s="45">
        <f t="shared" si="0"/>
        <v>-9.0302598939348035E-3</v>
      </c>
      <c r="F29" s="45">
        <f t="shared" si="1"/>
        <v>-7.4979088131013668E-3</v>
      </c>
      <c r="G29" s="45">
        <f t="shared" si="2"/>
        <v>-1.0900299786448953E-2</v>
      </c>
      <c r="H29" s="45">
        <f t="shared" si="3"/>
        <v>8.1729453834262559E-5</v>
      </c>
      <c r="I29" s="45">
        <f t="shared" si="4"/>
        <v>5.6218636569583147E-5</v>
      </c>
      <c r="J29" s="45">
        <f t="shared" si="5"/>
        <v>-2.3877281899586105E-3</v>
      </c>
      <c r="K29" s="45">
        <f t="shared" si="6"/>
        <v>-6.6425317039761934E-3</v>
      </c>
      <c r="L29" s="45">
        <f t="shared" si="7"/>
        <v>4.4123227438328869E-5</v>
      </c>
      <c r="M29" s="45">
        <f t="shared" si="8"/>
        <v>-4.3788136402782112E-2</v>
      </c>
      <c r="N29" s="45">
        <f t="shared" si="9"/>
        <v>3.9012680022864892E-2</v>
      </c>
      <c r="O29" s="2"/>
      <c r="P29" s="2"/>
      <c r="Q29" s="150" t="s">
        <v>132</v>
      </c>
      <c r="R29" s="91">
        <f>R27/R26</f>
        <v>0.28805299456358574</v>
      </c>
      <c r="S29" s="113"/>
      <c r="V29" s="45">
        <f t="shared" si="10"/>
        <v>4.4123227438328869E-5</v>
      </c>
      <c r="W29" s="45">
        <f t="shared" si="11"/>
        <v>-2.9308993714085181E-7</v>
      </c>
      <c r="X29" s="45">
        <f t="shared" si="12"/>
        <v>1.9468591995744977E-9</v>
      </c>
      <c r="Z29" s="129"/>
      <c r="AA29" s="5"/>
    </row>
    <row r="30" spans="1:27" x14ac:dyDescent="0.35">
      <c r="A30" s="6">
        <v>41974</v>
      </c>
      <c r="B30" s="45">
        <v>381.65</v>
      </c>
      <c r="C30" s="43">
        <v>90.340699999999998</v>
      </c>
      <c r="D30" s="45">
        <f t="shared" si="0"/>
        <v>-8.0829608067367019E-3</v>
      </c>
      <c r="E30" s="45">
        <f t="shared" si="0"/>
        <v>1.9592640119542239E-2</v>
      </c>
      <c r="F30" s="45">
        <f t="shared" si="1"/>
        <v>-1.1493354881203188E-2</v>
      </c>
      <c r="G30" s="45">
        <f t="shared" si="2"/>
        <v>1.7722600227028089E-2</v>
      </c>
      <c r="H30" s="45">
        <f t="shared" si="3"/>
        <v>-2.03692133826926E-4</v>
      </c>
      <c r="I30" s="45">
        <f t="shared" si="4"/>
        <v>1.3209720642527715E-4</v>
      </c>
      <c r="J30" s="45">
        <f t="shared" si="5"/>
        <v>-4.6565851696914254E-3</v>
      </c>
      <c r="K30" s="45">
        <f t="shared" si="6"/>
        <v>2.4249225289233664E-2</v>
      </c>
      <c r="L30" s="45">
        <f t="shared" si="7"/>
        <v>5.8802492712800949E-4</v>
      </c>
      <c r="M30" s="45">
        <f t="shared" si="8"/>
        <v>-4.6056993382514927E-2</v>
      </c>
      <c r="N30" s="45">
        <f t="shared" si="9"/>
        <v>3.6743823043132076E-2</v>
      </c>
      <c r="O30" s="2"/>
      <c r="P30" s="2"/>
      <c r="Q30" s="2"/>
      <c r="V30" s="45">
        <f t="shared" si="10"/>
        <v>5.8802492712800949E-4</v>
      </c>
      <c r="W30" s="45">
        <f t="shared" si="11"/>
        <v>1.425914893361231E-5</v>
      </c>
      <c r="X30" s="45">
        <f t="shared" si="12"/>
        <v>3.4577331492390088E-7</v>
      </c>
      <c r="Z30" s="129"/>
      <c r="AA30" s="5"/>
    </row>
    <row r="31" spans="1:27" x14ac:dyDescent="0.35">
      <c r="A31" s="6">
        <v>41967</v>
      </c>
      <c r="B31" s="45">
        <v>384.76</v>
      </c>
      <c r="C31" s="43">
        <v>88.604699999999994</v>
      </c>
      <c r="D31" s="45">
        <f t="shared" si="0"/>
        <v>3.3190118152524206E-2</v>
      </c>
      <c r="E31" s="45">
        <f t="shared" si="0"/>
        <v>2.9768732719456271E-2</v>
      </c>
      <c r="F31" s="45">
        <f t="shared" si="1"/>
        <v>2.977972407805772E-2</v>
      </c>
      <c r="G31" s="45">
        <f t="shared" si="2"/>
        <v>2.7898692826942122E-2</v>
      </c>
      <c r="H31" s="45">
        <f t="shared" si="3"/>
        <v>8.308153745248245E-4</v>
      </c>
      <c r="I31" s="45">
        <f t="shared" si="4"/>
        <v>8.868319661652507E-4</v>
      </c>
      <c r="J31" s="45">
        <f t="shared" si="5"/>
        <v>1.878077618512496E-2</v>
      </c>
      <c r="K31" s="45">
        <f t="shared" si="6"/>
        <v>1.0987956534331312E-2</v>
      </c>
      <c r="L31" s="45">
        <f t="shared" si="7"/>
        <v>1.2073518880035418E-4</v>
      </c>
      <c r="M31" s="45">
        <f t="shared" si="8"/>
        <v>-2.2619632027698532E-2</v>
      </c>
      <c r="N31" s="45">
        <f t="shared" si="9"/>
        <v>6.0181184397948471E-2</v>
      </c>
      <c r="O31" s="2"/>
      <c r="P31" s="2"/>
      <c r="Q31" s="2"/>
      <c r="V31" s="45">
        <f t="shared" si="10"/>
        <v>1.2073518880035418E-4</v>
      </c>
      <c r="W31" s="45">
        <f t="shared" si="11"/>
        <v>1.3266330067025764E-6</v>
      </c>
      <c r="X31" s="45">
        <f t="shared" si="12"/>
        <v>1.4576985814657168E-8</v>
      </c>
      <c r="Z31" s="129"/>
      <c r="AA31" s="5"/>
    </row>
    <row r="32" spans="1:27" x14ac:dyDescent="0.35">
      <c r="A32" s="6">
        <v>41960</v>
      </c>
      <c r="B32" s="45">
        <v>372.4</v>
      </c>
      <c r="C32" s="43">
        <v>86.043300000000002</v>
      </c>
      <c r="D32" s="45">
        <f t="shared" si="0"/>
        <v>1.6153678236192858E-2</v>
      </c>
      <c r="E32" s="45">
        <f t="shared" si="0"/>
        <v>3.5034970825572288E-3</v>
      </c>
      <c r="F32" s="45">
        <f t="shared" si="1"/>
        <v>1.2743284161726372E-2</v>
      </c>
      <c r="G32" s="45">
        <f t="shared" si="2"/>
        <v>1.6334571900430781E-3</v>
      </c>
      <c r="H32" s="45">
        <f t="shared" si="3"/>
        <v>2.0815609138734021E-5</v>
      </c>
      <c r="I32" s="45">
        <f t="shared" si="4"/>
        <v>1.6239129122650622E-4</v>
      </c>
      <c r="J32" s="45">
        <f t="shared" si="5"/>
        <v>9.1064507268086813E-3</v>
      </c>
      <c r="K32" s="45">
        <f t="shared" si="6"/>
        <v>-5.6029536442514525E-3</v>
      </c>
      <c r="L32" s="45">
        <f t="shared" si="7"/>
        <v>3.1393089539630629E-5</v>
      </c>
      <c r="M32" s="45">
        <f t="shared" si="8"/>
        <v>-3.229395748601481E-2</v>
      </c>
      <c r="N32" s="45">
        <f t="shared" si="9"/>
        <v>5.0506858939632193E-2</v>
      </c>
      <c r="O32" s="2"/>
      <c r="P32" s="2"/>
      <c r="Q32" s="2"/>
      <c r="V32" s="45">
        <f t="shared" si="10"/>
        <v>3.1393089539630629E-5</v>
      </c>
      <c r="W32" s="45">
        <f t="shared" si="11"/>
        <v>-1.758940254403856E-7</v>
      </c>
      <c r="X32" s="45">
        <f t="shared" si="12"/>
        <v>9.8552607084326605E-10</v>
      </c>
      <c r="Z32" s="129"/>
      <c r="AA32" s="5"/>
    </row>
    <row r="33" spans="1:27" x14ac:dyDescent="0.35">
      <c r="A33" s="6">
        <v>41953</v>
      </c>
      <c r="B33" s="45">
        <v>366.48</v>
      </c>
      <c r="C33" s="43">
        <v>85.742900000000006</v>
      </c>
      <c r="D33" s="45">
        <f t="shared" si="0"/>
        <v>2.3544197737746145E-2</v>
      </c>
      <c r="E33" s="45">
        <f t="shared" si="0"/>
        <v>9.5191112199533925E-3</v>
      </c>
      <c r="F33" s="45">
        <f t="shared" si="1"/>
        <v>2.0133803663279659E-2</v>
      </c>
      <c r="G33" s="45">
        <f t="shared" si="2"/>
        <v>7.6490713274392419E-3</v>
      </c>
      <c r="H33" s="45">
        <f t="shared" si="3"/>
        <v>1.5400490031308362E-4</v>
      </c>
      <c r="I33" s="45">
        <f t="shared" si="4"/>
        <v>4.0537004995149341E-4</v>
      </c>
      <c r="J33" s="45">
        <f t="shared" si="5"/>
        <v>1.3303236634850463E-2</v>
      </c>
      <c r="K33" s="45">
        <f t="shared" si="6"/>
        <v>-3.7841254148970709E-3</v>
      </c>
      <c r="L33" s="45">
        <f t="shared" si="7"/>
        <v>1.4319605155669929E-5</v>
      </c>
      <c r="M33" s="45">
        <f t="shared" si="8"/>
        <v>-2.8097171577973031E-2</v>
      </c>
      <c r="N33" s="45">
        <f t="shared" si="9"/>
        <v>5.4703644847673968E-2</v>
      </c>
      <c r="O33" s="2"/>
      <c r="P33" s="2"/>
      <c r="Q33" s="2"/>
      <c r="V33" s="45">
        <f t="shared" si="10"/>
        <v>1.4319605155669925E-5</v>
      </c>
      <c r="W33" s="45">
        <f t="shared" si="11"/>
        <v>-5.4187181800861686E-8</v>
      </c>
      <c r="X33" s="45">
        <f t="shared" si="12"/>
        <v>2.0505109181428871E-10</v>
      </c>
      <c r="Z33" s="129"/>
      <c r="AA33" s="5"/>
    </row>
    <row r="34" spans="1:27" x14ac:dyDescent="0.35">
      <c r="A34" s="6">
        <v>41946</v>
      </c>
      <c r="B34" s="45">
        <v>358.05</v>
      </c>
      <c r="C34" s="43">
        <v>84.934399999999997</v>
      </c>
      <c r="D34" s="45">
        <f t="shared" si="0"/>
        <v>4.1600000000000033E-2</v>
      </c>
      <c r="E34" s="45">
        <f t="shared" si="0"/>
        <v>2.6474491140121719E-2</v>
      </c>
      <c r="F34" s="45">
        <f t="shared" si="1"/>
        <v>3.8189605925533547E-2</v>
      </c>
      <c r="G34" s="45">
        <f t="shared" si="2"/>
        <v>2.4604451247607569E-2</v>
      </c>
      <c r="H34" s="45">
        <f t="shared" si="3"/>
        <v>9.3963429716013532E-4</v>
      </c>
      <c r="I34" s="45">
        <f t="shared" si="4"/>
        <v>1.458446000747547E-3</v>
      </c>
      <c r="J34" s="45">
        <f t="shared" si="5"/>
        <v>2.3556417954064879E-2</v>
      </c>
      <c r="K34" s="45">
        <f t="shared" si="6"/>
        <v>2.9180731860568403E-3</v>
      </c>
      <c r="L34" s="45">
        <f t="shared" si="7"/>
        <v>8.5151511191839193E-6</v>
      </c>
      <c r="M34" s="45">
        <f t="shared" si="8"/>
        <v>-1.7843990258758609E-2</v>
      </c>
      <c r="N34" s="45">
        <f t="shared" si="9"/>
        <v>6.4956826166888387E-2</v>
      </c>
      <c r="O34" s="2"/>
      <c r="P34" s="2"/>
      <c r="Q34" s="2"/>
      <c r="V34" s="45">
        <f t="shared" si="10"/>
        <v>8.515151119183921E-6</v>
      </c>
      <c r="W34" s="45">
        <f t="shared" si="11"/>
        <v>2.4847834156112499E-8</v>
      </c>
      <c r="X34" s="45">
        <f t="shared" si="12"/>
        <v>7.2507798582539179E-11</v>
      </c>
      <c r="Z34" s="129"/>
      <c r="AA34" s="5"/>
    </row>
    <row r="35" spans="1:27" x14ac:dyDescent="0.35">
      <c r="A35" s="6">
        <v>41939</v>
      </c>
      <c r="B35" s="45">
        <v>343.75</v>
      </c>
      <c r="C35" s="43">
        <v>82.743799999999993</v>
      </c>
      <c r="D35" s="45">
        <f t="shared" si="0"/>
        <v>1.3413915094339656E-2</v>
      </c>
      <c r="E35" s="45">
        <f t="shared" si="0"/>
        <v>3.7119762152758022E-2</v>
      </c>
      <c r="F35" s="45">
        <f t="shared" si="1"/>
        <v>1.000352101987317E-2</v>
      </c>
      <c r="G35" s="45">
        <f t="shared" si="2"/>
        <v>3.5249722260243872E-2</v>
      </c>
      <c r="H35" s="45">
        <f t="shared" si="3"/>
        <v>3.5262133757504079E-4</v>
      </c>
      <c r="I35" s="45">
        <f t="shared" si="4"/>
        <v>1.0007043279504436E-4</v>
      </c>
      <c r="J35" s="45">
        <f t="shared" si="5"/>
        <v>7.5506467887113439E-3</v>
      </c>
      <c r="K35" s="45">
        <f t="shared" si="6"/>
        <v>2.9569115364046678E-2</v>
      </c>
      <c r="L35" s="45">
        <f t="shared" si="7"/>
        <v>8.7433258341230134E-4</v>
      </c>
      <c r="M35" s="45">
        <f t="shared" si="8"/>
        <v>-3.3849761424112154E-2</v>
      </c>
      <c r="N35" s="45">
        <f t="shared" si="9"/>
        <v>4.8951055001534849E-2</v>
      </c>
      <c r="O35" s="2"/>
      <c r="P35" s="2"/>
      <c r="Q35" s="2"/>
      <c r="V35" s="45">
        <f t="shared" si="10"/>
        <v>8.7433258341230134E-4</v>
      </c>
      <c r="W35" s="45">
        <f t="shared" si="11"/>
        <v>2.5853241025463305E-5</v>
      </c>
      <c r="X35" s="45">
        <f t="shared" si="12"/>
        <v>7.6445746641642884E-7</v>
      </c>
      <c r="Z35" s="129"/>
      <c r="AA35" s="5"/>
    </row>
    <row r="36" spans="1:27" x14ac:dyDescent="0.35">
      <c r="A36" s="6">
        <v>41932</v>
      </c>
      <c r="B36" s="45">
        <v>339.2</v>
      </c>
      <c r="C36" s="43">
        <v>79.782300000000006</v>
      </c>
      <c r="D36" s="45">
        <f t="shared" si="0"/>
        <v>5.0143055186861317E-4</v>
      </c>
      <c r="E36" s="45">
        <f t="shared" si="0"/>
        <v>3.1913087760992911E-3</v>
      </c>
      <c r="F36" s="45">
        <f t="shared" si="1"/>
        <v>-2.9089635225978722E-3</v>
      </c>
      <c r="G36" s="45">
        <f t="shared" si="2"/>
        <v>1.3212688835851404E-3</v>
      </c>
      <c r="H36" s="45">
        <f t="shared" si="3"/>
        <v>-3.8435229858927875E-6</v>
      </c>
      <c r="I36" s="45">
        <f t="shared" si="4"/>
        <v>8.4620687758050207E-6</v>
      </c>
      <c r="J36" s="45">
        <f t="shared" si="5"/>
        <v>2.1815370019972959E-4</v>
      </c>
      <c r="K36" s="45">
        <f t="shared" si="6"/>
        <v>2.9731550758995617E-3</v>
      </c>
      <c r="L36" s="45">
        <f t="shared" si="7"/>
        <v>8.8396511053473278E-6</v>
      </c>
      <c r="M36" s="45">
        <f t="shared" si="8"/>
        <v>-4.1182254512623771E-2</v>
      </c>
      <c r="N36" s="45">
        <f t="shared" si="9"/>
        <v>4.1618561913023232E-2</v>
      </c>
      <c r="O36" s="2"/>
      <c r="P36" s="2"/>
      <c r="Q36" s="2"/>
      <c r="V36" s="45">
        <f t="shared" si="10"/>
        <v>8.8396511053473312E-6</v>
      </c>
      <c r="W36" s="45">
        <f t="shared" si="11"/>
        <v>2.6281653553044592E-8</v>
      </c>
      <c r="X36" s="45">
        <f t="shared" si="12"/>
        <v>7.8139431664268298E-11</v>
      </c>
      <c r="Z36" s="129"/>
      <c r="AA36" s="5"/>
    </row>
    <row r="37" spans="1:27" x14ac:dyDescent="0.35">
      <c r="A37" s="6">
        <v>41925</v>
      </c>
      <c r="B37" s="45">
        <v>339.03</v>
      </c>
      <c r="C37" s="43">
        <v>79.528499999999994</v>
      </c>
      <c r="D37" s="45">
        <f t="shared" si="0"/>
        <v>-4.4716821639898575E-2</v>
      </c>
      <c r="E37" s="45">
        <f t="shared" si="0"/>
        <v>-3.3145745724570963E-2</v>
      </c>
      <c r="F37" s="45">
        <f t="shared" si="1"/>
        <v>-4.8127215714365061E-2</v>
      </c>
      <c r="G37" s="45">
        <f t="shared" si="2"/>
        <v>-3.5015785617085113E-2</v>
      </c>
      <c r="H37" s="45">
        <f t="shared" si="3"/>
        <v>1.6852122678014166E-3</v>
      </c>
      <c r="I37" s="45">
        <f t="shared" si="4"/>
        <v>2.3162288924170275E-3</v>
      </c>
      <c r="J37" s="45">
        <f t="shared" si="5"/>
        <v>-2.5459516664488847E-2</v>
      </c>
      <c r="K37" s="45">
        <f t="shared" si="6"/>
        <v>-7.6862290600821156E-3</v>
      </c>
      <c r="L37" s="45">
        <f t="shared" si="7"/>
        <v>5.9078117164050806E-5</v>
      </c>
      <c r="M37" s="45">
        <f t="shared" si="8"/>
        <v>-6.6859924877312363E-2</v>
      </c>
      <c r="N37" s="45">
        <f t="shared" si="9"/>
        <v>1.594089154833464E-2</v>
      </c>
      <c r="O37" s="2"/>
      <c r="P37" s="2"/>
      <c r="Q37" s="2"/>
      <c r="V37" s="45">
        <f t="shared" si="10"/>
        <v>5.9078117164050806E-5</v>
      </c>
      <c r="W37" s="45">
        <f t="shared" si="11"/>
        <v>-4.5408794096126334E-7</v>
      </c>
      <c r="X37" s="45">
        <f t="shared" si="12"/>
        <v>3.4902239276493143E-9</v>
      </c>
      <c r="Z37" s="129"/>
      <c r="AA37" s="5"/>
    </row>
    <row r="38" spans="1:27" x14ac:dyDescent="0.35">
      <c r="A38" s="6">
        <v>41918</v>
      </c>
      <c r="B38" s="45">
        <v>354.9</v>
      </c>
      <c r="C38" s="43">
        <v>82.254900000000006</v>
      </c>
      <c r="D38" s="45">
        <f t="shared" si="0"/>
        <v>-2.1963788684652982E-2</v>
      </c>
      <c r="E38" s="45">
        <f t="shared" si="0"/>
        <v>-8.3881148682288555E-3</v>
      </c>
      <c r="F38" s="45">
        <f t="shared" si="1"/>
        <v>-2.5374182759119467E-2</v>
      </c>
      <c r="G38" s="45">
        <f t="shared" si="2"/>
        <v>-1.0258154760743005E-2</v>
      </c>
      <c r="H38" s="45">
        <f t="shared" si="3"/>
        <v>2.6029229367042443E-4</v>
      </c>
      <c r="I38" s="45">
        <f t="shared" si="4"/>
        <v>6.438491506931956E-4</v>
      </c>
      <c r="J38" s="45">
        <f t="shared" si="5"/>
        <v>-1.2538962425816508E-2</v>
      </c>
      <c r="K38" s="45">
        <f t="shared" si="6"/>
        <v>4.1508475575876523E-3</v>
      </c>
      <c r="L38" s="45">
        <f t="shared" si="7"/>
        <v>1.7229535446331378E-5</v>
      </c>
      <c r="M38" s="45">
        <f t="shared" si="8"/>
        <v>-5.3939370638640016E-2</v>
      </c>
      <c r="N38" s="45">
        <f t="shared" si="9"/>
        <v>2.8861445787006987E-2</v>
      </c>
      <c r="O38" s="2"/>
      <c r="P38" s="2"/>
      <c r="Q38" s="2"/>
      <c r="V38" s="45">
        <f t="shared" si="10"/>
        <v>1.7229535446331378E-5</v>
      </c>
      <c r="W38" s="45">
        <f t="shared" si="11"/>
        <v>7.1517175125774484E-8</v>
      </c>
      <c r="X38" s="45">
        <f t="shared" si="12"/>
        <v>2.9685689169638939E-10</v>
      </c>
      <c r="Z38" s="129"/>
      <c r="AA38" s="5"/>
    </row>
    <row r="39" spans="1:27" x14ac:dyDescent="0.35">
      <c r="A39" s="6">
        <v>41911</v>
      </c>
      <c r="B39" s="45">
        <v>362.87</v>
      </c>
      <c r="C39" s="43">
        <v>82.950699999999998</v>
      </c>
      <c r="D39" s="45">
        <f t="shared" si="0"/>
        <v>-3.3995314662975139E-2</v>
      </c>
      <c r="E39" s="45">
        <f t="shared" si="0"/>
        <v>-2.905210768242136E-2</v>
      </c>
      <c r="F39" s="45">
        <f t="shared" si="1"/>
        <v>-3.7405708737441624E-2</v>
      </c>
      <c r="G39" s="45">
        <f t="shared" si="2"/>
        <v>-3.0922147574935509E-2</v>
      </c>
      <c r="H39" s="45">
        <f t="shared" si="3"/>
        <v>1.1566648457242245E-3</v>
      </c>
      <c r="I39" s="45">
        <f t="shared" si="4"/>
        <v>1.3991870461503167E-3</v>
      </c>
      <c r="J39" s="45">
        <f t="shared" si="5"/>
        <v>-1.9371193728020444E-2</v>
      </c>
      <c r="K39" s="45">
        <f t="shared" si="6"/>
        <v>-9.6809139544009153E-3</v>
      </c>
      <c r="L39" s="45">
        <f t="shared" si="7"/>
        <v>9.372009499251436E-5</v>
      </c>
      <c r="M39" s="45">
        <f t="shared" si="8"/>
        <v>-6.077160194084396E-2</v>
      </c>
      <c r="N39" s="45">
        <f t="shared" si="9"/>
        <v>2.2029214484803043E-2</v>
      </c>
      <c r="O39" s="2"/>
      <c r="P39" s="2"/>
      <c r="Q39" s="2"/>
      <c r="V39" s="45">
        <f t="shared" si="10"/>
        <v>9.372009499251436E-5</v>
      </c>
      <c r="W39" s="45">
        <f t="shared" si="11"/>
        <v>-9.0729617542081166E-7</v>
      </c>
      <c r="X39" s="45">
        <f t="shared" si="12"/>
        <v>8.7834562054059146E-9</v>
      </c>
      <c r="Z39" s="129"/>
      <c r="AA39" s="5"/>
    </row>
    <row r="40" spans="1:27" x14ac:dyDescent="0.35">
      <c r="A40" s="6">
        <v>41904</v>
      </c>
      <c r="B40" s="45">
        <v>375.64</v>
      </c>
      <c r="C40" s="43">
        <v>85.432699999999997</v>
      </c>
      <c r="D40" s="45">
        <f t="shared" si="0"/>
        <v>-1.2253484091506771E-2</v>
      </c>
      <c r="E40" s="45">
        <f t="shared" si="0"/>
        <v>-7.6960414510207859E-4</v>
      </c>
      <c r="F40" s="45">
        <f t="shared" si="1"/>
        <v>-1.5663878165973255E-2</v>
      </c>
      <c r="G40" s="45">
        <f t="shared" si="2"/>
        <v>-2.6396440376162292E-3</v>
      </c>
      <c r="H40" s="45">
        <f t="shared" si="3"/>
        <v>4.1347062606758335E-5</v>
      </c>
      <c r="I40" s="45">
        <f t="shared" si="4"/>
        <v>2.4535707919845365E-4</v>
      </c>
      <c r="J40" s="45">
        <f t="shared" si="5"/>
        <v>-7.0248616280654983E-3</v>
      </c>
      <c r="K40" s="45">
        <f t="shared" si="6"/>
        <v>6.2552574829634194E-3</v>
      </c>
      <c r="L40" s="45">
        <f t="shared" si="7"/>
        <v>3.9128246178169852E-5</v>
      </c>
      <c r="M40" s="45">
        <f t="shared" si="8"/>
        <v>-4.8425269840889004E-2</v>
      </c>
      <c r="N40" s="45">
        <f t="shared" si="9"/>
        <v>3.4375546584757999E-2</v>
      </c>
      <c r="O40" s="2"/>
      <c r="P40" s="2"/>
      <c r="Q40" s="2"/>
      <c r="V40" s="45">
        <f t="shared" si="10"/>
        <v>3.9128246178169852E-5</v>
      </c>
      <c r="W40" s="45">
        <f t="shared" si="11"/>
        <v>2.4475725470123176E-7</v>
      </c>
      <c r="X40" s="45">
        <f t="shared" si="12"/>
        <v>1.5310196489794637E-9</v>
      </c>
      <c r="Z40" s="129"/>
      <c r="AA40" s="5"/>
    </row>
    <row r="41" spans="1:27" x14ac:dyDescent="0.35">
      <c r="A41" s="6">
        <v>41897</v>
      </c>
      <c r="B41" s="45">
        <v>380.3</v>
      </c>
      <c r="C41" s="43">
        <v>85.498500000000007</v>
      </c>
      <c r="D41" s="45">
        <f t="shared" si="0"/>
        <v>-3.4850509655949065E-3</v>
      </c>
      <c r="E41" s="45">
        <f t="shared" si="0"/>
        <v>5.751115168169253E-3</v>
      </c>
      <c r="F41" s="45">
        <f t="shared" si="1"/>
        <v>-6.8954450400613918E-3</v>
      </c>
      <c r="G41" s="45">
        <f t="shared" si="2"/>
        <v>3.8810752756551024E-3</v>
      </c>
      <c r="H41" s="45">
        <f t="shared" si="3"/>
        <v>-2.6761741259620874E-5</v>
      </c>
      <c r="I41" s="45">
        <f t="shared" si="4"/>
        <v>4.7547162300507246E-5</v>
      </c>
      <c r="J41" s="45">
        <f t="shared" si="5"/>
        <v>-2.0456126631315124E-3</v>
      </c>
      <c r="K41" s="45">
        <f t="shared" si="6"/>
        <v>7.7967278313007659E-3</v>
      </c>
      <c r="L41" s="45">
        <f t="shared" si="7"/>
        <v>6.0788964875379947E-5</v>
      </c>
      <c r="M41" s="45">
        <f t="shared" si="8"/>
        <v>-4.3446020875955019E-2</v>
      </c>
      <c r="N41" s="45">
        <f t="shared" si="9"/>
        <v>3.9354795549691984E-2</v>
      </c>
      <c r="O41" s="2"/>
      <c r="P41" s="2"/>
      <c r="Q41" s="2"/>
      <c r="V41" s="45">
        <f t="shared" si="10"/>
        <v>6.0788964875379947E-5</v>
      </c>
      <c r="W41" s="45">
        <f t="shared" si="11"/>
        <v>4.7395501427983952E-7</v>
      </c>
      <c r="X41" s="45">
        <f t="shared" si="12"/>
        <v>3.6952982506201767E-9</v>
      </c>
      <c r="Z41" s="129"/>
      <c r="AA41" s="5"/>
    </row>
    <row r="42" spans="1:27" x14ac:dyDescent="0.35">
      <c r="A42" s="6">
        <v>41890</v>
      </c>
      <c r="B42" s="45">
        <v>381.63</v>
      </c>
      <c r="C42" s="43">
        <v>85.009600000000006</v>
      </c>
      <c r="D42" s="45">
        <f t="shared" si="0"/>
        <v>1.5351460650242062E-2</v>
      </c>
      <c r="E42" s="45">
        <f t="shared" si="0"/>
        <v>9.714734350298293E-3</v>
      </c>
      <c r="F42" s="45">
        <f t="shared" si="1"/>
        <v>1.1941066575775577E-2</v>
      </c>
      <c r="G42" s="45">
        <f t="shared" si="2"/>
        <v>7.8446944577841432E-3</v>
      </c>
      <c r="H42" s="45">
        <f t="shared" si="3"/>
        <v>9.3674018787018149E-5</v>
      </c>
      <c r="I42" s="45">
        <f t="shared" si="4"/>
        <v>1.4258907096710466E-4</v>
      </c>
      <c r="J42" s="45">
        <f t="shared" si="5"/>
        <v>8.6509028510207905E-3</v>
      </c>
      <c r="K42" s="45">
        <f t="shared" si="6"/>
        <v>1.0638314992775025E-3</v>
      </c>
      <c r="L42" s="45">
        <f t="shared" si="7"/>
        <v>1.1317374588550188E-6</v>
      </c>
      <c r="M42" s="45">
        <f t="shared" si="8"/>
        <v>-3.2749505361802711E-2</v>
      </c>
      <c r="N42" s="45">
        <f t="shared" si="9"/>
        <v>5.0051311063844292E-2</v>
      </c>
      <c r="O42" s="2"/>
      <c r="P42" s="2"/>
      <c r="Q42" s="2"/>
      <c r="V42" s="45">
        <f t="shared" si="10"/>
        <v>1.1317374588550192E-6</v>
      </c>
      <c r="W42" s="45">
        <f t="shared" si="11"/>
        <v>1.2039779576422462E-9</v>
      </c>
      <c r="X42" s="45">
        <f t="shared" si="12"/>
        <v>1.2808296757756164E-12</v>
      </c>
      <c r="Z42" s="129"/>
      <c r="AA42" s="5"/>
    </row>
    <row r="43" spans="1:27" x14ac:dyDescent="0.35">
      <c r="A43" s="6">
        <v>41883</v>
      </c>
      <c r="B43" s="45">
        <v>375.86</v>
      </c>
      <c r="C43" s="43">
        <v>84.191699999999997</v>
      </c>
      <c r="D43" s="45">
        <f t="shared" si="0"/>
        <v>2.6141698676910431E-3</v>
      </c>
      <c r="E43" s="45">
        <f t="shared" si="0"/>
        <v>2.4131500743845815E-2</v>
      </c>
      <c r="F43" s="45">
        <f t="shared" si="1"/>
        <v>-7.9622420677544214E-4</v>
      </c>
      <c r="G43" s="45">
        <f t="shared" si="2"/>
        <v>2.2261460851331665E-2</v>
      </c>
      <c r="H43" s="45">
        <f t="shared" si="3"/>
        <v>-1.7725114008014113E-5</v>
      </c>
      <c r="I43" s="45">
        <f t="shared" si="4"/>
        <v>6.339729874551821E-7</v>
      </c>
      <c r="J43" s="45">
        <f t="shared" si="5"/>
        <v>1.4178954214881805E-3</v>
      </c>
      <c r="K43" s="45">
        <f t="shared" si="6"/>
        <v>2.2713605322357635E-2</v>
      </c>
      <c r="L43" s="45">
        <f t="shared" si="7"/>
        <v>5.1590786673983303E-4</v>
      </c>
      <c r="M43" s="45">
        <f t="shared" si="8"/>
        <v>-3.9982512791335321E-2</v>
      </c>
      <c r="N43" s="45">
        <f t="shared" si="9"/>
        <v>4.2818303634311682E-2</v>
      </c>
      <c r="O43" s="2"/>
      <c r="P43" s="2"/>
      <c r="Q43" s="2"/>
      <c r="V43" s="45">
        <f t="shared" si="10"/>
        <v>5.1590786673983303E-4</v>
      </c>
      <c r="W43" s="45">
        <f t="shared" si="11"/>
        <v>1.1718127667828044E-5</v>
      </c>
      <c r="X43" s="45">
        <f t="shared" si="12"/>
        <v>2.6616092696404533E-7</v>
      </c>
      <c r="Z43" s="129"/>
      <c r="AA43" s="5"/>
    </row>
    <row r="44" spans="1:27" x14ac:dyDescent="0.35">
      <c r="A44" s="6">
        <v>41876</v>
      </c>
      <c r="B44" s="45">
        <v>374.88</v>
      </c>
      <c r="C44" s="43">
        <v>82.207899999999995</v>
      </c>
      <c r="D44" s="45">
        <f t="shared" si="0"/>
        <v>4.9863278108412783E-3</v>
      </c>
      <c r="E44" s="45">
        <f t="shared" si="0"/>
        <v>6.4457759049183615E-3</v>
      </c>
      <c r="F44" s="45">
        <f t="shared" si="1"/>
        <v>1.575933736374793E-3</v>
      </c>
      <c r="G44" s="45">
        <f t="shared" si="2"/>
        <v>4.5757360124042109E-3</v>
      </c>
      <c r="H44" s="45">
        <f t="shared" si="3"/>
        <v>7.211056750692864E-6</v>
      </c>
      <c r="I44" s="45">
        <f t="shared" si="4"/>
        <v>2.4835671414442158E-6</v>
      </c>
      <c r="J44" s="45">
        <f t="shared" si="5"/>
        <v>2.7649507976860127E-3</v>
      </c>
      <c r="K44" s="45">
        <f t="shared" si="6"/>
        <v>3.6808251072323489E-3</v>
      </c>
      <c r="L44" s="45">
        <f t="shared" si="7"/>
        <v>1.3548473470032032E-5</v>
      </c>
      <c r="M44" s="45">
        <f t="shared" si="8"/>
        <v>-3.8635457415137485E-2</v>
      </c>
      <c r="N44" s="45">
        <f t="shared" si="9"/>
        <v>4.4165359010509518E-2</v>
      </c>
      <c r="O44" s="2"/>
      <c r="P44" s="2"/>
      <c r="Q44" s="2"/>
      <c r="V44" s="45">
        <f t="shared" si="10"/>
        <v>1.3548473470032035E-5</v>
      </c>
      <c r="W44" s="45">
        <f t="shared" si="11"/>
        <v>4.9869561313165304E-8</v>
      </c>
      <c r="X44" s="45">
        <f t="shared" si="12"/>
        <v>1.8356113336816189E-10</v>
      </c>
      <c r="Z44" s="129"/>
      <c r="AA44" s="5"/>
    </row>
    <row r="45" spans="1:27" x14ac:dyDescent="0.35">
      <c r="A45" s="6">
        <v>41869</v>
      </c>
      <c r="B45" s="45">
        <v>373.02</v>
      </c>
      <c r="C45" s="43">
        <v>81.681399999999996</v>
      </c>
      <c r="D45" s="45">
        <f t="shared" si="0"/>
        <v>2.7801504422340327E-2</v>
      </c>
      <c r="E45" s="45">
        <f t="shared" si="0"/>
        <v>3.1828482929897969E-2</v>
      </c>
      <c r="F45" s="45">
        <f t="shared" si="1"/>
        <v>2.4391110347873841E-2</v>
      </c>
      <c r="G45" s="45">
        <f t="shared" si="2"/>
        <v>2.995844303738382E-2</v>
      </c>
      <c r="H45" s="45">
        <f t="shared" si="3"/>
        <v>7.3071968997532157E-4</v>
      </c>
      <c r="I45" s="45">
        <f t="shared" si="4"/>
        <v>5.9492626400215842E-4</v>
      </c>
      <c r="J45" s="45">
        <f t="shared" si="5"/>
        <v>1.5720793979278249E-2</v>
      </c>
      <c r="K45" s="45">
        <f t="shared" si="6"/>
        <v>1.610768895061972E-2</v>
      </c>
      <c r="L45" s="45">
        <f t="shared" si="7"/>
        <v>2.5945764332991662E-4</v>
      </c>
      <c r="M45" s="45">
        <f t="shared" si="8"/>
        <v>-2.5679614233545242E-2</v>
      </c>
      <c r="N45" s="45">
        <f t="shared" si="9"/>
        <v>5.7121202192101761E-2</v>
      </c>
      <c r="O45" s="2"/>
      <c r="P45" s="2"/>
      <c r="Q45" s="2"/>
      <c r="V45" s="45">
        <f t="shared" si="10"/>
        <v>2.5945764332991662E-4</v>
      </c>
      <c r="W45" s="45">
        <f t="shared" si="11"/>
        <v>4.1792630146191301E-6</v>
      </c>
      <c r="X45" s="45">
        <f t="shared" si="12"/>
        <v>6.7318268682314222E-8</v>
      </c>
      <c r="Z45" s="129"/>
      <c r="AA45" s="5"/>
    </row>
    <row r="46" spans="1:27" x14ac:dyDescent="0.35">
      <c r="A46" s="6">
        <v>41862</v>
      </c>
      <c r="B46" s="45">
        <v>362.93</v>
      </c>
      <c r="C46" s="43">
        <v>79.161799999999999</v>
      </c>
      <c r="D46" s="45">
        <f t="shared" si="0"/>
        <v>-1.1359302642331832E-2</v>
      </c>
      <c r="E46" s="45">
        <f t="shared" si="0"/>
        <v>6.8158202322644067E-3</v>
      </c>
      <c r="F46" s="45">
        <f t="shared" si="1"/>
        <v>-1.4769696716798317E-2</v>
      </c>
      <c r="G46" s="45">
        <f t="shared" si="2"/>
        <v>4.945780339750256E-3</v>
      </c>
      <c r="H46" s="45">
        <f t="shared" si="3"/>
        <v>-7.3047675646015027E-5</v>
      </c>
      <c r="I46" s="45">
        <f t="shared" si="4"/>
        <v>2.1814394110620299E-4</v>
      </c>
      <c r="J46" s="45">
        <f t="shared" si="5"/>
        <v>-6.5170910844195408E-3</v>
      </c>
      <c r="K46" s="45">
        <f t="shared" si="6"/>
        <v>1.3332911316683948E-2</v>
      </c>
      <c r="L46" s="45">
        <f t="shared" si="7"/>
        <v>1.7776652417855887E-4</v>
      </c>
      <c r="M46" s="45">
        <f t="shared" si="8"/>
        <v>-4.7917499297243045E-2</v>
      </c>
      <c r="N46" s="45">
        <f t="shared" si="9"/>
        <v>3.4883317128403958E-2</v>
      </c>
      <c r="O46" s="2"/>
      <c r="P46" s="2"/>
      <c r="Q46" s="2"/>
      <c r="V46" s="45">
        <f t="shared" si="10"/>
        <v>1.7776652417855887E-4</v>
      </c>
      <c r="W46" s="45">
        <f t="shared" si="11"/>
        <v>2.370145301947878E-6</v>
      </c>
      <c r="X46" s="45">
        <f t="shared" si="12"/>
        <v>3.1600937118526157E-8</v>
      </c>
      <c r="Z46" s="129"/>
      <c r="AA46" s="5"/>
    </row>
    <row r="47" spans="1:27" x14ac:dyDescent="0.35">
      <c r="A47" s="6">
        <v>41855</v>
      </c>
      <c r="B47" s="45">
        <v>367.1</v>
      </c>
      <c r="C47" s="43">
        <v>78.625900000000001</v>
      </c>
      <c r="D47" s="45">
        <f t="shared" si="0"/>
        <v>-3.6963194207612939E-2</v>
      </c>
      <c r="E47" s="45">
        <f t="shared" si="0"/>
        <v>-1.6117346293948821E-2</v>
      </c>
      <c r="F47" s="45">
        <f t="shared" si="1"/>
        <v>-4.0373588282079424E-2</v>
      </c>
      <c r="G47" s="45">
        <f t="shared" si="2"/>
        <v>-1.7987386186462971E-2</v>
      </c>
      <c r="H47" s="45">
        <f t="shared" si="3"/>
        <v>7.2621532416301869E-4</v>
      </c>
      <c r="I47" s="45">
        <f t="shared" si="4"/>
        <v>1.630026630770861E-3</v>
      </c>
      <c r="J47" s="45">
        <f t="shared" si="5"/>
        <v>-2.1056536016486573E-2</v>
      </c>
      <c r="K47" s="45">
        <f t="shared" si="6"/>
        <v>4.9391897225377519E-3</v>
      </c>
      <c r="L47" s="45">
        <f t="shared" si="7"/>
        <v>2.4395595115222556E-5</v>
      </c>
      <c r="M47" s="45">
        <f t="shared" si="8"/>
        <v>-6.2456944229310085E-2</v>
      </c>
      <c r="N47" s="45">
        <f t="shared" si="9"/>
        <v>2.0343872196336914E-2</v>
      </c>
      <c r="O47" s="2"/>
      <c r="P47" s="2"/>
      <c r="Q47" s="2"/>
      <c r="V47" s="45">
        <f t="shared" si="10"/>
        <v>2.4395595115222556E-5</v>
      </c>
      <c r="W47" s="45">
        <f t="shared" si="11"/>
        <v>1.2049447266829943E-7</v>
      </c>
      <c r="X47" s="45">
        <f t="shared" si="12"/>
        <v>5.9514506102587061E-10</v>
      </c>
      <c r="Z47" s="129"/>
      <c r="AA47" s="5"/>
    </row>
    <row r="48" spans="1:27" x14ac:dyDescent="0.35">
      <c r="A48" s="6">
        <v>41848</v>
      </c>
      <c r="B48" s="45">
        <v>381.19</v>
      </c>
      <c r="C48" s="43">
        <v>79.913899999999998</v>
      </c>
      <c r="D48" s="45">
        <f t="shared" si="0"/>
        <v>3.9770332911925593E-3</v>
      </c>
      <c r="E48" s="45">
        <f t="shared" si="0"/>
        <v>-5.1501600944134484E-3</v>
      </c>
      <c r="F48" s="45">
        <f t="shared" si="1"/>
        <v>5.6663921672607401E-4</v>
      </c>
      <c r="G48" s="45">
        <f t="shared" si="2"/>
        <v>-7.0201999869275991E-3</v>
      </c>
      <c r="H48" s="45">
        <f t="shared" si="3"/>
        <v>-3.9779206218530501E-6</v>
      </c>
      <c r="I48" s="45">
        <f t="shared" si="4"/>
        <v>3.2108000193193865E-7</v>
      </c>
      <c r="J48" s="45">
        <f t="shared" si="5"/>
        <v>2.1918120601134659E-3</v>
      </c>
      <c r="K48" s="45">
        <f t="shared" si="6"/>
        <v>-7.3419721545269143E-3</v>
      </c>
      <c r="L48" s="45">
        <f t="shared" si="7"/>
        <v>5.3904555117848577E-5</v>
      </c>
      <c r="M48" s="45">
        <f t="shared" si="8"/>
        <v>-3.9208596152710037E-2</v>
      </c>
      <c r="N48" s="45">
        <f t="shared" si="9"/>
        <v>4.3592220272936966E-2</v>
      </c>
      <c r="O48" s="2"/>
      <c r="P48" s="2"/>
      <c r="Q48" s="2"/>
      <c r="V48" s="45">
        <f t="shared" si="10"/>
        <v>5.3904555117848577E-5</v>
      </c>
      <c r="W48" s="45">
        <f t="shared" si="11"/>
        <v>-3.9576574267740551E-7</v>
      </c>
      <c r="X48" s="45">
        <f t="shared" si="12"/>
        <v>2.9057010624531751E-9</v>
      </c>
      <c r="Z48" s="129"/>
      <c r="AA48" s="5"/>
    </row>
    <row r="49" spans="1:27" x14ac:dyDescent="0.35">
      <c r="A49" s="6">
        <v>41841</v>
      </c>
      <c r="B49" s="45">
        <v>379.68</v>
      </c>
      <c r="C49" s="43">
        <v>80.327600000000004</v>
      </c>
      <c r="D49" s="45">
        <f t="shared" si="0"/>
        <v>-1.5659027273670072E-2</v>
      </c>
      <c r="E49" s="45">
        <f t="shared" si="0"/>
        <v>-7.6654053646718423E-3</v>
      </c>
      <c r="F49" s="45">
        <f t="shared" si="1"/>
        <v>-1.9069421348136557E-2</v>
      </c>
      <c r="G49" s="45">
        <f t="shared" si="2"/>
        <v>-9.535445257185993E-3</v>
      </c>
      <c r="H49" s="45">
        <f t="shared" si="3"/>
        <v>1.8183542335137006E-4</v>
      </c>
      <c r="I49" s="45">
        <f t="shared" si="4"/>
        <v>3.6364283055276628E-4</v>
      </c>
      <c r="J49" s="45">
        <f t="shared" si="5"/>
        <v>-8.9587359156750278E-3</v>
      </c>
      <c r="K49" s="45">
        <f t="shared" si="6"/>
        <v>1.2933305510031854E-3</v>
      </c>
      <c r="L49" s="45">
        <f t="shared" si="7"/>
        <v>1.6727039141582032E-6</v>
      </c>
      <c r="M49" s="45">
        <f t="shared" si="8"/>
        <v>-5.035914412849854E-2</v>
      </c>
      <c r="N49" s="45">
        <f t="shared" si="9"/>
        <v>3.2441672297148463E-2</v>
      </c>
      <c r="O49" s="2"/>
      <c r="P49" s="2"/>
      <c r="Q49" s="2"/>
      <c r="V49" s="45">
        <f t="shared" si="10"/>
        <v>1.6727039141582038E-6</v>
      </c>
      <c r="W49" s="45">
        <f t="shared" si="11"/>
        <v>2.163359074963415E-9</v>
      </c>
      <c r="X49" s="45">
        <f t="shared" si="12"/>
        <v>2.7979383844401757E-12</v>
      </c>
      <c r="Z49" s="129"/>
      <c r="AA49" s="5"/>
    </row>
    <row r="50" spans="1:27" x14ac:dyDescent="0.35">
      <c r="A50" s="6">
        <v>41834</v>
      </c>
      <c r="B50" s="45">
        <v>385.72</v>
      </c>
      <c r="C50" s="43">
        <v>80.948099999999997</v>
      </c>
      <c r="D50" s="45">
        <f t="shared" si="0"/>
        <v>-9.323231026069077E-3</v>
      </c>
      <c r="E50" s="45">
        <f t="shared" si="0"/>
        <v>-1.8803773118349926E-2</v>
      </c>
      <c r="F50" s="45">
        <f t="shared" si="1"/>
        <v>-1.2733625100535563E-2</v>
      </c>
      <c r="G50" s="45">
        <f t="shared" si="2"/>
        <v>-2.0673813010864076E-2</v>
      </c>
      <c r="H50" s="45">
        <f t="shared" si="3"/>
        <v>2.6325258427891752E-4</v>
      </c>
      <c r="I50" s="45">
        <f t="shared" si="4"/>
        <v>1.6214520820098931E-4</v>
      </c>
      <c r="J50" s="45">
        <f t="shared" si="5"/>
        <v>-5.3608859400992451E-3</v>
      </c>
      <c r="K50" s="45">
        <f t="shared" si="6"/>
        <v>-1.3442887178250682E-2</v>
      </c>
      <c r="L50" s="45">
        <f t="shared" si="7"/>
        <v>1.807112156871766E-4</v>
      </c>
      <c r="M50" s="45">
        <f t="shared" si="8"/>
        <v>-4.6761294152922753E-2</v>
      </c>
      <c r="N50" s="45">
        <f t="shared" si="9"/>
        <v>3.603952227272425E-2</v>
      </c>
      <c r="O50" s="2"/>
      <c r="P50" s="2"/>
      <c r="Q50" s="2"/>
      <c r="V50" s="45">
        <f t="shared" si="10"/>
        <v>1.807112156871766E-4</v>
      </c>
      <c r="W50" s="45">
        <f t="shared" si="11"/>
        <v>-2.4292804843272399E-6</v>
      </c>
      <c r="X50" s="45">
        <f t="shared" si="12"/>
        <v>3.2656543475137265E-8</v>
      </c>
      <c r="Z50" s="129"/>
      <c r="AA50" s="5"/>
    </row>
    <row r="51" spans="1:27" x14ac:dyDescent="0.35">
      <c r="A51" s="6">
        <v>41827</v>
      </c>
      <c r="B51" s="45">
        <v>389.35</v>
      </c>
      <c r="C51" s="43">
        <v>82.499399999999994</v>
      </c>
      <c r="D51" s="45">
        <f t="shared" si="0"/>
        <v>3.1949704980546987E-3</v>
      </c>
      <c r="E51" s="45">
        <f t="shared" si="0"/>
        <v>9.9403335153279166E-3</v>
      </c>
      <c r="F51" s="45">
        <f t="shared" si="1"/>
        <v>-2.1542357641178653E-4</v>
      </c>
      <c r="G51" s="45">
        <f t="shared" si="2"/>
        <v>8.0702936228137651E-3</v>
      </c>
      <c r="H51" s="45">
        <f t="shared" si="3"/>
        <v>-1.7385315149197748E-6</v>
      </c>
      <c r="I51" s="45">
        <f t="shared" si="4"/>
        <v>4.6407317274044829E-8</v>
      </c>
      <c r="J51" s="45">
        <f t="shared" si="5"/>
        <v>1.747709299982064E-3</v>
      </c>
      <c r="K51" s="45">
        <f t="shared" si="6"/>
        <v>8.192624215345853E-3</v>
      </c>
      <c r="L51" s="45">
        <f t="shared" si="7"/>
        <v>6.7119091533871254E-5</v>
      </c>
      <c r="M51" s="45">
        <f t="shared" si="8"/>
        <v>-3.9652698912841434E-2</v>
      </c>
      <c r="N51" s="45">
        <f t="shared" si="9"/>
        <v>4.3148117512805569E-2</v>
      </c>
      <c r="O51" s="2"/>
      <c r="P51" s="2"/>
      <c r="Q51" s="2"/>
      <c r="V51" s="45">
        <f t="shared" si="10"/>
        <v>6.7119091533871254E-5</v>
      </c>
      <c r="W51" s="45">
        <f t="shared" si="11"/>
        <v>5.4988149461240844E-7</v>
      </c>
      <c r="X51" s="45">
        <f t="shared" si="12"/>
        <v>4.504972448332188E-9</v>
      </c>
      <c r="Z51" s="129"/>
      <c r="AA51" s="5"/>
    </row>
    <row r="52" spans="1:27" x14ac:dyDescent="0.35">
      <c r="A52" s="6">
        <v>41820</v>
      </c>
      <c r="B52" s="45">
        <v>388.11</v>
      </c>
      <c r="C52" s="43">
        <v>81.687399999999997</v>
      </c>
      <c r="D52" s="45">
        <f t="shared" si="0"/>
        <v>2.117276459500615E-3</v>
      </c>
      <c r="E52" s="45">
        <f t="shared" si="0"/>
        <v>-5.3296738755874463E-3</v>
      </c>
      <c r="F52" s="45">
        <f t="shared" si="1"/>
        <v>-1.2931176149658702E-3</v>
      </c>
      <c r="G52" s="45">
        <f t="shared" si="2"/>
        <v>-7.199713768101597E-3</v>
      </c>
      <c r="H52" s="45">
        <f t="shared" si="3"/>
        <v>9.3100766962444759E-6</v>
      </c>
      <c r="I52" s="45">
        <f t="shared" si="4"/>
        <v>1.6721531661350206E-6</v>
      </c>
      <c r="J52" s="45">
        <f t="shared" si="5"/>
        <v>1.1357291606652227E-3</v>
      </c>
      <c r="K52" s="45">
        <f t="shared" si="6"/>
        <v>-6.465403036252669E-3</v>
      </c>
      <c r="L52" s="45">
        <f t="shared" si="7"/>
        <v>4.180143642118523E-5</v>
      </c>
      <c r="M52" s="45">
        <f t="shared" si="8"/>
        <v>-4.0264679052158275E-2</v>
      </c>
      <c r="N52" s="45">
        <f t="shared" si="9"/>
        <v>4.2536137373488728E-2</v>
      </c>
      <c r="O52" s="2"/>
      <c r="P52" s="2"/>
      <c r="Q52" s="2"/>
      <c r="V52" s="45">
        <f t="shared" si="10"/>
        <v>4.180143642118523E-5</v>
      </c>
      <c r="W52" s="45">
        <f t="shared" si="11"/>
        <v>-2.7026313395725387E-7</v>
      </c>
      <c r="X52" s="45">
        <f t="shared" si="12"/>
        <v>1.747360086874391E-9</v>
      </c>
      <c r="Z52" s="129"/>
      <c r="AA52" s="5"/>
    </row>
    <row r="53" spans="1:27" x14ac:dyDescent="0.35">
      <c r="A53" s="6">
        <v>41813</v>
      </c>
      <c r="B53" s="45">
        <v>387.29</v>
      </c>
      <c r="C53" s="43">
        <v>82.125100000000003</v>
      </c>
      <c r="D53" s="45">
        <f t="shared" si="0"/>
        <v>1.4060536237955603E-2</v>
      </c>
      <c r="E53" s="45">
        <f t="shared" si="0"/>
        <v>-2.3760730897574838E-3</v>
      </c>
      <c r="F53" s="45">
        <f t="shared" si="1"/>
        <v>1.0650142163489118E-2</v>
      </c>
      <c r="G53" s="45">
        <f t="shared" si="2"/>
        <v>-4.2461129822716345E-3</v>
      </c>
      <c r="H53" s="45">
        <f t="shared" si="3"/>
        <v>-4.5221706903429652E-5</v>
      </c>
      <c r="I53" s="45">
        <f t="shared" si="4"/>
        <v>1.1342552810252866E-4</v>
      </c>
      <c r="J53" s="45">
        <f t="shared" si="5"/>
        <v>7.9178375528787225E-3</v>
      </c>
      <c r="K53" s="45">
        <f t="shared" si="6"/>
        <v>-1.0293910642636206E-2</v>
      </c>
      <c r="L53" s="45">
        <f t="shared" si="7"/>
        <v>1.0596459631857895E-4</v>
      </c>
      <c r="M53" s="45">
        <f t="shared" si="8"/>
        <v>-3.3482570659944776E-2</v>
      </c>
      <c r="N53" s="45">
        <f t="shared" si="9"/>
        <v>4.9318245765702227E-2</v>
      </c>
      <c r="O53" s="2"/>
      <c r="P53" s="2"/>
      <c r="Q53" s="2"/>
      <c r="V53" s="45">
        <f t="shared" si="10"/>
        <v>1.0596459631857895E-4</v>
      </c>
      <c r="W53" s="45">
        <f t="shared" si="11"/>
        <v>-1.0907900857864692E-6</v>
      </c>
      <c r="X53" s="45">
        <f t="shared" si="12"/>
        <v>1.1228495672959395E-8</v>
      </c>
      <c r="Z53" s="129"/>
      <c r="AA53" s="5"/>
    </row>
    <row r="54" spans="1:27" x14ac:dyDescent="0.35">
      <c r="A54" s="6">
        <v>41806</v>
      </c>
      <c r="B54" s="45">
        <v>381.92</v>
      </c>
      <c r="C54" s="43">
        <v>82.320700000000002</v>
      </c>
      <c r="D54" s="45">
        <f t="shared" si="0"/>
        <v>-1.302460202604911E-2</v>
      </c>
      <c r="E54" s="45">
        <f t="shared" si="0"/>
        <v>4.7748369024587936E-3</v>
      </c>
      <c r="F54" s="45">
        <f t="shared" si="1"/>
        <v>-1.6434996100515596E-2</v>
      </c>
      <c r="G54" s="45">
        <f t="shared" si="2"/>
        <v>2.904797009944643E-3</v>
      </c>
      <c r="H54" s="45">
        <f t="shared" si="3"/>
        <v>-4.7740327531229569E-5</v>
      </c>
      <c r="I54" s="45">
        <f t="shared" si="4"/>
        <v>2.7010909682396284E-4</v>
      </c>
      <c r="J54" s="45">
        <f t="shared" si="5"/>
        <v>-7.4627492326439599E-3</v>
      </c>
      <c r="K54" s="45">
        <f t="shared" si="6"/>
        <v>1.2237586135102754E-2</v>
      </c>
      <c r="L54" s="45">
        <f t="shared" si="7"/>
        <v>1.4975851441405915E-4</v>
      </c>
      <c r="M54" s="45">
        <f t="shared" si="8"/>
        <v>-4.8863157445467466E-2</v>
      </c>
      <c r="N54" s="45">
        <f t="shared" si="9"/>
        <v>3.3937658980179537E-2</v>
      </c>
      <c r="O54" s="2"/>
      <c r="P54" s="2"/>
      <c r="Q54" s="2"/>
      <c r="V54" s="45">
        <f t="shared" si="10"/>
        <v>1.4975851441405915E-4</v>
      </c>
      <c r="W54" s="45">
        <f t="shared" si="11"/>
        <v>1.8326827196070761E-6</v>
      </c>
      <c r="X54" s="45">
        <f t="shared" si="12"/>
        <v>2.242761263950596E-8</v>
      </c>
      <c r="Z54" s="129"/>
      <c r="AA54" s="5"/>
    </row>
    <row r="55" spans="1:27" x14ac:dyDescent="0.35">
      <c r="A55" s="6">
        <v>41799</v>
      </c>
      <c r="B55" s="45">
        <v>386.96</v>
      </c>
      <c r="C55" s="43">
        <v>81.929500000000004</v>
      </c>
      <c r="D55" s="45">
        <f t="shared" si="0"/>
        <v>7.9183163158990499E-3</v>
      </c>
      <c r="E55" s="45">
        <f t="shared" si="0"/>
        <v>-1.7755558352965089E-2</v>
      </c>
      <c r="F55" s="45">
        <f t="shared" si="1"/>
        <v>4.5079222414325642E-3</v>
      </c>
      <c r="G55" s="45">
        <f t="shared" si="2"/>
        <v>-1.9625598245479239E-2</v>
      </c>
      <c r="H55" s="45">
        <f t="shared" si="3"/>
        <v>-8.8470670832215771E-5</v>
      </c>
      <c r="I55" s="45">
        <f t="shared" si="4"/>
        <v>2.0321362934802394E-5</v>
      </c>
      <c r="J55" s="45">
        <f t="shared" si="5"/>
        <v>4.4299119736873451E-3</v>
      </c>
      <c r="K55" s="45">
        <f t="shared" si="6"/>
        <v>-2.2185470326652433E-2</v>
      </c>
      <c r="L55" s="45">
        <f t="shared" si="7"/>
        <v>4.9219509361477561E-4</v>
      </c>
      <c r="M55" s="45">
        <f t="shared" si="8"/>
        <v>-3.6970496239136154E-2</v>
      </c>
      <c r="N55" s="45">
        <f t="shared" si="9"/>
        <v>4.5830320186510849E-2</v>
      </c>
      <c r="O55" s="2"/>
      <c r="P55" s="2"/>
      <c r="Q55" s="2"/>
      <c r="V55" s="45">
        <f t="shared" si="10"/>
        <v>4.9219509361477561E-4</v>
      </c>
      <c r="W55" s="45">
        <f t="shared" si="11"/>
        <v>-1.0919579644314521E-5</v>
      </c>
      <c r="X55" s="45">
        <f t="shared" si="12"/>
        <v>2.4225601017845775E-7</v>
      </c>
      <c r="Z55" s="129"/>
      <c r="AA55" s="5"/>
    </row>
    <row r="56" spans="1:27" x14ac:dyDescent="0.35">
      <c r="A56" s="6">
        <v>41792</v>
      </c>
      <c r="B56" s="45">
        <v>383.92</v>
      </c>
      <c r="C56" s="43">
        <v>83.410499999999999</v>
      </c>
      <c r="D56" s="45">
        <f t="shared" si="0"/>
        <v>-1.1585397250399053E-2</v>
      </c>
      <c r="E56" s="45">
        <f t="shared" si="0"/>
        <v>3.4732164125416648E-3</v>
      </c>
      <c r="F56" s="45">
        <f t="shared" si="1"/>
        <v>-1.4995791324865539E-2</v>
      </c>
      <c r="G56" s="45">
        <f t="shared" si="2"/>
        <v>1.6031765200275141E-3</v>
      </c>
      <c r="H56" s="45">
        <f t="shared" si="3"/>
        <v>-2.4040900551256718E-5</v>
      </c>
      <c r="I56" s="45">
        <f t="shared" si="4"/>
        <v>2.2487375745891254E-4</v>
      </c>
      <c r="J56" s="45">
        <f t="shared" si="5"/>
        <v>-6.6454813369344447E-3</v>
      </c>
      <c r="K56" s="45">
        <f t="shared" si="6"/>
        <v>1.0118697749476109E-2</v>
      </c>
      <c r="L56" s="45">
        <f t="shared" si="7"/>
        <v>1.0238804414525288E-4</v>
      </c>
      <c r="M56" s="45">
        <f t="shared" si="8"/>
        <v>-4.8045889549757949E-2</v>
      </c>
      <c r="N56" s="45">
        <f t="shared" si="9"/>
        <v>3.4754926875889054E-2</v>
      </c>
      <c r="O56" s="2"/>
      <c r="P56" s="2"/>
      <c r="Q56" s="2"/>
      <c r="V56" s="45">
        <f t="shared" si="10"/>
        <v>1.0238804414525288E-4</v>
      </c>
      <c r="W56" s="45">
        <f t="shared" si="11"/>
        <v>1.0360336718658309E-6</v>
      </c>
      <c r="X56" s="45">
        <f t="shared" si="12"/>
        <v>1.0483311583890253E-8</v>
      </c>
      <c r="Z56" s="129"/>
      <c r="AA56" s="5"/>
    </row>
    <row r="57" spans="1:27" x14ac:dyDescent="0.35">
      <c r="A57" s="6">
        <v>41785</v>
      </c>
      <c r="B57" s="45">
        <v>388.42</v>
      </c>
      <c r="C57" s="43">
        <v>83.121799999999993</v>
      </c>
      <c r="D57" s="45">
        <f t="shared" si="0"/>
        <v>5.7222754460009746E-3</v>
      </c>
      <c r="E57" s="45">
        <f t="shared" si="0"/>
        <v>2.6972841388593536E-3</v>
      </c>
      <c r="F57" s="45">
        <f t="shared" si="1"/>
        <v>2.3118813715344894E-3</v>
      </c>
      <c r="G57" s="45">
        <f t="shared" si="2"/>
        <v>8.272442463452029E-4</v>
      </c>
      <c r="H57" s="45">
        <f t="shared" si="3"/>
        <v>1.9124905628345627E-6</v>
      </c>
      <c r="I57" s="45">
        <f t="shared" si="4"/>
        <v>5.3447954760481921E-6</v>
      </c>
      <c r="J57" s="45">
        <f t="shared" si="5"/>
        <v>3.182866569864916E-3</v>
      </c>
      <c r="K57" s="45">
        <f t="shared" si="6"/>
        <v>-4.8558243100556243E-4</v>
      </c>
      <c r="L57" s="45">
        <f t="shared" si="7"/>
        <v>2.3579029730127179E-7</v>
      </c>
      <c r="M57" s="45">
        <f t="shared" si="8"/>
        <v>-3.8217541642958583E-2</v>
      </c>
      <c r="N57" s="45">
        <f t="shared" si="9"/>
        <v>4.458327478268842E-2</v>
      </c>
      <c r="O57" s="2"/>
      <c r="P57" s="2"/>
      <c r="Q57" s="2"/>
      <c r="V57" s="45">
        <f t="shared" si="10"/>
        <v>2.3579029730127158E-7</v>
      </c>
      <c r="W57" s="45">
        <f t="shared" si="11"/>
        <v>-1.1449562577107571E-10</v>
      </c>
      <c r="X57" s="45">
        <f t="shared" si="12"/>
        <v>5.5597064301422038E-14</v>
      </c>
      <c r="Z57" s="129"/>
      <c r="AA57" s="5"/>
    </row>
    <row r="58" spans="1:27" x14ac:dyDescent="0.35">
      <c r="A58" s="6">
        <v>41778</v>
      </c>
      <c r="B58" s="45">
        <v>386.21</v>
      </c>
      <c r="C58" s="43">
        <v>82.898200000000003</v>
      </c>
      <c r="D58" s="45">
        <f t="shared" si="0"/>
        <v>6.0171919770773703E-3</v>
      </c>
      <c r="E58" s="45">
        <f t="shared" si="0"/>
        <v>2.9258135847641618E-2</v>
      </c>
      <c r="F58" s="45">
        <f t="shared" si="1"/>
        <v>2.606797902610885E-3</v>
      </c>
      <c r="G58" s="45">
        <f t="shared" si="2"/>
        <v>2.7388095955127468E-2</v>
      </c>
      <c r="H58" s="45">
        <f t="shared" si="3"/>
        <v>7.1395231092331946E-5</v>
      </c>
      <c r="I58" s="45">
        <f t="shared" si="4"/>
        <v>6.7953953050565094E-6</v>
      </c>
      <c r="J58" s="45">
        <f t="shared" si="5"/>
        <v>3.3503380908330772E-3</v>
      </c>
      <c r="K58" s="45">
        <f t="shared" si="6"/>
        <v>2.5907797756808539E-2</v>
      </c>
      <c r="L58" s="45">
        <f t="shared" si="7"/>
        <v>6.7121398460769359E-4</v>
      </c>
      <c r="M58" s="45">
        <f t="shared" si="8"/>
        <v>-3.8050070121990423E-2</v>
      </c>
      <c r="N58" s="45">
        <f t="shared" si="9"/>
        <v>4.475074630365658E-2</v>
      </c>
      <c r="O58" s="2"/>
      <c r="P58" s="2"/>
      <c r="Q58" s="2"/>
      <c r="V58" s="45">
        <f t="shared" si="10"/>
        <v>6.7121398460769359E-4</v>
      </c>
      <c r="W58" s="45">
        <f t="shared" si="11"/>
        <v>1.7389676164757725E-5</v>
      </c>
      <c r="X58" s="45">
        <f t="shared" si="12"/>
        <v>4.5052821313293714E-7</v>
      </c>
      <c r="Z58" s="129"/>
      <c r="AA58" s="5"/>
    </row>
    <row r="59" spans="1:27" x14ac:dyDescent="0.35">
      <c r="A59" s="6">
        <v>41771</v>
      </c>
      <c r="B59" s="45">
        <v>383.9</v>
      </c>
      <c r="C59" s="43">
        <v>80.541700000000006</v>
      </c>
      <c r="D59" s="45">
        <f t="shared" si="0"/>
        <v>1.3945380592678603E-2</v>
      </c>
      <c r="E59" s="45">
        <f t="shared" si="0"/>
        <v>4.064042325878944E-3</v>
      </c>
      <c r="F59" s="45">
        <f t="shared" si="1"/>
        <v>1.0534986518212117E-2</v>
      </c>
      <c r="G59" s="45">
        <f t="shared" si="2"/>
        <v>2.1940024333647933E-3</v>
      </c>
      <c r="H59" s="45">
        <f t="shared" si="3"/>
        <v>2.3113786056422674E-5</v>
      </c>
      <c r="I59" s="45">
        <f t="shared" si="4"/>
        <v>1.1098594093891107E-4</v>
      </c>
      <c r="J59" s="45">
        <f t="shared" si="5"/>
        <v>7.85244518239267E-3</v>
      </c>
      <c r="K59" s="45">
        <f t="shared" si="6"/>
        <v>-3.788402856513726E-3</v>
      </c>
      <c r="L59" s="45">
        <f t="shared" si="7"/>
        <v>1.4351996203241359E-5</v>
      </c>
      <c r="M59" s="45">
        <f t="shared" si="8"/>
        <v>-3.3547963030430825E-2</v>
      </c>
      <c r="N59" s="45">
        <f t="shared" si="9"/>
        <v>4.9252853395216178E-2</v>
      </c>
      <c r="O59" s="2"/>
      <c r="P59" s="2"/>
      <c r="Q59" s="2"/>
      <c r="V59" s="45">
        <f t="shared" si="10"/>
        <v>1.4351996203241356E-5</v>
      </c>
      <c r="W59" s="45">
        <f t="shared" si="11"/>
        <v>-5.43711434130337E-8</v>
      </c>
      <c r="X59" s="45">
        <f t="shared" si="12"/>
        <v>2.0597979501785429E-10</v>
      </c>
      <c r="Z59" s="129"/>
      <c r="AA59" s="5"/>
    </row>
    <row r="60" spans="1:27" x14ac:dyDescent="0.35">
      <c r="A60" s="6">
        <v>41764</v>
      </c>
      <c r="B60" s="45">
        <v>378.62</v>
      </c>
      <c r="C60" s="43">
        <v>80.215699999999998</v>
      </c>
      <c r="D60" s="45">
        <f t="shared" si="0"/>
        <v>-1.365081019121557E-2</v>
      </c>
      <c r="E60" s="45">
        <f t="shared" si="0"/>
        <v>3.613301654386631E-3</v>
      </c>
      <c r="F60" s="45">
        <f t="shared" si="1"/>
        <v>-1.7061204265682056E-2</v>
      </c>
      <c r="G60" s="45">
        <f t="shared" si="2"/>
        <v>1.7432617618724803E-3</v>
      </c>
      <c r="H60" s="45">
        <f t="shared" si="3"/>
        <v>-2.9742145007859179E-5</v>
      </c>
      <c r="I60" s="45">
        <f t="shared" si="4"/>
        <v>2.9108469099532757E-4</v>
      </c>
      <c r="J60" s="45">
        <f t="shared" si="5"/>
        <v>-7.8183482676669989E-3</v>
      </c>
      <c r="K60" s="45">
        <f t="shared" si="6"/>
        <v>1.143164992205363E-2</v>
      </c>
      <c r="L60" s="45">
        <f t="shared" si="7"/>
        <v>1.3068261994038876E-4</v>
      </c>
      <c r="M60" s="45">
        <f t="shared" si="8"/>
        <v>-4.9218756480490504E-2</v>
      </c>
      <c r="N60" s="45">
        <f t="shared" si="9"/>
        <v>3.3582059945156499E-2</v>
      </c>
      <c r="O60" s="2"/>
      <c r="P60" s="2"/>
      <c r="Q60" s="2"/>
      <c r="V60" s="45">
        <f t="shared" si="10"/>
        <v>1.3068261994038876E-4</v>
      </c>
      <c r="W60" s="45">
        <f t="shared" si="11"/>
        <v>1.4939179620553093E-6</v>
      </c>
      <c r="X60" s="45">
        <f t="shared" si="12"/>
        <v>1.7077947154484094E-8</v>
      </c>
      <c r="Z60" s="129"/>
      <c r="AA60" s="5"/>
    </row>
    <row r="61" spans="1:27" x14ac:dyDescent="0.35">
      <c r="A61" s="6">
        <v>41757</v>
      </c>
      <c r="B61" s="45">
        <v>383.86</v>
      </c>
      <c r="C61" s="43">
        <v>79.926900000000003</v>
      </c>
      <c r="D61" s="45">
        <f t="shared" si="0"/>
        <v>-6.1105069649422961E-3</v>
      </c>
      <c r="E61" s="45">
        <f t="shared" si="0"/>
        <v>-1.5128422946232064E-3</v>
      </c>
      <c r="F61" s="45">
        <f t="shared" si="1"/>
        <v>-9.5209010394087818E-3</v>
      </c>
      <c r="G61" s="45">
        <f t="shared" si="2"/>
        <v>-3.3828821871373571E-3</v>
      </c>
      <c r="H61" s="45">
        <f t="shared" si="3"/>
        <v>3.2208086531713517E-5</v>
      </c>
      <c r="I61" s="45">
        <f t="shared" si="4"/>
        <v>9.064755660221522E-5</v>
      </c>
      <c r="J61" s="45">
        <f t="shared" si="5"/>
        <v>-3.5365060621583449E-3</v>
      </c>
      <c r="K61" s="45">
        <f t="shared" si="6"/>
        <v>2.0236637675351385E-3</v>
      </c>
      <c r="L61" s="45">
        <f t="shared" si="7"/>
        <v>4.0952150440345108E-6</v>
      </c>
      <c r="M61" s="45">
        <f t="shared" si="8"/>
        <v>-4.4936914274981851E-2</v>
      </c>
      <c r="N61" s="45">
        <f t="shared" si="9"/>
        <v>3.7863902150665152E-2</v>
      </c>
      <c r="O61" s="2"/>
      <c r="P61" s="2"/>
      <c r="Q61" s="2"/>
      <c r="V61" s="45">
        <f t="shared" si="10"/>
        <v>4.0952150440345125E-6</v>
      </c>
      <c r="W61" s="45">
        <f t="shared" si="11"/>
        <v>8.2873383048774609E-9</v>
      </c>
      <c r="X61" s="45">
        <f t="shared" si="12"/>
        <v>1.6770786256886593E-11</v>
      </c>
      <c r="Z61" s="129"/>
      <c r="AA61" s="5"/>
    </row>
    <row r="62" spans="1:27" x14ac:dyDescent="0.35">
      <c r="A62" s="6">
        <v>41751</v>
      </c>
      <c r="B62" s="45">
        <v>386.22</v>
      </c>
      <c r="C62" s="43">
        <v>80.048000000000002</v>
      </c>
      <c r="D62" s="45">
        <f t="shared" si="0"/>
        <v>1.6207967163079578E-2</v>
      </c>
      <c r="E62" s="45">
        <f t="shared" si="0"/>
        <v>-8.7659229851935905E-3</v>
      </c>
      <c r="F62" s="45">
        <f t="shared" si="1"/>
        <v>1.2797573088613092E-2</v>
      </c>
      <c r="G62" s="45">
        <f t="shared" si="2"/>
        <v>-1.0635962877707742E-2</v>
      </c>
      <c r="H62" s="45">
        <f t="shared" si="3"/>
        <v>-1.3611451229524047E-4</v>
      </c>
      <c r="I62" s="45">
        <f t="shared" si="4"/>
        <v>1.6377787695839405E-4</v>
      </c>
      <c r="J62" s="45">
        <f t="shared" si="5"/>
        <v>9.1372792772607854E-3</v>
      </c>
      <c r="K62" s="45">
        <f t="shared" si="6"/>
        <v>-1.7903202262454378E-2</v>
      </c>
      <c r="L62" s="45">
        <f t="shared" si="7"/>
        <v>3.2052465125035153E-4</v>
      </c>
      <c r="M62" s="45">
        <f t="shared" si="8"/>
        <v>-3.2263128935562713E-2</v>
      </c>
      <c r="N62" s="45">
        <f t="shared" si="9"/>
        <v>5.053768749008429E-2</v>
      </c>
      <c r="O62" s="2"/>
      <c r="P62" s="2"/>
      <c r="Q62" s="2"/>
      <c r="V62" s="45">
        <f t="shared" si="10"/>
        <v>3.2052465125035153E-4</v>
      </c>
      <c r="W62" s="45">
        <f t="shared" si="11"/>
        <v>-5.7384176614376937E-6</v>
      </c>
      <c r="X62" s="45">
        <f t="shared" si="12"/>
        <v>1.0273605205915947E-7</v>
      </c>
      <c r="Z62" s="129"/>
      <c r="AA62" s="5"/>
    </row>
    <row r="63" spans="1:27" x14ac:dyDescent="0.35">
      <c r="A63" s="6">
        <v>41743</v>
      </c>
      <c r="B63" s="45">
        <v>380.06</v>
      </c>
      <c r="C63" s="43">
        <v>80.755899999999997</v>
      </c>
      <c r="D63" s="45">
        <f t="shared" si="0"/>
        <v>-2.1825294692953152E-2</v>
      </c>
      <c r="E63" s="45">
        <f t="shared" si="0"/>
        <v>2.6642444336525888E-2</v>
      </c>
      <c r="F63" s="45">
        <f t="shared" si="1"/>
        <v>-2.5235688767419637E-2</v>
      </c>
      <c r="G63" s="45">
        <f t="shared" si="2"/>
        <v>2.4772404444011738E-2</v>
      </c>
      <c r="H63" s="45">
        <f t="shared" si="3"/>
        <v>-6.2514868856972333E-4</v>
      </c>
      <c r="I63" s="45">
        <f t="shared" si="4"/>
        <v>6.3683998756606966E-4</v>
      </c>
      <c r="J63" s="45">
        <f t="shared" si="5"/>
        <v>-1.2460317124550185E-2</v>
      </c>
      <c r="K63" s="45">
        <f t="shared" si="6"/>
        <v>3.9102761461076073E-2</v>
      </c>
      <c r="L63" s="45">
        <f t="shared" si="7"/>
        <v>1.5290259538818162E-3</v>
      </c>
      <c r="M63" s="45">
        <f t="shared" si="8"/>
        <v>-5.3860725337373697E-2</v>
      </c>
      <c r="N63" s="45">
        <f t="shared" si="9"/>
        <v>2.894009108827331E-2</v>
      </c>
      <c r="O63" s="2"/>
      <c r="P63" s="2"/>
      <c r="Q63" s="2"/>
      <c r="V63" s="45">
        <f t="shared" si="10"/>
        <v>1.5290259538818162E-3</v>
      </c>
      <c r="W63" s="45">
        <f t="shared" si="11"/>
        <v>5.9789137142434968E-5</v>
      </c>
      <c r="X63" s="45">
        <f t="shared" si="12"/>
        <v>2.3379203676441982E-6</v>
      </c>
      <c r="Z63" s="129"/>
      <c r="AA63" s="5"/>
    </row>
    <row r="64" spans="1:27" x14ac:dyDescent="0.35">
      <c r="A64" s="6">
        <v>41736</v>
      </c>
      <c r="B64" s="45">
        <v>388.54</v>
      </c>
      <c r="C64" s="43">
        <v>78.660200000000003</v>
      </c>
      <c r="D64" s="45">
        <f t="shared" si="0"/>
        <v>5.1221026490066695E-3</v>
      </c>
      <c r="E64" s="45">
        <f t="shared" si="0"/>
        <v>-5.9207082488422829E-4</v>
      </c>
      <c r="F64" s="45">
        <f t="shared" si="1"/>
        <v>1.7117085745401842E-3</v>
      </c>
      <c r="G64" s="45">
        <f t="shared" si="2"/>
        <v>-2.462110717398379E-3</v>
      </c>
      <c r="H64" s="45">
        <f t="shared" si="3"/>
        <v>-4.2144160264380898E-6</v>
      </c>
      <c r="I64" s="45">
        <f t="shared" si="4"/>
        <v>2.9299462441543897E-6</v>
      </c>
      <c r="J64" s="45">
        <f t="shared" si="5"/>
        <v>2.8420519984012544E-3</v>
      </c>
      <c r="K64" s="45">
        <f t="shared" si="6"/>
        <v>-3.4341228232854827E-3</v>
      </c>
      <c r="L64" s="45">
        <f t="shared" si="7"/>
        <v>1.1793199565410255E-5</v>
      </c>
      <c r="M64" s="45">
        <f t="shared" si="8"/>
        <v>-3.8558356214422246E-2</v>
      </c>
      <c r="N64" s="45">
        <f t="shared" si="9"/>
        <v>4.4242460211224757E-2</v>
      </c>
      <c r="O64" s="2"/>
      <c r="P64" s="2"/>
      <c r="Q64" s="2"/>
      <c r="V64" s="45">
        <f t="shared" si="10"/>
        <v>1.1793199565410252E-5</v>
      </c>
      <c r="W64" s="45">
        <f t="shared" si="11"/>
        <v>-4.0499295787135776E-8</v>
      </c>
      <c r="X64" s="45">
        <f t="shared" si="12"/>
        <v>1.3907955598959254E-10</v>
      </c>
      <c r="Z64" s="129"/>
      <c r="AA64" s="5"/>
    </row>
    <row r="65" spans="1:27" x14ac:dyDescent="0.35">
      <c r="A65" s="6">
        <v>41729</v>
      </c>
      <c r="B65" s="45">
        <v>386.56</v>
      </c>
      <c r="C65" s="43">
        <v>78.706800000000001</v>
      </c>
      <c r="D65" s="45">
        <f t="shared" si="0"/>
        <v>3.4744900690615178E-2</v>
      </c>
      <c r="E65" s="45">
        <f t="shared" si="0"/>
        <v>4.1923539745220714E-2</v>
      </c>
      <c r="F65" s="45">
        <f t="shared" si="1"/>
        <v>3.1334506616148693E-2</v>
      </c>
      <c r="G65" s="45">
        <f t="shared" si="2"/>
        <v>4.0053499852706564E-2</v>
      </c>
      <c r="H65" s="45">
        <f t="shared" si="3"/>
        <v>1.2550566561345445E-3</v>
      </c>
      <c r="I65" s="45">
        <f t="shared" si="4"/>
        <v>9.818513048774661E-4</v>
      </c>
      <c r="J65" s="45">
        <f t="shared" si="5"/>
        <v>1.9663676155087587E-2</v>
      </c>
      <c r="K65" s="45">
        <f t="shared" si="6"/>
        <v>2.2259863590133128E-2</v>
      </c>
      <c r="L65" s="45">
        <f t="shared" si="7"/>
        <v>4.9550152705133451E-4</v>
      </c>
      <c r="M65" s="45">
        <f t="shared" si="8"/>
        <v>-2.1736732057735901E-2</v>
      </c>
      <c r="N65" s="45">
        <f t="shared" si="9"/>
        <v>6.1064084367911102E-2</v>
      </c>
      <c r="O65" s="2"/>
      <c r="P65" s="2"/>
      <c r="Q65" s="2"/>
      <c r="V65" s="45">
        <f t="shared" si="10"/>
        <v>4.9550152705133451E-4</v>
      </c>
      <c r="W65" s="45">
        <f t="shared" si="11"/>
        <v>1.1029796400865366E-5</v>
      </c>
      <c r="X65" s="45">
        <f t="shared" si="12"/>
        <v>2.4552176331020441E-7</v>
      </c>
      <c r="Z65" s="129"/>
      <c r="AA65" s="5"/>
    </row>
    <row r="66" spans="1:27" x14ac:dyDescent="0.35">
      <c r="A66" s="6">
        <v>41722</v>
      </c>
      <c r="B66" s="45">
        <v>373.58</v>
      </c>
      <c r="C66" s="43">
        <v>75.539900000000003</v>
      </c>
      <c r="D66" s="45">
        <f t="shared" si="0"/>
        <v>2.2526344601067363E-2</v>
      </c>
      <c r="E66" s="45">
        <f t="shared" si="0"/>
        <v>-7.3813722209055215E-4</v>
      </c>
      <c r="F66" s="45">
        <f t="shared" si="1"/>
        <v>1.9115950526600877E-2</v>
      </c>
      <c r="G66" s="45">
        <f t="shared" si="2"/>
        <v>-2.608177114604703E-3</v>
      </c>
      <c r="H66" s="45">
        <f t="shared" si="3"/>
        <v>-4.9857784687396129E-5</v>
      </c>
      <c r="I66" s="45">
        <f t="shared" si="4"/>
        <v>3.6541956453545237E-4</v>
      </c>
      <c r="J66" s="45">
        <f t="shared" si="5"/>
        <v>1.2725237794637426E-2</v>
      </c>
      <c r="K66" s="45">
        <f t="shared" si="6"/>
        <v>-1.3463375016727978E-2</v>
      </c>
      <c r="L66" s="45">
        <f t="shared" si="7"/>
        <v>1.8126246684105509E-4</v>
      </c>
      <c r="M66" s="45">
        <f t="shared" si="8"/>
        <v>-2.8675170418186069E-2</v>
      </c>
      <c r="N66" s="45">
        <f t="shared" si="9"/>
        <v>5.4125646007460934E-2</v>
      </c>
      <c r="O66" s="2"/>
      <c r="P66" s="2"/>
      <c r="Q66" s="2"/>
      <c r="V66" s="45">
        <f t="shared" si="10"/>
        <v>1.8126246684105509E-4</v>
      </c>
      <c r="W66" s="45">
        <f t="shared" si="11"/>
        <v>-2.4404045675383446E-6</v>
      </c>
      <c r="X66" s="45">
        <f t="shared" si="12"/>
        <v>3.2856081885304592E-8</v>
      </c>
      <c r="Z66" s="129"/>
      <c r="AA66" s="5"/>
    </row>
    <row r="67" spans="1:27" x14ac:dyDescent="0.35">
      <c r="A67" s="6">
        <v>41715</v>
      </c>
      <c r="B67" s="45">
        <v>365.35</v>
      </c>
      <c r="C67" s="43">
        <v>75.595699999999994</v>
      </c>
      <c r="D67" s="45">
        <f t="shared" ref="D67:E130" si="13">(B67-B68)/B68</f>
        <v>-3.1518396776587812E-2</v>
      </c>
      <c r="E67" s="45">
        <f t="shared" si="13"/>
        <v>-3.6104774740428509E-2</v>
      </c>
      <c r="F67" s="45">
        <f t="shared" ref="F67:F130" si="14">D67-AVERAGE($D$2:$D$141)</f>
        <v>-3.4928790851054298E-2</v>
      </c>
      <c r="G67" s="45">
        <f t="shared" ref="G67:G130" si="15">E67-AVERAGE($E$2:$E$141)</f>
        <v>-3.7974814632942659E-2</v>
      </c>
      <c r="H67" s="45">
        <f t="shared" ref="H67:H130" si="16">F67*G67</f>
        <v>1.3264143579216105E-3</v>
      </c>
      <c r="I67" s="45">
        <f t="shared" ref="I67:I130" si="17">F67^2</f>
        <v>1.2200204303166944E-3</v>
      </c>
      <c r="J67" s="45">
        <f t="shared" ref="J67:J130" si="18">$S$4+$R$11*D67</f>
        <v>-1.7964649292438861E-2</v>
      </c>
      <c r="K67" s="45">
        <f t="shared" ref="K67:K130" si="19">E67-J67</f>
        <v>-1.8140125447989649E-2</v>
      </c>
      <c r="L67" s="45">
        <f t="shared" ref="L67:L130" si="20">K67^2</f>
        <v>3.2906415126880164E-4</v>
      </c>
      <c r="M67" s="45">
        <f t="shared" ref="M67:M130" si="21">$S$4+($R$4*D67)-$R$21</f>
        <v>-5.9365057505262372E-2</v>
      </c>
      <c r="N67" s="45">
        <f t="shared" ref="N67:N130" si="22">$S$4+($R$4*D67)+$R$21</f>
        <v>2.3435758920384631E-2</v>
      </c>
      <c r="O67" s="2"/>
      <c r="P67" s="2"/>
      <c r="Q67" s="2"/>
      <c r="V67" s="45">
        <f t="shared" ref="V67:V130" si="23">(K67-AVERAGE($K$2:$K$141))^2</f>
        <v>3.2906415126880164E-4</v>
      </c>
      <c r="W67" s="45">
        <f t="shared" ref="W67:W130" si="24">(K67-AVERAGE($K$2:$K$141))^3</f>
        <v>-5.9692649844523035E-6</v>
      </c>
      <c r="X67" s="45">
        <f t="shared" ref="X67:X130" si="25">(K67-AVERAGE($K$2:$K$141))^4</f>
        <v>1.0828321565025677E-7</v>
      </c>
      <c r="Z67" s="129"/>
      <c r="AA67" s="5"/>
    </row>
    <row r="68" spans="1:27" x14ac:dyDescent="0.35">
      <c r="A68" s="6">
        <v>41708</v>
      </c>
      <c r="B68" s="45">
        <v>377.24</v>
      </c>
      <c r="C68" s="43">
        <v>78.427300000000002</v>
      </c>
      <c r="D68" s="45">
        <f t="shared" si="13"/>
        <v>2.8939257562119885E-2</v>
      </c>
      <c r="E68" s="45">
        <f t="shared" si="13"/>
        <v>5.9734535976685727E-3</v>
      </c>
      <c r="F68" s="45">
        <f t="shared" si="14"/>
        <v>2.5528863487653399E-2</v>
      </c>
      <c r="G68" s="45">
        <f t="shared" si="15"/>
        <v>4.103413705154422E-3</v>
      </c>
      <c r="H68" s="45">
        <f t="shared" si="16"/>
        <v>1.0475548831225327E-4</v>
      </c>
      <c r="I68" s="45">
        <f t="shared" si="17"/>
        <v>6.5172287097124291E-4</v>
      </c>
      <c r="J68" s="45">
        <f t="shared" si="18"/>
        <v>1.6366879324544382E-2</v>
      </c>
      <c r="K68" s="45">
        <f t="shared" si="19"/>
        <v>-1.0393425726875809E-2</v>
      </c>
      <c r="L68" s="45">
        <f t="shared" si="20"/>
        <v>1.0802329834008394E-4</v>
      </c>
      <c r="M68" s="45">
        <f t="shared" si="21"/>
        <v>-2.5033528888279109E-2</v>
      </c>
      <c r="N68" s="45">
        <f t="shared" si="22"/>
        <v>5.7767287537367894E-2</v>
      </c>
      <c r="O68" s="2"/>
      <c r="P68" s="2"/>
      <c r="Q68" s="2"/>
      <c r="V68" s="45">
        <f t="shared" si="23"/>
        <v>1.0802329834008394E-4</v>
      </c>
      <c r="W68" s="45">
        <f t="shared" si="24"/>
        <v>-1.1227321280698092E-6</v>
      </c>
      <c r="X68" s="45">
        <f t="shared" si="25"/>
        <v>1.1669032984270781E-8</v>
      </c>
      <c r="Z68" s="129"/>
      <c r="AA68" s="5"/>
    </row>
    <row r="69" spans="1:27" x14ac:dyDescent="0.35">
      <c r="A69" s="6">
        <v>41701</v>
      </c>
      <c r="B69" s="45">
        <v>366.63</v>
      </c>
      <c r="C69" s="43">
        <v>77.961600000000004</v>
      </c>
      <c r="D69" s="45">
        <f t="shared" si="13"/>
        <v>-3.128385340978157E-2</v>
      </c>
      <c r="E69" s="45">
        <f t="shared" si="13"/>
        <v>-3.3376108910338549E-2</v>
      </c>
      <c r="F69" s="45">
        <f t="shared" si="14"/>
        <v>-3.4694247484248056E-2</v>
      </c>
      <c r="G69" s="45">
        <f t="shared" si="15"/>
        <v>-3.5246148802852699E-2</v>
      </c>
      <c r="H69" s="45">
        <f t="shared" si="16"/>
        <v>1.222838609432805E-3</v>
      </c>
      <c r="I69" s="45">
        <f t="shared" si="17"/>
        <v>1.2036908084982526E-3</v>
      </c>
      <c r="J69" s="45">
        <f t="shared" si="18"/>
        <v>-1.7831461321494432E-2</v>
      </c>
      <c r="K69" s="45">
        <f t="shared" si="19"/>
        <v>-1.5544647588844118E-2</v>
      </c>
      <c r="L69" s="45">
        <f t="shared" si="20"/>
        <v>2.4163606866135724E-4</v>
      </c>
      <c r="M69" s="45">
        <f t="shared" si="21"/>
        <v>-5.9231869534317944E-2</v>
      </c>
      <c r="N69" s="45">
        <f t="shared" si="22"/>
        <v>2.356894689132906E-2</v>
      </c>
      <c r="O69" s="2"/>
      <c r="P69" s="2"/>
      <c r="Q69" s="2"/>
      <c r="V69" s="45">
        <f t="shared" si="23"/>
        <v>2.4163606866135724E-4</v>
      </c>
      <c r="W69" s="45">
        <f t="shared" si="24"/>
        <v>-3.7561475320945386E-6</v>
      </c>
      <c r="X69" s="45">
        <f t="shared" si="25"/>
        <v>5.8387989678116154E-8</v>
      </c>
      <c r="Z69" s="129"/>
      <c r="AA69" s="5"/>
    </row>
    <row r="70" spans="1:27" x14ac:dyDescent="0.35">
      <c r="A70" s="6">
        <v>41694</v>
      </c>
      <c r="B70" s="45">
        <v>378.47</v>
      </c>
      <c r="C70" s="43">
        <v>80.653499999999994</v>
      </c>
      <c r="D70" s="45">
        <f t="shared" si="13"/>
        <v>3.5797624098430811E-3</v>
      </c>
      <c r="E70" s="45">
        <f t="shared" si="13"/>
        <v>2.1470854198803783E-2</v>
      </c>
      <c r="F70" s="45">
        <f t="shared" si="14"/>
        <v>1.6936833537659589E-4</v>
      </c>
      <c r="G70" s="45">
        <f t="shared" si="15"/>
        <v>1.9600814306289634E-2</v>
      </c>
      <c r="H70" s="45">
        <f t="shared" si="16"/>
        <v>3.3197572910820412E-6</v>
      </c>
      <c r="I70" s="45">
        <f t="shared" si="17"/>
        <v>2.8685633028239061E-8</v>
      </c>
      <c r="J70" s="45">
        <f t="shared" si="18"/>
        <v>1.9662175215735952E-3</v>
      </c>
      <c r="K70" s="45">
        <f t="shared" si="19"/>
        <v>1.9504636677230187E-2</v>
      </c>
      <c r="L70" s="45">
        <f t="shared" si="20"/>
        <v>3.8043085191075306E-4</v>
      </c>
      <c r="M70" s="45">
        <f t="shared" si="21"/>
        <v>-3.9434190691249905E-2</v>
      </c>
      <c r="N70" s="45">
        <f t="shared" si="22"/>
        <v>4.3366625734397098E-2</v>
      </c>
      <c r="O70" s="2"/>
      <c r="P70" s="2"/>
      <c r="Q70" s="2"/>
      <c r="V70" s="45">
        <f t="shared" si="23"/>
        <v>3.8043085191075306E-4</v>
      </c>
      <c r="W70" s="45">
        <f t="shared" si="24"/>
        <v>7.4201655473283999E-6</v>
      </c>
      <c r="X70" s="45">
        <f t="shared" si="25"/>
        <v>1.4472763308554132E-7</v>
      </c>
      <c r="Z70" s="129"/>
      <c r="AA70" s="5"/>
    </row>
    <row r="71" spans="1:27" x14ac:dyDescent="0.35">
      <c r="A71" s="6">
        <v>41687</v>
      </c>
      <c r="B71" s="45">
        <v>377.12</v>
      </c>
      <c r="C71" s="43">
        <v>78.958200000000005</v>
      </c>
      <c r="D71" s="45">
        <f t="shared" si="13"/>
        <v>1.0314249738795035E-2</v>
      </c>
      <c r="E71" s="45">
        <f t="shared" si="13"/>
        <v>2.280375865633482E-2</v>
      </c>
      <c r="F71" s="45">
        <f t="shared" si="14"/>
        <v>6.9038556643285492E-3</v>
      </c>
      <c r="G71" s="45">
        <f t="shared" si="15"/>
        <v>2.093371876382067E-2</v>
      </c>
      <c r="H71" s="45">
        <f t="shared" si="16"/>
        <v>1.4452337286306418E-4</v>
      </c>
      <c r="I71" s="45">
        <f t="shared" si="17"/>
        <v>4.766322303388139E-5</v>
      </c>
      <c r="J71" s="45">
        <f t="shared" si="18"/>
        <v>5.790468511519745E-3</v>
      </c>
      <c r="K71" s="45">
        <f t="shared" si="19"/>
        <v>1.7013290144815077E-2</v>
      </c>
      <c r="L71" s="45">
        <f t="shared" si="20"/>
        <v>2.8945204155166184E-4</v>
      </c>
      <c r="M71" s="45">
        <f t="shared" si="21"/>
        <v>-3.5609939701303751E-2</v>
      </c>
      <c r="N71" s="45">
        <f t="shared" si="22"/>
        <v>4.7190876724343252E-2</v>
      </c>
      <c r="O71" s="2"/>
      <c r="P71" s="2"/>
      <c r="Q71" s="2"/>
      <c r="V71" s="45">
        <f t="shared" si="23"/>
        <v>2.8945204155166184E-4</v>
      </c>
      <c r="W71" s="45">
        <f t="shared" si="24"/>
        <v>4.9245315659274927E-6</v>
      </c>
      <c r="X71" s="45">
        <f t="shared" si="25"/>
        <v>8.378248435842498E-8</v>
      </c>
      <c r="Z71" s="129"/>
      <c r="AA71" s="5"/>
    </row>
    <row r="72" spans="1:27" x14ac:dyDescent="0.35">
      <c r="A72" s="6">
        <v>41680</v>
      </c>
      <c r="B72" s="45">
        <v>373.27</v>
      </c>
      <c r="C72" s="43">
        <v>77.197800000000001</v>
      </c>
      <c r="D72" s="45">
        <f t="shared" si="13"/>
        <v>2.7301499931195704E-2</v>
      </c>
      <c r="E72" s="45">
        <f t="shared" si="13"/>
        <v>3.9899886577635095E-2</v>
      </c>
      <c r="F72" s="45">
        <f t="shared" si="14"/>
        <v>2.3891105856729218E-2</v>
      </c>
      <c r="G72" s="45">
        <f t="shared" si="15"/>
        <v>3.8029846685120945E-2</v>
      </c>
      <c r="H72" s="45">
        <f t="shared" si="16"/>
        <v>9.0857509286940727E-4</v>
      </c>
      <c r="I72" s="45">
        <f t="shared" si="17"/>
        <v>5.7078493905744114E-4</v>
      </c>
      <c r="J72" s="45">
        <f t="shared" si="18"/>
        <v>1.5436861056572028E-2</v>
      </c>
      <c r="K72" s="45">
        <f t="shared" si="19"/>
        <v>2.4463025521063067E-2</v>
      </c>
      <c r="L72" s="45">
        <f t="shared" si="20"/>
        <v>5.9843961764418296E-4</v>
      </c>
      <c r="M72" s="45">
        <f t="shared" si="21"/>
        <v>-2.5963547156251467E-2</v>
      </c>
      <c r="N72" s="45">
        <f t="shared" si="22"/>
        <v>5.6837269269395536E-2</v>
      </c>
      <c r="O72" s="2"/>
      <c r="P72" s="2"/>
      <c r="Q72" s="2"/>
      <c r="V72" s="45">
        <f t="shared" si="23"/>
        <v>5.9843961764418296E-4</v>
      </c>
      <c r="W72" s="45">
        <f t="shared" si="24"/>
        <v>1.4639643639244871E-5</v>
      </c>
      <c r="X72" s="45">
        <f t="shared" si="25"/>
        <v>3.5812997596611589E-7</v>
      </c>
      <c r="Z72" s="129"/>
      <c r="AA72" s="5"/>
    </row>
    <row r="73" spans="1:27" x14ac:dyDescent="0.35">
      <c r="A73" s="6">
        <v>41673</v>
      </c>
      <c r="B73" s="45">
        <v>363.35</v>
      </c>
      <c r="C73" s="43">
        <v>74.235799999999998</v>
      </c>
      <c r="D73" s="45">
        <f t="shared" si="13"/>
        <v>-1.6537649542575535E-2</v>
      </c>
      <c r="E73" s="45">
        <f t="shared" si="13"/>
        <v>-3.7905355842230419E-2</v>
      </c>
      <c r="F73" s="45">
        <f t="shared" si="14"/>
        <v>-1.994804361704202E-2</v>
      </c>
      <c r="G73" s="45">
        <f t="shared" si="15"/>
        <v>-3.9775395734744569E-2</v>
      </c>
      <c r="H73" s="45">
        <f t="shared" si="16"/>
        <v>7.9344132900179183E-4</v>
      </c>
      <c r="I73" s="45">
        <f t="shared" si="17"/>
        <v>3.9792444414741087E-4</v>
      </c>
      <c r="J73" s="45">
        <f t="shared" si="18"/>
        <v>-9.4576710116258816E-3</v>
      </c>
      <c r="K73" s="45">
        <f t="shared" si="19"/>
        <v>-2.8447684830604537E-2</v>
      </c>
      <c r="L73" s="45">
        <f t="shared" si="20"/>
        <v>8.0927077222140754E-4</v>
      </c>
      <c r="M73" s="45">
        <f t="shared" si="21"/>
        <v>-5.085807922444939E-2</v>
      </c>
      <c r="N73" s="45">
        <f t="shared" si="22"/>
        <v>3.1942737201197613E-2</v>
      </c>
      <c r="O73" s="2"/>
      <c r="P73" s="2"/>
      <c r="Q73" s="2"/>
      <c r="V73" s="45">
        <f t="shared" si="23"/>
        <v>8.0927077222140754E-4</v>
      </c>
      <c r="W73" s="45">
        <f t="shared" si="24"/>
        <v>-2.3021879870774556E-5</v>
      </c>
      <c r="X73" s="45">
        <f t="shared" si="25"/>
        <v>6.5491918277183324E-7</v>
      </c>
      <c r="Z73" s="129"/>
      <c r="AA73" s="5"/>
    </row>
    <row r="74" spans="1:27" x14ac:dyDescent="0.35">
      <c r="A74" s="6">
        <v>41666</v>
      </c>
      <c r="B74" s="45">
        <v>369.46</v>
      </c>
      <c r="C74" s="43">
        <v>77.160600000000002</v>
      </c>
      <c r="D74" s="45">
        <f t="shared" si="13"/>
        <v>-4.9131385922017837E-2</v>
      </c>
      <c r="E74" s="45">
        <f t="shared" si="13"/>
        <v>1.9193606974210038E-2</v>
      </c>
      <c r="F74" s="45">
        <f t="shared" si="14"/>
        <v>-5.2541779996484322E-2</v>
      </c>
      <c r="G74" s="45">
        <f t="shared" si="15"/>
        <v>1.7323567081695888E-2</v>
      </c>
      <c r="H74" s="45">
        <f t="shared" si="16"/>
        <v>-9.1021105036080327E-4</v>
      </c>
      <c r="I74" s="45">
        <f t="shared" si="17"/>
        <v>2.76063864519896E-3</v>
      </c>
      <c r="J74" s="45">
        <f t="shared" si="18"/>
        <v>-2.7966374425360572E-2</v>
      </c>
      <c r="K74" s="45">
        <f t="shared" si="19"/>
        <v>4.7159981399570609E-2</v>
      </c>
      <c r="L74" s="45">
        <f t="shared" si="20"/>
        <v>2.224063845607846E-3</v>
      </c>
      <c r="M74" s="45">
        <f t="shared" si="21"/>
        <v>-6.9366782638184091E-2</v>
      </c>
      <c r="N74" s="45">
        <f t="shared" si="22"/>
        <v>1.3434033787462912E-2</v>
      </c>
      <c r="O74" s="2"/>
      <c r="P74" s="2"/>
      <c r="Q74" s="2"/>
      <c r="V74" s="45">
        <f t="shared" si="23"/>
        <v>2.224063845607846E-3</v>
      </c>
      <c r="W74" s="45">
        <f t="shared" si="24"/>
        <v>1.0488680959032349E-4</v>
      </c>
      <c r="X74" s="45">
        <f t="shared" si="25"/>
        <v>4.9464599893399605E-6</v>
      </c>
      <c r="Z74" s="129"/>
      <c r="AA74" s="5"/>
    </row>
    <row r="75" spans="1:27" x14ac:dyDescent="0.35">
      <c r="A75" s="6">
        <v>41659</v>
      </c>
      <c r="B75" s="45">
        <v>388.55</v>
      </c>
      <c r="C75" s="43">
        <v>75.707499999999996</v>
      </c>
      <c r="D75" s="45">
        <f t="shared" si="13"/>
        <v>-2.5414591569543794E-3</v>
      </c>
      <c r="E75" s="45">
        <f t="shared" si="13"/>
        <v>-2.8213277626818849E-3</v>
      </c>
      <c r="F75" s="45">
        <f t="shared" si="14"/>
        <v>-5.9518532314208651E-3</v>
      </c>
      <c r="G75" s="45">
        <f t="shared" si="15"/>
        <v>-4.6913676551960356E-3</v>
      </c>
      <c r="H75" s="45">
        <f t="shared" si="16"/>
        <v>2.7922331738361853E-5</v>
      </c>
      <c r="I75" s="45">
        <f t="shared" si="17"/>
        <v>3.5424556888374992E-5</v>
      </c>
      <c r="J75" s="45">
        <f t="shared" si="18"/>
        <v>-1.5097839159623962E-3</v>
      </c>
      <c r="K75" s="45">
        <f t="shared" si="19"/>
        <v>-1.3115438467194887E-3</v>
      </c>
      <c r="L75" s="45">
        <f t="shared" si="20"/>
        <v>1.7201472618677536E-6</v>
      </c>
      <c r="M75" s="45">
        <f t="shared" si="21"/>
        <v>-4.2910192128785898E-2</v>
      </c>
      <c r="N75" s="45">
        <f t="shared" si="22"/>
        <v>3.9890624296861105E-2</v>
      </c>
      <c r="O75" s="2"/>
      <c r="P75" s="2"/>
      <c r="Q75" s="2"/>
      <c r="V75" s="45">
        <f t="shared" si="23"/>
        <v>1.7201472618677529E-6</v>
      </c>
      <c r="W75" s="45">
        <f t="shared" si="24"/>
        <v>-2.256048556754028E-9</v>
      </c>
      <c r="X75" s="45">
        <f t="shared" si="25"/>
        <v>2.9589066025111277E-12</v>
      </c>
      <c r="Z75" s="129"/>
      <c r="AA75" s="5"/>
    </row>
    <row r="76" spans="1:27" x14ac:dyDescent="0.35">
      <c r="A76" s="6">
        <v>41652</v>
      </c>
      <c r="B76" s="45">
        <v>389.54</v>
      </c>
      <c r="C76" s="43">
        <v>75.921700000000001</v>
      </c>
      <c r="D76" s="45">
        <f t="shared" si="13"/>
        <v>2.1094875488783522E-3</v>
      </c>
      <c r="E76" s="45">
        <f t="shared" si="13"/>
        <v>1.3427074128554949E-2</v>
      </c>
      <c r="F76" s="45">
        <f t="shared" si="14"/>
        <v>-1.300906525588133E-3</v>
      </c>
      <c r="G76" s="45">
        <f t="shared" si="15"/>
        <v>1.1557034236040799E-2</v>
      </c>
      <c r="H76" s="45">
        <f t="shared" si="16"/>
        <v>-1.5034621254110939E-5</v>
      </c>
      <c r="I76" s="45">
        <f t="shared" si="17"/>
        <v>1.6923577883177878E-6</v>
      </c>
      <c r="J76" s="45">
        <f t="shared" si="18"/>
        <v>1.1313061440786838E-3</v>
      </c>
      <c r="K76" s="45">
        <f t="shared" si="19"/>
        <v>1.2295767984476265E-2</v>
      </c>
      <c r="L76" s="45">
        <f t="shared" si="20"/>
        <v>1.5118591032807152E-4</v>
      </c>
      <c r="M76" s="45">
        <f t="shared" si="21"/>
        <v>-4.0269102068744816E-2</v>
      </c>
      <c r="N76" s="45">
        <f t="shared" si="22"/>
        <v>4.2531714356902187E-2</v>
      </c>
      <c r="O76" s="2"/>
      <c r="P76" s="2"/>
      <c r="Q76" s="2"/>
      <c r="V76" s="45">
        <f t="shared" si="23"/>
        <v>1.5118591032807152E-4</v>
      </c>
      <c r="W76" s="45">
        <f t="shared" si="24"/>
        <v>1.8589468759158012E-6</v>
      </c>
      <c r="X76" s="45">
        <f t="shared" si="25"/>
        <v>2.2857179481727683E-8</v>
      </c>
      <c r="Z76" s="129"/>
      <c r="AA76" s="5"/>
    </row>
    <row r="77" spans="1:27" x14ac:dyDescent="0.35">
      <c r="A77" s="6">
        <v>41645</v>
      </c>
      <c r="B77" s="45">
        <v>388.72</v>
      </c>
      <c r="C77" s="43">
        <v>74.915800000000004</v>
      </c>
      <c r="D77" s="45">
        <f t="shared" si="13"/>
        <v>-7.7345245692405171E-3</v>
      </c>
      <c r="E77" s="45">
        <f t="shared" si="13"/>
        <v>-3.4221816569206837E-2</v>
      </c>
      <c r="F77" s="45">
        <f t="shared" si="14"/>
        <v>-1.1144918643707003E-2</v>
      </c>
      <c r="G77" s="45">
        <f t="shared" si="15"/>
        <v>-3.6091856461720986E-2</v>
      </c>
      <c r="H77" s="45">
        <f t="shared" si="16"/>
        <v>4.0224080396623126E-4</v>
      </c>
      <c r="I77" s="45">
        <f t="shared" si="17"/>
        <v>1.2420921157484794E-4</v>
      </c>
      <c r="J77" s="45">
        <f t="shared" si="18"/>
        <v>-4.4587219083783679E-3</v>
      </c>
      <c r="K77" s="45">
        <f t="shared" si="19"/>
        <v>-2.9763094660828469E-2</v>
      </c>
      <c r="L77" s="45">
        <f t="shared" si="20"/>
        <v>8.8584180378943611E-4</v>
      </c>
      <c r="M77" s="45">
        <f t="shared" si="21"/>
        <v>-4.5859130121201873E-2</v>
      </c>
      <c r="N77" s="45">
        <f t="shared" si="22"/>
        <v>3.694168630444513E-2</v>
      </c>
      <c r="O77" s="2"/>
      <c r="P77" s="2"/>
      <c r="Q77" s="2"/>
      <c r="V77" s="45">
        <f t="shared" si="23"/>
        <v>8.8584180378943611E-4</v>
      </c>
      <c r="W77" s="45">
        <f t="shared" si="24"/>
        <v>-2.6365393460704026E-5</v>
      </c>
      <c r="X77" s="45">
        <f t="shared" si="25"/>
        <v>7.8471570134092184E-7</v>
      </c>
      <c r="Z77" s="129"/>
      <c r="AA77" s="5"/>
    </row>
    <row r="78" spans="1:27" x14ac:dyDescent="0.35">
      <c r="A78" s="6">
        <v>41638</v>
      </c>
      <c r="B78" s="45">
        <v>391.75</v>
      </c>
      <c r="C78" s="43">
        <v>77.570400000000006</v>
      </c>
      <c r="D78" s="45">
        <f t="shared" si="13"/>
        <v>1.3006826644600674E-2</v>
      </c>
      <c r="E78" s="45">
        <f t="shared" si="13"/>
        <v>2.8655540747518714E-2</v>
      </c>
      <c r="F78" s="45">
        <f t="shared" si="14"/>
        <v>9.5964325701341884E-3</v>
      </c>
      <c r="G78" s="45">
        <f t="shared" si="15"/>
        <v>2.6785500855004564E-2</v>
      </c>
      <c r="H78" s="45">
        <f t="shared" si="16"/>
        <v>2.5704525281232296E-4</v>
      </c>
      <c r="I78" s="45">
        <f t="shared" si="17"/>
        <v>9.2091518073132269E-5</v>
      </c>
      <c r="J78" s="45">
        <f t="shared" si="18"/>
        <v>7.3194772384744403E-3</v>
      </c>
      <c r="K78" s="45">
        <f t="shared" si="19"/>
        <v>2.1336063509044274E-2</v>
      </c>
      <c r="L78" s="45">
        <f t="shared" si="20"/>
        <v>4.5522760606197068E-4</v>
      </c>
      <c r="M78" s="45">
        <f t="shared" si="21"/>
        <v>-3.4080930974349055E-2</v>
      </c>
      <c r="N78" s="45">
        <f t="shared" si="22"/>
        <v>4.8719885451297948E-2</v>
      </c>
      <c r="O78" s="2"/>
      <c r="P78" s="2"/>
      <c r="Q78" s="2"/>
      <c r="V78" s="45">
        <f t="shared" si="23"/>
        <v>4.5522760606197068E-4</v>
      </c>
      <c r="W78" s="45">
        <f t="shared" si="24"/>
        <v>9.712765114008394E-6</v>
      </c>
      <c r="X78" s="45">
        <f t="shared" si="25"/>
        <v>2.0723217332091276E-7</v>
      </c>
      <c r="Z78" s="129"/>
      <c r="AA78" s="5"/>
    </row>
    <row r="79" spans="1:27" x14ac:dyDescent="0.35">
      <c r="A79" s="6">
        <v>41631</v>
      </c>
      <c r="B79" s="45">
        <v>386.72</v>
      </c>
      <c r="C79" s="43">
        <v>75.409499999999994</v>
      </c>
      <c r="D79" s="45">
        <f t="shared" si="13"/>
        <v>2.1123785382340513E-2</v>
      </c>
      <c r="E79" s="45">
        <f t="shared" si="13"/>
        <v>6.4651231696720287E-3</v>
      </c>
      <c r="F79" s="45">
        <f t="shared" si="14"/>
        <v>1.7713391307874027E-2</v>
      </c>
      <c r="G79" s="45">
        <f t="shared" si="15"/>
        <v>4.5950832771578781E-3</v>
      </c>
      <c r="H79" s="45">
        <f t="shared" si="16"/>
        <v>8.1394508180565649E-5</v>
      </c>
      <c r="I79" s="45">
        <f t="shared" si="17"/>
        <v>3.137642316258671E-4</v>
      </c>
      <c r="J79" s="45">
        <f t="shared" si="18"/>
        <v>1.192877947217311E-2</v>
      </c>
      <c r="K79" s="45">
        <f t="shared" si="19"/>
        <v>-5.4636563025010814E-3</v>
      </c>
      <c r="L79" s="45">
        <f t="shared" si="20"/>
        <v>2.9851540191859789E-5</v>
      </c>
      <c r="M79" s="45">
        <f t="shared" si="21"/>
        <v>-2.9471628740650384E-2</v>
      </c>
      <c r="N79" s="45">
        <f t="shared" si="22"/>
        <v>5.3329187684996615E-2</v>
      </c>
      <c r="O79" s="2"/>
      <c r="P79" s="2"/>
      <c r="Q79" s="2"/>
      <c r="V79" s="45">
        <f t="shared" si="23"/>
        <v>2.9851540191859789E-5</v>
      </c>
      <c r="W79" s="45">
        <f t="shared" si="24"/>
        <v>-1.6309855570861908E-7</v>
      </c>
      <c r="X79" s="45">
        <f t="shared" si="25"/>
        <v>8.9111445182622041E-10</v>
      </c>
      <c r="Z79" s="129"/>
      <c r="AA79" s="5"/>
    </row>
    <row r="80" spans="1:27" x14ac:dyDescent="0.35">
      <c r="A80" s="6">
        <v>41624</v>
      </c>
      <c r="B80" s="45">
        <v>378.72</v>
      </c>
      <c r="C80" s="43">
        <v>74.9251</v>
      </c>
      <c r="D80" s="45">
        <f t="shared" si="13"/>
        <v>-7.8331717796231489E-3</v>
      </c>
      <c r="E80" s="45">
        <f t="shared" si="13"/>
        <v>-6.4235938442768316E-3</v>
      </c>
      <c r="F80" s="45">
        <f t="shared" si="14"/>
        <v>-1.1243565854089635E-2</v>
      </c>
      <c r="G80" s="45">
        <f t="shared" si="15"/>
        <v>-8.2936337367909823E-3</v>
      </c>
      <c r="H80" s="45">
        <f t="shared" si="16"/>
        <v>9.3250017089308907E-5</v>
      </c>
      <c r="I80" s="45">
        <f t="shared" si="17"/>
        <v>1.2641777311525037E-4</v>
      </c>
      <c r="J80" s="45">
        <f t="shared" si="18"/>
        <v>-4.5147397867310937E-3</v>
      </c>
      <c r="K80" s="45">
        <f t="shared" si="19"/>
        <v>-1.9088540575457379E-3</v>
      </c>
      <c r="L80" s="45">
        <f t="shared" si="20"/>
        <v>3.6437238130088272E-6</v>
      </c>
      <c r="M80" s="45">
        <f t="shared" si="21"/>
        <v>-4.5915147999554595E-2</v>
      </c>
      <c r="N80" s="45">
        <f t="shared" si="22"/>
        <v>3.6885668426092408E-2</v>
      </c>
      <c r="O80" s="2"/>
      <c r="P80" s="2"/>
      <c r="Q80" s="2"/>
      <c r="V80" s="45">
        <f t="shared" si="23"/>
        <v>3.6437238130088263E-6</v>
      </c>
      <c r="W80" s="45">
        <f t="shared" si="24"/>
        <v>-6.9553369850379248E-9</v>
      </c>
      <c r="X80" s="45">
        <f t="shared" si="25"/>
        <v>1.327672322548758E-11</v>
      </c>
      <c r="Z80" s="129"/>
      <c r="AA80" s="5"/>
    </row>
    <row r="81" spans="1:27" x14ac:dyDescent="0.35">
      <c r="A81" s="6">
        <v>41617</v>
      </c>
      <c r="B81" s="45">
        <v>381.71</v>
      </c>
      <c r="C81" s="43">
        <v>75.409499999999994</v>
      </c>
      <c r="D81" s="45">
        <f t="shared" si="13"/>
        <v>-3.232266896516757E-2</v>
      </c>
      <c r="E81" s="45">
        <f t="shared" si="13"/>
        <v>-2.1394246678804719E-2</v>
      </c>
      <c r="F81" s="45">
        <f t="shared" si="14"/>
        <v>-3.5733063039634055E-2</v>
      </c>
      <c r="G81" s="45">
        <f t="shared" si="15"/>
        <v>-2.3264286571318869E-2</v>
      </c>
      <c r="H81" s="45">
        <f t="shared" si="16"/>
        <v>8.3130421862504921E-4</v>
      </c>
      <c r="I81" s="45">
        <f t="shared" si="17"/>
        <v>1.2768517941944614E-3</v>
      </c>
      <c r="J81" s="45">
        <f t="shared" si="18"/>
        <v>-1.8421363896405744E-2</v>
      </c>
      <c r="K81" s="45">
        <f t="shared" si="19"/>
        <v>-2.9728827823989751E-3</v>
      </c>
      <c r="L81" s="45">
        <f t="shared" si="20"/>
        <v>8.8380320378842719E-6</v>
      </c>
      <c r="M81" s="45">
        <f t="shared" si="21"/>
        <v>-5.982177210922926E-2</v>
      </c>
      <c r="N81" s="45">
        <f t="shared" si="22"/>
        <v>2.2979044316417743E-2</v>
      </c>
      <c r="O81" s="2"/>
      <c r="P81" s="2"/>
      <c r="Q81" s="2"/>
      <c r="V81" s="45">
        <f t="shared" si="23"/>
        <v>8.8380320378842685E-6</v>
      </c>
      <c r="W81" s="45">
        <f t="shared" si="24"/>
        <v>-2.6274433275716666E-8</v>
      </c>
      <c r="X81" s="45">
        <f t="shared" si="25"/>
        <v>7.8110810302668751E-11</v>
      </c>
      <c r="Z81" s="129"/>
      <c r="AA81" s="5"/>
    </row>
    <row r="82" spans="1:27" x14ac:dyDescent="0.35">
      <c r="A82" s="6">
        <v>41610</v>
      </c>
      <c r="B82" s="45">
        <v>394.46</v>
      </c>
      <c r="C82" s="43">
        <v>77.058099999999996</v>
      </c>
      <c r="D82" s="45">
        <f t="shared" si="13"/>
        <v>2.7894002789389323E-4</v>
      </c>
      <c r="E82" s="45">
        <f t="shared" si="13"/>
        <v>-4.4468170060587148E-2</v>
      </c>
      <c r="F82" s="45">
        <f t="shared" si="14"/>
        <v>-3.1314540465725918E-3</v>
      </c>
      <c r="G82" s="45">
        <f t="shared" si="15"/>
        <v>-4.6338209953101298E-2</v>
      </c>
      <c r="H82" s="45">
        <f t="shared" si="16"/>
        <v>1.451059750685694E-4</v>
      </c>
      <c r="I82" s="45">
        <f t="shared" si="17"/>
        <v>9.8060044457958592E-6</v>
      </c>
      <c r="J82" s="45">
        <f t="shared" si="18"/>
        <v>9.1810065561638397E-5</v>
      </c>
      <c r="K82" s="45">
        <f t="shared" si="19"/>
        <v>-4.4559980126148785E-2</v>
      </c>
      <c r="L82" s="45">
        <f t="shared" si="20"/>
        <v>1.9855918288427749E-3</v>
      </c>
      <c r="M82" s="45">
        <f t="shared" si="21"/>
        <v>-4.1308598147261864E-2</v>
      </c>
      <c r="N82" s="45">
        <f t="shared" si="22"/>
        <v>4.1492218278385139E-2</v>
      </c>
      <c r="O82" s="2"/>
      <c r="P82" s="2"/>
      <c r="Q82" s="2"/>
      <c r="V82" s="45">
        <f t="shared" si="23"/>
        <v>1.9855918288427749E-3</v>
      </c>
      <c r="W82" s="45">
        <f t="shared" si="24"/>
        <v>-8.8477932431877464E-5</v>
      </c>
      <c r="X82" s="45">
        <f t="shared" si="25"/>
        <v>3.9425749107671959E-6</v>
      </c>
      <c r="Z82" s="129"/>
      <c r="AA82" s="5"/>
    </row>
    <row r="83" spans="1:27" x14ac:dyDescent="0.35">
      <c r="A83" s="6">
        <v>41603</v>
      </c>
      <c r="B83" s="45">
        <v>394.35</v>
      </c>
      <c r="C83" s="43">
        <v>80.644199999999998</v>
      </c>
      <c r="D83" s="45">
        <f t="shared" si="13"/>
        <v>1.133536788654378E-2</v>
      </c>
      <c r="E83" s="45">
        <f t="shared" si="13"/>
        <v>-1.8923426727834883E-2</v>
      </c>
      <c r="F83" s="45">
        <f t="shared" si="14"/>
        <v>7.9249738120772944E-3</v>
      </c>
      <c r="G83" s="45">
        <f t="shared" si="15"/>
        <v>-2.0793466620349033E-2</v>
      </c>
      <c r="H83" s="45">
        <f t="shared" si="16"/>
        <v>-1.6478767842856946E-4</v>
      </c>
      <c r="I83" s="45">
        <f t="shared" si="17"/>
        <v>6.2805209922110923E-5</v>
      </c>
      <c r="J83" s="45">
        <f t="shared" si="18"/>
        <v>6.3703214233505005E-3</v>
      </c>
      <c r="K83" s="45">
        <f t="shared" si="19"/>
        <v>-2.5293748151185382E-2</v>
      </c>
      <c r="L83" s="45">
        <f t="shared" si="20"/>
        <v>6.3977369553559391E-4</v>
      </c>
      <c r="M83" s="45">
        <f t="shared" si="21"/>
        <v>-3.5030086789472996E-2</v>
      </c>
      <c r="N83" s="45">
        <f t="shared" si="22"/>
        <v>4.7770729636174007E-2</v>
      </c>
      <c r="O83" s="2"/>
      <c r="P83" s="2"/>
      <c r="Q83" s="2"/>
      <c r="V83" s="45">
        <f t="shared" si="23"/>
        <v>6.3977369553559391E-4</v>
      </c>
      <c r="W83" s="45">
        <f t="shared" si="24"/>
        <v>-1.6182274728630469E-5</v>
      </c>
      <c r="X83" s="45">
        <f t="shared" si="25"/>
        <v>4.0931038149927082E-7</v>
      </c>
      <c r="Z83" s="129"/>
      <c r="AA83" s="5"/>
    </row>
    <row r="84" spans="1:27" x14ac:dyDescent="0.35">
      <c r="A84" s="6">
        <v>41596</v>
      </c>
      <c r="B84" s="45">
        <v>389.93</v>
      </c>
      <c r="C84" s="43">
        <v>82.199700000000007</v>
      </c>
      <c r="D84" s="45">
        <f t="shared" si="13"/>
        <v>-4.0102171136653722E-3</v>
      </c>
      <c r="E84" s="45">
        <f t="shared" si="13"/>
        <v>-1.1313261913556548E-3</v>
      </c>
      <c r="F84" s="45">
        <f t="shared" si="14"/>
        <v>-7.4206111881318579E-3</v>
      </c>
      <c r="G84" s="45">
        <f t="shared" si="15"/>
        <v>-3.0013660838698053E-3</v>
      </c>
      <c r="H84" s="45">
        <f t="shared" si="16"/>
        <v>2.2271970741643777E-5</v>
      </c>
      <c r="I84" s="45">
        <f t="shared" si="17"/>
        <v>5.5065470405427707E-5</v>
      </c>
      <c r="J84" s="45">
        <f t="shared" si="18"/>
        <v>-2.3438339030781075E-3</v>
      </c>
      <c r="K84" s="45">
        <f t="shared" si="19"/>
        <v>1.2125077117224527E-3</v>
      </c>
      <c r="L84" s="45">
        <f t="shared" si="20"/>
        <v>1.4701749509864185E-6</v>
      </c>
      <c r="M84" s="45">
        <f t="shared" si="21"/>
        <v>-4.374424211590161E-2</v>
      </c>
      <c r="N84" s="45">
        <f t="shared" si="22"/>
        <v>3.9056574309745393E-2</v>
      </c>
      <c r="O84" s="2"/>
      <c r="P84" s="2"/>
      <c r="Q84" s="2"/>
      <c r="V84" s="45">
        <f t="shared" si="23"/>
        <v>1.4701749509864191E-6</v>
      </c>
      <c r="W84" s="45">
        <f t="shared" si="24"/>
        <v>1.7825984656522124E-9</v>
      </c>
      <c r="X84" s="45">
        <f t="shared" si="25"/>
        <v>2.1614143865079199E-12</v>
      </c>
      <c r="Z84" s="129"/>
      <c r="AA84" s="5"/>
    </row>
    <row r="85" spans="1:27" x14ac:dyDescent="0.35">
      <c r="A85" s="6">
        <v>41589</v>
      </c>
      <c r="B85" s="45">
        <v>391.5</v>
      </c>
      <c r="C85" s="43">
        <v>82.2928</v>
      </c>
      <c r="D85" s="45">
        <f t="shared" si="13"/>
        <v>-1.3953254080193482E-2</v>
      </c>
      <c r="E85" s="45">
        <f t="shared" si="13"/>
        <v>6.8860883396549095E-3</v>
      </c>
      <c r="F85" s="45">
        <f t="shared" si="14"/>
        <v>-1.7363648154659968E-2</v>
      </c>
      <c r="G85" s="45">
        <f t="shared" si="15"/>
        <v>5.0160484471407588E-3</v>
      </c>
      <c r="H85" s="45">
        <f t="shared" si="16"/>
        <v>-8.709690036288064E-5</v>
      </c>
      <c r="I85" s="45">
        <f t="shared" si="17"/>
        <v>3.0149627723882652E-4</v>
      </c>
      <c r="J85" s="45">
        <f t="shared" si="18"/>
        <v>-7.9900942796989095E-3</v>
      </c>
      <c r="K85" s="45">
        <f t="shared" si="19"/>
        <v>1.487618261935382E-2</v>
      </c>
      <c r="L85" s="45">
        <f t="shared" si="20"/>
        <v>2.2130080932436467E-4</v>
      </c>
      <c r="M85" s="45">
        <f t="shared" si="21"/>
        <v>-4.9390502492522415E-2</v>
      </c>
      <c r="N85" s="45">
        <f t="shared" si="22"/>
        <v>3.3410313933124589E-2</v>
      </c>
      <c r="O85" s="2"/>
      <c r="P85" s="2"/>
      <c r="Q85" s="2"/>
      <c r="V85" s="45">
        <f t="shared" si="23"/>
        <v>2.2130080932436467E-4</v>
      </c>
      <c r="W85" s="45">
        <f t="shared" si="24"/>
        <v>3.2921112533200474E-6</v>
      </c>
      <c r="X85" s="45">
        <f t="shared" si="25"/>
        <v>4.8974048207618808E-8</v>
      </c>
      <c r="Z85" s="129"/>
      <c r="AA85" s="5"/>
    </row>
    <row r="86" spans="1:27" x14ac:dyDescent="0.35">
      <c r="A86" s="6">
        <v>41582</v>
      </c>
      <c r="B86" s="45">
        <v>397.04</v>
      </c>
      <c r="C86" s="43">
        <v>81.73</v>
      </c>
      <c r="D86" s="45">
        <f t="shared" si="13"/>
        <v>-1.0818426547915738E-3</v>
      </c>
      <c r="E86" s="45">
        <f t="shared" si="13"/>
        <v>1.6872392654829461E-2</v>
      </c>
      <c r="F86" s="45">
        <f t="shared" si="14"/>
        <v>-4.4922367292580586E-3</v>
      </c>
      <c r="G86" s="45">
        <f t="shared" si="15"/>
        <v>1.5002352762315312E-2</v>
      </c>
      <c r="H86" s="45">
        <f t="shared" si="16"/>
        <v>-6.739412010415893E-5</v>
      </c>
      <c r="I86" s="45">
        <f t="shared" si="17"/>
        <v>2.0180190831695139E-5</v>
      </c>
      <c r="J86" s="45">
        <f t="shared" si="18"/>
        <v>-6.8092500203426965E-4</v>
      </c>
      <c r="K86" s="45">
        <f t="shared" si="19"/>
        <v>1.7553317656863732E-2</v>
      </c>
      <c r="L86" s="45">
        <f t="shared" si="20"/>
        <v>3.0811896076276407E-4</v>
      </c>
      <c r="M86" s="45">
        <f t="shared" si="21"/>
        <v>-4.2081333214857769E-2</v>
      </c>
      <c r="N86" s="45">
        <f t="shared" si="22"/>
        <v>4.0719483210789234E-2</v>
      </c>
      <c r="O86" s="2"/>
      <c r="P86" s="2"/>
      <c r="Q86" s="2"/>
      <c r="V86" s="45">
        <f t="shared" si="23"/>
        <v>3.0811896076276407E-4</v>
      </c>
      <c r="W86" s="45">
        <f t="shared" si="24"/>
        <v>5.4085099943715303E-6</v>
      </c>
      <c r="X86" s="45">
        <f t="shared" si="25"/>
        <v>9.4937293981525741E-8</v>
      </c>
      <c r="Z86" s="129"/>
      <c r="AA86" s="5"/>
    </row>
    <row r="87" spans="1:27" x14ac:dyDescent="0.35">
      <c r="A87" s="6">
        <v>41575</v>
      </c>
      <c r="B87" s="45">
        <v>397.47</v>
      </c>
      <c r="C87" s="43">
        <v>80.373900000000006</v>
      </c>
      <c r="D87" s="45">
        <f t="shared" si="13"/>
        <v>6.2022176092350906E-3</v>
      </c>
      <c r="E87" s="45">
        <f t="shared" si="13"/>
        <v>-2.0021703082325388E-2</v>
      </c>
      <c r="F87" s="45">
        <f t="shared" si="14"/>
        <v>2.7918235347686054E-3</v>
      </c>
      <c r="G87" s="45">
        <f t="shared" si="15"/>
        <v>-2.1891742974839538E-2</v>
      </c>
      <c r="H87" s="45">
        <f t="shared" si="16"/>
        <v>-6.1117883254262309E-5</v>
      </c>
      <c r="I87" s="45">
        <f t="shared" si="17"/>
        <v>7.7942786492878701E-6</v>
      </c>
      <c r="J87" s="45">
        <f t="shared" si="18"/>
        <v>3.4554068841030007E-3</v>
      </c>
      <c r="K87" s="45">
        <f t="shared" si="19"/>
        <v>-2.3477109966428388E-2</v>
      </c>
      <c r="L87" s="45">
        <f t="shared" si="20"/>
        <v>5.5117469237577117E-4</v>
      </c>
      <c r="M87" s="45">
        <f t="shared" si="21"/>
        <v>-3.7945001328720501E-2</v>
      </c>
      <c r="N87" s="45">
        <f t="shared" si="22"/>
        <v>4.4855815096926502E-2</v>
      </c>
      <c r="O87" s="2"/>
      <c r="P87" s="2"/>
      <c r="Q87" s="2"/>
      <c r="V87" s="45">
        <f t="shared" si="23"/>
        <v>5.5117469237577117E-4</v>
      </c>
      <c r="W87" s="45">
        <f t="shared" si="24"/>
        <v>-1.2939988863618319E-5</v>
      </c>
      <c r="X87" s="45">
        <f t="shared" si="25"/>
        <v>3.0379354151552599E-7</v>
      </c>
      <c r="Z87" s="129"/>
      <c r="AA87" s="5"/>
    </row>
    <row r="88" spans="1:27" x14ac:dyDescent="0.35">
      <c r="A88" s="6">
        <v>41568</v>
      </c>
      <c r="B88" s="45">
        <v>395.02</v>
      </c>
      <c r="C88" s="43">
        <v>82.016000000000005</v>
      </c>
      <c r="D88" s="45">
        <f t="shared" si="13"/>
        <v>3.8269463281291077E-2</v>
      </c>
      <c r="E88" s="45">
        <f t="shared" si="13"/>
        <v>3.3851525520772171E-3</v>
      </c>
      <c r="F88" s="45">
        <f t="shared" si="14"/>
        <v>3.4859069206824592E-2</v>
      </c>
      <c r="G88" s="45">
        <f t="shared" si="15"/>
        <v>1.5151126595630664E-3</v>
      </c>
      <c r="H88" s="45">
        <f t="shared" si="16"/>
        <v>5.2815417055845E-5</v>
      </c>
      <c r="I88" s="45">
        <f t="shared" si="17"/>
        <v>1.2151547059661865E-3</v>
      </c>
      <c r="J88" s="45">
        <f t="shared" si="18"/>
        <v>2.1665136892651572E-2</v>
      </c>
      <c r="K88" s="45">
        <f t="shared" si="19"/>
        <v>-1.8279984340574356E-2</v>
      </c>
      <c r="L88" s="45">
        <f t="shared" si="20"/>
        <v>3.3415782749164369E-4</v>
      </c>
      <c r="M88" s="45">
        <f t="shared" si="21"/>
        <v>-1.9735271320171919E-2</v>
      </c>
      <c r="N88" s="45">
        <f t="shared" si="22"/>
        <v>6.3065545105475088E-2</v>
      </c>
      <c r="O88" s="2"/>
      <c r="P88" s="2"/>
      <c r="Q88" s="2"/>
      <c r="V88" s="45">
        <f t="shared" si="23"/>
        <v>3.3415782749164369E-4</v>
      </c>
      <c r="W88" s="45">
        <f t="shared" si="24"/>
        <v>-6.1083998538275936E-6</v>
      </c>
      <c r="X88" s="45">
        <f t="shared" si="25"/>
        <v>1.1166145367393511E-7</v>
      </c>
      <c r="Z88" s="129"/>
      <c r="AA88" s="5"/>
    </row>
    <row r="89" spans="1:27" x14ac:dyDescent="0.35">
      <c r="A89" s="6">
        <v>41561</v>
      </c>
      <c r="B89" s="45">
        <v>380.46</v>
      </c>
      <c r="C89" s="43">
        <v>81.7393</v>
      </c>
      <c r="D89" s="45">
        <f t="shared" si="13"/>
        <v>2.0601963624657996E-2</v>
      </c>
      <c r="E89" s="45">
        <f t="shared" si="13"/>
        <v>-1.3582365491740791E-2</v>
      </c>
      <c r="F89" s="45">
        <f t="shared" si="14"/>
        <v>1.7191569550191511E-2</v>
      </c>
      <c r="G89" s="45">
        <f t="shared" si="15"/>
        <v>-1.5452405384254943E-2</v>
      </c>
      <c r="H89" s="45">
        <f t="shared" si="16"/>
        <v>-2.656511018811726E-4</v>
      </c>
      <c r="I89" s="45">
        <f t="shared" si="17"/>
        <v>2.9555006359907192E-4</v>
      </c>
      <c r="J89" s="45">
        <f t="shared" si="18"/>
        <v>1.163245738024286E-2</v>
      </c>
      <c r="K89" s="45">
        <f t="shared" si="19"/>
        <v>-2.521482287198365E-2</v>
      </c>
      <c r="L89" s="45">
        <f t="shared" si="20"/>
        <v>6.3578729246550978E-4</v>
      </c>
      <c r="M89" s="45">
        <f t="shared" si="21"/>
        <v>-2.9767950832580634E-2</v>
      </c>
      <c r="N89" s="45">
        <f t="shared" si="22"/>
        <v>5.3032865593066372E-2</v>
      </c>
      <c r="O89" s="2"/>
      <c r="P89" s="2"/>
      <c r="Q89" s="2"/>
      <c r="V89" s="45">
        <f t="shared" si="23"/>
        <v>6.3578729246550978E-4</v>
      </c>
      <c r="W89" s="45">
        <f t="shared" si="24"/>
        <v>-1.6031263963775896E-5</v>
      </c>
      <c r="X89" s="45">
        <f t="shared" si="25"/>
        <v>4.0422548126062365E-7</v>
      </c>
      <c r="Z89" s="129"/>
      <c r="AA89" s="5"/>
    </row>
    <row r="90" spans="1:27" x14ac:dyDescent="0.35">
      <c r="A90" s="6">
        <v>41554</v>
      </c>
      <c r="B90" s="45">
        <v>372.78</v>
      </c>
      <c r="C90" s="43">
        <v>82.864800000000002</v>
      </c>
      <c r="D90" s="45">
        <f t="shared" si="13"/>
        <v>-4.9647661755285438E-3</v>
      </c>
      <c r="E90" s="45">
        <f t="shared" si="13"/>
        <v>-2.1461416921147447E-2</v>
      </c>
      <c r="F90" s="45">
        <f t="shared" si="14"/>
        <v>-8.3751602499950294E-3</v>
      </c>
      <c r="G90" s="45">
        <f t="shared" si="15"/>
        <v>-2.3331456813661597E-2</v>
      </c>
      <c r="H90" s="45">
        <f t="shared" si="16"/>
        <v>1.954046896802543E-4</v>
      </c>
      <c r="I90" s="45">
        <f t="shared" si="17"/>
        <v>7.0143309213096801E-5</v>
      </c>
      <c r="J90" s="45">
        <f t="shared" si="18"/>
        <v>-2.8858848442223531E-3</v>
      </c>
      <c r="K90" s="45">
        <f t="shared" si="19"/>
        <v>-1.8575532076925094E-2</v>
      </c>
      <c r="L90" s="45">
        <f t="shared" si="20"/>
        <v>3.4505039194087305E-4</v>
      </c>
      <c r="M90" s="45">
        <f t="shared" si="21"/>
        <v>-4.4286293057045859E-2</v>
      </c>
      <c r="N90" s="45">
        <f t="shared" si="22"/>
        <v>3.8514523368601145E-2</v>
      </c>
      <c r="O90" s="2"/>
      <c r="P90" s="2"/>
      <c r="Q90" s="2"/>
      <c r="V90" s="45">
        <f t="shared" si="23"/>
        <v>3.4505039194087305E-4</v>
      </c>
      <c r="W90" s="45">
        <f t="shared" si="24"/>
        <v>-6.409494623653263E-6</v>
      </c>
      <c r="X90" s="45">
        <f t="shared" si="25"/>
        <v>1.1905977297855011E-7</v>
      </c>
      <c r="Z90" s="129"/>
      <c r="AA90" s="5"/>
    </row>
    <row r="91" spans="1:27" x14ac:dyDescent="0.35">
      <c r="A91" s="6">
        <v>41547</v>
      </c>
      <c r="B91" s="45">
        <v>374.64</v>
      </c>
      <c r="C91" s="43">
        <v>84.682199999999995</v>
      </c>
      <c r="D91" s="45">
        <f t="shared" si="13"/>
        <v>-1.3456221198156718E-2</v>
      </c>
      <c r="E91" s="45">
        <f t="shared" si="13"/>
        <v>-1.5657474438911537E-2</v>
      </c>
      <c r="F91" s="45">
        <f t="shared" si="14"/>
        <v>-1.6866615272623203E-2</v>
      </c>
      <c r="G91" s="45">
        <f t="shared" si="15"/>
        <v>-1.7527514331425686E-2</v>
      </c>
      <c r="H91" s="45">
        <f t="shared" si="16"/>
        <v>2.9562984091354653E-4</v>
      </c>
      <c r="I91" s="45">
        <f t="shared" si="17"/>
        <v>2.844827107546863E-4</v>
      </c>
      <c r="J91" s="45">
        <f t="shared" si="18"/>
        <v>-7.707848817153703E-3</v>
      </c>
      <c r="K91" s="45">
        <f t="shared" si="19"/>
        <v>-7.9496256217578345E-3</v>
      </c>
      <c r="L91" s="45">
        <f t="shared" si="20"/>
        <v>6.3196547526108636E-5</v>
      </c>
      <c r="M91" s="45">
        <f t="shared" si="21"/>
        <v>-4.9108257029977211E-2</v>
      </c>
      <c r="N91" s="45">
        <f t="shared" si="22"/>
        <v>3.3692559395669792E-2</v>
      </c>
      <c r="O91" s="2"/>
      <c r="P91" s="2"/>
      <c r="Q91" s="2"/>
      <c r="V91" s="45">
        <f t="shared" si="23"/>
        <v>6.3196547526108636E-5</v>
      </c>
      <c r="W91" s="45">
        <f t="shared" si="24"/>
        <v>-5.0238889342018985E-7</v>
      </c>
      <c r="X91" s="45">
        <f t="shared" si="25"/>
        <v>3.9938036192197073E-9</v>
      </c>
      <c r="Z91" s="129"/>
      <c r="AA91" s="5"/>
    </row>
    <row r="92" spans="1:27" x14ac:dyDescent="0.35">
      <c r="A92" s="6">
        <v>41540</v>
      </c>
      <c r="B92" s="45">
        <v>379.75</v>
      </c>
      <c r="C92" s="43">
        <v>86.029200000000003</v>
      </c>
      <c r="D92" s="45">
        <f t="shared" si="13"/>
        <v>6.9205069735377147E-3</v>
      </c>
      <c r="E92" s="45">
        <f t="shared" si="13"/>
        <v>7.2367643081519646E-3</v>
      </c>
      <c r="F92" s="45">
        <f t="shared" si="14"/>
        <v>3.5101128990712295E-3</v>
      </c>
      <c r="G92" s="45">
        <f t="shared" si="15"/>
        <v>5.3667244156378139E-3</v>
      </c>
      <c r="H92" s="45">
        <f t="shared" si="16"/>
        <v>1.8837808597090797E-5</v>
      </c>
      <c r="I92" s="45">
        <f t="shared" si="17"/>
        <v>1.2320892564226231E-5</v>
      </c>
      <c r="J92" s="45">
        <f t="shared" si="18"/>
        <v>3.8632952174424869E-3</v>
      </c>
      <c r="K92" s="45">
        <f t="shared" si="19"/>
        <v>3.3734690907094777E-3</v>
      </c>
      <c r="L92" s="45">
        <f t="shared" si="20"/>
        <v>1.138029370597223E-5</v>
      </c>
      <c r="M92" s="45">
        <f t="shared" si="21"/>
        <v>-3.7537112995381011E-2</v>
      </c>
      <c r="N92" s="45">
        <f t="shared" si="22"/>
        <v>4.5263703430265992E-2</v>
      </c>
      <c r="O92" s="2"/>
      <c r="P92" s="2"/>
      <c r="Q92" s="2"/>
      <c r="V92" s="45">
        <f t="shared" si="23"/>
        <v>1.1380293705972233E-5</v>
      </c>
      <c r="W92" s="45">
        <f t="shared" si="24"/>
        <v>3.8391069060292945E-8</v>
      </c>
      <c r="X92" s="45">
        <f t="shared" si="25"/>
        <v>1.2951108483419123E-10</v>
      </c>
      <c r="Z92" s="129"/>
      <c r="AA92" s="5"/>
    </row>
    <row r="93" spans="1:27" x14ac:dyDescent="0.35">
      <c r="A93" s="6">
        <v>41533</v>
      </c>
      <c r="B93" s="45">
        <v>377.14</v>
      </c>
      <c r="C93" s="43">
        <v>85.411100000000005</v>
      </c>
      <c r="D93" s="45">
        <f t="shared" si="13"/>
        <v>3.6554529463500476E-2</v>
      </c>
      <c r="E93" s="45">
        <f t="shared" si="13"/>
        <v>4.9184899105852005E-2</v>
      </c>
      <c r="F93" s="45">
        <f t="shared" si="14"/>
        <v>3.3144135389033991E-2</v>
      </c>
      <c r="G93" s="45">
        <f t="shared" si="15"/>
        <v>4.7314859213337855E-2</v>
      </c>
      <c r="H93" s="45">
        <f t="shared" si="16"/>
        <v>1.5682100996799522E-3</v>
      </c>
      <c r="I93" s="45">
        <f t="shared" si="17"/>
        <v>1.0985337106866153E-3</v>
      </c>
      <c r="J93" s="45">
        <f t="shared" si="18"/>
        <v>2.0691293297730371E-2</v>
      </c>
      <c r="K93" s="45">
        <f t="shared" si="19"/>
        <v>2.8493605808121634E-2</v>
      </c>
      <c r="L93" s="45">
        <f t="shared" si="20"/>
        <v>8.1188557194862294E-4</v>
      </c>
      <c r="M93" s="45">
        <f t="shared" si="21"/>
        <v>-2.0709114915093117E-2</v>
      </c>
      <c r="N93" s="45">
        <f t="shared" si="22"/>
        <v>6.209170151055389E-2</v>
      </c>
      <c r="O93" s="2"/>
      <c r="P93" s="2"/>
      <c r="Q93" s="2"/>
      <c r="V93" s="45">
        <f t="shared" si="23"/>
        <v>8.1188557194862294E-4</v>
      </c>
      <c r="W93" s="45">
        <f t="shared" si="24"/>
        <v>2.3133547448405436E-5</v>
      </c>
      <c r="X93" s="45">
        <f t="shared" si="25"/>
        <v>6.5915818193834257E-7</v>
      </c>
      <c r="Z93" s="129"/>
      <c r="AA93" s="5"/>
    </row>
    <row r="94" spans="1:27" x14ac:dyDescent="0.35">
      <c r="A94" s="6">
        <v>41526</v>
      </c>
      <c r="B94" s="45">
        <v>363.84</v>
      </c>
      <c r="C94" s="43">
        <v>81.4071</v>
      </c>
      <c r="D94" s="45">
        <f t="shared" si="13"/>
        <v>5.3883776838265464E-3</v>
      </c>
      <c r="E94" s="45">
        <f t="shared" si="13"/>
        <v>7.190764346576969E-3</v>
      </c>
      <c r="F94" s="45">
        <f t="shared" si="14"/>
        <v>1.9779836093600611E-3</v>
      </c>
      <c r="G94" s="45">
        <f t="shared" si="15"/>
        <v>5.3207244540628184E-3</v>
      </c>
      <c r="H94" s="45">
        <f t="shared" si="16"/>
        <v>1.0524305760057514E-5</v>
      </c>
      <c r="I94" s="45">
        <f t="shared" si="17"/>
        <v>3.9124191588970547E-6</v>
      </c>
      <c r="J94" s="45">
        <f t="shared" si="18"/>
        <v>2.9932591379752079E-3</v>
      </c>
      <c r="K94" s="45">
        <f t="shared" si="19"/>
        <v>4.1975052086017615E-3</v>
      </c>
      <c r="L94" s="45">
        <f t="shared" si="20"/>
        <v>1.7619049976238919E-5</v>
      </c>
      <c r="M94" s="45">
        <f t="shared" si="21"/>
        <v>-3.8407149074848289E-2</v>
      </c>
      <c r="N94" s="45">
        <f t="shared" si="22"/>
        <v>4.4393667350798714E-2</v>
      </c>
      <c r="O94" s="2"/>
      <c r="P94" s="2"/>
      <c r="Q94" s="2"/>
      <c r="V94" s="45">
        <f t="shared" si="23"/>
        <v>1.7619049976238919E-5</v>
      </c>
      <c r="W94" s="45">
        <f t="shared" si="24"/>
        <v>7.3956054045877609E-8</v>
      </c>
      <c r="X94" s="45">
        <f t="shared" si="25"/>
        <v>3.1043092206520462E-10</v>
      </c>
      <c r="Z94" s="129"/>
      <c r="AA94" s="5"/>
    </row>
    <row r="95" spans="1:27" x14ac:dyDescent="0.35">
      <c r="A95" s="6">
        <v>41519</v>
      </c>
      <c r="B95" s="45">
        <v>361.89</v>
      </c>
      <c r="C95" s="43">
        <v>80.825900000000004</v>
      </c>
      <c r="D95" s="45">
        <f t="shared" si="13"/>
        <v>-1.5774157578394874E-2</v>
      </c>
      <c r="E95" s="45">
        <f t="shared" si="13"/>
        <v>-5.613055790733646E-2</v>
      </c>
      <c r="F95" s="45">
        <f t="shared" si="14"/>
        <v>-1.918455165286136E-2</v>
      </c>
      <c r="G95" s="45">
        <f t="shared" si="15"/>
        <v>-5.800059779985061E-2</v>
      </c>
      <c r="H95" s="45">
        <f t="shared" si="16"/>
        <v>1.112715464388071E-3</v>
      </c>
      <c r="I95" s="45">
        <f t="shared" si="17"/>
        <v>3.6804702212130553E-4</v>
      </c>
      <c r="J95" s="45">
        <f t="shared" si="18"/>
        <v>-9.0241138962562396E-3</v>
      </c>
      <c r="K95" s="45">
        <f t="shared" si="19"/>
        <v>-4.7106444011080217E-2</v>
      </c>
      <c r="L95" s="45">
        <f t="shared" si="20"/>
        <v>2.2190170673690355E-3</v>
      </c>
      <c r="M95" s="45">
        <f t="shared" si="21"/>
        <v>-5.0424522109079745E-2</v>
      </c>
      <c r="N95" s="45">
        <f t="shared" si="22"/>
        <v>3.2376294316567258E-2</v>
      </c>
      <c r="O95" s="2"/>
      <c r="P95" s="2"/>
      <c r="Q95" s="2"/>
      <c r="V95" s="45">
        <f t="shared" si="23"/>
        <v>2.2190170673690355E-3</v>
      </c>
      <c r="W95" s="45">
        <f t="shared" si="24"/>
        <v>-1.0453000324365089E-4</v>
      </c>
      <c r="X95" s="45">
        <f t="shared" si="25"/>
        <v>4.9240367452750744E-6</v>
      </c>
      <c r="Z95" s="129"/>
      <c r="AA95" s="5"/>
    </row>
    <row r="96" spans="1:27" x14ac:dyDescent="0.35">
      <c r="A96" s="6">
        <v>41512</v>
      </c>
      <c r="B96" s="45">
        <v>367.69</v>
      </c>
      <c r="C96" s="43">
        <v>85.632499999999993</v>
      </c>
      <c r="D96" s="45">
        <f t="shared" si="13"/>
        <v>4.2333533621019591E-3</v>
      </c>
      <c r="E96" s="45">
        <f t="shared" si="13"/>
        <v>-1.9347657593082749E-3</v>
      </c>
      <c r="F96" s="45">
        <f t="shared" si="14"/>
        <v>8.2295928763547388E-4</v>
      </c>
      <c r="G96" s="45">
        <f t="shared" si="15"/>
        <v>-3.8048056518224255E-3</v>
      </c>
      <c r="H96" s="45">
        <f t="shared" si="16"/>
        <v>-3.1312001488152081E-6</v>
      </c>
      <c r="I96" s="45">
        <f t="shared" si="17"/>
        <v>6.7726198910548666E-7</v>
      </c>
      <c r="J96" s="45">
        <f t="shared" si="18"/>
        <v>2.3373661664675251E-3</v>
      </c>
      <c r="K96" s="45">
        <f t="shared" si="19"/>
        <v>-4.2721319257758E-3</v>
      </c>
      <c r="L96" s="45">
        <f t="shared" si="20"/>
        <v>1.8251111191232845E-5</v>
      </c>
      <c r="M96" s="45">
        <f t="shared" si="21"/>
        <v>-3.9063042046355974E-2</v>
      </c>
      <c r="N96" s="45">
        <f t="shared" si="22"/>
        <v>4.3737774379291029E-2</v>
      </c>
      <c r="O96" s="2"/>
      <c r="P96" s="2"/>
      <c r="Q96" s="2"/>
      <c r="V96" s="45">
        <f t="shared" si="23"/>
        <v>1.8251111191232845E-5</v>
      </c>
      <c r="W96" s="45">
        <f t="shared" si="24"/>
        <v>-7.7971154800949835E-8</v>
      </c>
      <c r="X96" s="45">
        <f t="shared" si="25"/>
        <v>3.331030597147448E-10</v>
      </c>
      <c r="Z96" s="129"/>
      <c r="AA96" s="5"/>
    </row>
    <row r="97" spans="1:27" x14ac:dyDescent="0.35">
      <c r="A97" s="6">
        <v>41505</v>
      </c>
      <c r="B97" s="45">
        <v>366.14</v>
      </c>
      <c r="C97" s="43">
        <v>85.798500000000004</v>
      </c>
      <c r="D97" s="45">
        <f t="shared" si="13"/>
        <v>-9.1470015154795289E-3</v>
      </c>
      <c r="E97" s="45">
        <f t="shared" si="13"/>
        <v>3.7776862636823162E-3</v>
      </c>
      <c r="F97" s="45">
        <f t="shared" si="14"/>
        <v>-1.2557395589946015E-2</v>
      </c>
      <c r="G97" s="45">
        <f t="shared" si="15"/>
        <v>1.9076463711681655E-3</v>
      </c>
      <c r="H97" s="45">
        <f t="shared" si="16"/>
        <v>-2.3955070128483638E-5</v>
      </c>
      <c r="I97" s="45">
        <f t="shared" si="17"/>
        <v>1.5768818400239561E-4</v>
      </c>
      <c r="J97" s="45">
        <f t="shared" si="18"/>
        <v>-5.2608121189736973E-3</v>
      </c>
      <c r="K97" s="45">
        <f t="shared" si="19"/>
        <v>9.0384983826560135E-3</v>
      </c>
      <c r="L97" s="45">
        <f t="shared" si="20"/>
        <v>8.1694453013275378E-5</v>
      </c>
      <c r="M97" s="45">
        <f t="shared" si="21"/>
        <v>-4.6661220331797204E-2</v>
      </c>
      <c r="N97" s="45">
        <f t="shared" si="22"/>
        <v>3.6139596093849799E-2</v>
      </c>
      <c r="O97" s="2"/>
      <c r="P97" s="2"/>
      <c r="Q97" s="2"/>
      <c r="V97" s="45">
        <f t="shared" si="23"/>
        <v>8.1694453013275378E-5</v>
      </c>
      <c r="W97" s="45">
        <f t="shared" si="24"/>
        <v>7.3839518143245721E-7</v>
      </c>
      <c r="X97" s="45">
        <f t="shared" si="25"/>
        <v>6.6739836531382584E-9</v>
      </c>
      <c r="Z97" s="129"/>
      <c r="AA97" s="5"/>
    </row>
    <row r="98" spans="1:27" x14ac:dyDescent="0.35">
      <c r="A98" s="6">
        <v>41498</v>
      </c>
      <c r="B98" s="45">
        <v>369.52</v>
      </c>
      <c r="C98" s="43">
        <v>85.4756</v>
      </c>
      <c r="D98" s="45">
        <f t="shared" si="13"/>
        <v>1.3466443597268226E-2</v>
      </c>
      <c r="E98" s="45">
        <f t="shared" si="13"/>
        <v>8.1607667511562239E-3</v>
      </c>
      <c r="F98" s="45">
        <f t="shared" si="14"/>
        <v>1.005604952280174E-2</v>
      </c>
      <c r="G98" s="45">
        <f t="shared" si="15"/>
        <v>6.2907268586420732E-3</v>
      </c>
      <c r="H98" s="45">
        <f t="shared" si="16"/>
        <v>6.3259860824923711E-5</v>
      </c>
      <c r="I98" s="45">
        <f t="shared" si="17"/>
        <v>1.0112413200504111E-4</v>
      </c>
      <c r="J98" s="45">
        <f t="shared" si="18"/>
        <v>7.5804756635035444E-3</v>
      </c>
      <c r="K98" s="45">
        <f t="shared" si="19"/>
        <v>5.8029108765267953E-4</v>
      </c>
      <c r="L98" s="45">
        <f t="shared" si="20"/>
        <v>3.3673774640912979E-7</v>
      </c>
      <c r="M98" s="45">
        <f t="shared" si="21"/>
        <v>-3.3819932549319955E-2</v>
      </c>
      <c r="N98" s="45">
        <f t="shared" si="22"/>
        <v>4.8980883876327048E-2</v>
      </c>
      <c r="O98" s="2"/>
      <c r="P98" s="2"/>
      <c r="Q98" s="2"/>
      <c r="V98" s="45">
        <f t="shared" si="23"/>
        <v>3.3673774640913006E-7</v>
      </c>
      <c r="W98" s="45">
        <f t="shared" si="24"/>
        <v>1.9540591311746633E-10</v>
      </c>
      <c r="X98" s="45">
        <f t="shared" si="25"/>
        <v>1.1339230985669958E-13</v>
      </c>
      <c r="Z98" s="129"/>
      <c r="AA98" s="5"/>
    </row>
    <row r="99" spans="1:27" x14ac:dyDescent="0.35">
      <c r="A99" s="6">
        <v>41491</v>
      </c>
      <c r="B99" s="45">
        <v>364.61</v>
      </c>
      <c r="C99" s="43">
        <v>84.783699999999996</v>
      </c>
      <c r="D99" s="45">
        <f t="shared" si="13"/>
        <v>1.9745490141238994E-2</v>
      </c>
      <c r="E99" s="45">
        <f t="shared" si="13"/>
        <v>2.7389807012314096E-2</v>
      </c>
      <c r="F99" s="45">
        <f t="shared" si="14"/>
        <v>1.6335096066772508E-2</v>
      </c>
      <c r="G99" s="45">
        <f t="shared" si="15"/>
        <v>2.5519767119799946E-2</v>
      </c>
      <c r="H99" s="45">
        <f t="shared" si="16"/>
        <v>4.168678475035945E-4</v>
      </c>
      <c r="I99" s="45">
        <f t="shared" si="17"/>
        <v>2.6683536351068666E-4</v>
      </c>
      <c r="J99" s="45">
        <f t="shared" si="18"/>
        <v>1.1146099710113058E-2</v>
      </c>
      <c r="K99" s="45">
        <f t="shared" si="19"/>
        <v>1.6243707302201038E-2</v>
      </c>
      <c r="L99" s="45">
        <f t="shared" si="20"/>
        <v>2.6385802691957931E-4</v>
      </c>
      <c r="M99" s="45">
        <f t="shared" si="21"/>
        <v>-3.0254308502710436E-2</v>
      </c>
      <c r="N99" s="45">
        <f t="shared" si="22"/>
        <v>5.2546507922936567E-2</v>
      </c>
      <c r="O99" s="2"/>
      <c r="P99" s="2"/>
      <c r="Q99" s="2"/>
      <c r="V99" s="45">
        <f t="shared" si="23"/>
        <v>2.6385802691957931E-4</v>
      </c>
      <c r="W99" s="45">
        <f t="shared" si="24"/>
        <v>4.2860325586179282E-6</v>
      </c>
      <c r="X99" s="45">
        <f t="shared" si="25"/>
        <v>6.9621058369893435E-8</v>
      </c>
      <c r="Z99" s="129"/>
      <c r="AA99" s="5"/>
    </row>
    <row r="100" spans="1:27" x14ac:dyDescent="0.35">
      <c r="A100" s="6">
        <v>41484</v>
      </c>
      <c r="B100" s="45">
        <v>357.55</v>
      </c>
      <c r="C100" s="43">
        <v>82.523399999999995</v>
      </c>
      <c r="D100" s="45">
        <f t="shared" si="13"/>
        <v>4.1000870566430857E-3</v>
      </c>
      <c r="E100" s="45">
        <f t="shared" si="13"/>
        <v>2.0186548482207332E-2</v>
      </c>
      <c r="F100" s="45">
        <f t="shared" si="14"/>
        <v>6.8969298217660046E-4</v>
      </c>
      <c r="G100" s="45">
        <f t="shared" si="15"/>
        <v>1.8316508589693182E-2</v>
      </c>
      <c r="H100" s="45">
        <f t="shared" si="16"/>
        <v>1.2632767432288809E-5</v>
      </c>
      <c r="I100" s="45">
        <f t="shared" si="17"/>
        <v>4.7567640966365252E-7</v>
      </c>
      <c r="J100" s="45">
        <f t="shared" si="18"/>
        <v>2.2616894630031691E-3</v>
      </c>
      <c r="K100" s="45">
        <f t="shared" si="19"/>
        <v>1.7924859019204164E-2</v>
      </c>
      <c r="L100" s="45">
        <f t="shared" si="20"/>
        <v>3.2130057085834486E-4</v>
      </c>
      <c r="M100" s="45">
        <f t="shared" si="21"/>
        <v>-3.9138718749820334E-2</v>
      </c>
      <c r="N100" s="45">
        <f t="shared" si="22"/>
        <v>4.3662097675826669E-2</v>
      </c>
      <c r="O100" s="2"/>
      <c r="P100" s="2"/>
      <c r="Q100" s="2"/>
      <c r="V100" s="45">
        <f t="shared" si="23"/>
        <v>3.2130057085834486E-4</v>
      </c>
      <c r="W100" s="45">
        <f t="shared" si="24"/>
        <v>5.7592674354256491E-6</v>
      </c>
      <c r="X100" s="45">
        <f t="shared" si="25"/>
        <v>1.0323405683389829E-7</v>
      </c>
      <c r="Z100" s="129"/>
      <c r="AA100" s="5"/>
    </row>
    <row r="101" spans="1:27" x14ac:dyDescent="0.35">
      <c r="A101" s="6">
        <v>41477</v>
      </c>
      <c r="B101" s="45">
        <v>356.09</v>
      </c>
      <c r="C101" s="43">
        <v>80.890500000000003</v>
      </c>
      <c r="D101" s="45">
        <f t="shared" si="13"/>
        <v>1.6760893152875184E-2</v>
      </c>
      <c r="E101" s="45">
        <f t="shared" si="13"/>
        <v>-6.2335760504878381E-3</v>
      </c>
      <c r="F101" s="45">
        <f t="shared" si="14"/>
        <v>1.3350499078408698E-2</v>
      </c>
      <c r="G101" s="45">
        <f t="shared" si="15"/>
        <v>-8.1036159430019888E-3</v>
      </c>
      <c r="H101" s="45">
        <f t="shared" si="16"/>
        <v>-1.0818731717882608E-4</v>
      </c>
      <c r="I101" s="45">
        <f t="shared" si="17"/>
        <v>1.7823582564259149E-4</v>
      </c>
      <c r="J101" s="45">
        <f t="shared" si="18"/>
        <v>9.4512642416028116E-3</v>
      </c>
      <c r="K101" s="45">
        <f t="shared" si="19"/>
        <v>-1.5684840292090649E-2</v>
      </c>
      <c r="L101" s="45">
        <f t="shared" si="20"/>
        <v>2.4601421498839028E-4</v>
      </c>
      <c r="M101" s="45">
        <f t="shared" si="21"/>
        <v>-3.1949143971220686E-2</v>
      </c>
      <c r="N101" s="45">
        <f t="shared" si="22"/>
        <v>5.0851672454426317E-2</v>
      </c>
      <c r="O101" s="2"/>
      <c r="P101" s="2"/>
      <c r="Q101" s="2"/>
      <c r="V101" s="45">
        <f t="shared" si="23"/>
        <v>2.4601421498839028E-4</v>
      </c>
      <c r="W101" s="45">
        <f t="shared" si="24"/>
        <v>-3.8586936716769551E-6</v>
      </c>
      <c r="X101" s="45">
        <f t="shared" si="25"/>
        <v>6.0522993976353921E-8</v>
      </c>
      <c r="Z101" s="129"/>
      <c r="AA101" s="5"/>
    </row>
    <row r="102" spans="1:27" x14ac:dyDescent="0.35">
      <c r="A102" s="6">
        <v>41470</v>
      </c>
      <c r="B102" s="45">
        <v>350.22</v>
      </c>
      <c r="C102" s="43">
        <v>81.397900000000007</v>
      </c>
      <c r="D102" s="45">
        <f t="shared" si="13"/>
        <v>1.386677474452138E-2</v>
      </c>
      <c r="E102" s="45">
        <f t="shared" si="13"/>
        <v>3.4121825271108083E-3</v>
      </c>
      <c r="F102" s="45">
        <f t="shared" si="14"/>
        <v>1.0456380670054895E-2</v>
      </c>
      <c r="G102" s="45">
        <f t="shared" si="15"/>
        <v>1.5421426345966576E-3</v>
      </c>
      <c r="H102" s="45">
        <f t="shared" si="16"/>
        <v>1.612523043486402E-5</v>
      </c>
      <c r="I102" s="45">
        <f t="shared" si="17"/>
        <v>1.0933589671709765E-4</v>
      </c>
      <c r="J102" s="45">
        <f t="shared" si="18"/>
        <v>7.8078080069185268E-3</v>
      </c>
      <c r="K102" s="45">
        <f t="shared" si="19"/>
        <v>-4.3956254798077181E-3</v>
      </c>
      <c r="L102" s="45">
        <f t="shared" si="20"/>
        <v>1.9321523358734832E-5</v>
      </c>
      <c r="M102" s="45">
        <f t="shared" si="21"/>
        <v>-3.3592600205904967E-2</v>
      </c>
      <c r="N102" s="45">
        <f t="shared" si="22"/>
        <v>4.9208216219742036E-2</v>
      </c>
      <c r="O102" s="2"/>
      <c r="P102" s="2"/>
      <c r="Q102" s="2"/>
      <c r="V102" s="45">
        <f t="shared" si="23"/>
        <v>1.9321523358734832E-5</v>
      </c>
      <c r="W102" s="45">
        <f t="shared" si="24"/>
        <v>-8.493018038435483E-8</v>
      </c>
      <c r="X102" s="45">
        <f t="shared" si="25"/>
        <v>3.7332126490213575E-10</v>
      </c>
      <c r="Z102" s="129"/>
      <c r="AA102" s="5"/>
    </row>
    <row r="103" spans="1:27" x14ac:dyDescent="0.35">
      <c r="A103" s="6">
        <v>41463</v>
      </c>
      <c r="B103" s="45">
        <v>345.43</v>
      </c>
      <c r="C103" s="43">
        <v>81.121099999999998</v>
      </c>
      <c r="D103" s="45">
        <f t="shared" si="13"/>
        <v>1.5492709313264292E-2</v>
      </c>
      <c r="E103" s="45">
        <f t="shared" si="13"/>
        <v>9.4133486634662856E-3</v>
      </c>
      <c r="F103" s="45">
        <f t="shared" si="14"/>
        <v>1.2082315238797806E-2</v>
      </c>
      <c r="G103" s="45">
        <f t="shared" si="15"/>
        <v>7.5433087709521349E-3</v>
      </c>
      <c r="H103" s="45">
        <f t="shared" si="16"/>
        <v>9.1140634514232129E-5</v>
      </c>
      <c r="I103" s="45">
        <f t="shared" si="17"/>
        <v>1.4598234152968568E-4</v>
      </c>
      <c r="J103" s="45">
        <f t="shared" si="18"/>
        <v>8.7311124219957188E-3</v>
      </c>
      <c r="K103" s="45">
        <f t="shared" si="19"/>
        <v>6.8223624147056676E-4</v>
      </c>
      <c r="L103" s="45">
        <f t="shared" si="20"/>
        <v>4.6544628917588545E-7</v>
      </c>
      <c r="M103" s="45">
        <f t="shared" si="21"/>
        <v>-3.2669295790827779E-2</v>
      </c>
      <c r="N103" s="45">
        <f t="shared" si="22"/>
        <v>5.0131520634819224E-2</v>
      </c>
      <c r="O103" s="2"/>
      <c r="P103" s="2"/>
      <c r="Q103" s="2"/>
      <c r="V103" s="45">
        <f t="shared" si="23"/>
        <v>4.6544628917588577E-7</v>
      </c>
      <c r="W103" s="45">
        <f t="shared" si="24"/>
        <v>3.1754432693377896E-10</v>
      </c>
      <c r="X103" s="45">
        <f t="shared" si="25"/>
        <v>2.1664024810760227E-13</v>
      </c>
      <c r="Z103" s="129"/>
      <c r="AA103" s="5"/>
    </row>
    <row r="104" spans="1:27" x14ac:dyDescent="0.35">
      <c r="A104" s="6">
        <v>41456</v>
      </c>
      <c r="B104" s="45">
        <v>340.16</v>
      </c>
      <c r="C104" s="43">
        <v>80.364599999999996</v>
      </c>
      <c r="D104" s="45">
        <f t="shared" si="13"/>
        <v>6.2767519605086489E-2</v>
      </c>
      <c r="E104" s="45">
        <f t="shared" si="13"/>
        <v>3.5335434117735001E-2</v>
      </c>
      <c r="F104" s="45">
        <f t="shared" si="14"/>
        <v>5.9357125530620003E-2</v>
      </c>
      <c r="G104" s="45">
        <f t="shared" si="15"/>
        <v>3.3465394225220851E-2</v>
      </c>
      <c r="H104" s="45">
        <f t="shared" si="16"/>
        <v>1.9864096059581198E-3</v>
      </c>
      <c r="I104" s="45">
        <f t="shared" si="17"/>
        <v>3.5232683512577811E-3</v>
      </c>
      <c r="J104" s="45">
        <f t="shared" si="18"/>
        <v>3.5576621400947618E-2</v>
      </c>
      <c r="K104" s="45">
        <f t="shared" si="19"/>
        <v>-2.411872832126169E-4</v>
      </c>
      <c r="L104" s="45">
        <f t="shared" si="20"/>
        <v>5.8171305583483073E-8</v>
      </c>
      <c r="M104" s="45">
        <f t="shared" si="21"/>
        <v>-5.8237868118758626E-3</v>
      </c>
      <c r="N104" s="45">
        <f t="shared" si="22"/>
        <v>7.6977029613771147E-2</v>
      </c>
      <c r="O104" s="2"/>
      <c r="P104" s="2"/>
      <c r="Q104" s="2"/>
      <c r="V104" s="45">
        <f t="shared" si="23"/>
        <v>5.8171305583482967E-8</v>
      </c>
      <c r="W104" s="45">
        <f t="shared" si="24"/>
        <v>-1.4030179154611177E-11</v>
      </c>
      <c r="X104" s="45">
        <f t="shared" si="25"/>
        <v>3.3839007932869565E-15</v>
      </c>
      <c r="Z104" s="129"/>
      <c r="AA104" s="5"/>
    </row>
    <row r="105" spans="1:27" x14ac:dyDescent="0.35">
      <c r="A105" s="6">
        <v>41449</v>
      </c>
      <c r="B105" s="45">
        <v>320.07</v>
      </c>
      <c r="C105" s="43">
        <v>77.621799999999993</v>
      </c>
      <c r="D105" s="45">
        <f t="shared" si="13"/>
        <v>-7.3791127702057466E-2</v>
      </c>
      <c r="E105" s="45">
        <f t="shared" si="13"/>
        <v>-3.5227906895810422E-2</v>
      </c>
      <c r="F105" s="45">
        <f t="shared" si="14"/>
        <v>-7.7201521776523951E-2</v>
      </c>
      <c r="G105" s="45">
        <f t="shared" si="15"/>
        <v>-3.7097946788324572E-2</v>
      </c>
      <c r="H105" s="45">
        <f t="shared" si="16"/>
        <v>2.8640179468431663E-3</v>
      </c>
      <c r="I105" s="45">
        <f t="shared" si="17"/>
        <v>5.960074964611102E-3</v>
      </c>
      <c r="J105" s="45">
        <f t="shared" si="18"/>
        <v>-4.1969673757250338E-2</v>
      </c>
      <c r="K105" s="45">
        <f t="shared" si="19"/>
        <v>6.7417668614399157E-3</v>
      </c>
      <c r="L105" s="45">
        <f t="shared" si="20"/>
        <v>4.5451420414009408E-5</v>
      </c>
      <c r="M105" s="45">
        <f t="shared" si="21"/>
        <v>-8.3370081970073867E-2</v>
      </c>
      <c r="N105" s="45">
        <f t="shared" si="22"/>
        <v>-5.6926554442686406E-4</v>
      </c>
      <c r="O105" s="2"/>
      <c r="P105" s="2"/>
      <c r="Q105" s="2"/>
      <c r="V105" s="45">
        <f t="shared" si="23"/>
        <v>4.5451420414009408E-5</v>
      </c>
      <c r="W105" s="45">
        <f t="shared" si="24"/>
        <v>3.0642287995254231E-7</v>
      </c>
      <c r="X105" s="45">
        <f t="shared" si="25"/>
        <v>2.0658316176510311E-9</v>
      </c>
      <c r="Z105" s="129"/>
      <c r="AA105" s="5"/>
    </row>
    <row r="106" spans="1:27" x14ac:dyDescent="0.35">
      <c r="A106" s="6">
        <v>41442</v>
      </c>
      <c r="B106" s="45">
        <v>345.57</v>
      </c>
      <c r="C106" s="43">
        <v>80.456100000000006</v>
      </c>
      <c r="D106" s="45">
        <f t="shared" si="13"/>
        <v>-3.9200991554492652E-3</v>
      </c>
      <c r="E106" s="45">
        <f t="shared" si="13"/>
        <v>-2.8804125428675789E-2</v>
      </c>
      <c r="F106" s="45">
        <f t="shared" si="14"/>
        <v>-7.3304932299157501E-3</v>
      </c>
      <c r="G106" s="45">
        <f t="shared" si="15"/>
        <v>-3.0674165321189939E-2</v>
      </c>
      <c r="H106" s="45">
        <f t="shared" si="16"/>
        <v>2.2485676122029934E-4</v>
      </c>
      <c r="I106" s="45">
        <f t="shared" si="17"/>
        <v>5.3736130993840648E-5</v>
      </c>
      <c r="J106" s="45">
        <f t="shared" si="18"/>
        <v>-2.2926594522125945E-3</v>
      </c>
      <c r="K106" s="45">
        <f t="shared" si="19"/>
        <v>-2.6511465976463193E-2</v>
      </c>
      <c r="L106" s="45">
        <f t="shared" si="20"/>
        <v>7.0285782822116546E-4</v>
      </c>
      <c r="M106" s="45">
        <f t="shared" si="21"/>
        <v>-4.3693067665036098E-2</v>
      </c>
      <c r="N106" s="45">
        <f t="shared" si="22"/>
        <v>3.9107748760610905E-2</v>
      </c>
      <c r="O106" s="2"/>
      <c r="P106" s="2"/>
      <c r="Q106" s="2"/>
      <c r="V106" s="45">
        <f t="shared" si="23"/>
        <v>7.0285782822116546E-4</v>
      </c>
      <c r="W106" s="45">
        <f t="shared" si="24"/>
        <v>-1.863379139917624E-5</v>
      </c>
      <c r="X106" s="45">
        <f t="shared" si="25"/>
        <v>4.9400912669177331E-7</v>
      </c>
      <c r="Z106" s="129"/>
      <c r="AA106" s="5"/>
    </row>
    <row r="107" spans="1:27" x14ac:dyDescent="0.35">
      <c r="A107" s="6">
        <v>41435</v>
      </c>
      <c r="B107" s="45">
        <v>346.93</v>
      </c>
      <c r="C107" s="43">
        <v>82.842299999999994</v>
      </c>
      <c r="D107" s="45">
        <f t="shared" si="13"/>
        <v>-1.2495730388249989E-2</v>
      </c>
      <c r="E107" s="45">
        <f t="shared" si="13"/>
        <v>-2.1490237025715307E-2</v>
      </c>
      <c r="F107" s="45">
        <f t="shared" si="14"/>
        <v>-1.5906124462716473E-2</v>
      </c>
      <c r="G107" s="45">
        <f t="shared" si="15"/>
        <v>-2.3360276918229457E-2</v>
      </c>
      <c r="H107" s="45">
        <f t="shared" si="16"/>
        <v>3.7157147214488055E-4</v>
      </c>
      <c r="I107" s="45">
        <f t="shared" si="17"/>
        <v>2.5300479542342741E-4</v>
      </c>
      <c r="J107" s="45">
        <f t="shared" si="18"/>
        <v>-7.1624237905404875E-3</v>
      </c>
      <c r="K107" s="45">
        <f t="shared" si="19"/>
        <v>-1.4327813235174819E-2</v>
      </c>
      <c r="L107" s="45">
        <f t="shared" si="20"/>
        <v>2.0528623210205071E-4</v>
      </c>
      <c r="M107" s="45">
        <f t="shared" si="21"/>
        <v>-4.856283200336399E-2</v>
      </c>
      <c r="N107" s="45">
        <f t="shared" si="22"/>
        <v>3.4237984422283013E-2</v>
      </c>
      <c r="O107" s="2"/>
      <c r="P107" s="2"/>
      <c r="Q107" s="2"/>
      <c r="V107" s="45">
        <f t="shared" si="23"/>
        <v>2.0528623210205071E-4</v>
      </c>
      <c r="W107" s="45">
        <f t="shared" si="24"/>
        <v>-2.9413027933109318E-6</v>
      </c>
      <c r="X107" s="45">
        <f t="shared" si="25"/>
        <v>4.2142437090657034E-8</v>
      </c>
      <c r="Z107" s="129"/>
      <c r="AA107" s="5"/>
    </row>
    <row r="108" spans="1:27" x14ac:dyDescent="0.35">
      <c r="A108" s="6">
        <v>41428</v>
      </c>
      <c r="B108" s="45">
        <v>351.32</v>
      </c>
      <c r="C108" s="43">
        <v>84.661699999999996</v>
      </c>
      <c r="D108" s="45">
        <f t="shared" si="13"/>
        <v>-2.5869957022043491E-2</v>
      </c>
      <c r="E108" s="45">
        <f t="shared" si="13"/>
        <v>-2.9757627641152865E-2</v>
      </c>
      <c r="F108" s="45">
        <f t="shared" si="14"/>
        <v>-2.9280351096509977E-2</v>
      </c>
      <c r="G108" s="45">
        <f t="shared" si="15"/>
        <v>-3.1627667533667018E-2</v>
      </c>
      <c r="H108" s="45">
        <f t="shared" si="16"/>
        <v>9.2606920974946006E-4</v>
      </c>
      <c r="I108" s="45">
        <f t="shared" si="17"/>
        <v>8.5733896033489301E-4</v>
      </c>
      <c r="J108" s="45">
        <f t="shared" si="18"/>
        <v>-1.4757122086900422E-2</v>
      </c>
      <c r="K108" s="45">
        <f t="shared" si="19"/>
        <v>-1.5000505554252443E-2</v>
      </c>
      <c r="L108" s="45">
        <f t="shared" si="20"/>
        <v>2.250151668831584E-4</v>
      </c>
      <c r="M108" s="45">
        <f t="shared" si="21"/>
        <v>-5.615753029972393E-2</v>
      </c>
      <c r="N108" s="45">
        <f t="shared" si="22"/>
        <v>2.6643286125923073E-2</v>
      </c>
      <c r="O108" s="2"/>
      <c r="P108" s="2"/>
      <c r="Q108" s="2"/>
      <c r="V108" s="45">
        <f t="shared" si="23"/>
        <v>2.250151668831584E-4</v>
      </c>
      <c r="W108" s="45">
        <f t="shared" si="24"/>
        <v>-3.375341260621858E-6</v>
      </c>
      <c r="X108" s="45">
        <f t="shared" si="25"/>
        <v>5.0631825327455625E-8</v>
      </c>
      <c r="Z108" s="129"/>
      <c r="AA108" s="5"/>
    </row>
    <row r="109" spans="1:27" x14ac:dyDescent="0.35">
      <c r="A109" s="6">
        <v>41421</v>
      </c>
      <c r="B109" s="45">
        <v>360.65</v>
      </c>
      <c r="C109" s="43">
        <v>87.258300000000006</v>
      </c>
      <c r="D109" s="45">
        <f t="shared" si="13"/>
        <v>-7.3762144606831443E-3</v>
      </c>
      <c r="E109" s="45">
        <f t="shared" si="13"/>
        <v>9.6266992801960494E-3</v>
      </c>
      <c r="F109" s="45">
        <f t="shared" si="14"/>
        <v>-1.0786608535149629E-2</v>
      </c>
      <c r="G109" s="45">
        <f t="shared" si="15"/>
        <v>7.7566593876818987E-3</v>
      </c>
      <c r="H109" s="45">
        <f t="shared" si="16"/>
        <v>-8.3668048355418058E-5</v>
      </c>
      <c r="I109" s="45">
        <f t="shared" si="17"/>
        <v>1.1635092369056282E-4</v>
      </c>
      <c r="J109" s="45">
        <f t="shared" si="18"/>
        <v>-4.2552516632912048E-3</v>
      </c>
      <c r="K109" s="45">
        <f t="shared" si="19"/>
        <v>1.3881950943487254E-2</v>
      </c>
      <c r="L109" s="45">
        <f t="shared" si="20"/>
        <v>1.9270856199738666E-4</v>
      </c>
      <c r="M109" s="45">
        <f t="shared" si="21"/>
        <v>-4.565565987611471E-2</v>
      </c>
      <c r="N109" s="45">
        <f t="shared" si="22"/>
        <v>3.7145156549532293E-2</v>
      </c>
      <c r="O109" s="2"/>
      <c r="P109" s="2"/>
      <c r="Q109" s="2"/>
      <c r="V109" s="45">
        <f t="shared" si="23"/>
        <v>1.9270856199738666E-4</v>
      </c>
      <c r="W109" s="45">
        <f t="shared" si="24"/>
        <v>2.6751708040376936E-6</v>
      </c>
      <c r="X109" s="45">
        <f t="shared" si="25"/>
        <v>3.7136589867100615E-8</v>
      </c>
      <c r="Z109" s="129"/>
      <c r="AA109" s="5"/>
    </row>
    <row r="110" spans="1:27" x14ac:dyDescent="0.35">
      <c r="A110" s="6">
        <v>41414</v>
      </c>
      <c r="B110" s="45">
        <v>363.33</v>
      </c>
      <c r="C110" s="43">
        <v>86.426299999999998</v>
      </c>
      <c r="D110" s="45">
        <f t="shared" si="13"/>
        <v>7.5148355609782579E-3</v>
      </c>
      <c r="E110" s="45">
        <f t="shared" si="13"/>
        <v>2.6520429199387006E-3</v>
      </c>
      <c r="F110" s="45">
        <f t="shared" si="14"/>
        <v>4.1044414865117722E-3</v>
      </c>
      <c r="G110" s="45">
        <f t="shared" si="15"/>
        <v>7.8200302742454991E-4</v>
      </c>
      <c r="H110" s="45">
        <f t="shared" si="16"/>
        <v>3.2096856683391258E-6</v>
      </c>
      <c r="I110" s="45">
        <f t="shared" si="17"/>
        <v>1.6846439916198966E-5</v>
      </c>
      <c r="J110" s="45">
        <f t="shared" si="18"/>
        <v>4.2007910917166323E-3</v>
      </c>
      <c r="K110" s="45">
        <f t="shared" si="19"/>
        <v>-1.5487481717779317E-3</v>
      </c>
      <c r="L110" s="45">
        <f t="shared" si="20"/>
        <v>2.398620899585486E-6</v>
      </c>
      <c r="M110" s="45">
        <f t="shared" si="21"/>
        <v>-3.7199617121106865E-2</v>
      </c>
      <c r="N110" s="45">
        <f t="shared" si="22"/>
        <v>4.5601199304540138E-2</v>
      </c>
      <c r="O110" s="2"/>
      <c r="P110" s="2"/>
      <c r="Q110" s="2"/>
      <c r="V110" s="45">
        <f t="shared" si="23"/>
        <v>2.3986208995854852E-6</v>
      </c>
      <c r="W110" s="45">
        <f t="shared" si="24"/>
        <v>-3.7148597330213574E-9</v>
      </c>
      <c r="X110" s="45">
        <f t="shared" si="25"/>
        <v>5.7533822199282822E-12</v>
      </c>
      <c r="Z110" s="129"/>
      <c r="AA110" s="5"/>
    </row>
    <row r="111" spans="1:27" x14ac:dyDescent="0.35">
      <c r="A111" s="6">
        <v>41407</v>
      </c>
      <c r="B111" s="45">
        <v>360.62</v>
      </c>
      <c r="C111" s="43">
        <v>86.197699999999998</v>
      </c>
      <c r="D111" s="45">
        <f t="shared" si="13"/>
        <v>9.8289042591918202E-3</v>
      </c>
      <c r="E111" s="45">
        <f t="shared" si="13"/>
        <v>2.9787635106124297E-3</v>
      </c>
      <c r="F111" s="45">
        <f t="shared" si="14"/>
        <v>6.4185101847253345E-3</v>
      </c>
      <c r="G111" s="45">
        <f t="shared" si="15"/>
        <v>1.108723618098279E-3</v>
      </c>
      <c r="H111" s="45">
        <f t="shared" si="16"/>
        <v>7.1163538348093258E-6</v>
      </c>
      <c r="I111" s="45">
        <f t="shared" si="17"/>
        <v>4.1197272991422848E-5</v>
      </c>
      <c r="J111" s="45">
        <f t="shared" si="18"/>
        <v>5.5148598660243299E-3</v>
      </c>
      <c r="K111" s="45">
        <f t="shared" si="19"/>
        <v>-2.5360963554119003E-3</v>
      </c>
      <c r="L111" s="45">
        <f t="shared" si="20"/>
        <v>6.4317847239335232E-6</v>
      </c>
      <c r="M111" s="45">
        <f t="shared" si="21"/>
        <v>-3.5885548346799169E-2</v>
      </c>
      <c r="N111" s="45">
        <f t="shared" si="22"/>
        <v>4.6915268078847834E-2</v>
      </c>
      <c r="O111" s="2"/>
      <c r="P111" s="2"/>
      <c r="Q111" s="2"/>
      <c r="V111" s="45">
        <f t="shared" si="23"/>
        <v>6.4317847239335215E-6</v>
      </c>
      <c r="W111" s="45">
        <f t="shared" si="24"/>
        <v>-1.6311625797161735E-8</v>
      </c>
      <c r="X111" s="45">
        <f t="shared" si="25"/>
        <v>4.1367854735024605E-11</v>
      </c>
      <c r="Z111" s="129"/>
      <c r="AA111" s="5"/>
    </row>
    <row r="112" spans="1:27" x14ac:dyDescent="0.35">
      <c r="A112" s="6">
        <v>41400</v>
      </c>
      <c r="B112" s="45">
        <v>357.11</v>
      </c>
      <c r="C112" s="43">
        <v>85.941699999999997</v>
      </c>
      <c r="D112" s="45">
        <f t="shared" si="13"/>
        <v>9.6409386485723069E-3</v>
      </c>
      <c r="E112" s="45">
        <f t="shared" si="13"/>
        <v>7.1792624087210636E-3</v>
      </c>
      <c r="F112" s="45">
        <f t="shared" si="14"/>
        <v>6.2305445741058212E-3</v>
      </c>
      <c r="G112" s="45">
        <f t="shared" si="15"/>
        <v>5.3092225162069129E-3</v>
      </c>
      <c r="H112" s="45">
        <f t="shared" si="16"/>
        <v>3.3079347541073434E-5</v>
      </c>
      <c r="I112" s="45">
        <f t="shared" si="17"/>
        <v>3.8819685689919492E-5</v>
      </c>
      <c r="J112" s="45">
        <f t="shared" si="18"/>
        <v>5.4081215743956232E-3</v>
      </c>
      <c r="K112" s="45">
        <f t="shared" si="19"/>
        <v>1.7711408343254404E-3</v>
      </c>
      <c r="L112" s="45">
        <f t="shared" si="20"/>
        <v>3.1369398550150169E-6</v>
      </c>
      <c r="M112" s="45">
        <f t="shared" si="21"/>
        <v>-3.5992286638427878E-2</v>
      </c>
      <c r="N112" s="45">
        <f t="shared" si="22"/>
        <v>4.6808529787219125E-2</v>
      </c>
      <c r="O112" s="2"/>
      <c r="P112" s="2"/>
      <c r="Q112" s="2"/>
      <c r="V112" s="45">
        <f t="shared" si="23"/>
        <v>3.1369398550150177E-6</v>
      </c>
      <c r="W112" s="45">
        <f t="shared" si="24"/>
        <v>5.5559622720400254E-9</v>
      </c>
      <c r="X112" s="45">
        <f t="shared" si="25"/>
        <v>9.8403916539816403E-12</v>
      </c>
      <c r="Z112" s="129"/>
      <c r="AA112" s="5"/>
    </row>
    <row r="113" spans="1:27" x14ac:dyDescent="0.35">
      <c r="A113" s="6">
        <v>41393</v>
      </c>
      <c r="B113" s="45">
        <v>353.7</v>
      </c>
      <c r="C113" s="43">
        <v>85.329099999999997</v>
      </c>
      <c r="D113" s="45">
        <f t="shared" si="13"/>
        <v>4.7286293784976077E-2</v>
      </c>
      <c r="E113" s="45">
        <f t="shared" si="13"/>
        <v>-2.2825784478878838E-2</v>
      </c>
      <c r="F113" s="45">
        <f t="shared" si="14"/>
        <v>4.3875899710509592E-2</v>
      </c>
      <c r="G113" s="45">
        <f t="shared" si="15"/>
        <v>-2.4695824371392987E-2</v>
      </c>
      <c r="H113" s="45">
        <f t="shared" si="16"/>
        <v>-1.0835515133875973E-3</v>
      </c>
      <c r="I113" s="45">
        <f t="shared" si="17"/>
        <v>1.9250945754066956E-3</v>
      </c>
      <c r="J113" s="45">
        <f t="shared" si="18"/>
        <v>2.6785440977515045E-2</v>
      </c>
      <c r="K113" s="45">
        <f t="shared" si="19"/>
        <v>-4.9611225456393883E-2</v>
      </c>
      <c r="L113" s="45">
        <f t="shared" si="20"/>
        <v>2.4612736912851445E-3</v>
      </c>
      <c r="M113" s="45">
        <f t="shared" si="21"/>
        <v>-1.4614967235308439E-2</v>
      </c>
      <c r="N113" s="45">
        <f t="shared" si="22"/>
        <v>6.8185849190338571E-2</v>
      </c>
      <c r="O113" s="2"/>
      <c r="P113" s="2"/>
      <c r="Q113" s="2"/>
      <c r="V113" s="45">
        <f t="shared" si="23"/>
        <v>2.4612736912851445E-3</v>
      </c>
      <c r="W113" s="45">
        <f t="shared" si="24"/>
        <v>-1.2210680400823811E-4</v>
      </c>
      <c r="X113" s="45">
        <f t="shared" si="25"/>
        <v>6.0578681834124012E-6</v>
      </c>
      <c r="Z113" s="129"/>
      <c r="AA113" s="5"/>
    </row>
    <row r="114" spans="1:27" x14ac:dyDescent="0.35">
      <c r="A114" s="6">
        <v>41386</v>
      </c>
      <c r="B114" s="45">
        <v>337.73</v>
      </c>
      <c r="C114" s="43">
        <v>87.322299999999998</v>
      </c>
      <c r="D114" s="45">
        <f t="shared" si="13"/>
        <v>-1.9480896527697071E-2</v>
      </c>
      <c r="E114" s="45">
        <f t="shared" si="13"/>
        <v>1.0046996253485978E-2</v>
      </c>
      <c r="F114" s="45">
        <f t="shared" si="14"/>
        <v>-2.2891290602163557E-2</v>
      </c>
      <c r="G114" s="45">
        <f t="shared" si="15"/>
        <v>8.1769563609718279E-3</v>
      </c>
      <c r="H114" s="45">
        <f t="shared" si="16"/>
        <v>-1.8718108430021592E-4</v>
      </c>
      <c r="I114" s="45">
        <f t="shared" si="17"/>
        <v>5.2401118543270154E-4</v>
      </c>
      <c r="J114" s="45">
        <f t="shared" si="18"/>
        <v>-1.1129025436500673E-2</v>
      </c>
      <c r="K114" s="45">
        <f t="shared" si="19"/>
        <v>2.1176021689986651E-2</v>
      </c>
      <c r="L114" s="45">
        <f t="shared" si="20"/>
        <v>4.4842389461478507E-4</v>
      </c>
      <c r="M114" s="45">
        <f t="shared" si="21"/>
        <v>-5.2529433649324178E-2</v>
      </c>
      <c r="N114" s="45">
        <f t="shared" si="22"/>
        <v>3.0271382776322825E-2</v>
      </c>
      <c r="O114" s="2"/>
      <c r="P114" s="2"/>
      <c r="Q114" s="2"/>
      <c r="V114" s="45">
        <f t="shared" si="23"/>
        <v>4.4842389461478507E-4</v>
      </c>
      <c r="W114" s="45">
        <f t="shared" si="24"/>
        <v>9.4958341186709772E-6</v>
      </c>
      <c r="X114" s="45">
        <f t="shared" si="25"/>
        <v>2.0108398926149187E-7</v>
      </c>
      <c r="Z114" s="129"/>
      <c r="AA114" s="5"/>
    </row>
    <row r="115" spans="1:27" x14ac:dyDescent="0.35">
      <c r="A115" s="6">
        <v>41379</v>
      </c>
      <c r="B115" s="45">
        <v>344.44</v>
      </c>
      <c r="C115" s="43">
        <v>86.453699999999998</v>
      </c>
      <c r="D115" s="45">
        <f t="shared" si="13"/>
        <v>1.7427778105984455E-2</v>
      </c>
      <c r="E115" s="45">
        <f t="shared" si="13"/>
        <v>-3.6877533169613302E-3</v>
      </c>
      <c r="F115" s="45">
        <f t="shared" si="14"/>
        <v>1.401738403151797E-2</v>
      </c>
      <c r="G115" s="45">
        <f t="shared" si="15"/>
        <v>-5.5577932094754805E-3</v>
      </c>
      <c r="H115" s="45">
        <f t="shared" si="16"/>
        <v>-7.79057217849806E-5</v>
      </c>
      <c r="I115" s="45">
        <f t="shared" si="17"/>
        <v>1.9648705508705497E-4</v>
      </c>
      <c r="J115" s="45">
        <f t="shared" si="18"/>
        <v>9.8299620277199941E-3</v>
      </c>
      <c r="K115" s="45">
        <f t="shared" si="19"/>
        <v>-1.3517715344681325E-2</v>
      </c>
      <c r="L115" s="45">
        <f t="shared" si="20"/>
        <v>1.8272862813983296E-4</v>
      </c>
      <c r="M115" s="45">
        <f t="shared" si="21"/>
        <v>-3.1570446185103504E-2</v>
      </c>
      <c r="N115" s="45">
        <f t="shared" si="22"/>
        <v>5.1230370240543499E-2</v>
      </c>
      <c r="O115" s="2"/>
      <c r="P115" s="2"/>
      <c r="Q115" s="2"/>
      <c r="V115" s="45">
        <f t="shared" si="23"/>
        <v>1.8272862813983296E-4</v>
      </c>
      <c r="W115" s="45">
        <f t="shared" si="24"/>
        <v>-2.4700735805183877E-6</v>
      </c>
      <c r="X115" s="45">
        <f t="shared" si="25"/>
        <v>3.3389751541865353E-8</v>
      </c>
      <c r="Z115" s="129"/>
      <c r="AA115" s="5"/>
    </row>
    <row r="116" spans="1:27" x14ac:dyDescent="0.35">
      <c r="A116" s="6">
        <v>41372</v>
      </c>
      <c r="B116" s="45">
        <v>338.54</v>
      </c>
      <c r="C116" s="43">
        <v>86.773700000000005</v>
      </c>
      <c r="D116" s="45">
        <f t="shared" si="13"/>
        <v>-3.7719223444472816E-2</v>
      </c>
      <c r="E116" s="45">
        <f t="shared" si="13"/>
        <v>-2.6564447391063836E-2</v>
      </c>
      <c r="F116" s="45">
        <f t="shared" si="14"/>
        <v>-4.1129617518939302E-2</v>
      </c>
      <c r="G116" s="45">
        <f t="shared" si="15"/>
        <v>-2.8434487283577985E-2</v>
      </c>
      <c r="H116" s="45">
        <f t="shared" si="16"/>
        <v>1.1694995863207058E-3</v>
      </c>
      <c r="I116" s="45">
        <f t="shared" si="17"/>
        <v>1.6916454372542388E-3</v>
      </c>
      <c r="J116" s="45">
        <f t="shared" si="18"/>
        <v>-2.1485855341962172E-2</v>
      </c>
      <c r="K116" s="45">
        <f t="shared" si="19"/>
        <v>-5.0785920491016635E-3</v>
      </c>
      <c r="L116" s="45">
        <f t="shared" si="20"/>
        <v>2.5792097201198635E-5</v>
      </c>
      <c r="M116" s="45">
        <f t="shared" si="21"/>
        <v>-6.2886263554785687E-2</v>
      </c>
      <c r="N116" s="45">
        <f t="shared" si="22"/>
        <v>1.9914552870861316E-2</v>
      </c>
      <c r="O116" s="2"/>
      <c r="P116" s="2"/>
      <c r="Q116" s="2"/>
      <c r="V116" s="45">
        <f t="shared" si="23"/>
        <v>2.5792097201198635E-5</v>
      </c>
      <c r="W116" s="45">
        <f t="shared" si="24"/>
        <v>-1.3098753977566465E-7</v>
      </c>
      <c r="X116" s="45">
        <f t="shared" si="25"/>
        <v>6.6523227803607844E-10</v>
      </c>
      <c r="Z116" s="129"/>
      <c r="AA116" s="5"/>
    </row>
    <row r="117" spans="1:27" x14ac:dyDescent="0.35">
      <c r="A117" s="6">
        <v>41366</v>
      </c>
      <c r="B117" s="45">
        <v>351.81</v>
      </c>
      <c r="C117" s="43">
        <v>89.1417</v>
      </c>
      <c r="D117" s="45">
        <f t="shared" si="13"/>
        <v>2.4430726224448158E-2</v>
      </c>
      <c r="E117" s="45">
        <f t="shared" si="13"/>
        <v>1.6260542618513941E-2</v>
      </c>
      <c r="F117" s="45">
        <f t="shared" si="14"/>
        <v>2.1020332149981672E-2</v>
      </c>
      <c r="G117" s="45">
        <f t="shared" si="15"/>
        <v>1.4390502725999791E-2</v>
      </c>
      <c r="H117" s="45">
        <f t="shared" si="16"/>
        <v>3.024931471057323E-4</v>
      </c>
      <c r="I117" s="45">
        <f t="shared" si="17"/>
        <v>4.418543636955531E-4</v>
      </c>
      <c r="J117" s="45">
        <f t="shared" si="18"/>
        <v>1.3806661361527205E-2</v>
      </c>
      <c r="K117" s="45">
        <f t="shared" si="19"/>
        <v>2.4538812569867355E-3</v>
      </c>
      <c r="L117" s="45">
        <f t="shared" si="20"/>
        <v>6.0215332233908013E-6</v>
      </c>
      <c r="M117" s="45">
        <f t="shared" si="21"/>
        <v>-2.7593746851296286E-2</v>
      </c>
      <c r="N117" s="45">
        <f t="shared" si="22"/>
        <v>5.5207069574350717E-2</v>
      </c>
      <c r="O117" s="2"/>
      <c r="P117" s="2"/>
      <c r="Q117" s="2"/>
      <c r="V117" s="45">
        <f t="shared" si="23"/>
        <v>6.021533223390803E-6</v>
      </c>
      <c r="W117" s="45">
        <f t="shared" si="24"/>
        <v>1.4776127515201615E-8</v>
      </c>
      <c r="X117" s="45">
        <f t="shared" si="25"/>
        <v>3.6258862360399234E-11</v>
      </c>
      <c r="Z117" s="129"/>
      <c r="AA117" s="5"/>
    </row>
    <row r="118" spans="1:27" x14ac:dyDescent="0.35">
      <c r="A118" s="6">
        <v>41358</v>
      </c>
      <c r="B118" s="45">
        <v>343.42</v>
      </c>
      <c r="C118" s="43">
        <v>87.715400000000002</v>
      </c>
      <c r="D118" s="45">
        <f t="shared" si="13"/>
        <v>-6.1640862393285934E-3</v>
      </c>
      <c r="E118" s="45">
        <f t="shared" si="13"/>
        <v>-4.8686343941998424E-2</v>
      </c>
      <c r="F118" s="45">
        <f t="shared" si="14"/>
        <v>-9.5744803137950783E-3</v>
      </c>
      <c r="G118" s="45">
        <f t="shared" si="15"/>
        <v>-5.0556383834512574E-2</v>
      </c>
      <c r="H118" s="45">
        <f t="shared" si="16"/>
        <v>4.8405110176020838E-4</v>
      </c>
      <c r="I118" s="45">
        <f t="shared" si="17"/>
        <v>9.1670673279249499E-5</v>
      </c>
      <c r="J118" s="45">
        <f t="shared" si="18"/>
        <v>-3.5669316288130647E-3</v>
      </c>
      <c r="K118" s="45">
        <f t="shared" si="19"/>
        <v>-4.5119412313185357E-2</v>
      </c>
      <c r="L118" s="45">
        <f t="shared" si="20"/>
        <v>2.0357613674872226E-3</v>
      </c>
      <c r="M118" s="45">
        <f t="shared" si="21"/>
        <v>-4.4967339841636568E-2</v>
      </c>
      <c r="N118" s="45">
        <f t="shared" si="22"/>
        <v>3.7833476584010435E-2</v>
      </c>
      <c r="O118" s="2"/>
      <c r="P118" s="2"/>
      <c r="Q118" s="2"/>
      <c r="V118" s="45">
        <f t="shared" si="23"/>
        <v>2.0357613674872226E-3</v>
      </c>
      <c r="W118" s="45">
        <f t="shared" si="24"/>
        <v>-9.1852356510910055E-5</v>
      </c>
      <c r="X118" s="45">
        <f t="shared" si="25"/>
        <v>4.1443243453534465E-6</v>
      </c>
      <c r="Z118" s="129"/>
      <c r="AA118" s="5"/>
    </row>
    <row r="119" spans="1:27" x14ac:dyDescent="0.35">
      <c r="A119" s="6">
        <v>41351</v>
      </c>
      <c r="B119" s="45">
        <v>345.55</v>
      </c>
      <c r="C119" s="43">
        <v>92.204499999999996</v>
      </c>
      <c r="D119" s="45">
        <f t="shared" si="13"/>
        <v>-1.2008577555396679E-2</v>
      </c>
      <c r="E119" s="45">
        <f t="shared" si="13"/>
        <v>8.5007432134602406E-3</v>
      </c>
      <c r="F119" s="45">
        <f t="shared" si="14"/>
        <v>-1.5418971629863165E-2</v>
      </c>
      <c r="G119" s="45">
        <f t="shared" si="15"/>
        <v>6.63070332094609E-3</v>
      </c>
      <c r="H119" s="45">
        <f t="shared" si="16"/>
        <v>-1.0223862639170724E-4</v>
      </c>
      <c r="I119" s="45">
        <f t="shared" si="17"/>
        <v>2.3774468612252516E-4</v>
      </c>
      <c r="J119" s="45">
        <f t="shared" si="18"/>
        <v>-6.8857888200824953E-3</v>
      </c>
      <c r="K119" s="45">
        <f t="shared" si="19"/>
        <v>1.5386532033542736E-2</v>
      </c>
      <c r="L119" s="45">
        <f t="shared" si="20"/>
        <v>2.3674536801923676E-4</v>
      </c>
      <c r="M119" s="45">
        <f t="shared" si="21"/>
        <v>-4.8286197032906E-2</v>
      </c>
      <c r="N119" s="45">
        <f t="shared" si="22"/>
        <v>3.4514619392741003E-2</v>
      </c>
      <c r="O119" s="2"/>
      <c r="P119" s="2"/>
      <c r="Q119" s="2"/>
      <c r="V119" s="45">
        <f t="shared" si="23"/>
        <v>2.3674536801923676E-4</v>
      </c>
      <c r="W119" s="45">
        <f t="shared" si="24"/>
        <v>3.6426901888208506E-6</v>
      </c>
      <c r="X119" s="45">
        <f t="shared" si="25"/>
        <v>5.6048369278563853E-8</v>
      </c>
      <c r="Z119" s="129"/>
      <c r="AA119" s="5"/>
    </row>
    <row r="120" spans="1:27" x14ac:dyDescent="0.35">
      <c r="A120" s="6">
        <v>41344</v>
      </c>
      <c r="B120" s="45">
        <v>349.75</v>
      </c>
      <c r="C120" s="43">
        <v>91.427300000000002</v>
      </c>
      <c r="D120" s="45">
        <f t="shared" si="13"/>
        <v>3.9437708036138795E-2</v>
      </c>
      <c r="E120" s="45">
        <f t="shared" si="13"/>
        <v>0</v>
      </c>
      <c r="F120" s="45">
        <f t="shared" si="14"/>
        <v>3.602731396167231E-2</v>
      </c>
      <c r="G120" s="45">
        <f t="shared" si="15"/>
        <v>-1.8700398925141507E-3</v>
      </c>
      <c r="H120" s="45">
        <f t="shared" si="16"/>
        <v>-6.7372514328459249E-5</v>
      </c>
      <c r="I120" s="45">
        <f t="shared" si="17"/>
        <v>1.2979673512929085E-3</v>
      </c>
      <c r="J120" s="45">
        <f t="shared" si="18"/>
        <v>2.2328537229158115E-2</v>
      </c>
      <c r="K120" s="45">
        <f t="shared" si="19"/>
        <v>-2.2328537229158115E-2</v>
      </c>
      <c r="L120" s="45">
        <f t="shared" si="20"/>
        <v>4.9856357479389991E-4</v>
      </c>
      <c r="M120" s="45">
        <f t="shared" si="21"/>
        <v>-1.9071870983665373E-2</v>
      </c>
      <c r="N120" s="45">
        <f t="shared" si="22"/>
        <v>6.3728945441981627E-2</v>
      </c>
      <c r="O120" s="2"/>
      <c r="P120" s="2"/>
      <c r="Q120" s="2"/>
      <c r="V120" s="45">
        <f t="shared" si="23"/>
        <v>4.9856357479389991E-4</v>
      </c>
      <c r="W120" s="45">
        <f t="shared" si="24"/>
        <v>-1.113219534088775E-5</v>
      </c>
      <c r="X120" s="45">
        <f t="shared" si="25"/>
        <v>2.4856563811127261E-7</v>
      </c>
      <c r="Z120" s="129"/>
      <c r="AA120" s="5"/>
    </row>
    <row r="121" spans="1:27" x14ac:dyDescent="0.35">
      <c r="A121" s="6">
        <v>41337</v>
      </c>
      <c r="B121" s="45">
        <v>336.48</v>
      </c>
      <c r="C121" s="43">
        <v>91.427300000000002</v>
      </c>
      <c r="D121" s="45">
        <f t="shared" si="13"/>
        <v>-1.0382047586835601E-2</v>
      </c>
      <c r="E121" s="45">
        <f t="shared" si="13"/>
        <v>1.781082386888639E-2</v>
      </c>
      <c r="F121" s="45">
        <f t="shared" si="14"/>
        <v>-1.3792441661302087E-2</v>
      </c>
      <c r="G121" s="45">
        <f t="shared" si="15"/>
        <v>1.594078397637224E-2</v>
      </c>
      <c r="H121" s="45">
        <f t="shared" si="16"/>
        <v>-2.1986233302953323E-4</v>
      </c>
      <c r="I121" s="45">
        <f t="shared" si="17"/>
        <v>1.9023144698042147E-4</v>
      </c>
      <c r="J121" s="45">
        <f t="shared" si="18"/>
        <v>-5.9621463008211516E-3</v>
      </c>
      <c r="K121" s="45">
        <f t="shared" si="19"/>
        <v>2.3772970169707541E-2</v>
      </c>
      <c r="L121" s="45">
        <f t="shared" si="20"/>
        <v>5.6515411068980455E-4</v>
      </c>
      <c r="M121" s="45">
        <f t="shared" si="21"/>
        <v>-4.7362554513644656E-2</v>
      </c>
      <c r="N121" s="45">
        <f t="shared" si="22"/>
        <v>3.5438261912002347E-2</v>
      </c>
      <c r="O121" s="2"/>
      <c r="P121" s="2"/>
      <c r="Q121" s="2"/>
      <c r="V121" s="45">
        <f t="shared" si="23"/>
        <v>5.6515411068980455E-4</v>
      </c>
      <c r="W121" s="45">
        <f t="shared" si="24"/>
        <v>1.3435391814716317E-5</v>
      </c>
      <c r="X121" s="45">
        <f t="shared" si="25"/>
        <v>3.1939916882958387E-7</v>
      </c>
      <c r="Z121" s="129"/>
      <c r="AA121" s="5"/>
    </row>
    <row r="122" spans="1:27" x14ac:dyDescent="0.35">
      <c r="A122" s="6">
        <v>41330</v>
      </c>
      <c r="B122" s="45">
        <v>340.01</v>
      </c>
      <c r="C122" s="43">
        <v>89.827399999999997</v>
      </c>
      <c r="D122" s="45">
        <f t="shared" si="13"/>
        <v>1.6928368476147652E-2</v>
      </c>
      <c r="E122" s="45">
        <f t="shared" si="13"/>
        <v>2.3117917667546999E-2</v>
      </c>
      <c r="F122" s="45">
        <f t="shared" si="14"/>
        <v>1.3517974401681166E-2</v>
      </c>
      <c r="G122" s="45">
        <f t="shared" si="15"/>
        <v>2.1247877775032849E-2</v>
      </c>
      <c r="H122" s="45">
        <f t="shared" si="16"/>
        <v>2.8722826785294425E-4</v>
      </c>
      <c r="I122" s="45">
        <f t="shared" si="17"/>
        <v>1.8273563192450727E-4</v>
      </c>
      <c r="J122" s="45">
        <f t="shared" si="18"/>
        <v>9.5463669033990402E-3</v>
      </c>
      <c r="K122" s="45">
        <f t="shared" si="19"/>
        <v>1.3571550764147958E-2</v>
      </c>
      <c r="L122" s="45">
        <f t="shared" si="20"/>
        <v>1.8418699014384504E-4</v>
      </c>
      <c r="M122" s="45">
        <f t="shared" si="21"/>
        <v>-3.1854041309424458E-2</v>
      </c>
      <c r="N122" s="45">
        <f t="shared" si="22"/>
        <v>5.0946775116222545E-2</v>
      </c>
      <c r="O122" s="2"/>
      <c r="P122" s="2"/>
      <c r="Q122" s="2"/>
      <c r="V122" s="45">
        <f t="shared" si="23"/>
        <v>1.8418699014384504E-4</v>
      </c>
      <c r="W122" s="45">
        <f t="shared" si="24"/>
        <v>2.4997030868328125E-6</v>
      </c>
      <c r="X122" s="45">
        <f t="shared" si="25"/>
        <v>3.3924847338248865E-8</v>
      </c>
      <c r="Z122" s="129"/>
      <c r="AA122" s="5"/>
    </row>
    <row r="123" spans="1:27" x14ac:dyDescent="0.35">
      <c r="A123" s="6">
        <v>41323</v>
      </c>
      <c r="B123" s="45">
        <v>334.35</v>
      </c>
      <c r="C123" s="43">
        <v>87.797700000000006</v>
      </c>
      <c r="D123" s="45">
        <f t="shared" si="13"/>
        <v>6.9873204228535083E-3</v>
      </c>
      <c r="E123" s="45">
        <f t="shared" si="13"/>
        <v>6.3338097083616027E-2</v>
      </c>
      <c r="F123" s="45">
        <f t="shared" si="14"/>
        <v>3.576926348387023E-3</v>
      </c>
      <c r="G123" s="45">
        <f t="shared" si="15"/>
        <v>6.1468057191101877E-2</v>
      </c>
      <c r="H123" s="45">
        <f t="shared" si="16"/>
        <v>2.1986671335101274E-4</v>
      </c>
      <c r="I123" s="45">
        <f t="shared" si="17"/>
        <v>1.2794402101785323E-5</v>
      </c>
      <c r="J123" s="45">
        <f t="shared" si="18"/>
        <v>3.9012359525284653E-3</v>
      </c>
      <c r="K123" s="45">
        <f t="shared" si="19"/>
        <v>5.9436861131087565E-2</v>
      </c>
      <c r="L123" s="45">
        <f t="shared" si="20"/>
        <v>3.5327404611161877E-3</v>
      </c>
      <c r="M123" s="45">
        <f t="shared" si="21"/>
        <v>-3.7499172260295033E-2</v>
      </c>
      <c r="N123" s="45">
        <f t="shared" si="22"/>
        <v>4.530164416535197E-2</v>
      </c>
      <c r="O123" s="2"/>
      <c r="P123" s="2"/>
      <c r="Q123" s="2"/>
      <c r="V123" s="45">
        <f t="shared" si="23"/>
        <v>3.5327404611161877E-3</v>
      </c>
      <c r="W123" s="45">
        <f t="shared" si="24"/>
        <v>2.0997500419953709E-4</v>
      </c>
      <c r="X123" s="45">
        <f t="shared" si="25"/>
        <v>1.2480255165607415E-5</v>
      </c>
      <c r="Z123" s="129"/>
      <c r="AA123" s="5"/>
    </row>
    <row r="124" spans="1:27" x14ac:dyDescent="0.35">
      <c r="A124" s="6">
        <v>41316</v>
      </c>
      <c r="B124" s="45">
        <v>332.03</v>
      </c>
      <c r="C124" s="43">
        <v>82.567999999999998</v>
      </c>
      <c r="D124" s="45">
        <f t="shared" si="13"/>
        <v>1.4296624408125706E-2</v>
      </c>
      <c r="E124" s="45">
        <f t="shared" si="13"/>
        <v>-2.6832585691959204E-2</v>
      </c>
      <c r="F124" s="45">
        <f t="shared" si="14"/>
        <v>1.088623033365922E-2</v>
      </c>
      <c r="G124" s="45">
        <f t="shared" si="15"/>
        <v>-2.8702625584473354E-2</v>
      </c>
      <c r="H124" s="45">
        <f t="shared" si="16"/>
        <v>-3.1246339329335705E-4</v>
      </c>
      <c r="I124" s="45">
        <f t="shared" si="17"/>
        <v>1.1851001087748214E-4</v>
      </c>
      <c r="J124" s="45">
        <f t="shared" si="18"/>
        <v>8.0519027570118036E-3</v>
      </c>
      <c r="K124" s="45">
        <f t="shared" si="19"/>
        <v>-3.4884488448971004E-2</v>
      </c>
      <c r="L124" s="45">
        <f t="shared" si="20"/>
        <v>1.2169275343463914E-3</v>
      </c>
      <c r="M124" s="45">
        <f t="shared" si="21"/>
        <v>-3.3348505455811694E-2</v>
      </c>
      <c r="N124" s="45">
        <f t="shared" si="22"/>
        <v>4.9452310969835309E-2</v>
      </c>
      <c r="O124" s="2"/>
      <c r="P124" s="2"/>
      <c r="Q124" s="2"/>
      <c r="V124" s="45">
        <f t="shared" si="23"/>
        <v>1.2169275343463914E-3</v>
      </c>
      <c r="W124" s="45">
        <f t="shared" si="24"/>
        <v>-4.2451894515141453E-5</v>
      </c>
      <c r="X124" s="45">
        <f t="shared" si="25"/>
        <v>1.4809126238503877E-6</v>
      </c>
      <c r="Z124" s="129"/>
      <c r="AA124" s="5"/>
    </row>
    <row r="125" spans="1:27" x14ac:dyDescent="0.35">
      <c r="A125" s="6">
        <v>41309</v>
      </c>
      <c r="B125" s="45">
        <v>327.35000000000002</v>
      </c>
      <c r="C125" s="43">
        <v>84.8446</v>
      </c>
      <c r="D125" s="45">
        <f t="shared" si="13"/>
        <v>-2.1901517867813983E-2</v>
      </c>
      <c r="E125" s="45">
        <f t="shared" si="13"/>
        <v>1.9556053315900972E-2</v>
      </c>
      <c r="F125" s="45">
        <f t="shared" si="14"/>
        <v>-2.5311911942280468E-2</v>
      </c>
      <c r="G125" s="45">
        <f t="shared" si="15"/>
        <v>1.7686013423386823E-2</v>
      </c>
      <c r="H125" s="45">
        <f t="shared" si="16"/>
        <v>-4.4766681438275757E-4</v>
      </c>
      <c r="I125" s="45">
        <f t="shared" si="17"/>
        <v>6.4069288617376056E-4</v>
      </c>
      <c r="J125" s="45">
        <f t="shared" si="18"/>
        <v>-1.2503601273391805E-2</v>
      </c>
      <c r="K125" s="45">
        <f t="shared" si="19"/>
        <v>3.2059654589292774E-2</v>
      </c>
      <c r="L125" s="45">
        <f t="shared" si="20"/>
        <v>1.0278214523847613E-3</v>
      </c>
      <c r="M125" s="45">
        <f t="shared" si="21"/>
        <v>-5.3904009486215314E-2</v>
      </c>
      <c r="N125" s="45">
        <f t="shared" si="22"/>
        <v>2.8896806939431689E-2</v>
      </c>
      <c r="O125" s="2"/>
      <c r="P125" s="2"/>
      <c r="Q125" s="2"/>
      <c r="V125" s="45">
        <f t="shared" si="23"/>
        <v>1.0278214523847613E-3</v>
      </c>
      <c r="W125" s="45">
        <f t="shared" si="24"/>
        <v>3.2951600742920677E-5</v>
      </c>
      <c r="X125" s="45">
        <f t="shared" si="25"/>
        <v>1.0564169379823201E-6</v>
      </c>
      <c r="Z125" s="129"/>
      <c r="AA125" s="5"/>
    </row>
    <row r="126" spans="1:27" x14ac:dyDescent="0.35">
      <c r="A126" s="6">
        <v>41302</v>
      </c>
      <c r="B126" s="45">
        <v>334.68</v>
      </c>
      <c r="C126" s="43">
        <v>83.217200000000005</v>
      </c>
      <c r="D126" s="45">
        <f t="shared" si="13"/>
        <v>9.3491766692804842E-3</v>
      </c>
      <c r="E126" s="45">
        <f t="shared" si="13"/>
        <v>0</v>
      </c>
      <c r="F126" s="45">
        <f t="shared" si="14"/>
        <v>5.9387825948139985E-3</v>
      </c>
      <c r="G126" s="45">
        <f t="shared" si="15"/>
        <v>-1.8700398925141507E-3</v>
      </c>
      <c r="H126" s="45">
        <f t="shared" si="16"/>
        <v>-1.1105760365270878E-5</v>
      </c>
      <c r="I126" s="45">
        <f t="shared" si="17"/>
        <v>3.526913870846569E-5</v>
      </c>
      <c r="J126" s="45">
        <f t="shared" si="18"/>
        <v>5.2424413995531167E-3</v>
      </c>
      <c r="K126" s="45">
        <f t="shared" si="19"/>
        <v>-5.2424413995531167E-3</v>
      </c>
      <c r="L126" s="45">
        <f t="shared" si="20"/>
        <v>2.748319182774844E-5</v>
      </c>
      <c r="M126" s="45">
        <f t="shared" si="21"/>
        <v>-3.6157966813270381E-2</v>
      </c>
      <c r="N126" s="45">
        <f t="shared" si="22"/>
        <v>4.6642849612376622E-2</v>
      </c>
      <c r="O126" s="2"/>
      <c r="P126" s="2"/>
      <c r="Q126" s="2"/>
      <c r="V126" s="45">
        <f t="shared" si="23"/>
        <v>2.748319182774844E-5</v>
      </c>
      <c r="W126" s="45">
        <f t="shared" si="24"/>
        <v>-1.4407902262964832E-7</v>
      </c>
      <c r="X126" s="45">
        <f t="shared" si="25"/>
        <v>7.5532583304081866E-10</v>
      </c>
      <c r="Z126" s="129"/>
      <c r="AA126" s="5"/>
    </row>
    <row r="127" spans="1:27" x14ac:dyDescent="0.35">
      <c r="A127" s="6">
        <v>41295</v>
      </c>
      <c r="B127" s="45">
        <v>331.58</v>
      </c>
      <c r="C127" s="43">
        <v>83.217200000000005</v>
      </c>
      <c r="D127" s="45">
        <f t="shared" si="13"/>
        <v>3.6219881871308396E-2</v>
      </c>
      <c r="E127" s="45">
        <f t="shared" si="13"/>
        <v>3.5495728218643656E-2</v>
      </c>
      <c r="F127" s="45">
        <f t="shared" si="14"/>
        <v>3.280948779684191E-2</v>
      </c>
      <c r="G127" s="45">
        <f t="shared" si="15"/>
        <v>3.3625688326129506E-2</v>
      </c>
      <c r="H127" s="45">
        <f t="shared" si="16"/>
        <v>1.1032416107965555E-3</v>
      </c>
      <c r="I127" s="45">
        <f t="shared" si="17"/>
        <v>1.0764624894911182E-3</v>
      </c>
      <c r="J127" s="45">
        <f t="shared" si="18"/>
        <v>2.0501260066808424E-2</v>
      </c>
      <c r="K127" s="45">
        <f t="shared" si="19"/>
        <v>1.4994468151835232E-2</v>
      </c>
      <c r="L127" s="45">
        <f t="shared" si="20"/>
        <v>2.2483407515640108E-4</v>
      </c>
      <c r="M127" s="45">
        <f t="shared" si="21"/>
        <v>-2.0899148146015067E-2</v>
      </c>
      <c r="N127" s="45">
        <f t="shared" si="22"/>
        <v>6.1901668279631936E-2</v>
      </c>
      <c r="O127" s="2"/>
      <c r="P127" s="2"/>
      <c r="Q127" s="2"/>
      <c r="V127" s="45">
        <f t="shared" si="23"/>
        <v>2.2483407515640108E-4</v>
      </c>
      <c r="W127" s="45">
        <f t="shared" si="24"/>
        <v>3.3712673793799851E-6</v>
      </c>
      <c r="X127" s="45">
        <f t="shared" si="25"/>
        <v>5.0550361351434207E-8</v>
      </c>
      <c r="Z127" s="129"/>
      <c r="AA127" s="5"/>
    </row>
    <row r="128" spans="1:27" x14ac:dyDescent="0.35">
      <c r="A128" s="6">
        <v>41288</v>
      </c>
      <c r="B128" s="45">
        <v>319.99</v>
      </c>
      <c r="C128" s="43">
        <v>80.364599999999996</v>
      </c>
      <c r="D128" s="45">
        <f t="shared" si="13"/>
        <v>1.7844843779349859E-3</v>
      </c>
      <c r="E128" s="45">
        <f t="shared" si="13"/>
        <v>3.1956618889857047E-3</v>
      </c>
      <c r="F128" s="45">
        <f t="shared" si="14"/>
        <v>-1.6259096965314994E-3</v>
      </c>
      <c r="G128" s="45">
        <f t="shared" si="15"/>
        <v>1.3256219964715541E-3</v>
      </c>
      <c r="H128" s="45">
        <f t="shared" si="16"/>
        <v>-2.1553416579985449E-6</v>
      </c>
      <c r="I128" s="45">
        <f t="shared" si="17"/>
        <v>2.6435823412751525E-6</v>
      </c>
      <c r="J128" s="45">
        <f t="shared" si="18"/>
        <v>9.4674960138945276E-4</v>
      </c>
      <c r="K128" s="45">
        <f t="shared" si="19"/>
        <v>2.248912287596252E-3</v>
      </c>
      <c r="L128" s="45">
        <f t="shared" si="20"/>
        <v>5.0576064773014075E-6</v>
      </c>
      <c r="M128" s="45">
        <f t="shared" si="21"/>
        <v>-4.0453658611434046E-2</v>
      </c>
      <c r="N128" s="45">
        <f t="shared" si="22"/>
        <v>4.2347157814212957E-2</v>
      </c>
      <c r="O128" s="2"/>
      <c r="P128" s="2"/>
      <c r="Q128" s="2"/>
      <c r="V128" s="45">
        <f t="shared" si="23"/>
        <v>5.0576064773014092E-6</v>
      </c>
      <c r="W128" s="45">
        <f t="shared" si="24"/>
        <v>1.1374113352629536E-8</v>
      </c>
      <c r="X128" s="45">
        <f t="shared" si="25"/>
        <v>2.5579383279241169E-11</v>
      </c>
      <c r="Z128" s="129"/>
      <c r="AA128" s="5"/>
    </row>
    <row r="129" spans="1:27" x14ac:dyDescent="0.35">
      <c r="A129" s="6">
        <v>41281</v>
      </c>
      <c r="B129" s="45">
        <v>319.42</v>
      </c>
      <c r="C129" s="43">
        <v>80.108599999999996</v>
      </c>
      <c r="D129" s="45">
        <f t="shared" si="13"/>
        <v>1.5740770184755264E-2</v>
      </c>
      <c r="E129" s="45">
        <f t="shared" si="13"/>
        <v>2.0576878093566584E-3</v>
      </c>
      <c r="F129" s="45">
        <f t="shared" si="14"/>
        <v>1.2330376110288779E-2</v>
      </c>
      <c r="G129" s="45">
        <f t="shared" si="15"/>
        <v>1.8764791684250772E-4</v>
      </c>
      <c r="H129" s="45">
        <f t="shared" si="16"/>
        <v>2.3137693909803126E-6</v>
      </c>
      <c r="I129" s="45">
        <f t="shared" si="17"/>
        <v>1.5203817502118023E-4</v>
      </c>
      <c r="J129" s="45">
        <f t="shared" si="18"/>
        <v>8.8719764532172139E-3</v>
      </c>
      <c r="K129" s="45">
        <f t="shared" si="19"/>
        <v>-6.8142886438605551E-3</v>
      </c>
      <c r="L129" s="45">
        <f t="shared" si="20"/>
        <v>4.6434529721846922E-5</v>
      </c>
      <c r="M129" s="45">
        <f t="shared" si="21"/>
        <v>-3.2528431759606277E-2</v>
      </c>
      <c r="N129" s="45">
        <f t="shared" si="22"/>
        <v>5.0272384666040726E-2</v>
      </c>
      <c r="O129" s="2"/>
      <c r="P129" s="2"/>
      <c r="Q129" s="2"/>
      <c r="V129" s="45">
        <f t="shared" si="23"/>
        <v>4.6434529721846922E-5</v>
      </c>
      <c r="W129" s="45">
        <f t="shared" si="24"/>
        <v>-3.1641828856658691E-7</v>
      </c>
      <c r="X129" s="45">
        <f t="shared" si="25"/>
        <v>2.1561655504890853E-9</v>
      </c>
      <c r="Z129" s="129"/>
      <c r="AA129" s="5"/>
    </row>
    <row r="130" spans="1:27" x14ac:dyDescent="0.35">
      <c r="A130" s="6">
        <v>41274</v>
      </c>
      <c r="B130" s="45">
        <v>314.47000000000003</v>
      </c>
      <c r="C130" s="43">
        <v>79.944100000000006</v>
      </c>
      <c r="D130" s="45">
        <f t="shared" si="13"/>
        <v>-1.0665072673504016E-2</v>
      </c>
      <c r="E130" s="45">
        <f t="shared" si="13"/>
        <v>-4.553616121569095E-3</v>
      </c>
      <c r="F130" s="45">
        <f t="shared" si="14"/>
        <v>-1.4075466747970502E-2</v>
      </c>
      <c r="G130" s="45">
        <f t="shared" si="15"/>
        <v>-6.4236560140832457E-3</v>
      </c>
      <c r="H130" s="45">
        <f t="shared" si="16"/>
        <v>9.0415956626629454E-5</v>
      </c>
      <c r="I130" s="45">
        <f t="shared" si="17"/>
        <v>1.9811876417322329E-4</v>
      </c>
      <c r="J130" s="45">
        <f t="shared" si="18"/>
        <v>-6.1228651373119638E-3</v>
      </c>
      <c r="K130" s="45">
        <f t="shared" si="19"/>
        <v>1.5692490157428688E-3</v>
      </c>
      <c r="L130" s="45">
        <f t="shared" si="20"/>
        <v>2.4625424734099626E-6</v>
      </c>
      <c r="M130" s="45">
        <f t="shared" si="21"/>
        <v>-4.7523273350135467E-2</v>
      </c>
      <c r="N130" s="45">
        <f t="shared" si="22"/>
        <v>3.5277543075511536E-2</v>
      </c>
      <c r="O130" s="2"/>
      <c r="P130" s="2"/>
      <c r="Q130" s="2"/>
      <c r="V130" s="45">
        <f t="shared" si="23"/>
        <v>2.462542473409963E-6</v>
      </c>
      <c r="W130" s="45">
        <f t="shared" si="24"/>
        <v>3.8643423526235951E-9</v>
      </c>
      <c r="X130" s="45">
        <f t="shared" si="25"/>
        <v>6.0641154333480582E-12</v>
      </c>
      <c r="Z130" s="129"/>
      <c r="AA130" s="5"/>
    </row>
    <row r="131" spans="1:27" x14ac:dyDescent="0.35">
      <c r="A131" s="6">
        <v>41267</v>
      </c>
      <c r="B131" s="45">
        <v>317.86</v>
      </c>
      <c r="C131" s="43">
        <v>80.309799999999996</v>
      </c>
      <c r="D131" s="45">
        <f t="shared" ref="D131:E141" si="26">(B131-B132)/B132</f>
        <v>1.0619356479715224E-2</v>
      </c>
      <c r="E131" s="45">
        <f t="shared" si="26"/>
        <v>-1.0141422806615355E-2</v>
      </c>
      <c r="F131" s="45">
        <f t="shared" ref="F131:F141" si="27">D131-AVERAGE($D$2:$D$141)</f>
        <v>7.2089624052487384E-3</v>
      </c>
      <c r="G131" s="45">
        <f t="shared" ref="G131:G141" si="28">E131-AVERAGE($E$2:$E$141)</f>
        <v>-1.2011462699129505E-2</v>
      </c>
      <c r="H131" s="45">
        <f t="shared" ref="H131:H141" si="29">F131*G131</f>
        <v>-8.6590183030072133E-5</v>
      </c>
      <c r="I131" s="45">
        <f t="shared" ref="I131:I141" si="30">F131^2</f>
        <v>5.1969138960289676E-5</v>
      </c>
      <c r="J131" s="45">
        <f t="shared" ref="J131:J141" si="31">$S$4+$R$11*D131</f>
        <v>5.9637266526386861E-3</v>
      </c>
      <c r="K131" s="45">
        <f t="shared" ref="K131:K141" si="32">E131-J131</f>
        <v>-1.610514945925404E-2</v>
      </c>
      <c r="L131" s="45">
        <f t="shared" ref="L131:L141" si="33">K131^2</f>
        <v>2.5937583910491072E-4</v>
      </c>
      <c r="M131" s="45">
        <f t="shared" ref="M131:M141" si="34">$S$4+($R$4*D131)-$R$21</f>
        <v>-3.5436681560184813E-2</v>
      </c>
      <c r="N131" s="45">
        <f t="shared" ref="N131:N141" si="35">$S$4+($R$4*D131)+$R$21</f>
        <v>4.736413486546219E-2</v>
      </c>
      <c r="O131" s="2"/>
      <c r="P131" s="2"/>
      <c r="Q131" s="2"/>
      <c r="V131" s="45">
        <f t="shared" ref="V131:V141" si="36">(K131-AVERAGE($K$2:$K$141))^2</f>
        <v>2.5937583910491072E-4</v>
      </c>
      <c r="W131" s="45">
        <f t="shared" ref="W131:W141" si="37">(K131-AVERAGE($K$2:$K$141))^3</f>
        <v>-4.1772866549040161E-6</v>
      </c>
      <c r="X131" s="45">
        <f t="shared" ref="X131:X141" si="38">(K131-AVERAGE($K$2:$K$141))^4</f>
        <v>6.7275825911376535E-8</v>
      </c>
      <c r="Z131" s="129"/>
      <c r="AA131" s="5"/>
    </row>
    <row r="132" spans="1:27" x14ac:dyDescent="0.35">
      <c r="A132" s="7">
        <v>41260</v>
      </c>
      <c r="B132" s="45">
        <v>314.52</v>
      </c>
      <c r="C132" s="43">
        <v>81.132599999999996</v>
      </c>
      <c r="D132" s="45">
        <f t="shared" si="26"/>
        <v>2.0870524846635746E-2</v>
      </c>
      <c r="E132" s="45">
        <f t="shared" si="26"/>
        <v>2.8243315233714584E-3</v>
      </c>
      <c r="F132" s="45">
        <f t="shared" si="27"/>
        <v>1.746013077216926E-2</v>
      </c>
      <c r="G132" s="45">
        <f t="shared" si="28"/>
        <v>9.5429163085730771E-4</v>
      </c>
      <c r="H132" s="45">
        <f t="shared" si="29"/>
        <v>1.6662056669555266E-5</v>
      </c>
      <c r="I132" s="45">
        <f t="shared" si="30"/>
        <v>3.0485616658125194E-4</v>
      </c>
      <c r="J132" s="45">
        <f t="shared" si="31"/>
        <v>1.1784962755758858E-2</v>
      </c>
      <c r="K132" s="45">
        <f t="shared" si="32"/>
        <v>-8.9606312323873994E-3</v>
      </c>
      <c r="L132" s="45">
        <f t="shared" si="33"/>
        <v>8.0292912082836527E-5</v>
      </c>
      <c r="M132" s="45">
        <f t="shared" si="34"/>
        <v>-2.9615445457064637E-2</v>
      </c>
      <c r="N132" s="45">
        <f t="shared" si="35"/>
        <v>5.3185370968582363E-2</v>
      </c>
      <c r="O132" s="2"/>
      <c r="P132" s="2"/>
      <c r="Q132" s="2"/>
      <c r="V132" s="45">
        <f t="shared" si="36"/>
        <v>8.0292912082836527E-5</v>
      </c>
      <c r="W132" s="45">
        <f t="shared" si="37"/>
        <v>-7.1947517574880053E-7</v>
      </c>
      <c r="X132" s="45">
        <f t="shared" si="38"/>
        <v>6.4469517307421163E-9</v>
      </c>
      <c r="Z132" s="129"/>
      <c r="AA132" s="5"/>
    </row>
    <row r="133" spans="1:27" x14ac:dyDescent="0.35">
      <c r="A133" s="6">
        <v>41253</v>
      </c>
      <c r="B133" s="45">
        <v>308.08999999999997</v>
      </c>
      <c r="C133" s="43">
        <v>80.9041</v>
      </c>
      <c r="D133" s="45">
        <f t="shared" si="26"/>
        <v>5.1959861007361469E-4</v>
      </c>
      <c r="E133" s="45">
        <f t="shared" si="26"/>
        <v>6.827161799752267E-3</v>
      </c>
      <c r="F133" s="45">
        <f t="shared" si="27"/>
        <v>-2.8907954643928703E-3</v>
      </c>
      <c r="G133" s="45">
        <f t="shared" si="28"/>
        <v>4.9571219072381163E-3</v>
      </c>
      <c r="H133" s="45">
        <f t="shared" si="29"/>
        <v>-1.4330025525886482E-5</v>
      </c>
      <c r="I133" s="45">
        <f t="shared" si="30"/>
        <v>8.3566984169543911E-6</v>
      </c>
      <c r="J133" s="45">
        <f t="shared" si="31"/>
        <v>2.2847062726219226E-4</v>
      </c>
      <c r="K133" s="45">
        <f t="shared" si="32"/>
        <v>6.5986911724900746E-3</v>
      </c>
      <c r="L133" s="45">
        <f t="shared" si="33"/>
        <v>4.3542725189898438E-5</v>
      </c>
      <c r="M133" s="45">
        <f t="shared" si="34"/>
        <v>-4.1171937585561307E-2</v>
      </c>
      <c r="N133" s="45">
        <f t="shared" si="35"/>
        <v>4.1628878840085697E-2</v>
      </c>
      <c r="O133" s="2"/>
      <c r="P133" s="2"/>
      <c r="Q133" s="2"/>
      <c r="V133" s="45">
        <f t="shared" si="36"/>
        <v>4.3542725189898438E-5</v>
      </c>
      <c r="W133" s="45">
        <f t="shared" si="37"/>
        <v>2.8732499633674401E-7</v>
      </c>
      <c r="X133" s="45">
        <f t="shared" si="38"/>
        <v>1.8959689169630161E-9</v>
      </c>
      <c r="Z133" s="129"/>
      <c r="AA133" s="5"/>
    </row>
    <row r="134" spans="1:27" x14ac:dyDescent="0.35">
      <c r="A134" s="6">
        <v>41246</v>
      </c>
      <c r="B134" s="45">
        <v>307.93</v>
      </c>
      <c r="C134" s="43">
        <v>80.355500000000006</v>
      </c>
      <c r="D134" s="45">
        <f t="shared" si="26"/>
        <v>8.6144775630527196E-3</v>
      </c>
      <c r="E134" s="45">
        <f t="shared" si="26"/>
        <v>2.0790432793141182E-2</v>
      </c>
      <c r="F134" s="45">
        <f t="shared" si="27"/>
        <v>5.2040834885862339E-3</v>
      </c>
      <c r="G134" s="45">
        <f t="shared" si="28"/>
        <v>1.8920392900627032E-2</v>
      </c>
      <c r="H134" s="45">
        <f t="shared" si="29"/>
        <v>9.8463304291717335E-5</v>
      </c>
      <c r="I134" s="45">
        <f t="shared" si="30"/>
        <v>2.7082484956175866E-5</v>
      </c>
      <c r="J134" s="45">
        <f t="shared" si="31"/>
        <v>4.8252346179433088E-3</v>
      </c>
      <c r="K134" s="45">
        <f t="shared" si="32"/>
        <v>1.5965198175197873E-2</v>
      </c>
      <c r="L134" s="45">
        <f t="shared" si="33"/>
        <v>2.5488755277334151E-4</v>
      </c>
      <c r="M134" s="45">
        <f t="shared" si="34"/>
        <v>-3.6575173594880189E-2</v>
      </c>
      <c r="N134" s="45">
        <f t="shared" si="35"/>
        <v>4.6225642830766814E-2</v>
      </c>
      <c r="O134" s="2"/>
      <c r="P134" s="2"/>
      <c r="Q134" s="2"/>
      <c r="V134" s="45">
        <f t="shared" si="36"/>
        <v>2.5488755277334151E-4</v>
      </c>
      <c r="W134" s="45">
        <f t="shared" si="37"/>
        <v>4.0693302924176037E-6</v>
      </c>
      <c r="X134" s="45">
        <f t="shared" si="38"/>
        <v>6.4967664558782952E-8</v>
      </c>
      <c r="Z134" s="129"/>
      <c r="AA134" s="5"/>
    </row>
    <row r="135" spans="1:27" x14ac:dyDescent="0.35">
      <c r="A135" s="6">
        <v>41239</v>
      </c>
      <c r="B135" s="45">
        <v>305.3</v>
      </c>
      <c r="C135" s="43">
        <v>78.718900000000005</v>
      </c>
      <c r="D135" s="45">
        <f t="shared" si="26"/>
        <v>2.3123324396782958E-2</v>
      </c>
      <c r="E135" s="45">
        <f t="shared" si="26"/>
        <v>3.3117441318713171E-2</v>
      </c>
      <c r="F135" s="45">
        <f t="shared" si="27"/>
        <v>1.9712930322316472E-2</v>
      </c>
      <c r="G135" s="45">
        <f t="shared" si="28"/>
        <v>3.1247401426199022E-2</v>
      </c>
      <c r="H135" s="45">
        <f t="shared" si="29"/>
        <v>6.1597784706811365E-4</v>
      </c>
      <c r="I135" s="45">
        <f t="shared" si="30"/>
        <v>3.8859962189250423E-4</v>
      </c>
      <c r="J135" s="45">
        <f t="shared" si="31"/>
        <v>1.3064239186017058E-2</v>
      </c>
      <c r="K135" s="45">
        <f t="shared" si="32"/>
        <v>2.0053202132696114E-2</v>
      </c>
      <c r="L135" s="45">
        <f t="shared" si="33"/>
        <v>4.0213091577476798E-4</v>
      </c>
      <c r="M135" s="45">
        <f t="shared" si="34"/>
        <v>-2.8336169026806437E-2</v>
      </c>
      <c r="N135" s="45">
        <f t="shared" si="35"/>
        <v>5.4464647398840563E-2</v>
      </c>
      <c r="O135" s="2"/>
      <c r="P135" s="2"/>
      <c r="Q135" s="2"/>
      <c r="V135" s="45">
        <f t="shared" si="36"/>
        <v>4.0213091577476798E-4</v>
      </c>
      <c r="W135" s="45">
        <f t="shared" si="37"/>
        <v>8.0640125378376176E-6</v>
      </c>
      <c r="X135" s="45">
        <f t="shared" si="38"/>
        <v>1.6170927342185353E-7</v>
      </c>
      <c r="Z135" s="129"/>
      <c r="AA135" s="5"/>
    </row>
    <row r="136" spans="1:27" x14ac:dyDescent="0.35">
      <c r="A136" s="6">
        <v>41232</v>
      </c>
      <c r="B136" s="45">
        <v>298.39999999999998</v>
      </c>
      <c r="C136" s="43">
        <v>76.195499999999996</v>
      </c>
      <c r="D136" s="45">
        <f t="shared" si="26"/>
        <v>-6.4262644424466654E-3</v>
      </c>
      <c r="E136" s="45">
        <f t="shared" si="26"/>
        <v>1.4466993924821026E-2</v>
      </c>
      <c r="F136" s="45">
        <f t="shared" si="27"/>
        <v>-9.836658516913151E-3</v>
      </c>
      <c r="G136" s="45">
        <f t="shared" si="28"/>
        <v>1.2596954032306876E-2</v>
      </c>
      <c r="H136" s="45">
        <f t="shared" si="29"/>
        <v>-1.2391193516905489E-4</v>
      </c>
      <c r="I136" s="45">
        <f t="shared" si="30"/>
        <v>9.6759850778360034E-5</v>
      </c>
      <c r="J136" s="45">
        <f t="shared" si="31"/>
        <v>-3.7158123384858268E-3</v>
      </c>
      <c r="K136" s="45">
        <f t="shared" si="32"/>
        <v>1.8182806263306851E-2</v>
      </c>
      <c r="L136" s="45">
        <f t="shared" si="33"/>
        <v>3.3061444360895086E-4</v>
      </c>
      <c r="M136" s="45">
        <f t="shared" si="34"/>
        <v>-4.511622055130933E-2</v>
      </c>
      <c r="N136" s="45">
        <f t="shared" si="35"/>
        <v>3.7684595874337673E-2</v>
      </c>
      <c r="O136" s="2"/>
      <c r="P136" s="2"/>
      <c r="Q136" s="2"/>
      <c r="V136" s="45">
        <f t="shared" si="36"/>
        <v>3.3061444360895086E-4</v>
      </c>
      <c r="W136" s="45">
        <f t="shared" si="37"/>
        <v>6.0114983759925419E-6</v>
      </c>
      <c r="X136" s="45">
        <f t="shared" si="38"/>
        <v>1.0930591032285614E-7</v>
      </c>
      <c r="Z136" s="129"/>
      <c r="AA136" s="5"/>
    </row>
    <row r="137" spans="1:27" x14ac:dyDescent="0.35">
      <c r="A137" s="6">
        <v>41225</v>
      </c>
      <c r="B137" s="45">
        <v>300.33</v>
      </c>
      <c r="C137" s="43">
        <v>75.108900000000006</v>
      </c>
      <c r="D137" s="45">
        <f t="shared" si="26"/>
        <v>-8.9100089100088726E-3</v>
      </c>
      <c r="E137" s="45">
        <f t="shared" si="26"/>
        <v>-8.4206661505181616E-4</v>
      </c>
      <c r="F137" s="45">
        <f t="shared" si="27"/>
        <v>-1.2320402984475358E-2</v>
      </c>
      <c r="G137" s="45">
        <f t="shared" si="28"/>
        <v>-2.7121065075659668E-3</v>
      </c>
      <c r="H137" s="45">
        <f t="shared" si="29"/>
        <v>3.3414245110030778E-5</v>
      </c>
      <c r="I137" s="45">
        <f t="shared" si="30"/>
        <v>1.5179232969986931E-4</v>
      </c>
      <c r="J137" s="45">
        <f t="shared" si="31"/>
        <v>-5.1262333215372907E-3</v>
      </c>
      <c r="K137" s="45">
        <f t="shared" si="32"/>
        <v>4.284166706485475E-3</v>
      </c>
      <c r="L137" s="45">
        <f t="shared" si="33"/>
        <v>1.8354084368958601E-5</v>
      </c>
      <c r="M137" s="45">
        <f t="shared" si="34"/>
        <v>-4.6526641534360792E-2</v>
      </c>
      <c r="N137" s="45">
        <f t="shared" si="35"/>
        <v>3.6274174891286211E-2</v>
      </c>
      <c r="O137" s="2"/>
      <c r="P137" s="2"/>
      <c r="Q137" s="2"/>
      <c r="V137" s="45">
        <f t="shared" si="36"/>
        <v>1.8354084368958601E-5</v>
      </c>
      <c r="W137" s="45">
        <f t="shared" si="37"/>
        <v>7.8631957181517905E-8</v>
      </c>
      <c r="X137" s="45">
        <f t="shared" si="38"/>
        <v>3.3687241302285046E-10</v>
      </c>
      <c r="Z137" s="129"/>
      <c r="AA137" s="5"/>
    </row>
    <row r="138" spans="1:27" x14ac:dyDescent="0.35">
      <c r="A138" s="6">
        <v>41218</v>
      </c>
      <c r="B138" s="45">
        <v>303.02999999999997</v>
      </c>
      <c r="C138" s="43">
        <v>75.172200000000004</v>
      </c>
      <c r="D138" s="45">
        <f t="shared" si="26"/>
        <v>1.7698817839870977E-2</v>
      </c>
      <c r="E138" s="45">
        <f t="shared" si="26"/>
        <v>1.5668593264105085E-3</v>
      </c>
      <c r="F138" s="45">
        <f t="shared" si="27"/>
        <v>1.4288423765404491E-2</v>
      </c>
      <c r="G138" s="45">
        <f t="shared" si="28"/>
        <v>-3.0318056610364216E-4</v>
      </c>
      <c r="H138" s="45">
        <f t="shared" si="29"/>
        <v>-4.331972405924068E-6</v>
      </c>
      <c r="I138" s="45">
        <f t="shared" si="30"/>
        <v>2.0415905369977586E-4</v>
      </c>
      <c r="J138" s="45">
        <f t="shared" si="31"/>
        <v>9.9838748528543152E-3</v>
      </c>
      <c r="K138" s="45">
        <f t="shared" si="32"/>
        <v>-8.4170155264438069E-3</v>
      </c>
      <c r="L138" s="45">
        <f t="shared" si="33"/>
        <v>7.0846150372396114E-5</v>
      </c>
      <c r="M138" s="45">
        <f t="shared" si="34"/>
        <v>-3.1416533359969183E-2</v>
      </c>
      <c r="N138" s="45">
        <f t="shared" si="35"/>
        <v>5.138428306567782E-2</v>
      </c>
      <c r="O138" s="2"/>
      <c r="P138" s="2"/>
      <c r="Q138" s="2"/>
      <c r="V138" s="45">
        <f t="shared" si="36"/>
        <v>7.0846150372396114E-5</v>
      </c>
      <c r="W138" s="45">
        <f t="shared" si="37"/>
        <v>-5.9631314767323074E-7</v>
      </c>
      <c r="X138" s="45">
        <f t="shared" si="38"/>
        <v>5.0191770225881621E-9</v>
      </c>
      <c r="Z138" s="129"/>
      <c r="AA138" s="5"/>
    </row>
    <row r="139" spans="1:27" x14ac:dyDescent="0.35">
      <c r="A139" s="6">
        <v>41211</v>
      </c>
      <c r="B139" s="45">
        <v>297.76</v>
      </c>
      <c r="C139" s="43">
        <v>75.054599999999994</v>
      </c>
      <c r="D139" s="45">
        <f t="shared" si="26"/>
        <v>-1.3431833445272151E-4</v>
      </c>
      <c r="E139" s="45">
        <f t="shared" si="26"/>
        <v>-2.857786302816644E-2</v>
      </c>
      <c r="F139" s="45">
        <f t="shared" si="27"/>
        <v>-3.5447124089192069E-3</v>
      </c>
      <c r="G139" s="45">
        <f t="shared" si="28"/>
        <v>-3.044790292068059E-2</v>
      </c>
      <c r="H139" s="45">
        <f t="shared" si="29"/>
        <v>1.0792905930850384E-4</v>
      </c>
      <c r="I139" s="45">
        <f t="shared" si="30"/>
        <v>1.2564986061945806E-5</v>
      </c>
      <c r="J139" s="45">
        <f t="shared" si="31"/>
        <v>-1.4286313584351064E-4</v>
      </c>
      <c r="K139" s="45">
        <f t="shared" si="32"/>
        <v>-2.843499989232293E-2</v>
      </c>
      <c r="L139" s="45">
        <f t="shared" si="33"/>
        <v>8.0854921887640505E-4</v>
      </c>
      <c r="M139" s="45">
        <f t="shared" si="34"/>
        <v>-4.1543271348667012E-2</v>
      </c>
      <c r="N139" s="45">
        <f t="shared" si="35"/>
        <v>4.1257545076979991E-2</v>
      </c>
      <c r="O139" s="2"/>
      <c r="P139" s="2"/>
      <c r="Q139" s="2"/>
      <c r="V139" s="45">
        <f t="shared" si="36"/>
        <v>8.0854921887640505E-4</v>
      </c>
      <c r="W139" s="45">
        <f t="shared" si="37"/>
        <v>-2.2991096951688367E-5</v>
      </c>
      <c r="X139" s="45">
        <f t="shared" si="38"/>
        <v>6.5375183934564481E-7</v>
      </c>
      <c r="Z139" s="129"/>
      <c r="AA139" s="5"/>
    </row>
    <row r="140" spans="1:27" x14ac:dyDescent="0.35">
      <c r="A140" s="6">
        <v>41204</v>
      </c>
      <c r="B140" s="45">
        <v>297.8</v>
      </c>
      <c r="C140" s="43">
        <v>77.262600000000006</v>
      </c>
      <c r="D140" s="45">
        <f t="shared" si="26"/>
        <v>2.8563534003384933E-2</v>
      </c>
      <c r="E140" s="45">
        <f t="shared" si="26"/>
        <v>-3.7320936630537309E-2</v>
      </c>
      <c r="F140" s="45">
        <f t="shared" si="27"/>
        <v>2.5153139928918447E-2</v>
      </c>
      <c r="G140" s="45">
        <f t="shared" si="28"/>
        <v>-3.9190976523051459E-2</v>
      </c>
      <c r="H140" s="45">
        <f t="shared" si="29"/>
        <v>-9.857761164352712E-4</v>
      </c>
      <c r="I140" s="45">
        <f t="shared" si="30"/>
        <v>6.3268044828375153E-4</v>
      </c>
      <c r="J140" s="45">
        <f t="shared" si="31"/>
        <v>1.615352066467118E-2</v>
      </c>
      <c r="K140" s="45">
        <f t="shared" si="32"/>
        <v>-5.3474457295208486E-2</v>
      </c>
      <c r="L140" s="45">
        <f t="shared" si="33"/>
        <v>2.8595175830170762E-3</v>
      </c>
      <c r="M140" s="45">
        <f t="shared" si="34"/>
        <v>-2.5246887548152311E-2</v>
      </c>
      <c r="N140" s="45">
        <f t="shared" si="35"/>
        <v>5.7553928877494692E-2</v>
      </c>
      <c r="O140" s="2"/>
      <c r="P140" s="2"/>
      <c r="Q140" s="2"/>
      <c r="V140" s="45">
        <f t="shared" si="36"/>
        <v>2.8595175830170762E-3</v>
      </c>
      <c r="W140" s="45">
        <f t="shared" si="37"/>
        <v>-1.5291115087794443E-4</v>
      </c>
      <c r="X140" s="45">
        <f t="shared" si="38"/>
        <v>8.1768408075838214E-6</v>
      </c>
      <c r="Z140" s="129"/>
      <c r="AA140" s="5"/>
    </row>
    <row r="141" spans="1:27" x14ac:dyDescent="0.35">
      <c r="A141" s="6">
        <v>41197</v>
      </c>
      <c r="B141" s="45">
        <v>289.52999999999997</v>
      </c>
      <c r="C141" s="43">
        <v>80.257900000000006</v>
      </c>
      <c r="D141" s="45">
        <f t="shared" si="26"/>
        <v>-2.3431308362909854E-3</v>
      </c>
      <c r="E141" s="45">
        <f t="shared" si="26"/>
        <v>7.8409212203407932E-3</v>
      </c>
      <c r="F141" s="45">
        <f t="shared" si="27"/>
        <v>-5.7535249107574706E-3</v>
      </c>
      <c r="G141" s="45">
        <f t="shared" si="28"/>
        <v>5.9708813278266425E-3</v>
      </c>
      <c r="H141" s="45">
        <f t="shared" si="29"/>
        <v>-3.4353614458827232E-5</v>
      </c>
      <c r="I141" s="45">
        <f t="shared" si="30"/>
        <v>3.3103048898706757E-5</v>
      </c>
      <c r="J141" s="45">
        <f t="shared" si="31"/>
        <v>-1.3971610480908226E-3</v>
      </c>
      <c r="K141" s="45">
        <f t="shared" si="32"/>
        <v>9.2380822684316154E-3</v>
      </c>
      <c r="L141" s="45">
        <f t="shared" si="33"/>
        <v>8.5342163998310616E-5</v>
      </c>
      <c r="M141" s="45">
        <f t="shared" si="34"/>
        <v>-4.2797569260914325E-2</v>
      </c>
      <c r="N141" s="45">
        <f t="shared" si="35"/>
        <v>4.0003247164732678E-2</v>
      </c>
      <c r="O141" s="2"/>
      <c r="P141" s="2"/>
      <c r="Q141" s="2"/>
      <c r="V141" s="45">
        <f t="shared" si="36"/>
        <v>8.5342163998310616E-5</v>
      </c>
      <c r="W141" s="45">
        <f t="shared" si="37"/>
        <v>7.8839793198237627E-7</v>
      </c>
      <c r="X141" s="45">
        <f t="shared" si="38"/>
        <v>7.2832849559145445E-9</v>
      </c>
      <c r="Z141" s="129"/>
      <c r="AA141" s="5"/>
    </row>
    <row r="142" spans="1:27" x14ac:dyDescent="0.35">
      <c r="A142" s="7">
        <v>41190</v>
      </c>
      <c r="B142" s="45">
        <v>290.20999999999998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2"/>
      <c r="P142" s="2"/>
      <c r="Q142" s="2"/>
      <c r="V142" s="45"/>
      <c r="W142" s="45"/>
      <c r="X142" s="45"/>
      <c r="Z142" s="129"/>
      <c r="AA142" s="5"/>
    </row>
    <row r="143" spans="1:27" x14ac:dyDescent="0.35">
      <c r="A143" s="2"/>
      <c r="B143" s="5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2"/>
      <c r="P143" s="2"/>
      <c r="Q143" s="2"/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Feuil19">
    <tabColor theme="0" tint="-0.34998626667073579"/>
  </sheetPr>
  <dimension ref="A1:AD158"/>
  <sheetViews>
    <sheetView zoomScale="45" zoomScaleNormal="80" zoomScalePageLayoutView="80" workbookViewId="0">
      <selection activeCell="T22" sqref="T22"/>
    </sheetView>
  </sheetViews>
  <sheetFormatPr baseColWidth="10" defaultColWidth="11.453125" defaultRowHeight="14.5" x14ac:dyDescent="0.35"/>
  <cols>
    <col min="2" max="2" width="12.54296875" style="5" bestFit="1" customWidth="1"/>
    <col min="4" max="4" width="14.54296875" bestFit="1" customWidth="1"/>
    <col min="5" max="5" width="15.453125" bestFit="1" customWidth="1"/>
    <col min="13" max="14" width="11" bestFit="1" customWidth="1"/>
    <col min="17" max="17" width="18.54296875" customWidth="1"/>
    <col min="18" max="18" width="12.81640625" customWidth="1"/>
    <col min="19" max="19" width="12.54296875" customWidth="1"/>
    <col min="22" max="22" width="11.90625" style="2" bestFit="1" customWidth="1"/>
    <col min="23" max="23" width="13.81640625" style="2" bestFit="1" customWidth="1"/>
    <col min="24" max="24" width="15.6328125" style="2" bestFit="1" customWidth="1"/>
    <col min="25" max="25" width="10.81640625" style="2"/>
    <col min="26" max="26" width="16.26953125" style="2" customWidth="1"/>
    <col min="27" max="27" width="20.08984375" style="2" customWidth="1"/>
    <col min="29" max="29" width="26.6328125" style="2" customWidth="1"/>
    <col min="30" max="30" width="32.08984375" style="5" customWidth="1"/>
  </cols>
  <sheetData>
    <row r="1" spans="1:30" ht="15" thickBot="1" x14ac:dyDescent="0.4">
      <c r="A1" s="184" t="s">
        <v>0</v>
      </c>
      <c r="B1" s="60" t="s">
        <v>126</v>
      </c>
      <c r="C1" s="60" t="s">
        <v>110</v>
      </c>
      <c r="D1" s="61" t="s">
        <v>113</v>
      </c>
      <c r="E1" s="61" t="s">
        <v>109</v>
      </c>
      <c r="F1" s="61" t="s">
        <v>90</v>
      </c>
      <c r="G1" s="61" t="s">
        <v>91</v>
      </c>
      <c r="H1" s="61" t="s">
        <v>112</v>
      </c>
      <c r="I1" s="61" t="s">
        <v>92</v>
      </c>
      <c r="J1" s="61" t="s">
        <v>93</v>
      </c>
      <c r="K1" s="61" t="s">
        <v>94</v>
      </c>
      <c r="L1" s="61" t="s">
        <v>95</v>
      </c>
      <c r="M1" s="61" t="s">
        <v>96</v>
      </c>
      <c r="N1" s="61" t="s">
        <v>97</v>
      </c>
      <c r="O1" s="2"/>
      <c r="P1" s="2"/>
      <c r="Q1" s="2"/>
      <c r="R1" s="2"/>
      <c r="S1" s="2"/>
      <c r="V1" s="139" t="s">
        <v>146</v>
      </c>
      <c r="W1" s="139" t="s">
        <v>147</v>
      </c>
      <c r="X1" s="139" t="s">
        <v>148</v>
      </c>
      <c r="Z1" s="221" t="s">
        <v>157</v>
      </c>
      <c r="AA1" s="222"/>
      <c r="AC1" s="221" t="s">
        <v>162</v>
      </c>
      <c r="AD1" s="222"/>
    </row>
    <row r="2" spans="1:30" x14ac:dyDescent="0.35">
      <c r="A2" s="6">
        <v>42170</v>
      </c>
      <c r="B2" s="85">
        <v>197.03</v>
      </c>
      <c r="C2" s="43">
        <v>99.134799999999998</v>
      </c>
      <c r="D2" s="45">
        <f>(B2-B3)/B3</f>
        <v>-1.6129032258064467E-2</v>
      </c>
      <c r="E2" s="45">
        <f>(C2-C3)/C3</f>
        <v>-3.8125212281262771E-3</v>
      </c>
      <c r="F2" s="45">
        <f>D2-AVERAGE($D$2:$D$141)</f>
        <v>-2.0760972853099201E-2</v>
      </c>
      <c r="G2" s="45">
        <f>E2-AVERAGE($E$2:$E$141)</f>
        <v>-5.6825611206404274E-3</v>
      </c>
      <c r="H2" s="45">
        <f>F2*G2</f>
        <v>1.1797549716169288E-4</v>
      </c>
      <c r="I2" s="45">
        <f>F2^2</f>
        <v>4.31017993807122E-4</v>
      </c>
      <c r="J2" s="45">
        <f>$S$4+$R$11*D2</f>
        <v>-5.5533560984235815E-3</v>
      </c>
      <c r="K2" s="45">
        <f>E2-J2</f>
        <v>1.7408348702973044E-3</v>
      </c>
      <c r="L2" s="45">
        <f>K2^2</f>
        <v>3.0305060456430325E-6</v>
      </c>
      <c r="M2" s="45">
        <f>$S$4+($R$4*D2)-$R$21</f>
        <v>-5.0992940473779239E-2</v>
      </c>
      <c r="N2" s="45">
        <f>$S$4+($R$4*D2)+$R$21</f>
        <v>3.988622827693207E-2</v>
      </c>
      <c r="O2" s="2"/>
      <c r="P2" s="2"/>
      <c r="Q2" s="2"/>
      <c r="R2" s="2"/>
      <c r="S2" s="2"/>
      <c r="V2" s="45">
        <f>(K2-AVERAGE($K$2:$K$141))^2</f>
        <v>3.030506045643038E-6</v>
      </c>
      <c r="W2" s="45">
        <f>(K2-AVERAGE($K$2:$K$141))^3</f>
        <v>5.2756105989021993E-9</v>
      </c>
      <c r="X2" s="45">
        <f>(K2-AVERAGE($K$2:$K$141))^4</f>
        <v>9.183966892679004E-12</v>
      </c>
      <c r="Z2" s="130" t="s">
        <v>149</v>
      </c>
      <c r="AA2" s="131">
        <f>AVERAGE(V2:V141)</f>
        <v>5.2151995906066966E-4</v>
      </c>
      <c r="AC2" s="182" t="s">
        <v>171</v>
      </c>
      <c r="AD2" s="181">
        <f>RHO(K2:K141,1)</f>
        <v>1.6212406170586675E-2</v>
      </c>
    </row>
    <row r="3" spans="1:30" ht="15" thickBot="1" x14ac:dyDescent="0.4">
      <c r="A3" s="6">
        <v>42163</v>
      </c>
      <c r="B3" s="85">
        <v>200.26</v>
      </c>
      <c r="C3" s="43">
        <v>99.514200000000002</v>
      </c>
      <c r="D3" s="45">
        <f t="shared" ref="D3:E66" si="0">(B3-B4)/B4</f>
        <v>-2.7202953463519006E-2</v>
      </c>
      <c r="E3" s="45">
        <f t="shared" si="0"/>
        <v>-8.3042390568202201E-2</v>
      </c>
      <c r="F3" s="45">
        <f t="shared" ref="F3:F66" si="1">D3-AVERAGE($D$2:$D$141)</f>
        <v>-3.1834894058553741E-2</v>
      </c>
      <c r="G3" s="45">
        <f t="shared" ref="G3:G66" si="2">E3-AVERAGE($E$2:$E$141)</f>
        <v>-8.4912430460716351E-2</v>
      </c>
      <c r="H3" s="45">
        <f t="shared" ref="H3:H66" si="3">F3*G3</f>
        <v>2.7031782279712166E-3</v>
      </c>
      <c r="I3" s="45">
        <f t="shared" ref="I3:I66" si="4">F3^2</f>
        <v>1.0134604797193403E-3</v>
      </c>
      <c r="J3" s="45">
        <f t="shared" ref="J3:J66" si="5">$S$4+$R$11*D3</f>
        <v>-9.5130020582833014E-3</v>
      </c>
      <c r="K3" s="45">
        <f t="shared" ref="K3:K66" si="6">E3-J3</f>
        <v>-7.35293885099189E-2</v>
      </c>
      <c r="L3" s="45">
        <f t="shared" ref="L3:L66" si="7">K3^2</f>
        <v>5.4065709746425935E-3</v>
      </c>
      <c r="M3" s="45">
        <f t="shared" ref="M3:M66" si="8">$S$4+($R$4*D3)-$R$21</f>
        <v>-5.4952586433638956E-2</v>
      </c>
      <c r="N3" s="45">
        <f t="shared" ref="N3:N66" si="9">$S$4+($R$4*D3)+$R$21</f>
        <v>3.5926582317072353E-2</v>
      </c>
      <c r="O3" s="2"/>
      <c r="P3" s="2"/>
      <c r="Q3" s="2"/>
      <c r="R3" s="2"/>
      <c r="S3" s="2"/>
      <c r="V3" s="45">
        <f t="shared" ref="V3:V66" si="10">(K3-AVERAGE($K$2:$K$141))^2</f>
        <v>5.4065709746425935E-3</v>
      </c>
      <c r="W3" s="45">
        <f t="shared" ref="W3:W66" si="11">(K3-AVERAGE($K$2:$K$141))^3</f>
        <v>-3.9754185770094614E-4</v>
      </c>
      <c r="X3" s="45">
        <f t="shared" ref="X3:X66" si="12">(K3-AVERAGE($K$2:$K$141))^4</f>
        <v>2.9231009703847763E-5</v>
      </c>
      <c r="Z3" s="132" t="s">
        <v>150</v>
      </c>
      <c r="AA3" s="133">
        <f>AVERAGE(W2:W141)</f>
        <v>8.749449833592776E-7</v>
      </c>
      <c r="AC3" s="176" t="s">
        <v>172</v>
      </c>
      <c r="AD3" s="117">
        <f>COUNT(K2:K141)</f>
        <v>140</v>
      </c>
    </row>
    <row r="4" spans="1:30" x14ac:dyDescent="0.35">
      <c r="A4" s="6">
        <v>42156</v>
      </c>
      <c r="B4" s="85">
        <v>205.86</v>
      </c>
      <c r="C4" s="43">
        <v>108.5265</v>
      </c>
      <c r="D4" s="45">
        <f t="shared" si="0"/>
        <v>2.1029659755976635E-2</v>
      </c>
      <c r="E4" s="45">
        <f t="shared" si="0"/>
        <v>2.0517261807369618E-2</v>
      </c>
      <c r="F4" s="45">
        <f t="shared" si="1"/>
        <v>1.63977191609419E-2</v>
      </c>
      <c r="G4" s="45">
        <f t="shared" si="2"/>
        <v>1.8647221914855468E-2</v>
      </c>
      <c r="H4" s="45">
        <f t="shared" si="3"/>
        <v>3.0577190809156124E-4</v>
      </c>
      <c r="I4" s="45">
        <f t="shared" si="4"/>
        <v>2.6888519368112112E-4</v>
      </c>
      <c r="J4" s="45">
        <f t="shared" si="5"/>
        <v>7.7332893433551576E-3</v>
      </c>
      <c r="K4" s="45">
        <f t="shared" si="6"/>
        <v>1.278397246401446E-2</v>
      </c>
      <c r="L4" s="45">
        <f t="shared" si="7"/>
        <v>1.6342995196067995E-4</v>
      </c>
      <c r="M4" s="45">
        <f t="shared" si="8"/>
        <v>-3.77062950320005E-2</v>
      </c>
      <c r="N4" s="45">
        <f t="shared" si="9"/>
        <v>5.3172873718710809E-2</v>
      </c>
      <c r="O4" s="2"/>
      <c r="P4" s="2"/>
      <c r="Q4" s="47" t="s">
        <v>98</v>
      </c>
      <c r="R4" s="55">
        <f t="array" ref="R4:S8">LINEST(E2:E141,D2:D141,,TRUE)</f>
        <v>0.35756493895851155</v>
      </c>
      <c r="S4" s="82">
        <v>2.1382033639110419E-4</v>
      </c>
      <c r="V4" s="45">
        <f t="shared" si="10"/>
        <v>1.6342995196067997E-4</v>
      </c>
      <c r="W4" s="45">
        <f t="shared" si="11"/>
        <v>2.0892840056605391E-6</v>
      </c>
      <c r="X4" s="45">
        <f t="shared" si="12"/>
        <v>2.6709349197870162E-8</v>
      </c>
      <c r="Z4" s="132" t="s">
        <v>151</v>
      </c>
      <c r="AA4" s="133">
        <f>AVERAGE(X2:X141)</f>
        <v>1.1882389351554735E-6</v>
      </c>
      <c r="AC4" s="180" t="s">
        <v>169</v>
      </c>
      <c r="AD4" s="179">
        <f>StatistiqueLB(K2:K141,1)</f>
        <v>3.7592095130508846E-2</v>
      </c>
    </row>
    <row r="5" spans="1:30" ht="15" thickBot="1" x14ac:dyDescent="0.4">
      <c r="A5" s="6">
        <v>42149</v>
      </c>
      <c r="B5" s="85">
        <v>201.62</v>
      </c>
      <c r="C5" s="43">
        <v>106.3446</v>
      </c>
      <c r="D5" s="45">
        <f t="shared" si="0"/>
        <v>-1.3868251609707833E-3</v>
      </c>
      <c r="E5" s="45">
        <f t="shared" si="0"/>
        <v>2.421251538563772E-2</v>
      </c>
      <c r="F5" s="45">
        <f t="shared" si="1"/>
        <v>-6.0187657560055174E-3</v>
      </c>
      <c r="G5" s="45">
        <f t="shared" si="2"/>
        <v>2.234247549312357E-2</v>
      </c>
      <c r="H5" s="45">
        <f t="shared" si="3"/>
        <v>-1.3447412640240464E-4</v>
      </c>
      <c r="I5" s="45">
        <f t="shared" si="4"/>
        <v>3.6225541225664667E-5</v>
      </c>
      <c r="J5" s="45">
        <f t="shared" si="5"/>
        <v>-2.8205971763754193E-4</v>
      </c>
      <c r="K5" s="45">
        <f t="shared" si="6"/>
        <v>2.4494575103275261E-2</v>
      </c>
      <c r="L5" s="45">
        <f t="shared" si="7"/>
        <v>5.9998420948999221E-4</v>
      </c>
      <c r="M5" s="45">
        <f t="shared" si="8"/>
        <v>-4.5721644092993195E-2</v>
      </c>
      <c r="N5" s="45">
        <f t="shared" si="9"/>
        <v>4.5157524657718114E-2</v>
      </c>
      <c r="O5" s="2"/>
      <c r="P5" s="2"/>
      <c r="Q5" s="52" t="s">
        <v>99</v>
      </c>
      <c r="R5" s="56">
        <v>7.4710434402380579E-2</v>
      </c>
      <c r="S5" s="49">
        <v>1.9745591185131748E-3</v>
      </c>
      <c r="V5" s="45">
        <f t="shared" si="10"/>
        <v>5.9998420948999221E-4</v>
      </c>
      <c r="W5" s="45">
        <f t="shared" si="11"/>
        <v>1.4696358280131852E-5</v>
      </c>
      <c r="X5" s="45">
        <f t="shared" si="12"/>
        <v>3.5998105163733086E-7</v>
      </c>
      <c r="Z5" s="134"/>
      <c r="AA5" s="122"/>
      <c r="AC5" s="177" t="s">
        <v>161</v>
      </c>
      <c r="AD5" s="120">
        <f>CHIINV(0.05,1)</f>
        <v>3.8414588206941236</v>
      </c>
    </row>
    <row r="6" spans="1:30" ht="15" thickBot="1" x14ac:dyDescent="0.4">
      <c r="A6" s="6">
        <v>42142</v>
      </c>
      <c r="B6" s="85">
        <v>201.9</v>
      </c>
      <c r="C6" s="43">
        <v>103.8306</v>
      </c>
      <c r="D6" s="45">
        <f t="shared" si="0"/>
        <v>-4.2905755289244195E-3</v>
      </c>
      <c r="E6" s="45">
        <f t="shared" si="0"/>
        <v>-9.0542693070100894E-3</v>
      </c>
      <c r="F6" s="45">
        <f t="shared" si="1"/>
        <v>-8.9225161239591538E-3</v>
      </c>
      <c r="G6" s="45">
        <f t="shared" si="2"/>
        <v>-1.0924309199524241E-2</v>
      </c>
      <c r="H6" s="45">
        <f t="shared" si="3"/>
        <v>9.7472324975870356E-5</v>
      </c>
      <c r="I6" s="45">
        <f t="shared" si="4"/>
        <v>7.9611293982311077E-5</v>
      </c>
      <c r="J6" s="45">
        <f t="shared" si="5"/>
        <v>-1.3203390407056394E-3</v>
      </c>
      <c r="K6" s="45">
        <f t="shared" si="6"/>
        <v>-7.7339302663044498E-3</v>
      </c>
      <c r="L6" s="45">
        <f t="shared" si="7"/>
        <v>5.9813677364060016E-5</v>
      </c>
      <c r="M6" s="45">
        <f t="shared" si="8"/>
        <v>-4.6759923416061291E-2</v>
      </c>
      <c r="N6" s="45">
        <f t="shared" si="9"/>
        <v>4.4119245334650017E-2</v>
      </c>
      <c r="O6" s="2"/>
      <c r="P6" s="2"/>
      <c r="Q6" s="52" t="s">
        <v>100</v>
      </c>
      <c r="R6" s="48">
        <v>0.14235586576428727</v>
      </c>
      <c r="S6" s="63">
        <v>2.3001700357515115E-2</v>
      </c>
      <c r="V6" s="45">
        <f t="shared" si="10"/>
        <v>5.9813677364059989E-5</v>
      </c>
      <c r="W6" s="45">
        <f t="shared" si="11"/>
        <v>-4.625948097048728E-7</v>
      </c>
      <c r="X6" s="45">
        <f t="shared" si="12"/>
        <v>3.5776759998118623E-9</v>
      </c>
      <c r="Z6" s="132" t="s">
        <v>152</v>
      </c>
      <c r="AA6" s="122">
        <f>AA3/(AA2^1.5)</f>
        <v>7.3463961630976723E-2</v>
      </c>
    </row>
    <row r="7" spans="1:30" ht="15" thickBot="1" x14ac:dyDescent="0.4">
      <c r="A7" s="6">
        <v>42135</v>
      </c>
      <c r="B7" s="85">
        <v>202.77</v>
      </c>
      <c r="C7" s="43">
        <v>104.77930000000001</v>
      </c>
      <c r="D7" s="45">
        <f t="shared" si="0"/>
        <v>1.8023897981725091E-2</v>
      </c>
      <c r="E7" s="45">
        <f t="shared" si="0"/>
        <v>-3.1140022376949884E-2</v>
      </c>
      <c r="F7" s="45">
        <f t="shared" si="1"/>
        <v>1.3391957386690356E-2</v>
      </c>
      <c r="G7" s="45">
        <f t="shared" si="2"/>
        <v>-3.3010062269464034E-2</v>
      </c>
      <c r="H7" s="45">
        <f t="shared" si="3"/>
        <v>-4.4206934724465752E-4</v>
      </c>
      <c r="I7" s="45">
        <f t="shared" si="4"/>
        <v>1.7934452264693041E-4</v>
      </c>
      <c r="J7" s="45">
        <f t="shared" si="5"/>
        <v>6.6585343180210763E-3</v>
      </c>
      <c r="K7" s="45">
        <f t="shared" si="6"/>
        <v>-3.779855669497096E-2</v>
      </c>
      <c r="L7" s="45">
        <f t="shared" si="7"/>
        <v>1.428730888222934E-3</v>
      </c>
      <c r="M7" s="45">
        <f t="shared" si="8"/>
        <v>-3.8781050057334579E-2</v>
      </c>
      <c r="N7" s="45">
        <f t="shared" si="9"/>
        <v>5.209811869337673E-2</v>
      </c>
      <c r="O7" s="2"/>
      <c r="P7" s="2"/>
      <c r="Q7" s="52" t="s">
        <v>101</v>
      </c>
      <c r="R7" s="48">
        <v>22.905898485481195</v>
      </c>
      <c r="S7" s="49">
        <v>138</v>
      </c>
      <c r="V7" s="45">
        <f t="shared" si="10"/>
        <v>1.428730888222934E-3</v>
      </c>
      <c r="W7" s="45">
        <f t="shared" si="11"/>
        <v>-5.4003965480350789E-5</v>
      </c>
      <c r="X7" s="45">
        <f t="shared" si="12"/>
        <v>2.0412719509622942E-6</v>
      </c>
      <c r="Z7" s="132" t="s">
        <v>153</v>
      </c>
      <c r="AA7" s="122">
        <f>(AA4/AA2^2)-3</f>
        <v>1.3687974593772987</v>
      </c>
      <c r="AC7" s="211" t="s">
        <v>167</v>
      </c>
      <c r="AD7" s="212"/>
    </row>
    <row r="8" spans="1:30" ht="15" thickBot="1" x14ac:dyDescent="0.4">
      <c r="A8" s="6">
        <v>42128</v>
      </c>
      <c r="B8" s="85">
        <v>199.18</v>
      </c>
      <c r="C8" s="43">
        <v>108.14700000000001</v>
      </c>
      <c r="D8" s="45">
        <f t="shared" si="0"/>
        <v>-2.0410170658535412E-2</v>
      </c>
      <c r="E8" s="45">
        <f t="shared" si="0"/>
        <v>-2.4807458378457284E-2</v>
      </c>
      <c r="F8" s="45">
        <f t="shared" si="1"/>
        <v>-2.5042111253570146E-2</v>
      </c>
      <c r="G8" s="45">
        <f t="shared" si="2"/>
        <v>-2.6677498270971434E-2</v>
      </c>
      <c r="H8" s="45">
        <f t="shared" si="3"/>
        <v>6.6806087966859182E-4</v>
      </c>
      <c r="I8" s="45">
        <f t="shared" si="4"/>
        <v>6.2710733603618457E-4</v>
      </c>
      <c r="J8" s="45">
        <f t="shared" si="5"/>
        <v>-7.084141089260915E-3</v>
      </c>
      <c r="K8" s="45">
        <f t="shared" si="6"/>
        <v>-1.7723317289196371E-2</v>
      </c>
      <c r="L8" s="45">
        <f t="shared" si="7"/>
        <v>3.1411597573352697E-4</v>
      </c>
      <c r="M8" s="45">
        <f t="shared" si="8"/>
        <v>-5.2523725464616568E-2</v>
      </c>
      <c r="N8" s="45">
        <f t="shared" si="9"/>
        <v>3.8355443286094741E-2</v>
      </c>
      <c r="O8" s="2"/>
      <c r="P8" s="2"/>
      <c r="Q8" s="53" t="s">
        <v>102</v>
      </c>
      <c r="R8" s="50">
        <v>1.2119011983010436E-2</v>
      </c>
      <c r="S8" s="51">
        <v>7.3012794268493705E-2</v>
      </c>
      <c r="V8" s="45">
        <f t="shared" si="10"/>
        <v>3.1411597573352697E-4</v>
      </c>
      <c r="W8" s="45">
        <f t="shared" si="11"/>
        <v>-5.5671771035308062E-6</v>
      </c>
      <c r="X8" s="45">
        <f t="shared" si="12"/>
        <v>9.8668846211025704E-8</v>
      </c>
      <c r="Z8" s="132" t="s">
        <v>154</v>
      </c>
      <c r="AA8" s="122">
        <v>140</v>
      </c>
    </row>
    <row r="9" spans="1:30" x14ac:dyDescent="0.35">
      <c r="A9" s="6">
        <v>42121</v>
      </c>
      <c r="B9" s="85">
        <v>203.33</v>
      </c>
      <c r="C9" s="43">
        <v>110.8981</v>
      </c>
      <c r="D9" s="45">
        <f t="shared" si="0"/>
        <v>1.2145950520185307E-2</v>
      </c>
      <c r="E9" s="45">
        <f t="shared" si="0"/>
        <v>3.6347545898180129E-2</v>
      </c>
      <c r="F9" s="45">
        <f t="shared" si="1"/>
        <v>7.5140099251505728E-3</v>
      </c>
      <c r="G9" s="45">
        <f t="shared" si="2"/>
        <v>3.447750600566598E-2</v>
      </c>
      <c r="H9" s="45">
        <f t="shared" si="3"/>
        <v>2.5906432232101264E-4</v>
      </c>
      <c r="I9" s="45">
        <f t="shared" si="4"/>
        <v>5.6460345155261317E-5</v>
      </c>
      <c r="J9" s="45">
        <f t="shared" si="5"/>
        <v>4.5567863927342654E-3</v>
      </c>
      <c r="K9" s="45">
        <f t="shared" si="6"/>
        <v>3.1790759505445867E-2</v>
      </c>
      <c r="L9" s="45">
        <f t="shared" si="7"/>
        <v>1.0106523899330968E-3</v>
      </c>
      <c r="M9" s="45">
        <f t="shared" si="8"/>
        <v>-4.0882797982621386E-2</v>
      </c>
      <c r="N9" s="45">
        <f t="shared" si="9"/>
        <v>4.9996370768089923E-2</v>
      </c>
      <c r="O9" s="2"/>
      <c r="P9" s="2"/>
      <c r="Q9" s="54"/>
      <c r="R9" s="54"/>
      <c r="S9" s="54"/>
      <c r="V9" s="45">
        <f t="shared" si="10"/>
        <v>1.0106523899330968E-3</v>
      </c>
      <c r="W9" s="45">
        <f t="shared" si="11"/>
        <v>3.2129407071967182E-5</v>
      </c>
      <c r="X9" s="45">
        <f t="shared" si="12"/>
        <v>1.0214182532774803E-6</v>
      </c>
      <c r="Z9" s="141" t="s">
        <v>155</v>
      </c>
      <c r="AA9" s="140">
        <f>(AA8/6)*AA6^2+(AA8/24)*AA7^2</f>
        <v>11.055300080018938</v>
      </c>
    </row>
    <row r="10" spans="1:30" ht="15" thickBot="1" x14ac:dyDescent="0.4">
      <c r="A10" s="6">
        <v>42114</v>
      </c>
      <c r="B10" s="85">
        <v>200.89</v>
      </c>
      <c r="C10" s="43">
        <v>107.0086</v>
      </c>
      <c r="D10" s="45">
        <f t="shared" si="0"/>
        <v>-2.2623333657682231E-2</v>
      </c>
      <c r="E10" s="45">
        <f t="shared" si="0"/>
        <v>-5.2910544740643059E-3</v>
      </c>
      <c r="F10" s="45">
        <f t="shared" si="1"/>
        <v>-2.7255274252716965E-2</v>
      </c>
      <c r="G10" s="45">
        <f t="shared" si="2"/>
        <v>-7.1610943665784566E-3</v>
      </c>
      <c r="H10" s="45">
        <f t="shared" si="3"/>
        <v>1.951775909106823E-4</v>
      </c>
      <c r="I10" s="45">
        <f t="shared" si="4"/>
        <v>7.4284997459081632E-4</v>
      </c>
      <c r="J10" s="45">
        <f t="shared" si="5"/>
        <v>-7.8754905819560829E-3</v>
      </c>
      <c r="K10" s="45">
        <f t="shared" si="6"/>
        <v>2.584436107891777E-3</v>
      </c>
      <c r="L10" s="45">
        <f t="shared" si="7"/>
        <v>6.6793099957747968E-6</v>
      </c>
      <c r="M10" s="45">
        <f t="shared" si="8"/>
        <v>-5.3315074957311734E-2</v>
      </c>
      <c r="N10" s="45">
        <f t="shared" si="9"/>
        <v>3.7564093793399575E-2</v>
      </c>
      <c r="O10" s="2"/>
      <c r="P10" s="2"/>
      <c r="Q10" s="44"/>
      <c r="R10" s="54"/>
      <c r="S10" s="54"/>
      <c r="V10" s="45">
        <f t="shared" si="10"/>
        <v>6.6793099957748036E-6</v>
      </c>
      <c r="W10" s="45">
        <f t="shared" si="11"/>
        <v>1.7262249928882882E-8</v>
      </c>
      <c r="X10" s="45">
        <f t="shared" si="12"/>
        <v>4.4613182019657207E-11</v>
      </c>
      <c r="Z10" s="142" t="s">
        <v>156</v>
      </c>
      <c r="AA10" s="143">
        <f>CHIINV(0.05,2)</f>
        <v>5.9914645471079817</v>
      </c>
    </row>
    <row r="11" spans="1:30" ht="15" thickBot="1" x14ac:dyDescent="0.4">
      <c r="A11" s="6">
        <v>42107</v>
      </c>
      <c r="B11" s="85">
        <v>205.54</v>
      </c>
      <c r="C11" s="43">
        <v>107.5778</v>
      </c>
      <c r="D11" s="45">
        <f t="shared" si="0"/>
        <v>2.1418277592804267E-2</v>
      </c>
      <c r="E11" s="45">
        <f t="shared" si="0"/>
        <v>5.7647072022377378E-3</v>
      </c>
      <c r="F11" s="45">
        <f t="shared" si="1"/>
        <v>1.6786336997769533E-2</v>
      </c>
      <c r="G11" s="45">
        <f t="shared" si="2"/>
        <v>3.8946673097235871E-3</v>
      </c>
      <c r="H11" s="45">
        <f t="shared" si="3"/>
        <v>6.5377197955216585E-5</v>
      </c>
      <c r="I11" s="45">
        <f t="shared" si="4"/>
        <v>2.8178110980268625E-4</v>
      </c>
      <c r="J11" s="45">
        <f t="shared" si="5"/>
        <v>7.8722454564586191E-3</v>
      </c>
      <c r="K11" s="45">
        <f t="shared" si="6"/>
        <v>-2.1075382542208813E-3</v>
      </c>
      <c r="L11" s="45">
        <f t="shared" si="7"/>
        <v>4.4417174930044003E-6</v>
      </c>
      <c r="M11" s="45">
        <f t="shared" si="8"/>
        <v>-3.7567338918897034E-2</v>
      </c>
      <c r="N11" s="45">
        <f t="shared" si="9"/>
        <v>5.3311829831814275E-2</v>
      </c>
      <c r="O11" s="2"/>
      <c r="P11" s="2"/>
      <c r="Q11" s="47" t="s">
        <v>103</v>
      </c>
      <c r="R11" s="62">
        <f>SUM(H2:H141) / SUM(I2:I141)</f>
        <v>0.3575649389585116</v>
      </c>
      <c r="S11" s="54"/>
      <c r="V11" s="45">
        <f t="shared" si="10"/>
        <v>4.4417174930043944E-6</v>
      </c>
      <c r="W11" s="45">
        <f t="shared" si="11"/>
        <v>-9.3610895309488243E-9</v>
      </c>
      <c r="X11" s="45">
        <f t="shared" si="12"/>
        <v>1.9728854287661241E-11</v>
      </c>
    </row>
    <row r="12" spans="1:30" ht="15" thickBot="1" x14ac:dyDescent="0.4">
      <c r="A12" s="6">
        <v>42101</v>
      </c>
      <c r="B12" s="85">
        <v>201.23</v>
      </c>
      <c r="C12" s="43">
        <v>106.96120000000001</v>
      </c>
      <c r="D12" s="45">
        <f t="shared" si="0"/>
        <v>1.3089664199768385E-2</v>
      </c>
      <c r="E12" s="45">
        <f t="shared" si="0"/>
        <v>1.4395414407553743E-2</v>
      </c>
      <c r="F12" s="45">
        <f t="shared" si="1"/>
        <v>8.4577236047336506E-3</v>
      </c>
      <c r="G12" s="45">
        <f t="shared" si="2"/>
        <v>1.2525374515039593E-2</v>
      </c>
      <c r="H12" s="45">
        <f t="shared" si="3"/>
        <v>1.0593615569397966E-4</v>
      </c>
      <c r="I12" s="45">
        <f t="shared" si="4"/>
        <v>7.1533088574068782E-5</v>
      </c>
      <c r="J12" s="45">
        <f t="shared" si="5"/>
        <v>4.8942253169687016E-3</v>
      </c>
      <c r="K12" s="45">
        <f t="shared" si="6"/>
        <v>9.5011890905850414E-3</v>
      </c>
      <c r="L12" s="45">
        <f t="shared" si="7"/>
        <v>9.0272594135052211E-5</v>
      </c>
      <c r="M12" s="45">
        <f t="shared" si="8"/>
        <v>-4.0545359058386951E-2</v>
      </c>
      <c r="N12" s="45">
        <f t="shared" si="9"/>
        <v>5.0333809692324358E-2</v>
      </c>
      <c r="O12" s="2"/>
      <c r="P12" s="2"/>
      <c r="Q12" s="65" t="s">
        <v>115</v>
      </c>
      <c r="R12" s="81">
        <f>AVERAGE(E2:E141)-R11*AVERAGE(D2:D141)</f>
        <v>2.1382033639110397E-4</v>
      </c>
      <c r="S12" s="54"/>
      <c r="V12" s="45">
        <f t="shared" si="10"/>
        <v>9.0272594135052238E-5</v>
      </c>
      <c r="W12" s="45">
        <f t="shared" si="11"/>
        <v>8.576969865747697E-7</v>
      </c>
      <c r="X12" s="45">
        <f t="shared" si="12"/>
        <v>8.149141251871867E-9</v>
      </c>
      <c r="Z12" s="172" t="s">
        <v>164</v>
      </c>
      <c r="AA12" s="175">
        <f>JBStatVBA(K2:K141)</f>
        <v>11.055300080018938</v>
      </c>
    </row>
    <row r="13" spans="1:30" ht="15" thickBot="1" x14ac:dyDescent="0.4">
      <c r="A13" s="6">
        <v>42093</v>
      </c>
      <c r="B13" s="85">
        <v>198.63</v>
      </c>
      <c r="C13" s="43">
        <v>105.44329999999999</v>
      </c>
      <c r="D13" s="45">
        <f t="shared" si="0"/>
        <v>5.9761965054444515E-3</v>
      </c>
      <c r="E13" s="45">
        <f t="shared" si="0"/>
        <v>2.3951996954653828E-2</v>
      </c>
      <c r="F13" s="45">
        <f t="shared" si="1"/>
        <v>1.3442559104097172E-3</v>
      </c>
      <c r="G13" s="45">
        <f t="shared" si="2"/>
        <v>2.2081957062139678E-2</v>
      </c>
      <c r="H13" s="45">
        <f t="shared" si="3"/>
        <v>2.9683801294194856E-5</v>
      </c>
      <c r="I13" s="45">
        <f t="shared" si="4"/>
        <v>1.8070239526714575E-6</v>
      </c>
      <c r="J13" s="45">
        <f t="shared" si="5"/>
        <v>2.3506986750644198E-3</v>
      </c>
      <c r="K13" s="45">
        <f t="shared" si="6"/>
        <v>2.1601298279589409E-2</v>
      </c>
      <c r="L13" s="45">
        <f t="shared" si="7"/>
        <v>4.6661608736379235E-4</v>
      </c>
      <c r="M13" s="45">
        <f t="shared" si="8"/>
        <v>-4.3088885700291235E-2</v>
      </c>
      <c r="N13" s="45">
        <f t="shared" si="9"/>
        <v>4.7790283050420074E-2</v>
      </c>
      <c r="O13" s="2"/>
      <c r="P13" s="2"/>
      <c r="Q13" s="52" t="s">
        <v>104</v>
      </c>
      <c r="R13" s="63">
        <f>SQRT((1/138)*SUM(L2:L141))</f>
        <v>2.3001700357515122E-2</v>
      </c>
      <c r="S13" s="54"/>
      <c r="V13" s="45">
        <f t="shared" si="10"/>
        <v>4.6661608736379235E-4</v>
      </c>
      <c r="W13" s="45">
        <f t="shared" si="11"/>
        <v>1.007951328520023E-5</v>
      </c>
      <c r="X13" s="45">
        <f t="shared" si="12"/>
        <v>2.177305729866943E-7</v>
      </c>
    </row>
    <row r="14" spans="1:30" ht="15" thickBot="1" x14ac:dyDescent="0.4">
      <c r="A14" s="6">
        <v>42086</v>
      </c>
      <c r="B14" s="85">
        <v>197.45</v>
      </c>
      <c r="C14" s="43">
        <v>102.9768</v>
      </c>
      <c r="D14" s="45">
        <f t="shared" si="0"/>
        <v>-1.6536335109827272E-2</v>
      </c>
      <c r="E14" s="45">
        <f t="shared" si="0"/>
        <v>-1.3799577381882295E-3</v>
      </c>
      <c r="F14" s="45">
        <f t="shared" si="1"/>
        <v>-2.1168275704862006E-2</v>
      </c>
      <c r="G14" s="45">
        <f t="shared" si="2"/>
        <v>-3.2499976307023802E-3</v>
      </c>
      <c r="H14" s="45">
        <f t="shared" si="3"/>
        <v>6.8796845886856271E-5</v>
      </c>
      <c r="I14" s="45">
        <f t="shared" si="4"/>
        <v>4.4809589631705104E-4</v>
      </c>
      <c r="J14" s="45">
        <f t="shared" si="5"/>
        <v>-5.6989933177517766E-3</v>
      </c>
      <c r="K14" s="45">
        <f t="shared" si="6"/>
        <v>4.319035579563547E-3</v>
      </c>
      <c r="L14" s="45">
        <f t="shared" si="7"/>
        <v>1.8654068337535823E-5</v>
      </c>
      <c r="M14" s="45">
        <f t="shared" si="8"/>
        <v>-5.113857769310743E-2</v>
      </c>
      <c r="N14" s="45">
        <f t="shared" si="9"/>
        <v>3.9740591057603879E-2</v>
      </c>
      <c r="O14" s="2"/>
      <c r="P14" s="2"/>
      <c r="Q14" s="53" t="s">
        <v>105</v>
      </c>
      <c r="R14" s="64">
        <f>SQRT(R13^2/SUM(I2:I141))</f>
        <v>7.4710434402380621E-2</v>
      </c>
      <c r="S14" s="54"/>
      <c r="V14" s="45">
        <f t="shared" si="10"/>
        <v>1.865406833753584E-5</v>
      </c>
      <c r="W14" s="45">
        <f t="shared" si="11"/>
        <v>8.0567584853427156E-8</v>
      </c>
      <c r="X14" s="45">
        <f t="shared" si="12"/>
        <v>3.4797426554145714E-10</v>
      </c>
      <c r="Z14" s="209" t="s">
        <v>159</v>
      </c>
      <c r="AA14" s="210"/>
    </row>
    <row r="15" spans="1:30" x14ac:dyDescent="0.35">
      <c r="A15" s="6">
        <v>42079</v>
      </c>
      <c r="B15" s="85">
        <v>200.77</v>
      </c>
      <c r="C15" s="43">
        <v>103.1191</v>
      </c>
      <c r="D15" s="45">
        <f t="shared" si="0"/>
        <v>3.2077314553025288E-2</v>
      </c>
      <c r="E15" s="45">
        <f t="shared" si="0"/>
        <v>2.7410130718954331E-2</v>
      </c>
      <c r="F15" s="45">
        <f t="shared" si="1"/>
        <v>2.7445373957990554E-2</v>
      </c>
      <c r="G15" s="45">
        <f t="shared" si="2"/>
        <v>2.5540090826440182E-2</v>
      </c>
      <c r="H15" s="45">
        <f t="shared" si="3"/>
        <v>7.0095734365269483E-4</v>
      </c>
      <c r="I15" s="45">
        <f t="shared" si="4"/>
        <v>7.5324855169394604E-4</v>
      </c>
      <c r="J15" s="45">
        <f t="shared" si="5"/>
        <v>1.1683543356496568E-2</v>
      </c>
      <c r="K15" s="45">
        <f t="shared" si="6"/>
        <v>1.5726587362457765E-2</v>
      </c>
      <c r="L15" s="45">
        <f t="shared" si="7"/>
        <v>2.4732555006901628E-4</v>
      </c>
      <c r="M15" s="45">
        <f t="shared" si="8"/>
        <v>-3.3756041018859088E-2</v>
      </c>
      <c r="N15" s="45">
        <f t="shared" si="9"/>
        <v>5.712312773185222E-2</v>
      </c>
      <c r="O15" s="2"/>
      <c r="P15" s="2"/>
      <c r="Q15" s="54"/>
      <c r="R15" s="54"/>
      <c r="S15" s="54"/>
      <c r="V15" s="45">
        <f t="shared" si="10"/>
        <v>2.4732555006901628E-4</v>
      </c>
      <c r="W15" s="45">
        <f t="shared" si="11"/>
        <v>3.8895868701283069E-6</v>
      </c>
      <c r="X15" s="45">
        <f t="shared" si="12"/>
        <v>6.1169927716941482E-8</v>
      </c>
    </row>
    <row r="16" spans="1:30" ht="15" thickBot="1" x14ac:dyDescent="0.4">
      <c r="A16" s="6">
        <v>42072</v>
      </c>
      <c r="B16" s="85">
        <v>194.53</v>
      </c>
      <c r="C16" s="43">
        <v>100.36799999999999</v>
      </c>
      <c r="D16" s="45">
        <f t="shared" si="0"/>
        <v>3.7382679180887321E-2</v>
      </c>
      <c r="E16" s="45">
        <f t="shared" si="0"/>
        <v>5.225030872450913E-3</v>
      </c>
      <c r="F16" s="45">
        <f t="shared" si="1"/>
        <v>3.275073858585259E-2</v>
      </c>
      <c r="G16" s="45">
        <f t="shared" si="2"/>
        <v>3.3549909799367623E-3</v>
      </c>
      <c r="H16" s="45">
        <f t="shared" si="3"/>
        <v>1.0987843254180231E-4</v>
      </c>
      <c r="I16" s="45">
        <f t="shared" si="4"/>
        <v>1.0726108779188538E-3</v>
      </c>
      <c r="J16" s="45">
        <f t="shared" si="5"/>
        <v>1.3580555735810702E-2</v>
      </c>
      <c r="K16" s="45">
        <f t="shared" si="6"/>
        <v>-8.3555248633597895E-3</v>
      </c>
      <c r="L16" s="45">
        <f t="shared" si="7"/>
        <v>6.9814795742223625E-5</v>
      </c>
      <c r="M16" s="45">
        <f t="shared" si="8"/>
        <v>-3.1859028639544956E-2</v>
      </c>
      <c r="N16" s="45">
        <f t="shared" si="9"/>
        <v>5.9020140111166353E-2</v>
      </c>
      <c r="O16" s="2"/>
      <c r="P16" s="2"/>
      <c r="Q16" s="44"/>
      <c r="R16" s="54"/>
      <c r="S16" s="54"/>
      <c r="V16" s="45">
        <f t="shared" si="10"/>
        <v>6.9814795742223598E-5</v>
      </c>
      <c r="W16" s="45">
        <f t="shared" si="11"/>
        <v>-5.8333926165453433E-7</v>
      </c>
      <c r="X16" s="45">
        <f t="shared" si="12"/>
        <v>4.874105704528402E-9</v>
      </c>
      <c r="Z16" s="129"/>
      <c r="AA16" s="5"/>
    </row>
    <row r="17" spans="1:27" x14ac:dyDescent="0.35">
      <c r="A17" s="6">
        <v>42065</v>
      </c>
      <c r="B17" s="85">
        <v>187.52</v>
      </c>
      <c r="C17" s="43">
        <v>99.846299999999999</v>
      </c>
      <c r="D17" s="45">
        <f t="shared" si="0"/>
        <v>-1.0448548812664854E-2</v>
      </c>
      <c r="E17" s="45">
        <f t="shared" si="0"/>
        <v>5.7334470890063769E-3</v>
      </c>
      <c r="F17" s="45">
        <f t="shared" si="1"/>
        <v>-1.5080489407699588E-2</v>
      </c>
      <c r="G17" s="45">
        <f t="shared" si="2"/>
        <v>3.8634071964922263E-3</v>
      </c>
      <c r="H17" s="45">
        <f t="shared" si="3"/>
        <v>-5.8262071304331382E-5</v>
      </c>
      <c r="I17" s="45">
        <f t="shared" si="4"/>
        <v>2.2742116077573949E-4</v>
      </c>
      <c r="J17" s="45">
        <f t="shared" si="5"/>
        <v>-3.5222143820144332E-3</v>
      </c>
      <c r="K17" s="45">
        <f t="shared" si="6"/>
        <v>9.255661471020811E-3</v>
      </c>
      <c r="L17" s="45">
        <f t="shared" si="7"/>
        <v>8.5667269266139122E-5</v>
      </c>
      <c r="M17" s="45">
        <f t="shared" si="8"/>
        <v>-4.8961798757370084E-2</v>
      </c>
      <c r="N17" s="45">
        <f t="shared" si="9"/>
        <v>4.1917369993341225E-2</v>
      </c>
      <c r="O17" s="2"/>
      <c r="P17" s="2"/>
      <c r="Q17" s="47" t="s">
        <v>106</v>
      </c>
      <c r="R17" s="126">
        <f>R4/R5</f>
        <v>4.7860107067871374</v>
      </c>
      <c r="S17" s="54"/>
      <c r="V17" s="45">
        <f t="shared" si="10"/>
        <v>8.5667269266139149E-5</v>
      </c>
      <c r="W17" s="45">
        <f t="shared" si="11"/>
        <v>7.9290724347416955E-7</v>
      </c>
      <c r="X17" s="45">
        <f t="shared" si="12"/>
        <v>7.3388810235171895E-9</v>
      </c>
      <c r="Z17" s="129"/>
      <c r="AA17" s="5"/>
    </row>
    <row r="18" spans="1:27" ht="15" thickBot="1" x14ac:dyDescent="0.4">
      <c r="A18" s="6">
        <v>42058</v>
      </c>
      <c r="B18" s="85">
        <v>189.5</v>
      </c>
      <c r="C18" s="43">
        <v>99.277100000000004</v>
      </c>
      <c r="D18" s="45">
        <f t="shared" si="0"/>
        <v>2.6988944287882014E-2</v>
      </c>
      <c r="E18" s="45">
        <f t="shared" si="0"/>
        <v>1.3068847427048445E-2</v>
      </c>
      <c r="F18" s="45">
        <f t="shared" si="1"/>
        <v>2.235700369284728E-2</v>
      </c>
      <c r="G18" s="45">
        <f t="shared" si="2"/>
        <v>1.1198807534534293E-2</v>
      </c>
      <c r="H18" s="45">
        <f t="shared" si="3"/>
        <v>2.5037178140506911E-4</v>
      </c>
      <c r="I18" s="45">
        <f t="shared" si="4"/>
        <v>4.9983561412198689E-4</v>
      </c>
      <c r="J18" s="45">
        <f t="shared" si="5"/>
        <v>9.8641205532423067E-3</v>
      </c>
      <c r="K18" s="45">
        <f t="shared" si="6"/>
        <v>3.2047268738061383E-3</v>
      </c>
      <c r="L18" s="45">
        <f t="shared" si="7"/>
        <v>1.0270274335695264E-5</v>
      </c>
      <c r="M18" s="45">
        <f t="shared" si="8"/>
        <v>-3.5575463822113351E-2</v>
      </c>
      <c r="N18" s="45">
        <f t="shared" si="9"/>
        <v>5.5303704928597958E-2</v>
      </c>
      <c r="O18" s="2"/>
      <c r="P18" s="2"/>
      <c r="Q18" s="53" t="s">
        <v>107</v>
      </c>
      <c r="R18" s="112">
        <f>TINV(0.05,154)</f>
        <v>1.9754880582343397</v>
      </c>
      <c r="S18" s="54"/>
      <c r="V18" s="45">
        <f t="shared" si="10"/>
        <v>1.0270274335695272E-5</v>
      </c>
      <c r="W18" s="45">
        <f t="shared" si="11"/>
        <v>3.2913424164964134E-8</v>
      </c>
      <c r="X18" s="45">
        <f t="shared" si="12"/>
        <v>1.0547853493044097E-10</v>
      </c>
      <c r="Z18" s="129"/>
      <c r="AA18" s="5"/>
    </row>
    <row r="19" spans="1:27" ht="15" thickBot="1" x14ac:dyDescent="0.4">
      <c r="A19" s="6">
        <v>42051</v>
      </c>
      <c r="B19" s="85">
        <v>184.52</v>
      </c>
      <c r="C19" s="43">
        <v>97.996399999999994</v>
      </c>
      <c r="D19" s="45">
        <f t="shared" si="0"/>
        <v>2.2554724300360332E-2</v>
      </c>
      <c r="E19" s="45">
        <f t="shared" si="0"/>
        <v>-2.3629045113980562E-2</v>
      </c>
      <c r="F19" s="45">
        <f t="shared" si="1"/>
        <v>1.7922783705325598E-2</v>
      </c>
      <c r="G19" s="45">
        <f t="shared" si="2"/>
        <v>-2.5499085006494712E-2</v>
      </c>
      <c r="H19" s="45">
        <f t="shared" si="3"/>
        <v>-4.5701458525511569E-4</v>
      </c>
      <c r="I19" s="45">
        <f t="shared" si="4"/>
        <v>3.2122617574788476E-4</v>
      </c>
      <c r="J19" s="45">
        <f t="shared" si="5"/>
        <v>8.2785989540755042E-3</v>
      </c>
      <c r="K19" s="45">
        <f t="shared" si="6"/>
        <v>-3.1907644068056067E-2</v>
      </c>
      <c r="L19" s="45">
        <f t="shared" si="7"/>
        <v>1.0180977499737536E-3</v>
      </c>
      <c r="M19" s="45">
        <f t="shared" si="8"/>
        <v>-3.716098542128015E-2</v>
      </c>
      <c r="N19" s="45">
        <f t="shared" si="9"/>
        <v>5.3718183329431159E-2</v>
      </c>
      <c r="O19" s="2"/>
      <c r="P19" s="2"/>
      <c r="Q19" s="173" t="s">
        <v>170</v>
      </c>
      <c r="R19" s="174">
        <f>TestSignificativité(D2:D141,E2:E141,S4,R4)</f>
        <v>4.7860107067871347</v>
      </c>
      <c r="S19" s="54"/>
      <c r="V19" s="45">
        <f t="shared" si="10"/>
        <v>1.0180977499737536E-3</v>
      </c>
      <c r="W19" s="45">
        <f t="shared" si="11"/>
        <v>-3.2485100632651265E-5</v>
      </c>
      <c r="X19" s="45">
        <f t="shared" si="12"/>
        <v>1.0365230285016197E-6</v>
      </c>
      <c r="Z19" s="129"/>
      <c r="AA19" s="5"/>
    </row>
    <row r="20" spans="1:27" ht="15" thickBot="1" x14ac:dyDescent="0.4">
      <c r="A20" s="6">
        <v>42044</v>
      </c>
      <c r="B20" s="85">
        <v>180.45</v>
      </c>
      <c r="C20" s="43">
        <v>100.36799999999999</v>
      </c>
      <c r="D20" s="45">
        <f t="shared" si="0"/>
        <v>-1.1341222879684535E-2</v>
      </c>
      <c r="E20" s="45">
        <f t="shared" si="0"/>
        <v>-1.7642078682202876E-2</v>
      </c>
      <c r="F20" s="45">
        <f t="shared" si="1"/>
        <v>-1.5973163474719269E-2</v>
      </c>
      <c r="G20" s="45">
        <f t="shared" si="2"/>
        <v>-1.9512118574717026E-2</v>
      </c>
      <c r="H20" s="45">
        <f t="shared" si="3"/>
        <v>3.1167025973206138E-4</v>
      </c>
      <c r="I20" s="45">
        <f t="shared" si="4"/>
        <v>2.5514195139010576E-4</v>
      </c>
      <c r="J20" s="45">
        <f t="shared" si="5"/>
        <v>-3.8414033302981718E-3</v>
      </c>
      <c r="K20" s="45">
        <f t="shared" si="6"/>
        <v>-1.3800675351904705E-2</v>
      </c>
      <c r="L20" s="45">
        <f t="shared" si="7"/>
        <v>1.9045864016867007E-4</v>
      </c>
      <c r="M20" s="45">
        <f t="shared" si="8"/>
        <v>-4.9280987705653825E-2</v>
      </c>
      <c r="N20" s="45">
        <f t="shared" si="9"/>
        <v>4.1598181045057483E-2</v>
      </c>
      <c r="O20" s="2"/>
      <c r="P20" s="2"/>
      <c r="Q20" s="57"/>
      <c r="R20" s="54"/>
      <c r="S20" s="54"/>
      <c r="V20" s="45">
        <f t="shared" si="10"/>
        <v>1.9045864016867001E-4</v>
      </c>
      <c r="W20" s="45">
        <f t="shared" si="11"/>
        <v>-2.6284578609330512E-6</v>
      </c>
      <c r="X20" s="45">
        <f t="shared" si="12"/>
        <v>3.6274493614898922E-8</v>
      </c>
      <c r="Z20" s="129"/>
      <c r="AA20" s="5"/>
    </row>
    <row r="21" spans="1:27" ht="15" thickBot="1" x14ac:dyDescent="0.4">
      <c r="A21" s="6">
        <v>42037</v>
      </c>
      <c r="B21" s="85">
        <v>182.52</v>
      </c>
      <c r="C21" s="43">
        <v>102.1705</v>
      </c>
      <c r="D21" s="45">
        <f t="shared" si="0"/>
        <v>-3.7747785744411622E-2</v>
      </c>
      <c r="E21" s="45">
        <f t="shared" si="0"/>
        <v>4.6512538801248915E-4</v>
      </c>
      <c r="F21" s="45">
        <f t="shared" si="1"/>
        <v>-4.2379726339446352E-2</v>
      </c>
      <c r="G21" s="45">
        <f t="shared" si="2"/>
        <v>-1.4049145045016615E-3</v>
      </c>
      <c r="H21" s="45">
        <f t="shared" si="3"/>
        <v>5.9539892231099286E-5</v>
      </c>
      <c r="I21" s="45">
        <f t="shared" si="4"/>
        <v>1.7960412046063628E-3</v>
      </c>
      <c r="J21" s="45">
        <f t="shared" si="5"/>
        <v>-1.3283464369128412E-2</v>
      </c>
      <c r="K21" s="45">
        <f t="shared" si="6"/>
        <v>1.3748589757140901E-2</v>
      </c>
      <c r="L21" s="45">
        <f t="shared" si="7"/>
        <v>1.8902372031015969E-4</v>
      </c>
      <c r="M21" s="45">
        <f t="shared" si="8"/>
        <v>-5.8723048744484065E-2</v>
      </c>
      <c r="N21" s="45">
        <f t="shared" si="9"/>
        <v>3.2156120006227244E-2</v>
      </c>
      <c r="O21" s="2"/>
      <c r="P21" s="2"/>
      <c r="Q21" s="58" t="s">
        <v>108</v>
      </c>
      <c r="R21" s="59">
        <f>R18*S6</f>
        <v>4.5439584375355654E-2</v>
      </c>
      <c r="S21" s="54"/>
      <c r="V21" s="45">
        <f t="shared" si="10"/>
        <v>1.8902372031015974E-4</v>
      </c>
      <c r="W21" s="45">
        <f t="shared" si="11"/>
        <v>2.5988095849129288E-6</v>
      </c>
      <c r="X21" s="45">
        <f t="shared" si="12"/>
        <v>3.5729966839893497E-8</v>
      </c>
      <c r="Z21" s="129"/>
      <c r="AA21" s="5"/>
    </row>
    <row r="22" spans="1:27" x14ac:dyDescent="0.35">
      <c r="A22" s="6">
        <v>42030</v>
      </c>
      <c r="B22" s="85">
        <v>189.68</v>
      </c>
      <c r="C22" s="43">
        <v>102.123</v>
      </c>
      <c r="D22" s="45">
        <f t="shared" si="0"/>
        <v>7.0851916671371376E-2</v>
      </c>
      <c r="E22" s="45">
        <f t="shared" si="0"/>
        <v>4.768832085486896E-2</v>
      </c>
      <c r="F22" s="45">
        <f t="shared" si="1"/>
        <v>6.6219976076336645E-2</v>
      </c>
      <c r="G22" s="45">
        <f t="shared" si="2"/>
        <v>4.581828096235481E-2</v>
      </c>
      <c r="H22" s="45">
        <f t="shared" si="3"/>
        <v>3.0340854691860062E-3</v>
      </c>
      <c r="I22" s="45">
        <f t="shared" si="4"/>
        <v>4.3850852315505976E-3</v>
      </c>
      <c r="J22" s="45">
        <f t="shared" si="5"/>
        <v>2.5547981596083562E-2</v>
      </c>
      <c r="K22" s="45">
        <f t="shared" si="6"/>
        <v>2.2140339258785398E-2</v>
      </c>
      <c r="L22" s="45">
        <f t="shared" si="7"/>
        <v>4.9019462249411398E-4</v>
      </c>
      <c r="M22" s="45">
        <f t="shared" si="8"/>
        <v>-1.98916027792721E-2</v>
      </c>
      <c r="N22" s="45">
        <f t="shared" si="9"/>
        <v>7.0987565971439209E-2</v>
      </c>
      <c r="O22" s="2"/>
      <c r="P22" s="2"/>
      <c r="Q22" s="2"/>
      <c r="R22" s="2"/>
      <c r="S22" s="2"/>
      <c r="V22" s="45">
        <f t="shared" si="10"/>
        <v>4.9019462249411398E-4</v>
      </c>
      <c r="W22" s="45">
        <f t="shared" si="11"/>
        <v>1.085307524485192E-5</v>
      </c>
      <c r="X22" s="45">
        <f t="shared" si="12"/>
        <v>2.402907679221469E-7</v>
      </c>
      <c r="Z22" s="129"/>
      <c r="AA22" s="5"/>
    </row>
    <row r="23" spans="1:27" x14ac:dyDescent="0.35">
      <c r="A23" s="6">
        <v>42023</v>
      </c>
      <c r="B23" s="85">
        <v>177.13</v>
      </c>
      <c r="C23" s="43">
        <v>97.474599999999995</v>
      </c>
      <c r="D23" s="45">
        <f t="shared" si="0"/>
        <v>2.5710811280328899E-2</v>
      </c>
      <c r="E23" s="45">
        <f t="shared" si="0"/>
        <v>6.201495488801255E-2</v>
      </c>
      <c r="F23" s="45">
        <f t="shared" si="1"/>
        <v>2.1078870685294165E-2</v>
      </c>
      <c r="G23" s="45">
        <f t="shared" si="2"/>
        <v>6.01449149954984E-2</v>
      </c>
      <c r="H23" s="45">
        <f t="shared" si="3"/>
        <v>1.2677868855681207E-3</v>
      </c>
      <c r="I23" s="45">
        <f t="shared" si="4"/>
        <v>4.4431878936735368E-4</v>
      </c>
      <c r="J23" s="45">
        <f t="shared" si="5"/>
        <v>9.4071050024157193E-3</v>
      </c>
      <c r="K23" s="45">
        <f t="shared" si="6"/>
        <v>5.260784988559683E-2</v>
      </c>
      <c r="L23" s="45">
        <f t="shared" si="7"/>
        <v>2.7675858695854903E-3</v>
      </c>
      <c r="M23" s="45">
        <f t="shared" si="8"/>
        <v>-3.6032479372939935E-2</v>
      </c>
      <c r="N23" s="45">
        <f t="shared" si="9"/>
        <v>5.4846689377771374E-2</v>
      </c>
      <c r="O23" s="2"/>
      <c r="P23" s="2"/>
      <c r="Q23" s="2"/>
      <c r="R23" s="2"/>
      <c r="S23" s="2"/>
      <c r="V23" s="45">
        <f t="shared" si="10"/>
        <v>2.7675858695854903E-3</v>
      </c>
      <c r="W23" s="45">
        <f t="shared" si="11"/>
        <v>1.4559674197265243E-4</v>
      </c>
      <c r="X23" s="45">
        <f t="shared" si="12"/>
        <v>7.6595315455292741E-6</v>
      </c>
      <c r="Z23" s="129"/>
      <c r="AA23" s="5"/>
    </row>
    <row r="24" spans="1:27" ht="15" thickBot="1" x14ac:dyDescent="0.4">
      <c r="A24" s="6">
        <v>42016</v>
      </c>
      <c r="B24" s="85">
        <v>172.69</v>
      </c>
      <c r="C24" s="43">
        <v>91.782700000000006</v>
      </c>
      <c r="D24" s="45">
        <f t="shared" si="0"/>
        <v>-9.748265382189281E-3</v>
      </c>
      <c r="E24" s="45">
        <f t="shared" si="0"/>
        <v>8.5737370009309921E-2</v>
      </c>
      <c r="F24" s="45">
        <f t="shared" si="1"/>
        <v>-1.4380205977224015E-2</v>
      </c>
      <c r="G24" s="45">
        <f t="shared" si="2"/>
        <v>8.3867330116795771E-2</v>
      </c>
      <c r="H24" s="45">
        <f t="shared" si="3"/>
        <v>-1.2060294818393663E-3</v>
      </c>
      <c r="I24" s="45">
        <f t="shared" si="4"/>
        <v>2.067903239473893E-4</v>
      </c>
      <c r="J24" s="45">
        <f t="shared" si="5"/>
        <v>-3.271817579942778E-3</v>
      </c>
      <c r="K24" s="45">
        <f t="shared" si="6"/>
        <v>8.9009187589252706E-2</v>
      </c>
      <c r="L24" s="45">
        <f t="shared" si="7"/>
        <v>7.9226354752987786E-3</v>
      </c>
      <c r="M24" s="45">
        <f t="shared" si="8"/>
        <v>-4.8711401955298432E-2</v>
      </c>
      <c r="N24" s="45">
        <f t="shared" si="9"/>
        <v>4.2167766795412877E-2</v>
      </c>
      <c r="O24" s="2"/>
      <c r="P24" s="2"/>
      <c r="Q24" s="2"/>
      <c r="R24" s="2"/>
      <c r="S24" s="2"/>
      <c r="V24" s="45">
        <f t="shared" si="10"/>
        <v>7.9226354752987786E-3</v>
      </c>
      <c r="W24" s="45">
        <f t="shared" si="11"/>
        <v>7.0518734722213724E-4</v>
      </c>
      <c r="X24" s="45">
        <f t="shared" si="12"/>
        <v>6.2768152874462702E-5</v>
      </c>
      <c r="Z24" s="129"/>
      <c r="AA24" s="5"/>
    </row>
    <row r="25" spans="1:27" ht="15" thickBot="1" x14ac:dyDescent="0.4">
      <c r="A25" s="6">
        <v>42009</v>
      </c>
      <c r="B25" s="85">
        <v>174.39</v>
      </c>
      <c r="C25" s="43">
        <v>84.534899999999993</v>
      </c>
      <c r="D25" s="45">
        <f t="shared" si="0"/>
        <v>-1.2027491408935164E-3</v>
      </c>
      <c r="E25" s="45">
        <f t="shared" si="0"/>
        <v>-4.5829796648125538E-2</v>
      </c>
      <c r="F25" s="45">
        <f t="shared" si="1"/>
        <v>-5.8346897359282512E-3</v>
      </c>
      <c r="G25" s="45">
        <f t="shared" si="2"/>
        <v>-4.7699836540639688E-2</v>
      </c>
      <c r="H25" s="45">
        <f t="shared" si="3"/>
        <v>2.783137466691257E-4</v>
      </c>
      <c r="I25" s="45">
        <f t="shared" si="4"/>
        <v>3.4043604314546483E-5</v>
      </c>
      <c r="J25" s="45">
        <f t="shared" si="5"/>
        <v>-2.1624058675488825E-4</v>
      </c>
      <c r="K25" s="45">
        <f t="shared" si="6"/>
        <v>-4.5613556061370651E-2</v>
      </c>
      <c r="L25" s="45">
        <f t="shared" si="7"/>
        <v>2.0805964965638032E-3</v>
      </c>
      <c r="M25" s="45">
        <f t="shared" si="8"/>
        <v>-4.5655824962110542E-2</v>
      </c>
      <c r="N25" s="45">
        <f t="shared" si="9"/>
        <v>4.5223343788600767E-2</v>
      </c>
      <c r="O25" s="2"/>
      <c r="P25" s="2"/>
      <c r="Q25" s="111" t="s">
        <v>160</v>
      </c>
      <c r="R25" s="146" t="s">
        <v>127</v>
      </c>
      <c r="S25" s="147" t="s">
        <v>128</v>
      </c>
      <c r="V25" s="45">
        <f t="shared" si="10"/>
        <v>2.0805964965638032E-3</v>
      </c>
      <c r="W25" s="45">
        <f t="shared" si="11"/>
        <v>-9.4903404937104406E-5</v>
      </c>
      <c r="X25" s="45">
        <f t="shared" si="12"/>
        <v>4.3288817815135722E-6</v>
      </c>
      <c r="Z25" s="129"/>
      <c r="AA25" s="5"/>
    </row>
    <row r="26" spans="1:27" x14ac:dyDescent="0.35">
      <c r="A26" s="6">
        <v>42002</v>
      </c>
      <c r="B26" s="85">
        <v>174.6</v>
      </c>
      <c r="C26" s="43">
        <v>88.595200000000006</v>
      </c>
      <c r="D26" s="45">
        <f t="shared" si="0"/>
        <v>8.6072439489340916E-3</v>
      </c>
      <c r="E26" s="45">
        <f t="shared" si="0"/>
        <v>1.2138320878940099E-2</v>
      </c>
      <c r="F26" s="45">
        <f t="shared" si="1"/>
        <v>3.9753033538993572E-3</v>
      </c>
      <c r="G26" s="45">
        <f t="shared" si="2"/>
        <v>1.0268280986425949E-2</v>
      </c>
      <c r="H26" s="45">
        <f t="shared" si="3"/>
        <v>4.0819531844120078E-5</v>
      </c>
      <c r="I26" s="45">
        <f t="shared" si="4"/>
        <v>1.5803036755523478E-5</v>
      </c>
      <c r="J26" s="45">
        <f t="shared" si="5"/>
        <v>3.2914689935927412E-3</v>
      </c>
      <c r="K26" s="45">
        <f t="shared" si="6"/>
        <v>8.8468518853473573E-3</v>
      </c>
      <c r="L26" s="45">
        <f t="shared" si="7"/>
        <v>7.826678828127409E-5</v>
      </c>
      <c r="M26" s="45">
        <f t="shared" si="8"/>
        <v>-4.2148115381762913E-2</v>
      </c>
      <c r="N26" s="45">
        <f t="shared" si="9"/>
        <v>4.8731053368948396E-2</v>
      </c>
      <c r="O26" s="2"/>
      <c r="P26" s="2"/>
      <c r="Q26" s="148" t="s">
        <v>129</v>
      </c>
      <c r="R26" s="88">
        <f>R27+R28</f>
        <v>8.5131806251504141E-2</v>
      </c>
      <c r="S26" s="92">
        <f>S28+S27</f>
        <v>139</v>
      </c>
      <c r="V26" s="45">
        <f t="shared" si="10"/>
        <v>7.8266788281274117E-5</v>
      </c>
      <c r="W26" s="45">
        <f t="shared" si="11"/>
        <v>6.9241468346627251E-7</v>
      </c>
      <c r="X26" s="45">
        <f t="shared" si="12"/>
        <v>6.1256901478657874E-9</v>
      </c>
      <c r="Z26" s="129"/>
      <c r="AA26" s="5"/>
    </row>
    <row r="27" spans="1:27" x14ac:dyDescent="0.35">
      <c r="A27" s="6">
        <v>41995</v>
      </c>
      <c r="B27" s="85">
        <v>173.11</v>
      </c>
      <c r="C27" s="43">
        <v>87.532700000000006</v>
      </c>
      <c r="D27" s="45">
        <f t="shared" si="0"/>
        <v>4.076233992665184E-2</v>
      </c>
      <c r="E27" s="45">
        <f t="shared" si="0"/>
        <v>2.9685022326995176E-2</v>
      </c>
      <c r="F27" s="45">
        <f t="shared" si="1"/>
        <v>3.6130399331617102E-2</v>
      </c>
      <c r="G27" s="45">
        <f t="shared" si="2"/>
        <v>2.7814982434481026E-2</v>
      </c>
      <c r="H27" s="45">
        <f t="shared" si="3"/>
        <v>1.0049664227597148E-3</v>
      </c>
      <c r="I27" s="45">
        <f t="shared" si="4"/>
        <v>1.3054057558621176E-3</v>
      </c>
      <c r="J27" s="45">
        <f t="shared" si="5"/>
        <v>1.478900392407047E-2</v>
      </c>
      <c r="K27" s="45">
        <f t="shared" si="6"/>
        <v>1.4896018402924706E-2</v>
      </c>
      <c r="L27" s="45">
        <f t="shared" si="7"/>
        <v>2.2189136426027152E-4</v>
      </c>
      <c r="M27" s="45">
        <f t="shared" si="8"/>
        <v>-3.0650580451285186E-2</v>
      </c>
      <c r="N27" s="45">
        <f t="shared" si="9"/>
        <v>6.0228588299426122E-2</v>
      </c>
      <c r="O27" s="2"/>
      <c r="P27" s="2"/>
      <c r="Q27" s="149" t="s">
        <v>130</v>
      </c>
      <c r="R27" s="89">
        <f>R8</f>
        <v>1.2119011983010436E-2</v>
      </c>
      <c r="S27" s="122">
        <v>1</v>
      </c>
      <c r="V27" s="45">
        <f t="shared" si="10"/>
        <v>2.2189136426027157E-4</v>
      </c>
      <c r="W27" s="45">
        <f t="shared" si="11"/>
        <v>3.3052978454710753E-6</v>
      </c>
      <c r="X27" s="45">
        <f t="shared" si="12"/>
        <v>4.9235777533284522E-8</v>
      </c>
      <c r="Z27" s="129"/>
      <c r="AA27" s="5"/>
    </row>
    <row r="28" spans="1:27" x14ac:dyDescent="0.35">
      <c r="A28" s="6">
        <v>41988</v>
      </c>
      <c r="B28" s="85">
        <v>166.33</v>
      </c>
      <c r="C28" s="43">
        <v>85.009200000000007</v>
      </c>
      <c r="D28" s="45">
        <f t="shared" si="0"/>
        <v>-5.7673786187751284E-2</v>
      </c>
      <c r="E28" s="45">
        <f t="shared" si="0"/>
        <v>-5.0440715376392435E-2</v>
      </c>
      <c r="F28" s="45">
        <f t="shared" si="1"/>
        <v>-6.2305726782786022E-2</v>
      </c>
      <c r="G28" s="45">
        <f t="shared" si="2"/>
        <v>-5.2310755268906585E-2</v>
      </c>
      <c r="H28" s="45">
        <f t="shared" si="3"/>
        <v>3.2592596255856779E-3</v>
      </c>
      <c r="I28" s="45">
        <f t="shared" si="4"/>
        <v>3.8820035899311796E-3</v>
      </c>
      <c r="J28" s="45">
        <f t="shared" si="5"/>
        <v>-2.0408303501338432E-2</v>
      </c>
      <c r="K28" s="45">
        <f t="shared" si="6"/>
        <v>-3.0032411875054003E-2</v>
      </c>
      <c r="L28" s="45">
        <f t="shared" si="7"/>
        <v>9.0194576303288473E-4</v>
      </c>
      <c r="M28" s="45">
        <f t="shared" si="8"/>
        <v>-6.5847887876694086E-2</v>
      </c>
      <c r="N28" s="45">
        <f t="shared" si="9"/>
        <v>2.5031280874017223E-2</v>
      </c>
      <c r="O28" s="2"/>
      <c r="P28" s="2"/>
      <c r="Q28" s="149" t="s">
        <v>131</v>
      </c>
      <c r="R28" s="89">
        <f>S8</f>
        <v>7.3012794268493705E-2</v>
      </c>
      <c r="S28" s="122">
        <f>S7</f>
        <v>138</v>
      </c>
      <c r="V28" s="45">
        <f t="shared" si="10"/>
        <v>9.0194576303288473E-4</v>
      </c>
      <c r="W28" s="45">
        <f t="shared" si="11"/>
        <v>-2.7087606644363453E-5</v>
      </c>
      <c r="X28" s="45">
        <f t="shared" si="12"/>
        <v>8.1350615945297271E-7</v>
      </c>
      <c r="Z28" s="129"/>
      <c r="AA28" s="5"/>
    </row>
    <row r="29" spans="1:27" ht="15" thickBot="1" x14ac:dyDescent="0.4">
      <c r="A29" s="6">
        <v>41981</v>
      </c>
      <c r="B29" s="85">
        <v>176.51</v>
      </c>
      <c r="C29" s="43">
        <v>89.524900000000002</v>
      </c>
      <c r="D29" s="45">
        <f t="shared" si="0"/>
        <v>5.1155312053358763E-2</v>
      </c>
      <c r="E29" s="45">
        <f t="shared" si="0"/>
        <v>-9.0302598939348035E-3</v>
      </c>
      <c r="F29" s="45">
        <f t="shared" si="1"/>
        <v>4.6523371458324025E-2</v>
      </c>
      <c r="G29" s="45">
        <f t="shared" si="2"/>
        <v>-1.0900299786448953E-2</v>
      </c>
      <c r="H29" s="45">
        <f t="shared" si="3"/>
        <v>-5.0711869597205471E-4</v>
      </c>
      <c r="I29" s="45">
        <f t="shared" si="4"/>
        <v>2.1644240918491987E-3</v>
      </c>
      <c r="J29" s="45">
        <f t="shared" si="5"/>
        <v>1.8505166368153941E-2</v>
      </c>
      <c r="K29" s="45">
        <f t="shared" si="6"/>
        <v>-2.7535426262088745E-2</v>
      </c>
      <c r="L29" s="45">
        <f t="shared" si="7"/>
        <v>7.5819969943492652E-4</v>
      </c>
      <c r="M29" s="45">
        <f t="shared" si="8"/>
        <v>-2.6934418007201713E-2</v>
      </c>
      <c r="N29" s="45">
        <f t="shared" si="9"/>
        <v>6.3944750743509596E-2</v>
      </c>
      <c r="O29" s="2"/>
      <c r="P29" s="2"/>
      <c r="Q29" s="150" t="s">
        <v>132</v>
      </c>
      <c r="R29" s="91">
        <f>R27/R26</f>
        <v>0.14235586576428727</v>
      </c>
      <c r="S29" s="113"/>
      <c r="V29" s="45">
        <f t="shared" si="10"/>
        <v>7.5819969943492652E-4</v>
      </c>
      <c r="W29" s="45">
        <f t="shared" si="11"/>
        <v>-2.0877351915728268E-5</v>
      </c>
      <c r="X29" s="45">
        <f t="shared" si="12"/>
        <v>5.7486678422321287E-7</v>
      </c>
      <c r="Z29" s="129"/>
      <c r="AA29" s="5"/>
    </row>
    <row r="30" spans="1:27" x14ac:dyDescent="0.35">
      <c r="A30" s="6">
        <v>41974</v>
      </c>
      <c r="B30" s="85">
        <v>167.92</v>
      </c>
      <c r="C30" s="43">
        <v>90.340699999999998</v>
      </c>
      <c r="D30" s="45">
        <f t="shared" si="0"/>
        <v>2.3777588099012176E-2</v>
      </c>
      <c r="E30" s="45">
        <f t="shared" si="0"/>
        <v>1.9592640119542239E-2</v>
      </c>
      <c r="F30" s="45">
        <f t="shared" si="1"/>
        <v>1.9145647503977441E-2</v>
      </c>
      <c r="G30" s="45">
        <f t="shared" si="2"/>
        <v>1.7722600227028089E-2</v>
      </c>
      <c r="H30" s="45">
        <f t="shared" si="3"/>
        <v>3.3931065680059037E-4</v>
      </c>
      <c r="I30" s="45">
        <f t="shared" si="4"/>
        <v>3.6655581834655764E-4</v>
      </c>
      <c r="J30" s="45">
        <f t="shared" si="5"/>
        <v>8.7158521735950251E-3</v>
      </c>
      <c r="K30" s="45">
        <f t="shared" si="6"/>
        <v>1.0876787945947214E-2</v>
      </c>
      <c r="L30" s="45">
        <f t="shared" si="7"/>
        <v>1.1830451602110261E-4</v>
      </c>
      <c r="M30" s="45">
        <f t="shared" si="8"/>
        <v>-3.6723732201760631E-2</v>
      </c>
      <c r="N30" s="45">
        <f t="shared" si="9"/>
        <v>5.4155436548950678E-2</v>
      </c>
      <c r="O30" s="2"/>
      <c r="P30" s="2"/>
      <c r="Q30" s="2"/>
      <c r="R30" s="2"/>
      <c r="S30" s="2"/>
      <c r="V30" s="45">
        <f t="shared" si="10"/>
        <v>1.1830451602110264E-4</v>
      </c>
      <c r="W30" s="45">
        <f t="shared" si="11"/>
        <v>1.2867731338094484E-6</v>
      </c>
      <c r="X30" s="45">
        <f t="shared" si="12"/>
        <v>1.3995958510987331E-8</v>
      </c>
      <c r="Z30" s="129"/>
      <c r="AA30" s="5"/>
    </row>
    <row r="31" spans="1:27" x14ac:dyDescent="0.35">
      <c r="A31" s="6">
        <v>41967</v>
      </c>
      <c r="B31" s="85">
        <v>164.02</v>
      </c>
      <c r="C31" s="43">
        <v>88.604699999999994</v>
      </c>
      <c r="D31" s="45">
        <f t="shared" si="0"/>
        <v>2.5573688488713834E-2</v>
      </c>
      <c r="E31" s="45">
        <f t="shared" si="0"/>
        <v>2.9768732719456271E-2</v>
      </c>
      <c r="F31" s="45">
        <f t="shared" si="1"/>
        <v>2.09417478936791E-2</v>
      </c>
      <c r="G31" s="45">
        <f t="shared" si="2"/>
        <v>2.7898692826942122E-2</v>
      </c>
      <c r="H31" s="45">
        <f t="shared" si="3"/>
        <v>5.8424739174501542E-4</v>
      </c>
      <c r="I31" s="45">
        <f t="shared" si="4"/>
        <v>4.3855680484241298E-4</v>
      </c>
      <c r="J31" s="45">
        <f t="shared" si="5"/>
        <v>9.3580746998020575E-3</v>
      </c>
      <c r="K31" s="45">
        <f t="shared" si="6"/>
        <v>2.0410658019654214E-2</v>
      </c>
      <c r="L31" s="45">
        <f t="shared" si="7"/>
        <v>4.1659496079527489E-4</v>
      </c>
      <c r="M31" s="45">
        <f t="shared" si="8"/>
        <v>-3.6081509675553597E-2</v>
      </c>
      <c r="N31" s="45">
        <f t="shared" si="9"/>
        <v>5.4797659075157712E-2</v>
      </c>
      <c r="O31" s="2"/>
      <c r="P31" s="2"/>
      <c r="Q31" s="2"/>
      <c r="R31" s="2"/>
      <c r="S31" s="2"/>
      <c r="V31" s="45">
        <f t="shared" si="10"/>
        <v>4.1659496079527489E-4</v>
      </c>
      <c r="W31" s="45">
        <f t="shared" si="11"/>
        <v>8.5029772775036096E-6</v>
      </c>
      <c r="X31" s="45">
        <f t="shared" si="12"/>
        <v>1.7355136136001661E-7</v>
      </c>
      <c r="Z31" s="129"/>
      <c r="AA31" s="5"/>
    </row>
    <row r="32" spans="1:27" x14ac:dyDescent="0.35">
      <c r="A32" s="6">
        <v>41960</v>
      </c>
      <c r="B32" s="85">
        <v>159.93</v>
      </c>
      <c r="C32" s="43">
        <v>86.043300000000002</v>
      </c>
      <c r="D32" s="45">
        <f t="shared" si="0"/>
        <v>1.7366412213740575E-2</v>
      </c>
      <c r="E32" s="45">
        <f t="shared" si="0"/>
        <v>3.5034970825572288E-3</v>
      </c>
      <c r="F32" s="45">
        <f t="shared" si="1"/>
        <v>1.2734471618705841E-2</v>
      </c>
      <c r="G32" s="45">
        <f t="shared" si="2"/>
        <v>1.6334571900430781E-3</v>
      </c>
      <c r="H32" s="45">
        <f t="shared" si="3"/>
        <v>2.0801214226974572E-5</v>
      </c>
      <c r="I32" s="45">
        <f t="shared" si="4"/>
        <v>1.6216676740762455E-4</v>
      </c>
      <c r="J32" s="45">
        <f t="shared" si="5"/>
        <v>6.4234404595256032E-3</v>
      </c>
      <c r="K32" s="45">
        <f t="shared" si="6"/>
        <v>-2.9199433769683744E-3</v>
      </c>
      <c r="L32" s="45">
        <f t="shared" si="7"/>
        <v>8.5260693247014742E-6</v>
      </c>
      <c r="M32" s="45">
        <f t="shared" si="8"/>
        <v>-3.9016143915830054E-2</v>
      </c>
      <c r="N32" s="45">
        <f t="shared" si="9"/>
        <v>5.1863024834881255E-2</v>
      </c>
      <c r="O32" s="2"/>
      <c r="P32" s="2"/>
      <c r="Q32" s="2"/>
      <c r="R32" s="2"/>
      <c r="S32" s="2"/>
      <c r="V32" s="45">
        <f t="shared" si="10"/>
        <v>8.5260693247014675E-6</v>
      </c>
      <c r="W32" s="45">
        <f t="shared" si="11"/>
        <v>-2.4895639656235259E-8</v>
      </c>
      <c r="X32" s="45">
        <f t="shared" si="12"/>
        <v>7.2693858129615338E-11</v>
      </c>
      <c r="Z32" s="129"/>
      <c r="AA32" s="5"/>
    </row>
    <row r="33" spans="1:27" x14ac:dyDescent="0.35">
      <c r="A33" s="6">
        <v>41953</v>
      </c>
      <c r="B33" s="85">
        <v>157.19999999999999</v>
      </c>
      <c r="C33" s="43">
        <v>85.742900000000006</v>
      </c>
      <c r="D33" s="45">
        <f t="shared" si="0"/>
        <v>5.5651506428706973E-3</v>
      </c>
      <c r="E33" s="45">
        <f t="shared" si="0"/>
        <v>9.5191112199533925E-3</v>
      </c>
      <c r="F33" s="45">
        <f t="shared" si="1"/>
        <v>9.3321004783596291E-4</v>
      </c>
      <c r="G33" s="45">
        <f t="shared" si="2"/>
        <v>7.6490713274392419E-3</v>
      </c>
      <c r="H33" s="45">
        <f t="shared" si="3"/>
        <v>7.1381902193802669E-6</v>
      </c>
      <c r="I33" s="45">
        <f t="shared" si="4"/>
        <v>8.7088099338200019E-7</v>
      </c>
      <c r="J33" s="45">
        <f t="shared" si="5"/>
        <v>2.2037230863040866E-3</v>
      </c>
      <c r="K33" s="45">
        <f t="shared" si="6"/>
        <v>7.315388133649306E-3</v>
      </c>
      <c r="L33" s="45">
        <f t="shared" si="7"/>
        <v>5.3514903545937075E-5</v>
      </c>
      <c r="M33" s="45">
        <f t="shared" si="8"/>
        <v>-4.3235861289051568E-2</v>
      </c>
      <c r="N33" s="45">
        <f t="shared" si="9"/>
        <v>4.7643307461659741E-2</v>
      </c>
      <c r="O33" s="2"/>
      <c r="P33" s="2"/>
      <c r="Q33" s="2"/>
      <c r="R33" s="2"/>
      <c r="S33" s="2"/>
      <c r="V33" s="45">
        <f t="shared" si="10"/>
        <v>5.3514903545937102E-5</v>
      </c>
      <c r="W33" s="45">
        <f t="shared" si="11"/>
        <v>3.9148229037333555E-7</v>
      </c>
      <c r="X33" s="45">
        <f t="shared" si="12"/>
        <v>2.8638449015309515E-9</v>
      </c>
      <c r="Z33" s="129"/>
      <c r="AA33" s="5"/>
    </row>
    <row r="34" spans="1:27" x14ac:dyDescent="0.35">
      <c r="A34" s="6">
        <v>41946</v>
      </c>
      <c r="B34" s="85">
        <v>156.33000000000001</v>
      </c>
      <c r="C34" s="43">
        <v>84.934399999999997</v>
      </c>
      <c r="D34" s="45">
        <f t="shared" si="0"/>
        <v>6.9069274430691538E-2</v>
      </c>
      <c r="E34" s="45">
        <f t="shared" si="0"/>
        <v>2.6474491140121719E-2</v>
      </c>
      <c r="F34" s="45">
        <f t="shared" si="1"/>
        <v>6.4437333835656807E-2</v>
      </c>
      <c r="G34" s="45">
        <f t="shared" si="2"/>
        <v>2.4604451247607569E-2</v>
      </c>
      <c r="H34" s="45">
        <f t="shared" si="3"/>
        <v>1.5854452388852315E-3</v>
      </c>
      <c r="I34" s="45">
        <f t="shared" si="4"/>
        <v>4.1521699918478814E-3</v>
      </c>
      <c r="J34" s="45">
        <f t="shared" si="5"/>
        <v>2.4910571232110011E-2</v>
      </c>
      <c r="K34" s="45">
        <f t="shared" si="6"/>
        <v>1.5639199080117079E-3</v>
      </c>
      <c r="L34" s="45">
        <f t="shared" si="7"/>
        <v>2.4458454786753491E-6</v>
      </c>
      <c r="M34" s="45">
        <f t="shared" si="8"/>
        <v>-2.052901314324565E-2</v>
      </c>
      <c r="N34" s="45">
        <f t="shared" si="9"/>
        <v>7.0350155607465659E-2</v>
      </c>
      <c r="O34" s="2"/>
      <c r="P34" s="2"/>
      <c r="Q34" s="2"/>
      <c r="R34" s="2"/>
      <c r="S34" s="2"/>
      <c r="V34" s="45">
        <f t="shared" si="10"/>
        <v>2.4458454786753537E-6</v>
      </c>
      <c r="W34" s="45">
        <f t="shared" si="11"/>
        <v>3.8251064360208143E-9</v>
      </c>
      <c r="X34" s="45">
        <f t="shared" si="12"/>
        <v>5.9821601055566703E-12</v>
      </c>
      <c r="Z34" s="129"/>
      <c r="AA34" s="5"/>
    </row>
    <row r="35" spans="1:27" x14ac:dyDescent="0.35">
      <c r="A35" s="6">
        <v>41939</v>
      </c>
      <c r="B35" s="85">
        <v>146.22999999999999</v>
      </c>
      <c r="C35" s="43">
        <v>82.743799999999993</v>
      </c>
      <c r="D35" s="45">
        <f t="shared" si="0"/>
        <v>2.9136462805264173E-2</v>
      </c>
      <c r="E35" s="45">
        <f t="shared" si="0"/>
        <v>3.7119762152758022E-2</v>
      </c>
      <c r="F35" s="45">
        <f t="shared" si="1"/>
        <v>2.4504522210229439E-2</v>
      </c>
      <c r="G35" s="45">
        <f t="shared" si="2"/>
        <v>3.5249722260243872E-2</v>
      </c>
      <c r="H35" s="45">
        <f t="shared" si="3"/>
        <v>8.6377760203056497E-4</v>
      </c>
      <c r="I35" s="45">
        <f t="shared" si="4"/>
        <v>6.0047160875162787E-4</v>
      </c>
      <c r="J35" s="45">
        <f t="shared" si="5"/>
        <v>1.0631997880822332E-2</v>
      </c>
      <c r="K35" s="45">
        <f t="shared" si="6"/>
        <v>2.648776427193569E-2</v>
      </c>
      <c r="L35" s="45">
        <f t="shared" si="7"/>
        <v>7.0160165612563282E-4</v>
      </c>
      <c r="M35" s="45">
        <f t="shared" si="8"/>
        <v>-3.4807586494533325E-2</v>
      </c>
      <c r="N35" s="45">
        <f t="shared" si="9"/>
        <v>5.6071582256177983E-2</v>
      </c>
      <c r="O35" s="2"/>
      <c r="P35" s="2"/>
      <c r="Q35" s="2"/>
      <c r="R35" s="2"/>
      <c r="S35" s="2"/>
      <c r="V35" s="45">
        <f t="shared" si="10"/>
        <v>7.0160165612563282E-4</v>
      </c>
      <c r="W35" s="45">
        <f t="shared" si="11"/>
        <v>1.8583859280255448E-5</v>
      </c>
      <c r="X35" s="45">
        <f t="shared" si="12"/>
        <v>4.9224488387823076E-7</v>
      </c>
      <c r="Z35" s="129"/>
      <c r="AA35" s="5"/>
    </row>
    <row r="36" spans="1:27" x14ac:dyDescent="0.35">
      <c r="A36" s="6">
        <v>41932</v>
      </c>
      <c r="B36" s="85">
        <v>142.09</v>
      </c>
      <c r="C36" s="43">
        <v>79.782300000000006</v>
      </c>
      <c r="D36" s="45">
        <f t="shared" si="0"/>
        <v>2.1642220304860446E-2</v>
      </c>
      <c r="E36" s="45">
        <f t="shared" si="0"/>
        <v>3.1913087760992911E-3</v>
      </c>
      <c r="F36" s="45">
        <f t="shared" si="1"/>
        <v>1.7010279709825712E-2</v>
      </c>
      <c r="G36" s="45">
        <f t="shared" si="2"/>
        <v>1.3212688835851404E-3</v>
      </c>
      <c r="H36" s="45">
        <f t="shared" si="3"/>
        <v>2.2475153281672383E-5</v>
      </c>
      <c r="I36" s="45">
        <f t="shared" si="4"/>
        <v>2.8934961580650832E-4</v>
      </c>
      <c r="J36" s="45">
        <f t="shared" si="5"/>
        <v>7.9523195186251908E-3</v>
      </c>
      <c r="K36" s="45">
        <f t="shared" si="6"/>
        <v>-4.7610107425258997E-3</v>
      </c>
      <c r="L36" s="45">
        <f t="shared" si="7"/>
        <v>2.266722329044702E-5</v>
      </c>
      <c r="M36" s="45">
        <f t="shared" si="8"/>
        <v>-3.7487264856730464E-2</v>
      </c>
      <c r="N36" s="45">
        <f t="shared" si="9"/>
        <v>5.3391903893980845E-2</v>
      </c>
      <c r="O36" s="2"/>
      <c r="P36" s="2"/>
      <c r="Q36" s="2"/>
      <c r="R36" s="2"/>
      <c r="S36" s="2"/>
      <c r="V36" s="45">
        <f t="shared" si="10"/>
        <v>2.2667223290447003E-5</v>
      </c>
      <c r="W36" s="45">
        <f t="shared" si="11"/>
        <v>-1.0791889358905142E-7</v>
      </c>
      <c r="X36" s="45">
        <f t="shared" si="12"/>
        <v>5.1380301169898306E-10</v>
      </c>
      <c r="Z36" s="129"/>
      <c r="AA36" s="5"/>
    </row>
    <row r="37" spans="1:27" x14ac:dyDescent="0.35">
      <c r="A37" s="6">
        <v>41925</v>
      </c>
      <c r="B37" s="85">
        <v>139.08000000000001</v>
      </c>
      <c r="C37" s="43">
        <v>79.528499999999994</v>
      </c>
      <c r="D37" s="45">
        <f t="shared" si="0"/>
        <v>-8.6142322097378182E-2</v>
      </c>
      <c r="E37" s="45">
        <f t="shared" si="0"/>
        <v>-3.3145745724570963E-2</v>
      </c>
      <c r="F37" s="45">
        <f t="shared" si="1"/>
        <v>-9.0774262692412913E-2</v>
      </c>
      <c r="G37" s="45">
        <f t="shared" si="2"/>
        <v>-3.5015785617085113E-2</v>
      </c>
      <c r="H37" s="45">
        <f t="shared" si="3"/>
        <v>3.1785321219864977E-3</v>
      </c>
      <c r="I37" s="45">
        <f t="shared" si="4"/>
        <v>8.2399667673511874E-3</v>
      </c>
      <c r="J37" s="45">
        <f t="shared" si="5"/>
        <v>-3.0587653806102372E-2</v>
      </c>
      <c r="K37" s="45">
        <f t="shared" si="6"/>
        <v>-2.5580919184685913E-3</v>
      </c>
      <c r="L37" s="45">
        <f t="shared" si="7"/>
        <v>6.5438342633343182E-6</v>
      </c>
      <c r="M37" s="45">
        <f t="shared" si="8"/>
        <v>-7.6027238181458012E-2</v>
      </c>
      <c r="N37" s="45">
        <f t="shared" si="9"/>
        <v>1.485193056925329E-2</v>
      </c>
      <c r="O37" s="2"/>
      <c r="P37" s="2"/>
      <c r="Q37" s="2"/>
      <c r="R37" s="2"/>
      <c r="S37" s="2"/>
      <c r="V37" s="45">
        <f t="shared" si="10"/>
        <v>6.5438342633343114E-6</v>
      </c>
      <c r="W37" s="45">
        <f t="shared" si="11"/>
        <v>-1.6739729544833362E-8</v>
      </c>
      <c r="X37" s="45">
        <f t="shared" si="12"/>
        <v>4.2821766865988113E-11</v>
      </c>
      <c r="Z37" s="129"/>
      <c r="AA37" s="5"/>
    </row>
    <row r="38" spans="1:27" x14ac:dyDescent="0.35">
      <c r="A38" s="6">
        <v>41918</v>
      </c>
      <c r="B38" s="85">
        <v>152.19</v>
      </c>
      <c r="C38" s="43">
        <v>82.254900000000006</v>
      </c>
      <c r="D38" s="45">
        <f t="shared" si="0"/>
        <v>-2.2944801363576394E-3</v>
      </c>
      <c r="E38" s="45">
        <f t="shared" si="0"/>
        <v>-8.3881148682288555E-3</v>
      </c>
      <c r="F38" s="45">
        <f t="shared" si="1"/>
        <v>-6.9264207313923737E-3</v>
      </c>
      <c r="G38" s="45">
        <f t="shared" si="2"/>
        <v>-1.0258154760743005E-2</v>
      </c>
      <c r="H38" s="45">
        <f t="shared" si="3"/>
        <v>7.1052295800641722E-5</v>
      </c>
      <c r="I38" s="45">
        <f t="shared" si="4"/>
        <v>4.7975304148262064E-5</v>
      </c>
      <c r="J38" s="45">
        <f t="shared" si="5"/>
        <v>-6.0660531350713255E-4</v>
      </c>
      <c r="K38" s="45">
        <f t="shared" si="6"/>
        <v>-7.7815095547217232E-3</v>
      </c>
      <c r="L38" s="45">
        <f t="shared" si="7"/>
        <v>6.0551890950225472E-5</v>
      </c>
      <c r="M38" s="45">
        <f t="shared" si="8"/>
        <v>-4.6046189688862788E-2</v>
      </c>
      <c r="N38" s="45">
        <f t="shared" si="9"/>
        <v>4.4832979061848521E-2</v>
      </c>
      <c r="O38" s="2"/>
      <c r="P38" s="2"/>
      <c r="Q38" s="2"/>
      <c r="R38" s="2"/>
      <c r="S38" s="2"/>
      <c r="V38" s="45">
        <f t="shared" si="10"/>
        <v>6.0551890950225445E-5</v>
      </c>
      <c r="W38" s="45">
        <f t="shared" si="11"/>
        <v>-4.7118511798564702E-7</v>
      </c>
      <c r="X38" s="45">
        <f t="shared" si="12"/>
        <v>3.666531497647994E-9</v>
      </c>
      <c r="Z38" s="129"/>
      <c r="AA38" s="5"/>
    </row>
    <row r="39" spans="1:27" x14ac:dyDescent="0.35">
      <c r="A39" s="6">
        <v>41911</v>
      </c>
      <c r="B39" s="85">
        <v>152.54</v>
      </c>
      <c r="C39" s="43">
        <v>82.950699999999998</v>
      </c>
      <c r="D39" s="45">
        <f t="shared" si="0"/>
        <v>-2.1426738516807823E-2</v>
      </c>
      <c r="E39" s="45">
        <f t="shared" si="0"/>
        <v>-2.905210768242136E-2</v>
      </c>
      <c r="F39" s="45">
        <f t="shared" si="1"/>
        <v>-2.6058679111842557E-2</v>
      </c>
      <c r="G39" s="45">
        <f t="shared" si="2"/>
        <v>-3.0922147574935509E-2</v>
      </c>
      <c r="H39" s="45">
        <f t="shared" si="3"/>
        <v>8.05790321104285E-4</v>
      </c>
      <c r="I39" s="45">
        <f t="shared" si="4"/>
        <v>6.7905475705397963E-4</v>
      </c>
      <c r="J39" s="45">
        <f t="shared" si="5"/>
        <v>-7.4476301134512746E-3</v>
      </c>
      <c r="K39" s="45">
        <f t="shared" si="6"/>
        <v>-2.1604477568970083E-2</v>
      </c>
      <c r="L39" s="45">
        <f t="shared" si="7"/>
        <v>4.6675345102813149E-4</v>
      </c>
      <c r="M39" s="45">
        <f t="shared" si="8"/>
        <v>-5.2887214488806927E-2</v>
      </c>
      <c r="N39" s="45">
        <f t="shared" si="9"/>
        <v>3.7991954261904382E-2</v>
      </c>
      <c r="O39" s="2"/>
      <c r="P39" s="2"/>
      <c r="Q39" s="2"/>
      <c r="R39" s="2"/>
      <c r="S39" s="2"/>
      <c r="V39" s="45">
        <f t="shared" si="10"/>
        <v>4.6675345102813149E-4</v>
      </c>
      <c r="W39" s="45">
        <f t="shared" si="11"/>
        <v>-1.0083964462976644E-5</v>
      </c>
      <c r="X39" s="45">
        <f t="shared" si="12"/>
        <v>2.1785878404667035E-7</v>
      </c>
      <c r="Z39" s="129"/>
      <c r="AA39" s="5"/>
    </row>
    <row r="40" spans="1:27" x14ac:dyDescent="0.35">
      <c r="A40" s="6">
        <v>41904</v>
      </c>
      <c r="B40" s="85">
        <v>155.88</v>
      </c>
      <c r="C40" s="43">
        <v>85.432699999999997</v>
      </c>
      <c r="D40" s="45">
        <f t="shared" si="0"/>
        <v>7.6276664511959079E-3</v>
      </c>
      <c r="E40" s="45">
        <f t="shared" si="0"/>
        <v>-7.6960414510207859E-4</v>
      </c>
      <c r="F40" s="45">
        <f t="shared" si="1"/>
        <v>2.9957258561611735E-3</v>
      </c>
      <c r="G40" s="45">
        <f t="shared" si="2"/>
        <v>-2.6396440376162292E-3</v>
      </c>
      <c r="H40" s="45">
        <f t="shared" si="3"/>
        <v>-7.907649894548615E-6</v>
      </c>
      <c r="I40" s="45">
        <f t="shared" si="4"/>
        <v>8.9743734052725964E-6</v>
      </c>
      <c r="J40" s="45">
        <f t="shared" si="5"/>
        <v>2.9412064254088557E-3</v>
      </c>
      <c r="K40" s="45">
        <f t="shared" si="6"/>
        <v>-3.7108105705109342E-3</v>
      </c>
      <c r="L40" s="45">
        <f t="shared" si="7"/>
        <v>1.3770115090215685E-5</v>
      </c>
      <c r="M40" s="45">
        <f t="shared" si="8"/>
        <v>-4.2498377949946799E-2</v>
      </c>
      <c r="N40" s="45">
        <f t="shared" si="9"/>
        <v>4.838079080076451E-2</v>
      </c>
      <c r="O40" s="2"/>
      <c r="P40" s="2"/>
      <c r="Q40" s="2"/>
      <c r="R40" s="2"/>
      <c r="S40" s="2"/>
      <c r="V40" s="45">
        <f t="shared" si="10"/>
        <v>1.3770115090215675E-5</v>
      </c>
      <c r="W40" s="45">
        <f t="shared" si="11"/>
        <v>-5.1098288633924432E-8</v>
      </c>
      <c r="X40" s="45">
        <f t="shared" si="12"/>
        <v>1.8961606959778545E-10</v>
      </c>
      <c r="Z40" s="129"/>
      <c r="AA40" s="5"/>
    </row>
    <row r="41" spans="1:27" x14ac:dyDescent="0.35">
      <c r="A41" s="6">
        <v>41897</v>
      </c>
      <c r="B41" s="85">
        <v>154.69999999999999</v>
      </c>
      <c r="C41" s="43">
        <v>85.498500000000007</v>
      </c>
      <c r="D41" s="45">
        <f t="shared" si="0"/>
        <v>-1.3581585155901445E-2</v>
      </c>
      <c r="E41" s="45">
        <f t="shared" si="0"/>
        <v>5.751115168169253E-3</v>
      </c>
      <c r="F41" s="45">
        <f t="shared" si="1"/>
        <v>-1.8213525750936179E-2</v>
      </c>
      <c r="G41" s="45">
        <f t="shared" si="2"/>
        <v>3.8810752756551024E-3</v>
      </c>
      <c r="H41" s="45">
        <f t="shared" si="3"/>
        <v>-7.0688064474465939E-5</v>
      </c>
      <c r="I41" s="45">
        <f t="shared" si="4"/>
        <v>3.3173252028001531E-4</v>
      </c>
      <c r="J41" s="45">
        <f t="shared" si="5"/>
        <v>-4.6424783308386232E-3</v>
      </c>
      <c r="K41" s="45">
        <f t="shared" si="6"/>
        <v>1.0393593499007876E-2</v>
      </c>
      <c r="L41" s="45">
        <f t="shared" si="7"/>
        <v>1.0802678582261879E-4</v>
      </c>
      <c r="M41" s="45">
        <f t="shared" si="8"/>
        <v>-5.008206270619428E-2</v>
      </c>
      <c r="N41" s="45">
        <f t="shared" si="9"/>
        <v>4.0797106044517029E-2</v>
      </c>
      <c r="O41" s="2"/>
      <c r="P41" s="2"/>
      <c r="Q41" s="2"/>
      <c r="R41" s="2"/>
      <c r="S41" s="2"/>
      <c r="V41" s="45">
        <f t="shared" si="10"/>
        <v>1.0802678582261882E-4</v>
      </c>
      <c r="W41" s="45">
        <f t="shared" si="11"/>
        <v>1.1227864988446873E-6</v>
      </c>
      <c r="X41" s="45">
        <f t="shared" si="12"/>
        <v>1.1669786455165958E-8</v>
      </c>
      <c r="Z41" s="129"/>
      <c r="AA41" s="5"/>
    </row>
    <row r="42" spans="1:27" x14ac:dyDescent="0.35">
      <c r="A42" s="6">
        <v>41890</v>
      </c>
      <c r="B42" s="85">
        <v>156.83000000000001</v>
      </c>
      <c r="C42" s="43">
        <v>85.009600000000006</v>
      </c>
      <c r="D42" s="45">
        <f t="shared" si="0"/>
        <v>1.7385663314953011E-2</v>
      </c>
      <c r="E42" s="45">
        <f t="shared" si="0"/>
        <v>9.714734350298293E-3</v>
      </c>
      <c r="F42" s="45">
        <f t="shared" si="1"/>
        <v>1.2753722719918276E-2</v>
      </c>
      <c r="G42" s="45">
        <f t="shared" si="2"/>
        <v>7.8446944577841432E-3</v>
      </c>
      <c r="H42" s="45">
        <f t="shared" si="3"/>
        <v>1.0004905793705861E-4</v>
      </c>
      <c r="I42" s="45">
        <f t="shared" si="4"/>
        <v>1.6265744321655964E-4</v>
      </c>
      <c r="J42" s="45">
        <f t="shared" si="5"/>
        <v>6.430323978355512E-3</v>
      </c>
      <c r="K42" s="45">
        <f t="shared" si="6"/>
        <v>3.284410371942781E-3</v>
      </c>
      <c r="L42" s="45">
        <f t="shared" si="7"/>
        <v>1.0787351491325317E-5</v>
      </c>
      <c r="M42" s="45">
        <f t="shared" si="8"/>
        <v>-3.9009260397000145E-2</v>
      </c>
      <c r="N42" s="45">
        <f t="shared" si="9"/>
        <v>5.1869908353711164E-2</v>
      </c>
      <c r="O42" s="2"/>
      <c r="P42" s="2"/>
      <c r="Q42" s="2"/>
      <c r="R42" s="2"/>
      <c r="S42" s="2"/>
      <c r="V42" s="45">
        <f t="shared" si="10"/>
        <v>1.0787351491325326E-5</v>
      </c>
      <c r="W42" s="45">
        <f t="shared" si="11"/>
        <v>3.5430089123901338E-8</v>
      </c>
      <c r="X42" s="45">
        <f t="shared" si="12"/>
        <v>1.1636695219739872E-10</v>
      </c>
      <c r="Z42" s="129"/>
      <c r="AA42" s="5"/>
    </row>
    <row r="43" spans="1:27" x14ac:dyDescent="0.35">
      <c r="A43" s="6">
        <v>41883</v>
      </c>
      <c r="B43" s="85">
        <v>154.15</v>
      </c>
      <c r="C43" s="43">
        <v>84.191699999999997</v>
      </c>
      <c r="D43" s="45">
        <f t="shared" si="0"/>
        <v>2.5069823114775971E-2</v>
      </c>
      <c r="E43" s="45">
        <f t="shared" si="0"/>
        <v>2.4131500743845815E-2</v>
      </c>
      <c r="F43" s="45">
        <f t="shared" si="1"/>
        <v>2.0437882519741237E-2</v>
      </c>
      <c r="G43" s="45">
        <f t="shared" si="2"/>
        <v>2.2261460851331665E-2</v>
      </c>
      <c r="H43" s="45">
        <f t="shared" si="3"/>
        <v>4.549771215973353E-4</v>
      </c>
      <c r="I43" s="45">
        <f t="shared" si="4"/>
        <v>4.1770704189074442E-4</v>
      </c>
      <c r="J43" s="45">
        <f t="shared" si="5"/>
        <v>9.1779101081266579E-3</v>
      </c>
      <c r="K43" s="45">
        <f t="shared" si="6"/>
        <v>1.4953590635719157E-2</v>
      </c>
      <c r="L43" s="45">
        <f t="shared" si="7"/>
        <v>2.2360987290066768E-4</v>
      </c>
      <c r="M43" s="45">
        <f t="shared" si="8"/>
        <v>-3.6261674267228997E-2</v>
      </c>
      <c r="N43" s="45">
        <f t="shared" si="9"/>
        <v>5.4617494483482312E-2</v>
      </c>
      <c r="O43" s="2"/>
      <c r="P43" s="2"/>
      <c r="Q43" s="2"/>
      <c r="R43" s="2"/>
      <c r="S43" s="2"/>
      <c r="V43" s="45">
        <f t="shared" si="10"/>
        <v>2.2360987290066773E-4</v>
      </c>
      <c r="W43" s="45">
        <f t="shared" si="11"/>
        <v>3.3437705014617762E-6</v>
      </c>
      <c r="X43" s="45">
        <f t="shared" si="12"/>
        <v>5.0001375258652776E-8</v>
      </c>
      <c r="Z43" s="129"/>
      <c r="AA43" s="5"/>
    </row>
    <row r="44" spans="1:27" x14ac:dyDescent="0.35">
      <c r="A44" s="6">
        <v>41876</v>
      </c>
      <c r="B44" s="85">
        <v>150.38</v>
      </c>
      <c r="C44" s="43">
        <v>82.207899999999995</v>
      </c>
      <c r="D44" s="45">
        <f t="shared" si="0"/>
        <v>2.104834329168926E-2</v>
      </c>
      <c r="E44" s="45">
        <f t="shared" si="0"/>
        <v>6.4457759049183615E-3</v>
      </c>
      <c r="F44" s="45">
        <f t="shared" si="1"/>
        <v>1.6416402696654526E-2</v>
      </c>
      <c r="G44" s="45">
        <f t="shared" si="2"/>
        <v>4.5757360124042109E-3</v>
      </c>
      <c r="H44" s="45">
        <f t="shared" si="3"/>
        <v>7.5117125013211716E-5</v>
      </c>
      <c r="I44" s="45">
        <f t="shared" si="4"/>
        <v>2.69498277498726E-4</v>
      </c>
      <c r="J44" s="45">
        <f t="shared" si="5"/>
        <v>7.7399699206617718E-3</v>
      </c>
      <c r="K44" s="45">
        <f t="shared" si="6"/>
        <v>-1.2941940157434103E-3</v>
      </c>
      <c r="L44" s="45">
        <f t="shared" si="7"/>
        <v>1.6749381503860545E-6</v>
      </c>
      <c r="M44" s="45">
        <f t="shared" si="8"/>
        <v>-3.7699614454693886E-2</v>
      </c>
      <c r="N44" s="45">
        <f t="shared" si="9"/>
        <v>5.3179554296017423E-2</v>
      </c>
      <c r="O44" s="2"/>
      <c r="P44" s="2"/>
      <c r="Q44" s="2"/>
      <c r="R44" s="2"/>
      <c r="S44" s="2"/>
      <c r="V44" s="45">
        <f t="shared" si="10"/>
        <v>1.6749381503860507E-6</v>
      </c>
      <c r="W44" s="45">
        <f t="shared" si="11"/>
        <v>-2.1676949309699605E-9</v>
      </c>
      <c r="X44" s="45">
        <f t="shared" si="12"/>
        <v>2.8054178076186444E-12</v>
      </c>
      <c r="Z44" s="129"/>
      <c r="AA44" s="5"/>
    </row>
    <row r="45" spans="1:27" x14ac:dyDescent="0.35">
      <c r="A45" s="6">
        <v>41869</v>
      </c>
      <c r="B45" s="85">
        <v>147.28</v>
      </c>
      <c r="C45" s="43">
        <v>81.681399999999996</v>
      </c>
      <c r="D45" s="45">
        <f t="shared" si="0"/>
        <v>2.2456617897244815E-3</v>
      </c>
      <c r="E45" s="45">
        <f t="shared" si="0"/>
        <v>3.1828482929897969E-2</v>
      </c>
      <c r="F45" s="45">
        <f t="shared" si="1"/>
        <v>-2.3862788053102529E-3</v>
      </c>
      <c r="G45" s="45">
        <f t="shared" si="2"/>
        <v>2.995844303738382E-2</v>
      </c>
      <c r="H45" s="45">
        <f t="shared" si="3"/>
        <v>-7.1489197660203519E-5</v>
      </c>
      <c r="I45" s="45">
        <f t="shared" si="4"/>
        <v>5.6943265366729274E-6</v>
      </c>
      <c r="J45" s="45">
        <f t="shared" si="5"/>
        <v>1.0167902571554003E-3</v>
      </c>
      <c r="K45" s="45">
        <f t="shared" si="6"/>
        <v>3.0811692672742568E-2</v>
      </c>
      <c r="L45" s="45">
        <f t="shared" si="7"/>
        <v>9.4936040535953804E-4</v>
      </c>
      <c r="M45" s="45">
        <f t="shared" si="8"/>
        <v>-4.4422794118200257E-2</v>
      </c>
      <c r="N45" s="45">
        <f t="shared" si="9"/>
        <v>4.6456374632511052E-2</v>
      </c>
      <c r="O45" s="2"/>
      <c r="P45" s="2"/>
      <c r="Q45" s="2"/>
      <c r="R45" s="2"/>
      <c r="S45" s="2"/>
      <c r="V45" s="45">
        <f t="shared" si="10"/>
        <v>9.4936040535953804E-4</v>
      </c>
      <c r="W45" s="45">
        <f t="shared" si="11"/>
        <v>2.9251401045608393E-5</v>
      </c>
      <c r="X45" s="45">
        <f t="shared" si="12"/>
        <v>9.012851792644264E-7</v>
      </c>
      <c r="Z45" s="129"/>
      <c r="AA45" s="5"/>
    </row>
    <row r="46" spans="1:27" x14ac:dyDescent="0.35">
      <c r="A46" s="6">
        <v>41862</v>
      </c>
      <c r="B46" s="85">
        <v>146.94999999999999</v>
      </c>
      <c r="C46" s="43">
        <v>79.161799999999999</v>
      </c>
      <c r="D46" s="45">
        <f t="shared" si="0"/>
        <v>-7.4299223235394975E-3</v>
      </c>
      <c r="E46" s="45">
        <f t="shared" si="0"/>
        <v>6.8158202322644067E-3</v>
      </c>
      <c r="F46" s="45">
        <f t="shared" si="1"/>
        <v>-1.2061862918574232E-2</v>
      </c>
      <c r="G46" s="45">
        <f t="shared" si="2"/>
        <v>4.945780339750256E-3</v>
      </c>
      <c r="H46" s="45">
        <f t="shared" si="3"/>
        <v>-5.965532448344708E-5</v>
      </c>
      <c r="I46" s="45">
        <f t="shared" si="4"/>
        <v>1.4548853706647608E-4</v>
      </c>
      <c r="J46" s="45">
        <f t="shared" si="5"/>
        <v>-2.4428593856917788E-3</v>
      </c>
      <c r="K46" s="45">
        <f t="shared" si="6"/>
        <v>9.258679617956185E-3</v>
      </c>
      <c r="L46" s="45">
        <f t="shared" si="7"/>
        <v>8.5723148267957284E-5</v>
      </c>
      <c r="M46" s="45">
        <f t="shared" si="8"/>
        <v>-4.788244376104743E-2</v>
      </c>
      <c r="N46" s="45">
        <f t="shared" si="9"/>
        <v>4.2996724989663879E-2</v>
      </c>
      <c r="O46" s="2"/>
      <c r="P46" s="2"/>
      <c r="Q46" s="2"/>
      <c r="R46" s="2"/>
      <c r="S46" s="2"/>
      <c r="V46" s="45">
        <f t="shared" si="10"/>
        <v>8.5723148267957325E-5</v>
      </c>
      <c r="W46" s="45">
        <f t="shared" si="11"/>
        <v>7.9368316565557273E-7</v>
      </c>
      <c r="X46" s="45">
        <f t="shared" si="12"/>
        <v>7.3484581489701952E-9</v>
      </c>
      <c r="Z46" s="129"/>
      <c r="AA46" s="5"/>
    </row>
    <row r="47" spans="1:27" x14ac:dyDescent="0.35">
      <c r="A47" s="6">
        <v>41855</v>
      </c>
      <c r="B47" s="85">
        <v>148.05000000000001</v>
      </c>
      <c r="C47" s="43">
        <v>78.625900000000001</v>
      </c>
      <c r="D47" s="45">
        <f t="shared" si="0"/>
        <v>-3.8886003635419247E-2</v>
      </c>
      <c r="E47" s="45">
        <f t="shared" si="0"/>
        <v>-1.6117346293948821E-2</v>
      </c>
      <c r="F47" s="45">
        <f t="shared" si="1"/>
        <v>-4.3517944230453978E-2</v>
      </c>
      <c r="G47" s="45">
        <f t="shared" si="2"/>
        <v>-1.7987386186462971E-2</v>
      </c>
      <c r="H47" s="45">
        <f t="shared" si="3"/>
        <v>7.8277406891413381E-4</v>
      </c>
      <c r="I47" s="45">
        <f t="shared" si="4"/>
        <v>1.8938114700449028E-3</v>
      </c>
      <c r="J47" s="45">
        <f t="shared" si="5"/>
        <v>-1.3690451179848039E-2</v>
      </c>
      <c r="K47" s="45">
        <f t="shared" si="6"/>
        <v>-2.4268951141007827E-3</v>
      </c>
      <c r="L47" s="45">
        <f t="shared" si="7"/>
        <v>5.8898198948462514E-6</v>
      </c>
      <c r="M47" s="45">
        <f t="shared" si="8"/>
        <v>-5.9130035555203693E-2</v>
      </c>
      <c r="N47" s="45">
        <f t="shared" si="9"/>
        <v>3.1749133195507616E-2</v>
      </c>
      <c r="O47" s="2"/>
      <c r="P47" s="2"/>
      <c r="Q47" s="2"/>
      <c r="R47" s="2"/>
      <c r="S47" s="2"/>
      <c r="V47" s="45">
        <f t="shared" si="10"/>
        <v>5.8898198948462447E-6</v>
      </c>
      <c r="W47" s="45">
        <f t="shared" si="11"/>
        <v>-1.4293975125735929E-8</v>
      </c>
      <c r="X47" s="45">
        <f t="shared" si="12"/>
        <v>3.4689978393726629E-11</v>
      </c>
      <c r="Z47" s="129"/>
      <c r="AA47" s="5"/>
    </row>
    <row r="48" spans="1:27" x14ac:dyDescent="0.35">
      <c r="A48" s="6">
        <v>41848</v>
      </c>
      <c r="B48" s="85">
        <v>154.04</v>
      </c>
      <c r="C48" s="43">
        <v>79.913899999999998</v>
      </c>
      <c r="D48" s="45">
        <f t="shared" si="0"/>
        <v>1.4889972328369949E-2</v>
      </c>
      <c r="E48" s="45">
        <f t="shared" si="0"/>
        <v>-5.1501600944134484E-3</v>
      </c>
      <c r="F48" s="45">
        <f t="shared" si="1"/>
        <v>1.0258031733335215E-2</v>
      </c>
      <c r="G48" s="45">
        <f t="shared" si="2"/>
        <v>-7.0201999869275991E-3</v>
      </c>
      <c r="H48" s="45">
        <f t="shared" si="3"/>
        <v>-7.201343424026277E-5</v>
      </c>
      <c r="I48" s="45">
        <f t="shared" si="4"/>
        <v>1.0522721504211226E-4</v>
      </c>
      <c r="J48" s="45">
        <f t="shared" si="5"/>
        <v>5.5379523830786318E-3</v>
      </c>
      <c r="K48" s="45">
        <f t="shared" si="6"/>
        <v>-1.068811247749208E-2</v>
      </c>
      <c r="L48" s="45">
        <f t="shared" si="7"/>
        <v>1.1423574833152189E-4</v>
      </c>
      <c r="M48" s="45">
        <f t="shared" si="8"/>
        <v>-3.9901631992277024E-2</v>
      </c>
      <c r="N48" s="45">
        <f t="shared" si="9"/>
        <v>5.0977536758434285E-2</v>
      </c>
      <c r="O48" s="2"/>
      <c r="P48" s="2"/>
      <c r="Q48" s="2"/>
      <c r="R48" s="2"/>
      <c r="S48" s="2"/>
      <c r="V48" s="45">
        <f t="shared" si="10"/>
        <v>1.1423574833152185E-4</v>
      </c>
      <c r="W48" s="45">
        <f t="shared" si="11"/>
        <v>-1.2209645271177835E-6</v>
      </c>
      <c r="X48" s="45">
        <f t="shared" si="12"/>
        <v>1.3049806196862797E-8</v>
      </c>
      <c r="Z48" s="129"/>
      <c r="AA48" s="5"/>
    </row>
    <row r="49" spans="1:27" x14ac:dyDescent="0.35">
      <c r="A49" s="6">
        <v>41841</v>
      </c>
      <c r="B49" s="85">
        <v>151.78</v>
      </c>
      <c r="C49" s="43">
        <v>80.327600000000004</v>
      </c>
      <c r="D49" s="45">
        <f t="shared" si="0"/>
        <v>-1.0302556077204044E-2</v>
      </c>
      <c r="E49" s="45">
        <f t="shared" si="0"/>
        <v>-7.6654053646718423E-3</v>
      </c>
      <c r="F49" s="45">
        <f t="shared" si="1"/>
        <v>-1.4934496672238779E-2</v>
      </c>
      <c r="G49" s="45">
        <f t="shared" si="2"/>
        <v>-9.535445257185993E-3</v>
      </c>
      <c r="H49" s="45">
        <f t="shared" si="3"/>
        <v>1.4240707546175926E-4</v>
      </c>
      <c r="I49" s="45">
        <f t="shared" si="4"/>
        <v>2.2303919085311116E-4</v>
      </c>
      <c r="J49" s="45">
        <f t="shared" si="5"/>
        <v>-3.4700124984710025E-3</v>
      </c>
      <c r="K49" s="45">
        <f t="shared" si="6"/>
        <v>-4.1953928662008394E-3</v>
      </c>
      <c r="L49" s="45">
        <f t="shared" si="7"/>
        <v>1.7601321301768895E-5</v>
      </c>
      <c r="M49" s="45">
        <f t="shared" si="8"/>
        <v>-4.8909596873826656E-2</v>
      </c>
      <c r="N49" s="45">
        <f t="shared" si="9"/>
        <v>4.1969571876884652E-2</v>
      </c>
      <c r="O49" s="2"/>
      <c r="P49" s="2"/>
      <c r="Q49" s="2"/>
      <c r="R49" s="2"/>
      <c r="S49" s="2"/>
      <c r="V49" s="45">
        <f t="shared" si="10"/>
        <v>1.7601321301768879E-5</v>
      </c>
      <c r="W49" s="45">
        <f t="shared" si="11"/>
        <v>-7.3844457825149996E-8</v>
      </c>
      <c r="X49" s="45">
        <f t="shared" si="12"/>
        <v>3.0980651156810288E-10</v>
      </c>
      <c r="Z49" s="129"/>
      <c r="AA49" s="5"/>
    </row>
    <row r="50" spans="1:27" x14ac:dyDescent="0.35">
      <c r="A50" s="6">
        <v>41834</v>
      </c>
      <c r="B50" s="85">
        <v>153.36000000000001</v>
      </c>
      <c r="C50" s="43">
        <v>80.948099999999997</v>
      </c>
      <c r="D50" s="45">
        <f t="shared" si="0"/>
        <v>-3.7590210229055419E-2</v>
      </c>
      <c r="E50" s="45">
        <f t="shared" si="0"/>
        <v>-1.8803773118349926E-2</v>
      </c>
      <c r="F50" s="45">
        <f t="shared" si="1"/>
        <v>-4.2222150824090157E-2</v>
      </c>
      <c r="G50" s="45">
        <f t="shared" si="2"/>
        <v>-2.0673813010864076E-2</v>
      </c>
      <c r="H50" s="45">
        <f t="shared" si="3"/>
        <v>8.7289285105374051E-4</v>
      </c>
      <c r="I50" s="45">
        <f t="shared" si="4"/>
        <v>1.7827100202122172E-3</v>
      </c>
      <c r="J50" s="45">
        <f t="shared" si="5"/>
        <v>-1.3227120889598716E-2</v>
      </c>
      <c r="K50" s="45">
        <f t="shared" si="6"/>
        <v>-5.5766522287512103E-3</v>
      </c>
      <c r="L50" s="45">
        <f t="shared" si="7"/>
        <v>3.1099050080435839E-5</v>
      </c>
      <c r="M50" s="45">
        <f t="shared" si="8"/>
        <v>-5.8666705264954364E-2</v>
      </c>
      <c r="N50" s="45">
        <f t="shared" si="9"/>
        <v>3.2212463485756945E-2</v>
      </c>
      <c r="O50" s="2"/>
      <c r="P50" s="2"/>
      <c r="Q50" s="2"/>
      <c r="R50" s="2"/>
      <c r="S50" s="2"/>
      <c r="V50" s="45">
        <f t="shared" si="10"/>
        <v>3.1099050080435819E-5</v>
      </c>
      <c r="W50" s="45">
        <f t="shared" si="11"/>
        <v>-1.7342858694310786E-7</v>
      </c>
      <c r="X50" s="45">
        <f t="shared" si="12"/>
        <v>9.6715091590545522E-10</v>
      </c>
      <c r="Z50" s="129"/>
      <c r="AA50" s="5"/>
    </row>
    <row r="51" spans="1:27" x14ac:dyDescent="0.35">
      <c r="A51" s="6">
        <v>41827</v>
      </c>
      <c r="B51" s="85">
        <v>159.35</v>
      </c>
      <c r="C51" s="43">
        <v>82.499399999999994</v>
      </c>
      <c r="D51" s="45">
        <f t="shared" si="0"/>
        <v>4.6655318075782149E-3</v>
      </c>
      <c r="E51" s="45">
        <f t="shared" si="0"/>
        <v>9.9403335153279166E-3</v>
      </c>
      <c r="F51" s="45">
        <f t="shared" si="1"/>
        <v>3.3591212543480561E-5</v>
      </c>
      <c r="G51" s="45">
        <f t="shared" si="2"/>
        <v>8.0702936228137651E-3</v>
      </c>
      <c r="H51" s="45">
        <f t="shared" si="3"/>
        <v>2.7109094837223294E-7</v>
      </c>
      <c r="I51" s="45">
        <f t="shared" si="4"/>
        <v>1.1283695601412858E-9</v>
      </c>
      <c r="J51" s="45">
        <f t="shared" si="5"/>
        <v>1.8820509323768028E-3</v>
      </c>
      <c r="K51" s="45">
        <f t="shared" si="6"/>
        <v>8.0582825829511144E-3</v>
      </c>
      <c r="L51" s="45">
        <f t="shared" si="7"/>
        <v>6.4935918186693291E-5</v>
      </c>
      <c r="M51" s="45">
        <f t="shared" si="8"/>
        <v>-4.355753344297885E-2</v>
      </c>
      <c r="N51" s="45">
        <f t="shared" si="9"/>
        <v>4.7321635307732458E-2</v>
      </c>
      <c r="O51" s="2"/>
      <c r="P51" s="2"/>
      <c r="Q51" s="2"/>
      <c r="R51" s="2"/>
      <c r="S51" s="2"/>
      <c r="V51" s="45">
        <f t="shared" si="10"/>
        <v>6.4935918186693318E-5</v>
      </c>
      <c r="W51" s="45">
        <f t="shared" si="11"/>
        <v>5.2327197853176943E-7</v>
      </c>
      <c r="X51" s="45">
        <f t="shared" si="12"/>
        <v>4.2166734707489281E-9</v>
      </c>
      <c r="Z51" s="129"/>
      <c r="AA51" s="5"/>
    </row>
    <row r="52" spans="1:27" x14ac:dyDescent="0.35">
      <c r="A52" s="6">
        <v>41820</v>
      </c>
      <c r="B52" s="85">
        <v>158.61000000000001</v>
      </c>
      <c r="C52" s="43">
        <v>81.687399999999997</v>
      </c>
      <c r="D52" s="45">
        <f t="shared" si="0"/>
        <v>-3.3304009048634709E-3</v>
      </c>
      <c r="E52" s="45">
        <f t="shared" si="0"/>
        <v>-5.3296738755874463E-3</v>
      </c>
      <c r="F52" s="45">
        <f t="shared" si="1"/>
        <v>-7.9623414998982057E-3</v>
      </c>
      <c r="G52" s="45">
        <f t="shared" si="2"/>
        <v>-7.199713768101597E-3</v>
      </c>
      <c r="H52" s="45">
        <f t="shared" si="3"/>
        <v>5.7326579723143832E-5</v>
      </c>
      <c r="I52" s="45">
        <f t="shared" si="4"/>
        <v>6.3398882161001208E-5</v>
      </c>
      <c r="J52" s="45">
        <f t="shared" si="5"/>
        <v>-9.770142598637746E-4</v>
      </c>
      <c r="K52" s="45">
        <f t="shared" si="6"/>
        <v>-4.3526596157236717E-3</v>
      </c>
      <c r="L52" s="45">
        <f t="shared" si="7"/>
        <v>1.8945645730351743E-5</v>
      </c>
      <c r="M52" s="45">
        <f t="shared" si="8"/>
        <v>-4.6416598635219429E-2</v>
      </c>
      <c r="N52" s="45">
        <f t="shared" si="9"/>
        <v>4.446257011549188E-2</v>
      </c>
      <c r="O52" s="2"/>
      <c r="P52" s="2"/>
      <c r="Q52" s="2"/>
      <c r="R52" s="2"/>
      <c r="S52" s="2"/>
      <c r="V52" s="45">
        <f t="shared" si="10"/>
        <v>1.8945645730351726E-5</v>
      </c>
      <c r="W52" s="45">
        <f t="shared" si="11"/>
        <v>-8.246394706430953E-8</v>
      </c>
      <c r="X52" s="45">
        <f t="shared" si="12"/>
        <v>3.5893749213999461E-10</v>
      </c>
      <c r="Z52" s="129"/>
      <c r="AA52" s="5"/>
    </row>
    <row r="53" spans="1:27" x14ac:dyDescent="0.35">
      <c r="A53" s="6">
        <v>41813</v>
      </c>
      <c r="B53" s="85">
        <v>159.13999999999999</v>
      </c>
      <c r="C53" s="43">
        <v>82.125100000000003</v>
      </c>
      <c r="D53" s="45">
        <f t="shared" si="0"/>
        <v>-9.1526056908039794E-3</v>
      </c>
      <c r="E53" s="45">
        <f t="shared" si="0"/>
        <v>-2.3760730897574838E-3</v>
      </c>
      <c r="F53" s="45">
        <f t="shared" si="1"/>
        <v>-1.3784546285838714E-2</v>
      </c>
      <c r="G53" s="45">
        <f t="shared" si="2"/>
        <v>-4.2461129822716345E-3</v>
      </c>
      <c r="H53" s="45">
        <f t="shared" si="3"/>
        <v>5.8530740939024006E-5</v>
      </c>
      <c r="I53" s="45">
        <f t="shared" si="4"/>
        <v>1.9001371630642989E-4</v>
      </c>
      <c r="J53" s="45">
        <f t="shared" si="5"/>
        <v>-3.0588305587525466E-3</v>
      </c>
      <c r="K53" s="45">
        <f t="shared" si="6"/>
        <v>6.8275746899506282E-4</v>
      </c>
      <c r="L53" s="45">
        <f t="shared" si="7"/>
        <v>4.6615776146854418E-7</v>
      </c>
      <c r="M53" s="45">
        <f t="shared" si="8"/>
        <v>-4.8498414934108197E-2</v>
      </c>
      <c r="N53" s="45">
        <f t="shared" si="9"/>
        <v>4.2380753816603112E-2</v>
      </c>
      <c r="O53" s="2"/>
      <c r="P53" s="2"/>
      <c r="Q53" s="2"/>
      <c r="R53" s="2"/>
      <c r="S53" s="2"/>
      <c r="V53" s="45">
        <f t="shared" si="10"/>
        <v>4.6615776146854624E-7</v>
      </c>
      <c r="W53" s="45">
        <f t="shared" si="11"/>
        <v>3.1827269337266958E-10</v>
      </c>
      <c r="X53" s="45">
        <f t="shared" si="12"/>
        <v>2.1730305857736607E-13</v>
      </c>
      <c r="Z53" s="129"/>
      <c r="AA53" s="5"/>
    </row>
    <row r="54" spans="1:27" x14ac:dyDescent="0.35">
      <c r="A54" s="6">
        <v>41806</v>
      </c>
      <c r="B54" s="85">
        <v>160.61000000000001</v>
      </c>
      <c r="C54" s="43">
        <v>82.320700000000002</v>
      </c>
      <c r="D54" s="45">
        <f t="shared" si="0"/>
        <v>-6.1034785150540762E-2</v>
      </c>
      <c r="E54" s="45">
        <f t="shared" si="0"/>
        <v>4.7748369024587936E-3</v>
      </c>
      <c r="F54" s="45">
        <f t="shared" si="1"/>
        <v>-6.5666725745575499E-2</v>
      </c>
      <c r="G54" s="45">
        <f t="shared" si="2"/>
        <v>2.904797009944643E-3</v>
      </c>
      <c r="H54" s="45">
        <f t="shared" si="3"/>
        <v>-1.907485085986026E-4</v>
      </c>
      <c r="I54" s="45">
        <f t="shared" si="4"/>
        <v>4.3121188701446284E-3</v>
      </c>
      <c r="J54" s="45">
        <f t="shared" si="5"/>
        <v>-2.1610078890307874E-2</v>
      </c>
      <c r="K54" s="45">
        <f t="shared" si="6"/>
        <v>2.6384915792766667E-2</v>
      </c>
      <c r="L54" s="45">
        <f t="shared" si="7"/>
        <v>6.9616378139138787E-4</v>
      </c>
      <c r="M54" s="45">
        <f t="shared" si="8"/>
        <v>-6.7049663265663528E-2</v>
      </c>
      <c r="N54" s="45">
        <f t="shared" si="9"/>
        <v>2.3829505485047787E-2</v>
      </c>
      <c r="O54" s="2"/>
      <c r="P54" s="2"/>
      <c r="Q54" s="2"/>
      <c r="R54" s="2"/>
      <c r="S54" s="2"/>
      <c r="V54" s="45">
        <f t="shared" si="10"/>
        <v>6.9616378139138787E-4</v>
      </c>
      <c r="W54" s="45">
        <f t="shared" si="11"/>
        <v>1.8368222749985792E-5</v>
      </c>
      <c r="X54" s="45">
        <f t="shared" si="12"/>
        <v>4.8464401052115604E-7</v>
      </c>
      <c r="Z54" s="129"/>
      <c r="AA54" s="5"/>
    </row>
    <row r="55" spans="1:27" x14ac:dyDescent="0.35">
      <c r="A55" s="6">
        <v>41799</v>
      </c>
      <c r="B55" s="85">
        <v>171.05</v>
      </c>
      <c r="C55" s="43">
        <v>81.929500000000004</v>
      </c>
      <c r="D55" s="45">
        <f t="shared" si="0"/>
        <v>1.9611349546971989E-2</v>
      </c>
      <c r="E55" s="45">
        <f t="shared" si="0"/>
        <v>-1.7755558352965089E-2</v>
      </c>
      <c r="F55" s="45">
        <f t="shared" si="1"/>
        <v>1.4979408951937254E-2</v>
      </c>
      <c r="G55" s="45">
        <f t="shared" si="2"/>
        <v>-1.9625598245479239E-2</v>
      </c>
      <c r="H55" s="45">
        <f t="shared" si="3"/>
        <v>-2.9397986204545578E-4</v>
      </c>
      <c r="I55" s="45">
        <f t="shared" si="4"/>
        <v>2.2438269254937795E-4</v>
      </c>
      <c r="J55" s="45">
        <f t="shared" si="5"/>
        <v>7.2261513400481772E-3</v>
      </c>
      <c r="K55" s="45">
        <f t="shared" si="6"/>
        <v>-2.4981709693013266E-2</v>
      </c>
      <c r="L55" s="45">
        <f t="shared" si="7"/>
        <v>6.2408581918599294E-4</v>
      </c>
      <c r="M55" s="45">
        <f t="shared" si="8"/>
        <v>-3.8213433035307477E-2</v>
      </c>
      <c r="N55" s="45">
        <f t="shared" si="9"/>
        <v>5.2665735715403832E-2</v>
      </c>
      <c r="O55" s="2"/>
      <c r="P55" s="2"/>
      <c r="Q55" s="2"/>
      <c r="R55" s="2"/>
      <c r="S55" s="2"/>
      <c r="V55" s="45">
        <f t="shared" si="10"/>
        <v>6.2408581918599294E-4</v>
      </c>
      <c r="W55" s="45">
        <f t="shared" si="11"/>
        <v>-1.5590730758430843E-5</v>
      </c>
      <c r="X55" s="45">
        <f t="shared" si="12"/>
        <v>3.8948310970905188E-7</v>
      </c>
      <c r="Z55" s="129"/>
      <c r="AA55" s="5"/>
    </row>
    <row r="56" spans="1:27" x14ac:dyDescent="0.35">
      <c r="A56" s="6">
        <v>41792</v>
      </c>
      <c r="B56" s="85">
        <v>167.76</v>
      </c>
      <c r="C56" s="43">
        <v>83.410499999999999</v>
      </c>
      <c r="D56" s="45">
        <f t="shared" si="0"/>
        <v>1.6296116798933773E-2</v>
      </c>
      <c r="E56" s="45">
        <f t="shared" si="0"/>
        <v>3.4732164125416648E-3</v>
      </c>
      <c r="F56" s="45">
        <f t="shared" si="1"/>
        <v>1.1664176203899038E-2</v>
      </c>
      <c r="G56" s="45">
        <f t="shared" si="2"/>
        <v>1.6031765200275141E-3</v>
      </c>
      <c r="H56" s="45">
        <f t="shared" si="3"/>
        <v>1.8699733415554601E-5</v>
      </c>
      <c r="I56" s="45">
        <f t="shared" si="4"/>
        <v>1.3605300651560459E-4</v>
      </c>
      <c r="J56" s="45">
        <f t="shared" si="5"/>
        <v>6.0407403448626343E-3</v>
      </c>
      <c r="K56" s="45">
        <f t="shared" si="6"/>
        <v>-2.5675239323209695E-3</v>
      </c>
      <c r="L56" s="45">
        <f t="shared" si="7"/>
        <v>6.5921791430409341E-6</v>
      </c>
      <c r="M56" s="45">
        <f t="shared" si="8"/>
        <v>-3.939884403049302E-2</v>
      </c>
      <c r="N56" s="45">
        <f t="shared" si="9"/>
        <v>5.1480324720218289E-2</v>
      </c>
      <c r="O56" s="2"/>
      <c r="P56" s="2"/>
      <c r="Q56" s="2"/>
      <c r="R56" s="2"/>
      <c r="S56" s="2"/>
      <c r="V56" s="45">
        <f t="shared" si="10"/>
        <v>6.5921791430409274E-6</v>
      </c>
      <c r="W56" s="45">
        <f t="shared" si="11"/>
        <v>-1.6925577715904713E-8</v>
      </c>
      <c r="X56" s="45">
        <f t="shared" si="12"/>
        <v>4.3456825853943815E-11</v>
      </c>
      <c r="Z56" s="129"/>
      <c r="AA56" s="5"/>
    </row>
    <row r="57" spans="1:27" x14ac:dyDescent="0.35">
      <c r="A57" s="6">
        <v>41785</v>
      </c>
      <c r="B57" s="85">
        <v>165.07</v>
      </c>
      <c r="C57" s="43">
        <v>83.121799999999993</v>
      </c>
      <c r="D57" s="45">
        <f t="shared" si="0"/>
        <v>3.6025858281553885E-2</v>
      </c>
      <c r="E57" s="45">
        <f t="shared" si="0"/>
        <v>2.6972841388593536E-3</v>
      </c>
      <c r="F57" s="45">
        <f t="shared" si="1"/>
        <v>3.1393917686519154E-2</v>
      </c>
      <c r="G57" s="45">
        <f t="shared" si="2"/>
        <v>8.272442463452029E-4</v>
      </c>
      <c r="H57" s="45">
        <f t="shared" si="3"/>
        <v>2.5970437776407875E-5</v>
      </c>
      <c r="I57" s="45">
        <f t="shared" si="4"/>
        <v>9.8557806770794014E-4</v>
      </c>
      <c r="J57" s="45">
        <f t="shared" si="5"/>
        <v>1.3095404153762908E-2</v>
      </c>
      <c r="K57" s="45">
        <f t="shared" si="6"/>
        <v>-1.0398120014903554E-2</v>
      </c>
      <c r="L57" s="45">
        <f t="shared" si="7"/>
        <v>1.0812089984433789E-4</v>
      </c>
      <c r="M57" s="45">
        <f t="shared" si="8"/>
        <v>-3.2344180221592744E-2</v>
      </c>
      <c r="N57" s="45">
        <f t="shared" si="9"/>
        <v>5.8534988529118565E-2</v>
      </c>
      <c r="O57" s="2"/>
      <c r="P57" s="2"/>
      <c r="Q57" s="2"/>
      <c r="R57" s="2"/>
      <c r="S57" s="2"/>
      <c r="V57" s="45">
        <f t="shared" si="10"/>
        <v>1.0812089984433785E-4</v>
      </c>
      <c r="W57" s="45">
        <f t="shared" si="11"/>
        <v>-1.1242540927007917E-6</v>
      </c>
      <c r="X57" s="45">
        <f t="shared" si="12"/>
        <v>1.1690128983149337E-8</v>
      </c>
      <c r="Z57" s="129"/>
      <c r="AA57" s="5"/>
    </row>
    <row r="58" spans="1:27" x14ac:dyDescent="0.35">
      <c r="A58" s="6">
        <v>41778</v>
      </c>
      <c r="B58" s="85">
        <v>159.33000000000001</v>
      </c>
      <c r="C58" s="43">
        <v>82.898200000000003</v>
      </c>
      <c r="D58" s="45">
        <f t="shared" si="0"/>
        <v>-1.1539177368323005E-2</v>
      </c>
      <c r="E58" s="45">
        <f t="shared" si="0"/>
        <v>2.9258135847641618E-2</v>
      </c>
      <c r="F58" s="45">
        <f t="shared" si="1"/>
        <v>-1.617111796335774E-2</v>
      </c>
      <c r="G58" s="45">
        <f t="shared" si="2"/>
        <v>2.7388095955127468E-2</v>
      </c>
      <c r="H58" s="45">
        <f t="shared" si="3"/>
        <v>-4.4289613048212724E-4</v>
      </c>
      <c r="I58" s="45">
        <f t="shared" si="4"/>
        <v>2.6150505618483135E-4</v>
      </c>
      <c r="J58" s="45">
        <f t="shared" si="5"/>
        <v>-3.9121849149447501E-3</v>
      </c>
      <c r="K58" s="45">
        <f t="shared" si="6"/>
        <v>3.3170320762586365E-2</v>
      </c>
      <c r="L58" s="45">
        <f t="shared" si="7"/>
        <v>1.100270179492868E-3</v>
      </c>
      <c r="M58" s="45">
        <f t="shared" si="8"/>
        <v>-4.9351769290300405E-2</v>
      </c>
      <c r="N58" s="45">
        <f t="shared" si="9"/>
        <v>4.1527399460410903E-2</v>
      </c>
      <c r="O58" s="2"/>
      <c r="P58" s="2"/>
      <c r="Q58" s="2"/>
      <c r="R58" s="2"/>
      <c r="S58" s="2"/>
      <c r="V58" s="45">
        <f t="shared" si="10"/>
        <v>1.100270179492868E-3</v>
      </c>
      <c r="W58" s="45">
        <f t="shared" si="11"/>
        <v>3.649631477928691E-5</v>
      </c>
      <c r="X58" s="45">
        <f t="shared" si="12"/>
        <v>1.2105944678812679E-6</v>
      </c>
      <c r="Z58" s="129"/>
      <c r="AA58" s="5"/>
    </row>
    <row r="59" spans="1:27" x14ac:dyDescent="0.35">
      <c r="A59" s="6">
        <v>41771</v>
      </c>
      <c r="B59" s="85">
        <v>161.19</v>
      </c>
      <c r="C59" s="43">
        <v>80.541700000000006</v>
      </c>
      <c r="D59" s="45">
        <f t="shared" si="0"/>
        <v>5.9913873806403794E-3</v>
      </c>
      <c r="E59" s="45">
        <f t="shared" si="0"/>
        <v>4.064042325878944E-3</v>
      </c>
      <c r="F59" s="45">
        <f t="shared" si="1"/>
        <v>1.359446785605645E-3</v>
      </c>
      <c r="G59" s="45">
        <f t="shared" si="2"/>
        <v>2.1940024333647933E-3</v>
      </c>
      <c r="H59" s="45">
        <f t="shared" si="3"/>
        <v>2.9826295556487317E-6</v>
      </c>
      <c r="I59" s="45">
        <f t="shared" si="4"/>
        <v>1.8480955628935206E-6</v>
      </c>
      <c r="J59" s="45">
        <f t="shared" si="5"/>
        <v>2.3561303994265783E-3</v>
      </c>
      <c r="K59" s="45">
        <f t="shared" si="6"/>
        <v>1.7079119264523657E-3</v>
      </c>
      <c r="L59" s="45">
        <f t="shared" si="7"/>
        <v>2.9169631485182308E-6</v>
      </c>
      <c r="M59" s="45">
        <f t="shared" si="8"/>
        <v>-4.3083453975929074E-2</v>
      </c>
      <c r="N59" s="45">
        <f t="shared" si="9"/>
        <v>4.7795714774782234E-2</v>
      </c>
      <c r="O59" s="2"/>
      <c r="P59" s="2"/>
      <c r="Q59" s="2"/>
      <c r="R59" s="2"/>
      <c r="S59" s="2"/>
      <c r="V59" s="45">
        <f t="shared" si="10"/>
        <v>2.9169631485182363E-6</v>
      </c>
      <c r="W59" s="45">
        <f t="shared" si="11"/>
        <v>4.9819161503763433E-9</v>
      </c>
      <c r="X59" s="45">
        <f t="shared" si="12"/>
        <v>8.5086740098134222E-12</v>
      </c>
      <c r="Z59" s="129"/>
      <c r="AA59" s="5"/>
    </row>
    <row r="60" spans="1:27" x14ac:dyDescent="0.35">
      <c r="A60" s="6">
        <v>41764</v>
      </c>
      <c r="B60" s="85">
        <v>160.22999999999999</v>
      </c>
      <c r="C60" s="43">
        <v>80.215699999999998</v>
      </c>
      <c r="D60" s="45">
        <f t="shared" si="0"/>
        <v>3.0674846625765658E-3</v>
      </c>
      <c r="E60" s="45">
        <f t="shared" si="0"/>
        <v>3.613301654386631E-3</v>
      </c>
      <c r="F60" s="45">
        <f t="shared" si="1"/>
        <v>-1.5644559324581686E-3</v>
      </c>
      <c r="G60" s="45">
        <f t="shared" si="2"/>
        <v>1.7432617618724803E-3</v>
      </c>
      <c r="H60" s="45">
        <f t="shared" si="3"/>
        <v>-2.7272562051888811E-6</v>
      </c>
      <c r="I60" s="45">
        <f t="shared" si="4"/>
        <v>2.4475223646035577E-6</v>
      </c>
      <c r="J60" s="45">
        <f t="shared" si="5"/>
        <v>1.3106453025214645E-3</v>
      </c>
      <c r="K60" s="45">
        <f t="shared" si="6"/>
        <v>2.3026563518651665E-3</v>
      </c>
      <c r="L60" s="45">
        <f t="shared" si="7"/>
        <v>5.3022262747849972E-6</v>
      </c>
      <c r="M60" s="45">
        <f t="shared" si="8"/>
        <v>-4.4128939072834189E-2</v>
      </c>
      <c r="N60" s="45">
        <f t="shared" si="9"/>
        <v>4.675022967787712E-2</v>
      </c>
      <c r="O60" s="2"/>
      <c r="P60" s="2"/>
      <c r="Q60" s="2"/>
      <c r="R60" s="2"/>
      <c r="S60" s="2"/>
      <c r="V60" s="45">
        <f t="shared" si="10"/>
        <v>5.3022262747850031E-6</v>
      </c>
      <c r="W60" s="45">
        <f t="shared" si="11"/>
        <v>1.2209205010660075E-8</v>
      </c>
      <c r="X60" s="45">
        <f t="shared" si="12"/>
        <v>2.8113603469020451E-11</v>
      </c>
      <c r="Z60" s="129"/>
      <c r="AA60" s="5"/>
    </row>
    <row r="61" spans="1:27" x14ac:dyDescent="0.35">
      <c r="A61" s="6">
        <v>41757</v>
      </c>
      <c r="B61" s="85">
        <v>159.74</v>
      </c>
      <c r="C61" s="43">
        <v>79.926900000000003</v>
      </c>
      <c r="D61" s="45">
        <f t="shared" si="0"/>
        <v>-4.6840503610000563E-2</v>
      </c>
      <c r="E61" s="45">
        <f t="shared" si="0"/>
        <v>-1.5128422946232064E-3</v>
      </c>
      <c r="F61" s="45">
        <f t="shared" si="1"/>
        <v>-5.14724442050353E-2</v>
      </c>
      <c r="G61" s="45">
        <f t="shared" si="2"/>
        <v>-3.3828821871373571E-3</v>
      </c>
      <c r="H61" s="45">
        <f t="shared" si="3"/>
        <v>1.741252146296354E-4</v>
      </c>
      <c r="I61" s="45">
        <f t="shared" si="4"/>
        <v>2.6494125124404719E-3</v>
      </c>
      <c r="J61" s="45">
        <f t="shared" si="5"/>
        <v>-1.6534701477704687E-2</v>
      </c>
      <c r="K61" s="45">
        <f t="shared" si="6"/>
        <v>1.5021859183081481E-2</v>
      </c>
      <c r="L61" s="45">
        <f t="shared" si="7"/>
        <v>2.2565625331632942E-4</v>
      </c>
      <c r="M61" s="45">
        <f t="shared" si="8"/>
        <v>-6.1974285853060342E-2</v>
      </c>
      <c r="N61" s="45">
        <f t="shared" si="9"/>
        <v>2.8904882897650967E-2</v>
      </c>
      <c r="O61" s="2"/>
      <c r="P61" s="2"/>
      <c r="Q61" s="2"/>
      <c r="R61" s="2"/>
      <c r="S61" s="2"/>
      <c r="V61" s="45">
        <f t="shared" si="10"/>
        <v>2.2565625331632947E-4</v>
      </c>
      <c r="W61" s="45">
        <f t="shared" si="11"/>
        <v>3.3897764610996651E-6</v>
      </c>
      <c r="X61" s="45">
        <f t="shared" si="12"/>
        <v>5.0920744660763455E-8</v>
      </c>
      <c r="Z61" s="129"/>
      <c r="AA61" s="5"/>
    </row>
    <row r="62" spans="1:27" x14ac:dyDescent="0.35">
      <c r="A62" s="6">
        <v>41751</v>
      </c>
      <c r="B62" s="85">
        <v>167.59</v>
      </c>
      <c r="C62" s="43">
        <v>80.048000000000002</v>
      </c>
      <c r="D62" s="45">
        <f t="shared" si="0"/>
        <v>4.9733792671468824E-2</v>
      </c>
      <c r="E62" s="45">
        <f t="shared" si="0"/>
        <v>-8.7659229851935905E-3</v>
      </c>
      <c r="F62" s="45">
        <f t="shared" si="1"/>
        <v>4.5101852076434093E-2</v>
      </c>
      <c r="G62" s="45">
        <f t="shared" si="2"/>
        <v>-1.0635962877707742E-2</v>
      </c>
      <c r="H62" s="45">
        <f t="shared" si="3"/>
        <v>-4.7970162440081888E-4</v>
      </c>
      <c r="I62" s="45">
        <f t="shared" si="4"/>
        <v>2.0341770607245424E-3</v>
      </c>
      <c r="J62" s="45">
        <f t="shared" si="5"/>
        <v>1.7996880877140124E-2</v>
      </c>
      <c r="K62" s="45">
        <f t="shared" si="6"/>
        <v>-2.6762803862333713E-2</v>
      </c>
      <c r="L62" s="45">
        <f t="shared" si="7"/>
        <v>7.1624767057374436E-4</v>
      </c>
      <c r="M62" s="45">
        <f t="shared" si="8"/>
        <v>-2.744270349821553E-2</v>
      </c>
      <c r="N62" s="45">
        <f t="shared" si="9"/>
        <v>6.3436465252495772E-2</v>
      </c>
      <c r="O62" s="2"/>
      <c r="P62" s="2"/>
      <c r="Q62" s="2"/>
      <c r="R62" s="2"/>
      <c r="S62" s="2"/>
      <c r="V62" s="45">
        <f t="shared" si="10"/>
        <v>7.1624767057374436E-4</v>
      </c>
      <c r="W62" s="45">
        <f t="shared" si="11"/>
        <v>-1.9168795924418529E-5</v>
      </c>
      <c r="X62" s="45">
        <f t="shared" si="12"/>
        <v>5.1301072560231501E-7</v>
      </c>
      <c r="Z62" s="129"/>
      <c r="AA62" s="5"/>
    </row>
    <row r="63" spans="1:27" x14ac:dyDescent="0.35">
      <c r="A63" s="6">
        <v>41743</v>
      </c>
      <c r="B63" s="85">
        <v>159.65</v>
      </c>
      <c r="C63" s="43">
        <v>80.755899999999997</v>
      </c>
      <c r="D63" s="45">
        <f t="shared" si="0"/>
        <v>-4.6353264440594892E-2</v>
      </c>
      <c r="E63" s="45">
        <f t="shared" si="0"/>
        <v>2.6642444336525888E-2</v>
      </c>
      <c r="F63" s="45">
        <f t="shared" si="1"/>
        <v>-5.098520503562963E-2</v>
      </c>
      <c r="G63" s="45">
        <f t="shared" si="2"/>
        <v>2.4772404444011738E-2</v>
      </c>
      <c r="H63" s="45">
        <f t="shared" si="3"/>
        <v>-1.2630261198034811E-3</v>
      </c>
      <c r="I63" s="45">
        <f t="shared" si="4"/>
        <v>2.5994911325251929E-3</v>
      </c>
      <c r="J63" s="45">
        <f t="shared" si="5"/>
        <v>-1.6360481833837953E-2</v>
      </c>
      <c r="K63" s="45">
        <f t="shared" si="6"/>
        <v>4.3002926170363845E-2</v>
      </c>
      <c r="L63" s="45">
        <f t="shared" si="7"/>
        <v>1.8492516592137638E-3</v>
      </c>
      <c r="M63" s="45">
        <f t="shared" si="8"/>
        <v>-6.1800066209193608E-2</v>
      </c>
      <c r="N63" s="45">
        <f t="shared" si="9"/>
        <v>2.9079102541517701E-2</v>
      </c>
      <c r="O63" s="2"/>
      <c r="P63" s="2"/>
      <c r="Q63" s="2"/>
      <c r="R63" s="2"/>
      <c r="S63" s="2"/>
      <c r="V63" s="45">
        <f t="shared" si="10"/>
        <v>1.8492516592137638E-3</v>
      </c>
      <c r="W63" s="45">
        <f t="shared" si="11"/>
        <v>7.9523232571592319E-5</v>
      </c>
      <c r="X63" s="45">
        <f t="shared" si="12"/>
        <v>3.4197316991048584E-6</v>
      </c>
      <c r="Z63" s="129"/>
      <c r="AA63" s="5"/>
    </row>
    <row r="64" spans="1:27" x14ac:dyDescent="0.35">
      <c r="A64" s="6">
        <v>41736</v>
      </c>
      <c r="B64" s="85">
        <v>167.41</v>
      </c>
      <c r="C64" s="43">
        <v>78.660200000000003</v>
      </c>
      <c r="D64" s="45">
        <f t="shared" si="0"/>
        <v>3.4765929389197628E-3</v>
      </c>
      <c r="E64" s="45">
        <f t="shared" si="0"/>
        <v>-5.9207082488422829E-4</v>
      </c>
      <c r="F64" s="45">
        <f t="shared" si="1"/>
        <v>-1.1553476561149715E-3</v>
      </c>
      <c r="G64" s="45">
        <f t="shared" si="2"/>
        <v>-2.462110717398379E-3</v>
      </c>
      <c r="H64" s="45">
        <f t="shared" si="3"/>
        <v>2.8445938464417681E-6</v>
      </c>
      <c r="I64" s="45">
        <f t="shared" si="4"/>
        <v>1.3348282064903585E-6</v>
      </c>
      <c r="J64" s="45">
        <f t="shared" si="5"/>
        <v>1.4569280783795417E-3</v>
      </c>
      <c r="K64" s="45">
        <f t="shared" si="6"/>
        <v>-2.04899890326377E-3</v>
      </c>
      <c r="L64" s="45">
        <f t="shared" si="7"/>
        <v>4.1983965055761322E-6</v>
      </c>
      <c r="M64" s="45">
        <f t="shared" si="8"/>
        <v>-4.3982656296976112E-2</v>
      </c>
      <c r="N64" s="45">
        <f t="shared" si="9"/>
        <v>4.6896512453735197E-2</v>
      </c>
      <c r="O64" s="2"/>
      <c r="P64" s="2"/>
      <c r="Q64" s="2"/>
      <c r="R64" s="2"/>
      <c r="S64" s="2"/>
      <c r="V64" s="45">
        <f t="shared" si="10"/>
        <v>4.1983965055761271E-6</v>
      </c>
      <c r="W64" s="45">
        <f t="shared" si="11"/>
        <v>-8.6025098353919236E-9</v>
      </c>
      <c r="X64" s="45">
        <f t="shared" si="12"/>
        <v>1.7626533218033833E-11</v>
      </c>
      <c r="Z64" s="129"/>
      <c r="AA64" s="5"/>
    </row>
    <row r="65" spans="1:27" x14ac:dyDescent="0.35">
      <c r="A65" s="6">
        <v>41729</v>
      </c>
      <c r="B65" s="85">
        <v>166.83</v>
      </c>
      <c r="C65" s="43">
        <v>78.706800000000001</v>
      </c>
      <c r="D65" s="45">
        <f t="shared" si="0"/>
        <v>1.2502275899739044E-2</v>
      </c>
      <c r="E65" s="45">
        <f t="shared" si="0"/>
        <v>4.1923539745220714E-2</v>
      </c>
      <c r="F65" s="45">
        <f t="shared" si="1"/>
        <v>7.8703353047043095E-3</v>
      </c>
      <c r="G65" s="45">
        <f t="shared" si="2"/>
        <v>4.0053499852706564E-2</v>
      </c>
      <c r="H65" s="45">
        <f t="shared" si="3"/>
        <v>3.1523447396772532E-4</v>
      </c>
      <c r="I65" s="45">
        <f t="shared" si="4"/>
        <v>6.1942177808475081E-5</v>
      </c>
      <c r="J65" s="45">
        <f t="shared" si="5"/>
        <v>4.6841958553237662E-3</v>
      </c>
      <c r="K65" s="45">
        <f t="shared" si="6"/>
        <v>3.7239343889896949E-2</v>
      </c>
      <c r="L65" s="45">
        <f t="shared" si="7"/>
        <v>1.3867687333500053E-3</v>
      </c>
      <c r="M65" s="45">
        <f t="shared" si="8"/>
        <v>-4.0755388520031889E-2</v>
      </c>
      <c r="N65" s="45">
        <f t="shared" si="9"/>
        <v>5.012378023067942E-2</v>
      </c>
      <c r="O65" s="2"/>
      <c r="P65" s="2"/>
      <c r="Q65" s="2"/>
      <c r="R65" s="2"/>
      <c r="S65" s="2"/>
      <c r="V65" s="45">
        <f t="shared" si="10"/>
        <v>1.3867687333500053E-3</v>
      </c>
      <c r="W65" s="45">
        <f t="shared" si="11"/>
        <v>5.1642357756977652E-5</v>
      </c>
      <c r="X65" s="45">
        <f t="shared" si="12"/>
        <v>1.9231275197971781E-6</v>
      </c>
      <c r="Z65" s="129"/>
      <c r="AA65" s="5"/>
    </row>
    <row r="66" spans="1:27" x14ac:dyDescent="0.35">
      <c r="A66" s="6">
        <v>41722</v>
      </c>
      <c r="B66" s="85">
        <v>164.77</v>
      </c>
      <c r="C66" s="43">
        <v>75.539900000000003</v>
      </c>
      <c r="D66" s="45">
        <f t="shared" si="0"/>
        <v>-3.3871650638117837E-3</v>
      </c>
      <c r="E66" s="45">
        <f t="shared" si="0"/>
        <v>-7.3813722209055215E-4</v>
      </c>
      <c r="F66" s="45">
        <f t="shared" si="1"/>
        <v>-8.0191056588465176E-3</v>
      </c>
      <c r="G66" s="45">
        <f t="shared" si="2"/>
        <v>-2.608177114604703E-3</v>
      </c>
      <c r="H66" s="45">
        <f t="shared" si="3"/>
        <v>2.0915247859000555E-5</v>
      </c>
      <c r="I66" s="45">
        <f t="shared" si="4"/>
        <v>6.4306055567744244E-5</v>
      </c>
      <c r="J66" s="45">
        <f t="shared" si="5"/>
        <v>-9.9731113289315922E-4</v>
      </c>
      <c r="K66" s="45">
        <f t="shared" si="6"/>
        <v>2.5917391080260707E-4</v>
      </c>
      <c r="L66" s="45">
        <f t="shared" si="7"/>
        <v>6.7171116040717731E-8</v>
      </c>
      <c r="M66" s="45">
        <f t="shared" si="8"/>
        <v>-4.643689550824881E-2</v>
      </c>
      <c r="N66" s="45">
        <f t="shared" si="9"/>
        <v>4.4442273242462499E-2</v>
      </c>
      <c r="O66" s="2"/>
      <c r="P66" s="2"/>
      <c r="Q66" s="2"/>
      <c r="R66" s="2"/>
      <c r="S66" s="2"/>
      <c r="V66" s="45">
        <f t="shared" si="10"/>
        <v>6.7171116040718512E-8</v>
      </c>
      <c r="W66" s="45">
        <f t="shared" si="11"/>
        <v>1.740900083724885E-11</v>
      </c>
      <c r="X66" s="45">
        <f t="shared" si="12"/>
        <v>4.5119588301556717E-15</v>
      </c>
      <c r="Z66" s="129"/>
      <c r="AA66" s="5"/>
    </row>
    <row r="67" spans="1:27" x14ac:dyDescent="0.35">
      <c r="A67" s="6">
        <v>41715</v>
      </c>
      <c r="B67" s="85">
        <v>165.33</v>
      </c>
      <c r="C67" s="43">
        <v>75.595699999999994</v>
      </c>
      <c r="D67" s="45">
        <f t="shared" ref="D67:E130" si="13">(B67-B68)/B68</f>
        <v>-5.8926101857975453E-3</v>
      </c>
      <c r="E67" s="45">
        <f t="shared" si="13"/>
        <v>-3.6104774740428509E-2</v>
      </c>
      <c r="F67" s="45">
        <f t="shared" ref="F67:F130" si="14">D67-AVERAGE($D$2:$D$141)</f>
        <v>-1.052455078083228E-2</v>
      </c>
      <c r="G67" s="45">
        <f t="shared" ref="G67:G130" si="15">E67-AVERAGE($E$2:$E$141)</f>
        <v>-3.7974814632942659E-2</v>
      </c>
      <c r="H67" s="45">
        <f t="shared" ref="H67:H130" si="16">F67*G67</f>
        <v>3.9966786499709775E-4</v>
      </c>
      <c r="I67" s="45">
        <f t="shared" ref="I67:I130" si="17">F67^2</f>
        <v>1.1076616913831734E-4</v>
      </c>
      <c r="J67" s="45">
        <f t="shared" ref="J67:J130" si="18">$S$4+$R$11*D67</f>
        <v>-1.8931704649998988E-3</v>
      </c>
      <c r="K67" s="45">
        <f t="shared" ref="K67:K130" si="19">E67-J67</f>
        <v>-3.421160427542861E-2</v>
      </c>
      <c r="L67" s="45">
        <f t="shared" ref="L67:L130" si="20">K67^2</f>
        <v>1.1704338670985252E-3</v>
      </c>
      <c r="M67" s="45">
        <f t="shared" ref="M67:M130" si="21">$S$4+($R$4*D67)-$R$21</f>
        <v>-4.7332754840355554E-2</v>
      </c>
      <c r="N67" s="45">
        <f t="shared" ref="N67:N130" si="22">$S$4+($R$4*D67)+$R$21</f>
        <v>4.3546413910355755E-2</v>
      </c>
      <c r="O67" s="2"/>
      <c r="P67" s="2"/>
      <c r="Q67" s="2"/>
      <c r="R67" s="2"/>
      <c r="S67" s="2"/>
      <c r="V67" s="45">
        <f t="shared" ref="V67:V130" si="23">(K67-AVERAGE($K$2:$K$141))^2</f>
        <v>1.1704338670985252E-3</v>
      </c>
      <c r="W67" s="45">
        <f t="shared" ref="W67:W130" si="24">(K67-AVERAGE($K$2:$K$141))^3</f>
        <v>-4.0042420291734345E-5</v>
      </c>
      <c r="X67" s="45">
        <f t="shared" ref="X67:X130" si="25">(K67-AVERAGE($K$2:$K$141))^4</f>
        <v>1.3699154372512082E-6</v>
      </c>
      <c r="Z67" s="129"/>
      <c r="AA67" s="5"/>
    </row>
    <row r="68" spans="1:27" x14ac:dyDescent="0.35">
      <c r="A68" s="6">
        <v>41708</v>
      </c>
      <c r="B68" s="85">
        <v>166.31</v>
      </c>
      <c r="C68" s="43">
        <v>78.427300000000002</v>
      </c>
      <c r="D68" s="45">
        <f t="shared" si="13"/>
        <v>3.0229820975035588E-2</v>
      </c>
      <c r="E68" s="45">
        <f t="shared" si="13"/>
        <v>5.9734535976685727E-3</v>
      </c>
      <c r="F68" s="45">
        <f t="shared" si="14"/>
        <v>2.5597880380000854E-2</v>
      </c>
      <c r="G68" s="45">
        <f t="shared" si="15"/>
        <v>4.103413705154422E-3</v>
      </c>
      <c r="H68" s="45">
        <f t="shared" si="16"/>
        <v>1.0503869317419898E-4</v>
      </c>
      <c r="I68" s="45">
        <f t="shared" si="17"/>
        <v>6.5525147994883266E-4</v>
      </c>
      <c r="J68" s="45">
        <f t="shared" si="18"/>
        <v>1.1022944428056437E-2</v>
      </c>
      <c r="K68" s="45">
        <f t="shared" si="19"/>
        <v>-5.0494908303878646E-3</v>
      </c>
      <c r="L68" s="45">
        <f t="shared" si="20"/>
        <v>2.5497357646171125E-5</v>
      </c>
      <c r="M68" s="45">
        <f t="shared" si="21"/>
        <v>-3.4416639947299217E-2</v>
      </c>
      <c r="N68" s="45">
        <f t="shared" si="22"/>
        <v>5.6462528803412092E-2</v>
      </c>
      <c r="O68" s="2"/>
      <c r="P68" s="2"/>
      <c r="Q68" s="2"/>
      <c r="R68" s="2"/>
      <c r="S68" s="2"/>
      <c r="V68" s="45">
        <f t="shared" si="23"/>
        <v>2.5497357646171108E-5</v>
      </c>
      <c r="W68" s="45">
        <f t="shared" si="24"/>
        <v>-1.2874867363346088E-7</v>
      </c>
      <c r="X68" s="45">
        <f t="shared" si="25"/>
        <v>6.5011524693676031E-10</v>
      </c>
      <c r="Z68" s="129"/>
      <c r="AA68" s="5"/>
    </row>
    <row r="69" spans="1:27" x14ac:dyDescent="0.35">
      <c r="A69" s="6">
        <v>41701</v>
      </c>
      <c r="B69" s="85">
        <v>161.43</v>
      </c>
      <c r="C69" s="43">
        <v>77.961600000000004</v>
      </c>
      <c r="D69" s="45">
        <f t="shared" si="13"/>
        <v>-6.9512795275590272E-3</v>
      </c>
      <c r="E69" s="45">
        <f t="shared" si="13"/>
        <v>-3.3376108910338549E-2</v>
      </c>
      <c r="F69" s="45">
        <f t="shared" si="14"/>
        <v>-1.1583220122593762E-2</v>
      </c>
      <c r="G69" s="45">
        <f t="shared" si="15"/>
        <v>-3.5246148802852699E-2</v>
      </c>
      <c r="H69" s="45">
        <f t="shared" si="16"/>
        <v>4.082639000571374E-4</v>
      </c>
      <c r="I69" s="45">
        <f t="shared" si="17"/>
        <v>1.3417098840846103E-4</v>
      </c>
      <c r="J69" s="45">
        <f t="shared" si="18"/>
        <v>-2.2717135035640909E-3</v>
      </c>
      <c r="K69" s="45">
        <f t="shared" si="19"/>
        <v>-3.1104395406774458E-2</v>
      </c>
      <c r="L69" s="45">
        <f t="shared" si="20"/>
        <v>9.6748341362097199E-4</v>
      </c>
      <c r="M69" s="45">
        <f t="shared" si="21"/>
        <v>-4.7711297878919742E-2</v>
      </c>
      <c r="N69" s="45">
        <f t="shared" si="22"/>
        <v>4.3167870871791567E-2</v>
      </c>
      <c r="O69" s="2"/>
      <c r="P69" s="2"/>
      <c r="Q69" s="2"/>
      <c r="R69" s="2"/>
      <c r="S69" s="2"/>
      <c r="V69" s="45">
        <f t="shared" si="23"/>
        <v>9.6748341362097199E-4</v>
      </c>
      <c r="W69" s="45">
        <f t="shared" si="24"/>
        <v>-3.0092986646762635E-5</v>
      </c>
      <c r="X69" s="45">
        <f t="shared" si="25"/>
        <v>9.3602415563168877E-7</v>
      </c>
      <c r="Z69" s="129"/>
      <c r="AA69" s="5"/>
    </row>
    <row r="70" spans="1:27" x14ac:dyDescent="0.35">
      <c r="A70" s="6">
        <v>41694</v>
      </c>
      <c r="B70" s="85">
        <v>162.56</v>
      </c>
      <c r="C70" s="43">
        <v>80.653499999999994</v>
      </c>
      <c r="D70" s="45">
        <f t="shared" si="13"/>
        <v>1.5238571071696213E-2</v>
      </c>
      <c r="E70" s="45">
        <f t="shared" si="13"/>
        <v>2.1470854198803783E-2</v>
      </c>
      <c r="F70" s="45">
        <f t="shared" si="14"/>
        <v>1.0606630476661478E-2</v>
      </c>
      <c r="G70" s="45">
        <f t="shared" si="15"/>
        <v>1.9600814306289634E-2</v>
      </c>
      <c r="H70" s="45">
        <f t="shared" si="16"/>
        <v>2.0789859438847394E-4</v>
      </c>
      <c r="I70" s="45">
        <f t="shared" si="17"/>
        <v>1.125006100684441E-4</v>
      </c>
      <c r="J70" s="45">
        <f t="shared" si="18"/>
        <v>5.6625990714571015E-3</v>
      </c>
      <c r="K70" s="45">
        <f t="shared" si="19"/>
        <v>1.5808255127346682E-2</v>
      </c>
      <c r="L70" s="45">
        <f t="shared" si="20"/>
        <v>2.4990093017128267E-4</v>
      </c>
      <c r="M70" s="45">
        <f t="shared" si="21"/>
        <v>-3.9776985303898553E-2</v>
      </c>
      <c r="N70" s="45">
        <f t="shared" si="22"/>
        <v>5.1102183446812756E-2</v>
      </c>
      <c r="O70" s="2"/>
      <c r="P70" s="2"/>
      <c r="Q70" s="2"/>
      <c r="R70" s="2"/>
      <c r="S70" s="2"/>
      <c r="V70" s="45">
        <f t="shared" si="23"/>
        <v>2.4990093017128267E-4</v>
      </c>
      <c r="W70" s="45">
        <f t="shared" si="24"/>
        <v>3.9504976607088845E-6</v>
      </c>
      <c r="X70" s="45">
        <f t="shared" si="25"/>
        <v>6.2450474900472301E-8</v>
      </c>
      <c r="Z70" s="129"/>
      <c r="AA70" s="5"/>
    </row>
    <row r="71" spans="1:27" x14ac:dyDescent="0.35">
      <c r="A71" s="6">
        <v>41687</v>
      </c>
      <c r="B71" s="85">
        <v>160.12</v>
      </c>
      <c r="C71" s="43">
        <v>78.958200000000005</v>
      </c>
      <c r="D71" s="45">
        <f t="shared" si="13"/>
        <v>2.0717791802129151E-2</v>
      </c>
      <c r="E71" s="45">
        <f t="shared" si="13"/>
        <v>2.280375865633482E-2</v>
      </c>
      <c r="F71" s="45">
        <f t="shared" si="14"/>
        <v>1.6085851207094416E-2</v>
      </c>
      <c r="G71" s="45">
        <f t="shared" si="15"/>
        <v>2.093371876382067E-2</v>
      </c>
      <c r="H71" s="45">
        <f t="shared" si="16"/>
        <v>3.3673668524597977E-4</v>
      </c>
      <c r="I71" s="45">
        <f t="shared" si="17"/>
        <v>2.587546090567809E-4</v>
      </c>
      <c r="J71" s="45">
        <f t="shared" si="18"/>
        <v>7.6217762974745661E-3</v>
      </c>
      <c r="K71" s="45">
        <f t="shared" si="19"/>
        <v>1.5181982358860254E-2</v>
      </c>
      <c r="L71" s="45">
        <f t="shared" si="20"/>
        <v>2.3049258834474396E-4</v>
      </c>
      <c r="M71" s="45">
        <f t="shared" si="21"/>
        <v>-3.7817808077881092E-2</v>
      </c>
      <c r="N71" s="45">
        <f t="shared" si="22"/>
        <v>5.3061360672830217E-2</v>
      </c>
      <c r="O71" s="2"/>
      <c r="P71" s="2"/>
      <c r="Q71" s="2"/>
      <c r="R71" s="2"/>
      <c r="S71" s="2"/>
      <c r="V71" s="45">
        <f t="shared" si="23"/>
        <v>2.3049258834474402E-4</v>
      </c>
      <c r="W71" s="45">
        <f t="shared" si="24"/>
        <v>3.4993344100979426E-6</v>
      </c>
      <c r="X71" s="45">
        <f t="shared" si="25"/>
        <v>5.3126833281859629E-8</v>
      </c>
      <c r="Z71" s="129"/>
      <c r="AA71" s="5"/>
    </row>
    <row r="72" spans="1:27" x14ac:dyDescent="0.35">
      <c r="A72" s="6">
        <v>41680</v>
      </c>
      <c r="B72" s="85">
        <v>156.87</v>
      </c>
      <c r="C72" s="43">
        <v>77.197800000000001</v>
      </c>
      <c r="D72" s="45">
        <f t="shared" si="13"/>
        <v>3.2175286221871401E-2</v>
      </c>
      <c r="E72" s="45">
        <f t="shared" si="13"/>
        <v>3.9899886577635095E-2</v>
      </c>
      <c r="F72" s="45">
        <f t="shared" si="14"/>
        <v>2.7543345626836666E-2</v>
      </c>
      <c r="G72" s="45">
        <f t="shared" si="15"/>
        <v>3.8029846685120945E-2</v>
      </c>
      <c r="H72" s="45">
        <f t="shared" si="16"/>
        <v>1.0474692113838949E-3</v>
      </c>
      <c r="I72" s="45">
        <f t="shared" si="17"/>
        <v>7.5863588831938248E-4</v>
      </c>
      <c r="J72" s="45">
        <f t="shared" si="18"/>
        <v>1.1718574590287191E-2</v>
      </c>
      <c r="K72" s="45">
        <f t="shared" si="19"/>
        <v>2.8181311987347905E-2</v>
      </c>
      <c r="L72" s="45">
        <f t="shared" si="20"/>
        <v>7.9418634532823877E-4</v>
      </c>
      <c r="M72" s="45">
        <f t="shared" si="21"/>
        <v>-3.3721009785068465E-2</v>
      </c>
      <c r="N72" s="45">
        <f t="shared" si="22"/>
        <v>5.7158158965642844E-2</v>
      </c>
      <c r="O72" s="2"/>
      <c r="P72" s="2"/>
      <c r="Q72" s="2"/>
      <c r="R72" s="2"/>
      <c r="S72" s="2"/>
      <c r="V72" s="45">
        <f t="shared" si="23"/>
        <v>7.9418634532823877E-4</v>
      </c>
      <c r="W72" s="45">
        <f t="shared" si="24"/>
        <v>2.2381213173786719E-5</v>
      </c>
      <c r="X72" s="45">
        <f t="shared" si="25"/>
        <v>6.3073195110582451E-7</v>
      </c>
      <c r="Z72" s="129"/>
      <c r="AA72" s="5"/>
    </row>
    <row r="73" spans="1:27" x14ac:dyDescent="0.35">
      <c r="A73" s="6">
        <v>41673</v>
      </c>
      <c r="B73" s="85">
        <v>151.97999999999999</v>
      </c>
      <c r="C73" s="43">
        <v>74.235799999999998</v>
      </c>
      <c r="D73" s="45">
        <f t="shared" si="13"/>
        <v>-7.8986879039102294E-3</v>
      </c>
      <c r="E73" s="45">
        <f t="shared" si="13"/>
        <v>-3.7905355842230419E-2</v>
      </c>
      <c r="F73" s="45">
        <f t="shared" si="14"/>
        <v>-1.2530628498944964E-2</v>
      </c>
      <c r="G73" s="45">
        <f t="shared" si="15"/>
        <v>-3.9775395734744569E-2</v>
      </c>
      <c r="H73" s="45">
        <f t="shared" si="16"/>
        <v>4.9841070735060422E-4</v>
      </c>
      <c r="I73" s="45">
        <f t="shared" si="17"/>
        <v>1.570166505785717E-4</v>
      </c>
      <c r="J73" s="45">
        <f t="shared" si="18"/>
        <v>-2.6104735218228908E-3</v>
      </c>
      <c r="K73" s="45">
        <f t="shared" si="19"/>
        <v>-3.5294882320407527E-2</v>
      </c>
      <c r="L73" s="45">
        <f t="shared" si="20"/>
        <v>1.2457287180114157E-3</v>
      </c>
      <c r="M73" s="45">
        <f t="shared" si="21"/>
        <v>-4.8050057897178547E-2</v>
      </c>
      <c r="N73" s="45">
        <f t="shared" si="22"/>
        <v>4.2829110853532762E-2</v>
      </c>
      <c r="O73" s="2"/>
      <c r="P73" s="2"/>
      <c r="Q73" s="2"/>
      <c r="R73" s="2"/>
      <c r="S73" s="2"/>
      <c r="V73" s="45">
        <f t="shared" si="23"/>
        <v>1.2457287180114157E-3</v>
      </c>
      <c r="W73" s="45">
        <f t="shared" si="24"/>
        <v>-4.3967848505365051E-5</v>
      </c>
      <c r="X73" s="45">
        <f t="shared" si="25"/>
        <v>1.5518400388783652E-6</v>
      </c>
      <c r="Z73" s="129"/>
      <c r="AA73" s="5"/>
    </row>
    <row r="74" spans="1:27" x14ac:dyDescent="0.35">
      <c r="A74" s="6">
        <v>41666</v>
      </c>
      <c r="B74" s="85">
        <v>153.19</v>
      </c>
      <c r="C74" s="43">
        <v>77.160600000000002</v>
      </c>
      <c r="D74" s="45">
        <f t="shared" si="13"/>
        <v>-2.1525293817066967E-2</v>
      </c>
      <c r="E74" s="45">
        <f t="shared" si="13"/>
        <v>1.9193606974210038E-2</v>
      </c>
      <c r="F74" s="45">
        <f t="shared" si="14"/>
        <v>-2.6157234412101701E-2</v>
      </c>
      <c r="G74" s="45">
        <f t="shared" si="15"/>
        <v>1.7323567081695888E-2</v>
      </c>
      <c r="H74" s="45">
        <f t="shared" si="16"/>
        <v>-4.5313660500968794E-4</v>
      </c>
      <c r="I74" s="45">
        <f t="shared" si="17"/>
        <v>6.8420091208963748E-4</v>
      </c>
      <c r="J74" s="45">
        <f t="shared" si="18"/>
        <v>-7.4828700333724732E-3</v>
      </c>
      <c r="K74" s="45">
        <f t="shared" si="19"/>
        <v>2.6676477007582512E-2</v>
      </c>
      <c r="L74" s="45">
        <f t="shared" si="20"/>
        <v>7.1163442553607843E-4</v>
      </c>
      <c r="M74" s="45">
        <f t="shared" si="21"/>
        <v>-5.2922454408728128E-2</v>
      </c>
      <c r="N74" s="45">
        <f t="shared" si="22"/>
        <v>3.795671434198318E-2</v>
      </c>
      <c r="O74" s="2"/>
      <c r="P74" s="2"/>
      <c r="Q74" s="2"/>
      <c r="R74" s="2"/>
      <c r="S74" s="2"/>
      <c r="V74" s="45">
        <f t="shared" si="23"/>
        <v>7.1163442553607843E-4</v>
      </c>
      <c r="W74" s="45">
        <f t="shared" si="24"/>
        <v>1.8983899390617386E-5</v>
      </c>
      <c r="X74" s="45">
        <f t="shared" si="25"/>
        <v>5.0642355560806434E-7</v>
      </c>
      <c r="Z74" s="129"/>
      <c r="AA74" s="5"/>
    </row>
    <row r="75" spans="1:27" x14ac:dyDescent="0.35">
      <c r="A75" s="6">
        <v>41659</v>
      </c>
      <c r="B75" s="85">
        <v>156.56</v>
      </c>
      <c r="C75" s="43">
        <v>75.707499999999996</v>
      </c>
      <c r="D75" s="45">
        <f t="shared" si="13"/>
        <v>9.7387939374394758E-3</v>
      </c>
      <c r="E75" s="45">
        <f t="shared" si="13"/>
        <v>-2.8213277626818849E-3</v>
      </c>
      <c r="F75" s="45">
        <f t="shared" si="14"/>
        <v>5.1068533424047415E-3</v>
      </c>
      <c r="G75" s="45">
        <f t="shared" si="15"/>
        <v>-4.6913676551960356E-3</v>
      </c>
      <c r="H75" s="45">
        <f t="shared" si="16"/>
        <v>-2.395812659038737E-5</v>
      </c>
      <c r="I75" s="45">
        <f t="shared" si="17"/>
        <v>2.6079951060830478E-5</v>
      </c>
      <c r="J75" s="45">
        <f t="shared" si="18"/>
        <v>3.6960715961611734E-3</v>
      </c>
      <c r="K75" s="45">
        <f t="shared" si="19"/>
        <v>-6.5173993588430578E-3</v>
      </c>
      <c r="L75" s="45">
        <f t="shared" si="20"/>
        <v>4.2476494402647902E-5</v>
      </c>
      <c r="M75" s="45">
        <f t="shared" si="21"/>
        <v>-4.1743512779194483E-2</v>
      </c>
      <c r="N75" s="45">
        <f t="shared" si="22"/>
        <v>4.9135655971516826E-2</v>
      </c>
      <c r="O75" s="2"/>
      <c r="P75" s="2"/>
      <c r="Q75" s="2"/>
      <c r="R75" s="2"/>
      <c r="S75" s="2"/>
      <c r="V75" s="45">
        <f t="shared" si="23"/>
        <v>4.2476494402647882E-5</v>
      </c>
      <c r="W75" s="45">
        <f t="shared" si="24"/>
        <v>-2.7683627738571798E-7</v>
      </c>
      <c r="X75" s="45">
        <f t="shared" si="25"/>
        <v>1.8042525767381768E-9</v>
      </c>
      <c r="Z75" s="129"/>
      <c r="AA75" s="5"/>
    </row>
    <row r="76" spans="1:27" x14ac:dyDescent="0.35">
      <c r="A76" s="6">
        <v>41652</v>
      </c>
      <c r="B76" s="85">
        <v>155.05000000000001</v>
      </c>
      <c r="C76" s="43">
        <v>75.921700000000001</v>
      </c>
      <c r="D76" s="45">
        <f t="shared" si="13"/>
        <v>5.0403089221597433E-2</v>
      </c>
      <c r="E76" s="45">
        <f t="shared" si="13"/>
        <v>1.3427074128554949E-2</v>
      </c>
      <c r="F76" s="45">
        <f t="shared" si="14"/>
        <v>4.5771148626562702E-2</v>
      </c>
      <c r="G76" s="45">
        <f t="shared" si="15"/>
        <v>1.1557034236040799E-2</v>
      </c>
      <c r="H76" s="45">
        <f t="shared" si="16"/>
        <v>5.2897873170009693E-4</v>
      </c>
      <c r="I76" s="45">
        <f t="shared" si="17"/>
        <v>2.0949980465948927E-3</v>
      </c>
      <c r="J76" s="45">
        <f t="shared" si="18"/>
        <v>1.8236197857232003E-2</v>
      </c>
      <c r="K76" s="45">
        <f t="shared" si="19"/>
        <v>-4.8091237286770547E-3</v>
      </c>
      <c r="L76" s="45">
        <f t="shared" si="20"/>
        <v>2.3127671037724699E-5</v>
      </c>
      <c r="M76" s="45">
        <f t="shared" si="21"/>
        <v>-2.7203386518123651E-2</v>
      </c>
      <c r="N76" s="45">
        <f t="shared" si="22"/>
        <v>6.3675782232587658E-2</v>
      </c>
      <c r="O76" s="2"/>
      <c r="P76" s="2"/>
      <c r="Q76" s="2"/>
      <c r="R76" s="2"/>
      <c r="S76" s="2"/>
      <c r="V76" s="45">
        <f t="shared" si="23"/>
        <v>2.3127671037724682E-5</v>
      </c>
      <c r="W76" s="45">
        <f t="shared" si="24"/>
        <v>-1.1122383157655881E-7</v>
      </c>
      <c r="X76" s="45">
        <f t="shared" si="25"/>
        <v>5.3488916762920909E-10</v>
      </c>
      <c r="Z76" s="129"/>
      <c r="AA76" s="5"/>
    </row>
    <row r="77" spans="1:27" x14ac:dyDescent="0.35">
      <c r="A77" s="6">
        <v>41645</v>
      </c>
      <c r="B77" s="85">
        <v>147.61000000000001</v>
      </c>
      <c r="C77" s="43">
        <v>74.915800000000004</v>
      </c>
      <c r="D77" s="45">
        <f t="shared" si="13"/>
        <v>9.506223498837469E-3</v>
      </c>
      <c r="E77" s="45">
        <f t="shared" si="13"/>
        <v>-3.4221816569206837E-2</v>
      </c>
      <c r="F77" s="45">
        <f t="shared" si="14"/>
        <v>4.8742829038027347E-3</v>
      </c>
      <c r="G77" s="45">
        <f t="shared" si="15"/>
        <v>-3.6091856461720986E-2</v>
      </c>
      <c r="H77" s="45">
        <f t="shared" si="16"/>
        <v>-1.7592191891786885E-4</v>
      </c>
      <c r="I77" s="45">
        <f t="shared" si="17"/>
        <v>2.3758633826303618E-5</v>
      </c>
      <c r="J77" s="45">
        <f t="shared" si="18"/>
        <v>3.6129125614788923E-3</v>
      </c>
      <c r="K77" s="45">
        <f t="shared" si="19"/>
        <v>-3.7834729130685731E-2</v>
      </c>
      <c r="L77" s="45">
        <f t="shared" si="20"/>
        <v>1.4314667283923594E-3</v>
      </c>
      <c r="M77" s="45">
        <f t="shared" si="21"/>
        <v>-4.182667181387676E-2</v>
      </c>
      <c r="N77" s="45">
        <f t="shared" si="22"/>
        <v>4.9052496936834548E-2</v>
      </c>
      <c r="O77" s="2"/>
      <c r="P77" s="2"/>
      <c r="Q77" s="2"/>
      <c r="R77" s="2"/>
      <c r="S77" s="2"/>
      <c r="V77" s="45">
        <f t="shared" si="23"/>
        <v>1.4314667283923594E-3</v>
      </c>
      <c r="W77" s="45">
        <f t="shared" si="24"/>
        <v>-5.41591559283138E-5</v>
      </c>
      <c r="X77" s="45">
        <f t="shared" si="25"/>
        <v>2.0490969944943249E-6</v>
      </c>
      <c r="Z77" s="129"/>
      <c r="AA77" s="5"/>
    </row>
    <row r="78" spans="1:27" x14ac:dyDescent="0.35">
      <c r="A78" s="6">
        <v>41638</v>
      </c>
      <c r="B78" s="85">
        <v>146.22</v>
      </c>
      <c r="C78" s="43">
        <v>77.570400000000006</v>
      </c>
      <c r="D78" s="45">
        <f t="shared" si="13"/>
        <v>1.4219324408684272E-2</v>
      </c>
      <c r="E78" s="45">
        <f t="shared" si="13"/>
        <v>2.8655540747518714E-2</v>
      </c>
      <c r="F78" s="45">
        <f t="shared" si="14"/>
        <v>9.587383813649538E-3</v>
      </c>
      <c r="G78" s="45">
        <f t="shared" si="15"/>
        <v>2.6785500855004564E-2</v>
      </c>
      <c r="H78" s="45">
        <f t="shared" si="16"/>
        <v>2.568028773377666E-4</v>
      </c>
      <c r="I78" s="45">
        <f t="shared" si="17"/>
        <v>9.1917928390229163E-5</v>
      </c>
      <c r="J78" s="45">
        <f t="shared" si="18"/>
        <v>5.2981522006135704E-3</v>
      </c>
      <c r="K78" s="45">
        <f t="shared" si="19"/>
        <v>2.3357388546905142E-2</v>
      </c>
      <c r="L78" s="45">
        <f t="shared" si="20"/>
        <v>5.4556759973109557E-4</v>
      </c>
      <c r="M78" s="45">
        <f t="shared" si="21"/>
        <v>-4.0141432174742087E-2</v>
      </c>
      <c r="N78" s="45">
        <f t="shared" si="22"/>
        <v>5.0737736575969222E-2</v>
      </c>
      <c r="O78" s="2"/>
      <c r="P78" s="2"/>
      <c r="Q78" s="2"/>
      <c r="R78" s="2"/>
      <c r="S78" s="2"/>
      <c r="V78" s="45">
        <f t="shared" si="23"/>
        <v>5.4556759973109557E-4</v>
      </c>
      <c r="W78" s="45">
        <f t="shared" si="24"/>
        <v>1.2743034405521621E-5</v>
      </c>
      <c r="X78" s="45">
        <f t="shared" si="25"/>
        <v>2.976440058763489E-7</v>
      </c>
      <c r="Z78" s="129"/>
      <c r="AA78" s="5"/>
    </row>
    <row r="79" spans="1:27" x14ac:dyDescent="0.35">
      <c r="A79" s="6">
        <v>41631</v>
      </c>
      <c r="B79" s="85">
        <v>144.16999999999999</v>
      </c>
      <c r="C79" s="43">
        <v>75.409499999999994</v>
      </c>
      <c r="D79" s="45">
        <f t="shared" si="13"/>
        <v>1.7862185823213791E-2</v>
      </c>
      <c r="E79" s="45">
        <f t="shared" si="13"/>
        <v>6.4651231696720287E-3</v>
      </c>
      <c r="F79" s="45">
        <f t="shared" si="14"/>
        <v>1.3230245228179057E-2</v>
      </c>
      <c r="G79" s="45">
        <f t="shared" si="15"/>
        <v>4.5950832771578781E-3</v>
      </c>
      <c r="H79" s="45">
        <f t="shared" si="16"/>
        <v>6.0794078600703401E-5</v>
      </c>
      <c r="I79" s="45">
        <f t="shared" si="17"/>
        <v>1.7503938879775472E-4</v>
      </c>
      <c r="J79" s="45">
        <f t="shared" si="18"/>
        <v>6.6007117199341344E-3</v>
      </c>
      <c r="K79" s="45">
        <f t="shared" si="19"/>
        <v>-1.355885502621057E-4</v>
      </c>
      <c r="L79" s="45">
        <f t="shared" si="20"/>
        <v>1.8384254962179565E-8</v>
      </c>
      <c r="M79" s="45">
        <f t="shared" si="21"/>
        <v>-3.8838872655421519E-2</v>
      </c>
      <c r="N79" s="45">
        <f t="shared" si="22"/>
        <v>5.204029609528979E-2</v>
      </c>
      <c r="O79" s="2"/>
      <c r="P79" s="2"/>
      <c r="Q79" s="2"/>
      <c r="R79" s="2"/>
      <c r="S79" s="2"/>
      <c r="V79" s="45">
        <f t="shared" si="23"/>
        <v>1.8384254962179151E-8</v>
      </c>
      <c r="W79" s="45">
        <f t="shared" si="24"/>
        <v>-2.492694477970766E-12</v>
      </c>
      <c r="X79" s="45">
        <f t="shared" si="25"/>
        <v>3.3798083051440877E-16</v>
      </c>
      <c r="Z79" s="129"/>
      <c r="AA79" s="5"/>
    </row>
    <row r="80" spans="1:27" x14ac:dyDescent="0.35">
      <c r="A80" s="6">
        <v>41624</v>
      </c>
      <c r="B80" s="85">
        <v>141.63999999999999</v>
      </c>
      <c r="C80" s="43">
        <v>74.9251</v>
      </c>
      <c r="D80" s="45">
        <f t="shared" si="13"/>
        <v>-8.8173547935620662E-3</v>
      </c>
      <c r="E80" s="45">
        <f t="shared" si="13"/>
        <v>-6.4235938442768316E-3</v>
      </c>
      <c r="F80" s="45">
        <f t="shared" si="14"/>
        <v>-1.3449295388596801E-2</v>
      </c>
      <c r="G80" s="45">
        <f t="shared" si="15"/>
        <v>-8.2936337367909823E-3</v>
      </c>
      <c r="H80" s="45">
        <f t="shared" si="16"/>
        <v>1.1154352997093381E-4</v>
      </c>
      <c r="I80" s="45">
        <f t="shared" si="17"/>
        <v>1.8088354644973118E-4</v>
      </c>
      <c r="J80" s="45">
        <f t="shared" si="18"/>
        <v>-2.9389565921444558E-3</v>
      </c>
      <c r="K80" s="45">
        <f t="shared" si="19"/>
        <v>-3.4846372521323758E-3</v>
      </c>
      <c r="L80" s="45">
        <f t="shared" si="20"/>
        <v>1.2142696778948675E-5</v>
      </c>
      <c r="M80" s="45">
        <f t="shared" si="21"/>
        <v>-4.8378540967500112E-2</v>
      </c>
      <c r="N80" s="45">
        <f t="shared" si="22"/>
        <v>4.2500627783211196E-2</v>
      </c>
      <c r="O80" s="2"/>
      <c r="P80" s="2"/>
      <c r="Q80" s="2"/>
      <c r="R80" s="2"/>
      <c r="S80" s="2"/>
      <c r="V80" s="45">
        <f t="shared" si="23"/>
        <v>1.2142696778948666E-5</v>
      </c>
      <c r="W80" s="45">
        <f t="shared" si="24"/>
        <v>-4.2312893537272316E-8</v>
      </c>
      <c r="X80" s="45">
        <f t="shared" si="25"/>
        <v>1.4744508506549031E-10</v>
      </c>
      <c r="Z80" s="129"/>
      <c r="AA80" s="5"/>
    </row>
    <row r="81" spans="1:27" x14ac:dyDescent="0.35">
      <c r="A81" s="6">
        <v>41617</v>
      </c>
      <c r="B81" s="85">
        <v>142.9</v>
      </c>
      <c r="C81" s="43">
        <v>75.409499999999994</v>
      </c>
      <c r="D81" s="45">
        <f t="shared" si="13"/>
        <v>-7.9833391183617188E-3</v>
      </c>
      <c r="E81" s="45">
        <f t="shared" si="13"/>
        <v>-2.1394246678804719E-2</v>
      </c>
      <c r="F81" s="45">
        <f t="shared" si="14"/>
        <v>-1.2615279713396453E-2</v>
      </c>
      <c r="G81" s="45">
        <f t="shared" si="15"/>
        <v>-2.3264286571318869E-2</v>
      </c>
      <c r="H81" s="45">
        <f t="shared" si="16"/>
        <v>2.9348548242980044E-4</v>
      </c>
      <c r="I81" s="45">
        <f t="shared" si="17"/>
        <v>1.5914528224723209E-4</v>
      </c>
      <c r="J81" s="45">
        <f t="shared" si="18"/>
        <v>-2.6407418281510016E-3</v>
      </c>
      <c r="K81" s="45">
        <f t="shared" si="19"/>
        <v>-1.8753504850653718E-2</v>
      </c>
      <c r="L81" s="45">
        <f t="shared" si="20"/>
        <v>3.5169394418349255E-4</v>
      </c>
      <c r="M81" s="45">
        <f t="shared" si="21"/>
        <v>-4.8080326203506656E-2</v>
      </c>
      <c r="N81" s="45">
        <f t="shared" si="22"/>
        <v>4.2798842547204653E-2</v>
      </c>
      <c r="O81" s="2"/>
      <c r="P81" s="2"/>
      <c r="Q81" s="2"/>
      <c r="R81" s="2"/>
      <c r="S81" s="2"/>
      <c r="V81" s="45">
        <f t="shared" si="23"/>
        <v>3.5169394418349255E-4</v>
      </c>
      <c r="W81" s="45">
        <f t="shared" si="24"/>
        <v>-6.5954940881906658E-6</v>
      </c>
      <c r="X81" s="45">
        <f t="shared" si="25"/>
        <v>1.2368863037534158E-7</v>
      </c>
      <c r="Z81" s="129"/>
      <c r="AA81" s="5"/>
    </row>
    <row r="82" spans="1:27" x14ac:dyDescent="0.35">
      <c r="A82" s="6">
        <v>41610</v>
      </c>
      <c r="B82" s="85">
        <v>144.05000000000001</v>
      </c>
      <c r="C82" s="43">
        <v>77.058099999999996</v>
      </c>
      <c r="D82" s="45">
        <f t="shared" si="13"/>
        <v>9.4604064470919617E-3</v>
      </c>
      <c r="E82" s="45">
        <f t="shared" si="13"/>
        <v>-4.4468170060587148E-2</v>
      </c>
      <c r="F82" s="45">
        <f t="shared" si="14"/>
        <v>4.8284658520572274E-3</v>
      </c>
      <c r="G82" s="45">
        <f t="shared" si="15"/>
        <v>-4.6338209953101298E-2</v>
      </c>
      <c r="H82" s="45">
        <f t="shared" si="16"/>
        <v>-2.2374246440400795E-4</v>
      </c>
      <c r="I82" s="45">
        <f t="shared" si="17"/>
        <v>2.3314082484482725E-5</v>
      </c>
      <c r="J82" s="45">
        <f t="shared" si="18"/>
        <v>3.596529990168251E-3</v>
      </c>
      <c r="K82" s="45">
        <f t="shared" si="19"/>
        <v>-4.8064700050755402E-2</v>
      </c>
      <c r="L82" s="45">
        <f t="shared" si="20"/>
        <v>2.3102153909690861E-3</v>
      </c>
      <c r="M82" s="45">
        <f t="shared" si="21"/>
        <v>-4.18430543851874E-2</v>
      </c>
      <c r="N82" s="45">
        <f t="shared" si="22"/>
        <v>4.9036114365523908E-2</v>
      </c>
      <c r="O82" s="2"/>
      <c r="P82" s="2"/>
      <c r="Q82" s="2"/>
      <c r="R82" s="2"/>
      <c r="S82" s="2"/>
      <c r="V82" s="45">
        <f t="shared" si="23"/>
        <v>2.3102153909690861E-3</v>
      </c>
      <c r="W82" s="45">
        <f t="shared" si="24"/>
        <v>-1.1103980981956775E-4</v>
      </c>
      <c r="X82" s="45">
        <f t="shared" si="25"/>
        <v>5.3370951526704472E-6</v>
      </c>
      <c r="Z82" s="129"/>
      <c r="AA82" s="5"/>
    </row>
    <row r="83" spans="1:27" x14ac:dyDescent="0.35">
      <c r="A83" s="6">
        <v>41603</v>
      </c>
      <c r="B83" s="85">
        <v>142.69999999999999</v>
      </c>
      <c r="C83" s="43">
        <v>80.644199999999998</v>
      </c>
      <c r="D83" s="45">
        <f t="shared" si="13"/>
        <v>2.0306020306020127E-2</v>
      </c>
      <c r="E83" s="45">
        <f t="shared" si="13"/>
        <v>-1.8923426727834883E-2</v>
      </c>
      <c r="F83" s="45">
        <f t="shared" si="14"/>
        <v>1.5674079710985393E-2</v>
      </c>
      <c r="G83" s="45">
        <f t="shared" si="15"/>
        <v>-2.0793466620349033E-2</v>
      </c>
      <c r="H83" s="45">
        <f t="shared" si="16"/>
        <v>-3.2591845327506475E-4</v>
      </c>
      <c r="I83" s="45">
        <f t="shared" si="17"/>
        <v>2.4567677478632392E-4</v>
      </c>
      <c r="J83" s="45">
        <f t="shared" si="18"/>
        <v>7.4745412476034875E-3</v>
      </c>
      <c r="K83" s="45">
        <f t="shared" si="19"/>
        <v>-2.639796797543837E-2</v>
      </c>
      <c r="L83" s="45">
        <f t="shared" si="20"/>
        <v>6.9685271323226977E-4</v>
      </c>
      <c r="M83" s="45">
        <f t="shared" si="21"/>
        <v>-3.7965043127752167E-2</v>
      </c>
      <c r="N83" s="45">
        <f t="shared" si="22"/>
        <v>5.2914125622959142E-2</v>
      </c>
      <c r="O83" s="2"/>
      <c r="P83" s="2"/>
      <c r="Q83" s="2"/>
      <c r="R83" s="2"/>
      <c r="S83" s="2"/>
      <c r="V83" s="45">
        <f t="shared" si="23"/>
        <v>6.9685271323226977E-4</v>
      </c>
      <c r="W83" s="45">
        <f t="shared" si="24"/>
        <v>-1.8395495607502797E-5</v>
      </c>
      <c r="X83" s="45">
        <f t="shared" si="25"/>
        <v>4.8560370393917599E-7</v>
      </c>
      <c r="Z83" s="129"/>
      <c r="AA83" s="5"/>
    </row>
    <row r="84" spans="1:27" x14ac:dyDescent="0.35">
      <c r="A84" s="6">
        <v>41596</v>
      </c>
      <c r="B84" s="85">
        <v>139.86000000000001</v>
      </c>
      <c r="C84" s="43">
        <v>82.199700000000007</v>
      </c>
      <c r="D84" s="45">
        <f t="shared" si="13"/>
        <v>-8.3664208735109089E-3</v>
      </c>
      <c r="E84" s="45">
        <f t="shared" si="13"/>
        <v>-1.1313261913556548E-3</v>
      </c>
      <c r="F84" s="45">
        <f t="shared" si="14"/>
        <v>-1.2998361468545643E-2</v>
      </c>
      <c r="G84" s="45">
        <f t="shared" si="15"/>
        <v>-3.0013660838698053E-3</v>
      </c>
      <c r="H84" s="45">
        <f t="shared" si="16"/>
        <v>3.9012841257573008E-5</v>
      </c>
      <c r="I84" s="45">
        <f t="shared" si="17"/>
        <v>1.6895740086697204E-4</v>
      </c>
      <c r="J84" s="45">
        <f t="shared" si="18"/>
        <v>-2.7777184325470414E-3</v>
      </c>
      <c r="K84" s="45">
        <f t="shared" si="19"/>
        <v>1.6463922411913865E-3</v>
      </c>
      <c r="L84" s="45">
        <f t="shared" si="20"/>
        <v>2.7106074118551965E-6</v>
      </c>
      <c r="M84" s="45">
        <f t="shared" si="21"/>
        <v>-4.8217302807902693E-2</v>
      </c>
      <c r="N84" s="45">
        <f t="shared" si="22"/>
        <v>4.2661865942808616E-2</v>
      </c>
      <c r="O84" s="2"/>
      <c r="P84" s="2"/>
      <c r="Q84" s="2"/>
      <c r="R84" s="2"/>
      <c r="S84" s="2"/>
      <c r="V84" s="45">
        <f t="shared" si="23"/>
        <v>2.7106074118552016E-6</v>
      </c>
      <c r="W84" s="45">
        <f t="shared" si="24"/>
        <v>4.4627230117942731E-9</v>
      </c>
      <c r="X84" s="45">
        <f t="shared" si="25"/>
        <v>7.347392541204354E-12</v>
      </c>
      <c r="Z84" s="129"/>
      <c r="AA84" s="5"/>
    </row>
    <row r="85" spans="1:27" x14ac:dyDescent="0.35">
      <c r="A85" s="6">
        <v>41589</v>
      </c>
      <c r="B85" s="85">
        <v>141.04</v>
      </c>
      <c r="C85" s="43">
        <v>82.2928</v>
      </c>
      <c r="D85" s="45">
        <f t="shared" si="13"/>
        <v>3.3638695492854552E-2</v>
      </c>
      <c r="E85" s="45">
        <f t="shared" si="13"/>
        <v>6.8860883396549095E-3</v>
      </c>
      <c r="F85" s="45">
        <f t="shared" si="14"/>
        <v>2.9006754897819818E-2</v>
      </c>
      <c r="G85" s="45">
        <f t="shared" si="15"/>
        <v>5.0160484471407588E-3</v>
      </c>
      <c r="H85" s="45">
        <f t="shared" si="16"/>
        <v>1.4549928786180169E-4</v>
      </c>
      <c r="I85" s="45">
        <f t="shared" si="17"/>
        <v>8.4139182970219403E-4</v>
      </c>
      <c r="J85" s="45">
        <f t="shared" si="18"/>
        <v>1.2241838436937602E-2</v>
      </c>
      <c r="K85" s="45">
        <f t="shared" si="19"/>
        <v>-5.3557500972826926E-3</v>
      </c>
      <c r="L85" s="45">
        <f t="shared" si="20"/>
        <v>2.8684059104543571E-5</v>
      </c>
      <c r="M85" s="45">
        <f t="shared" si="21"/>
        <v>-3.3197745938418052E-2</v>
      </c>
      <c r="N85" s="45">
        <f t="shared" si="22"/>
        <v>5.7681422812293257E-2</v>
      </c>
      <c r="O85" s="2"/>
      <c r="P85" s="2"/>
      <c r="Q85" s="2"/>
      <c r="R85" s="2"/>
      <c r="S85" s="2"/>
      <c r="V85" s="45">
        <f t="shared" si="23"/>
        <v>2.8684059104543554E-5</v>
      </c>
      <c r="W85" s="45">
        <f t="shared" si="24"/>
        <v>-1.536246523396216E-7</v>
      </c>
      <c r="X85" s="45">
        <f t="shared" si="25"/>
        <v>8.2277524671294799E-10</v>
      </c>
      <c r="Z85" s="129"/>
      <c r="AA85" s="5"/>
    </row>
    <row r="86" spans="1:27" x14ac:dyDescent="0.35">
      <c r="A86" s="6">
        <v>41582</v>
      </c>
      <c r="B86" s="85">
        <v>136.44999999999999</v>
      </c>
      <c r="C86" s="43">
        <v>81.73</v>
      </c>
      <c r="D86" s="45">
        <f t="shared" si="13"/>
        <v>-3.3777085398668819E-2</v>
      </c>
      <c r="E86" s="45">
        <f t="shared" si="13"/>
        <v>1.6872392654829461E-2</v>
      </c>
      <c r="F86" s="45">
        <f t="shared" si="14"/>
        <v>-3.8409025993703549E-2</v>
      </c>
      <c r="G86" s="45">
        <f t="shared" si="15"/>
        <v>1.5002352762315312E-2</v>
      </c>
      <c r="H86" s="45">
        <f t="shared" si="16"/>
        <v>-5.7622575721447903E-4</v>
      </c>
      <c r="I86" s="45">
        <f t="shared" si="17"/>
        <v>1.475253277784995E-3</v>
      </c>
      <c r="J86" s="45">
        <f t="shared" si="18"/>
        <v>-1.1863681142380346E-2</v>
      </c>
      <c r="K86" s="45">
        <f t="shared" si="19"/>
        <v>2.8736073797209806E-2</v>
      </c>
      <c r="L86" s="45">
        <f t="shared" si="20"/>
        <v>8.2576193727868798E-4</v>
      </c>
      <c r="M86" s="45">
        <f t="shared" si="21"/>
        <v>-5.7303265517735999E-2</v>
      </c>
      <c r="N86" s="45">
        <f t="shared" si="22"/>
        <v>3.357590323297531E-2</v>
      </c>
      <c r="O86" s="2"/>
      <c r="P86" s="2"/>
      <c r="Q86" s="2"/>
      <c r="R86" s="2"/>
      <c r="S86" s="2"/>
      <c r="V86" s="45">
        <f t="shared" si="23"/>
        <v>8.2576193727868798E-4</v>
      </c>
      <c r="W86" s="45">
        <f t="shared" si="24"/>
        <v>2.3729155968567311E-5</v>
      </c>
      <c r="X86" s="45">
        <f t="shared" si="25"/>
        <v>6.8188277705825181E-7</v>
      </c>
      <c r="Z86" s="129"/>
      <c r="AA86" s="5"/>
    </row>
    <row r="87" spans="1:27" x14ac:dyDescent="0.35">
      <c r="A87" s="6">
        <v>41575</v>
      </c>
      <c r="B87" s="85">
        <v>141.22</v>
      </c>
      <c r="C87" s="43">
        <v>80.373900000000006</v>
      </c>
      <c r="D87" s="45">
        <f t="shared" si="13"/>
        <v>-2.834732351726988E-2</v>
      </c>
      <c r="E87" s="45">
        <f t="shared" si="13"/>
        <v>-2.0021703082325388E-2</v>
      </c>
      <c r="F87" s="45">
        <f t="shared" si="14"/>
        <v>-3.2979264112304618E-2</v>
      </c>
      <c r="G87" s="45">
        <f t="shared" si="15"/>
        <v>-2.1891742974839538E-2</v>
      </c>
      <c r="H87" s="45">
        <f t="shared" si="16"/>
        <v>7.2197357344592236E-4</v>
      </c>
      <c r="I87" s="45">
        <f t="shared" si="17"/>
        <v>1.0876318613891433E-3</v>
      </c>
      <c r="J87" s="45">
        <f t="shared" si="18"/>
        <v>-9.9221886666986808E-3</v>
      </c>
      <c r="K87" s="45">
        <f t="shared" si="19"/>
        <v>-1.0099514415626707E-2</v>
      </c>
      <c r="L87" s="45">
        <f t="shared" si="20"/>
        <v>1.0200019143145166E-4</v>
      </c>
      <c r="M87" s="45">
        <f t="shared" si="21"/>
        <v>-5.5361773042054335E-2</v>
      </c>
      <c r="N87" s="45">
        <f t="shared" si="22"/>
        <v>3.5517395708656974E-2</v>
      </c>
      <c r="O87" s="2"/>
      <c r="P87" s="2"/>
      <c r="Q87" s="2"/>
      <c r="R87" s="2"/>
      <c r="S87" s="2"/>
      <c r="V87" s="45">
        <f t="shared" si="23"/>
        <v>1.0200019143145164E-4</v>
      </c>
      <c r="W87" s="45">
        <f t="shared" si="24"/>
        <v>-1.0301524037586293E-6</v>
      </c>
      <c r="X87" s="45">
        <f t="shared" si="25"/>
        <v>1.0404039052052779E-8</v>
      </c>
      <c r="Z87" s="129"/>
      <c r="AA87" s="5"/>
    </row>
    <row r="88" spans="1:27" x14ac:dyDescent="0.35">
      <c r="A88" s="6">
        <v>41568</v>
      </c>
      <c r="B88" s="85">
        <v>145.34</v>
      </c>
      <c r="C88" s="43">
        <v>82.016000000000005</v>
      </c>
      <c r="D88" s="45">
        <f t="shared" si="13"/>
        <v>4.2685988951861813E-2</v>
      </c>
      <c r="E88" s="45">
        <f t="shared" si="13"/>
        <v>3.3851525520772171E-3</v>
      </c>
      <c r="F88" s="45">
        <f t="shared" si="14"/>
        <v>3.8054048356827075E-2</v>
      </c>
      <c r="G88" s="45">
        <f t="shared" si="15"/>
        <v>1.5151126595630664E-3</v>
      </c>
      <c r="H88" s="45">
        <f t="shared" si="16"/>
        <v>5.7656170413053804E-5</v>
      </c>
      <c r="I88" s="45">
        <f t="shared" si="17"/>
        <v>1.4481105963437334E-3</v>
      </c>
      <c r="J88" s="45">
        <f t="shared" si="18"/>
        <v>1.5476833370347274E-2</v>
      </c>
      <c r="K88" s="45">
        <f t="shared" si="19"/>
        <v>-1.2091680818270056E-2</v>
      </c>
      <c r="L88" s="45">
        <f t="shared" si="20"/>
        <v>1.4620874501092003E-4</v>
      </c>
      <c r="M88" s="45">
        <f t="shared" si="21"/>
        <v>-2.9962751005008385E-2</v>
      </c>
      <c r="N88" s="45">
        <f t="shared" si="22"/>
        <v>6.0916417745702924E-2</v>
      </c>
      <c r="O88" s="2"/>
      <c r="P88" s="2"/>
      <c r="Q88" s="2"/>
      <c r="R88" s="2"/>
      <c r="S88" s="2"/>
      <c r="V88" s="45">
        <f t="shared" si="23"/>
        <v>1.4620874501091997E-4</v>
      </c>
      <c r="W88" s="45">
        <f t="shared" si="24"/>
        <v>-1.7679094775118785E-6</v>
      </c>
      <c r="X88" s="45">
        <f t="shared" si="25"/>
        <v>2.1376997117668215E-8</v>
      </c>
      <c r="Z88" s="129"/>
      <c r="AA88" s="5"/>
    </row>
    <row r="89" spans="1:27" x14ac:dyDescent="0.35">
      <c r="A89" s="6">
        <v>41561</v>
      </c>
      <c r="B89" s="85">
        <v>139.38999999999999</v>
      </c>
      <c r="C89" s="43">
        <v>81.7393</v>
      </c>
      <c r="D89" s="45">
        <f t="shared" si="13"/>
        <v>-1.3612265367533038E-3</v>
      </c>
      <c r="E89" s="45">
        <f t="shared" si="13"/>
        <v>-1.3582365491740791E-2</v>
      </c>
      <c r="F89" s="45">
        <f t="shared" si="14"/>
        <v>-5.9931671317880377E-3</v>
      </c>
      <c r="G89" s="45">
        <f t="shared" si="15"/>
        <v>-1.5452405384254943E-2</v>
      </c>
      <c r="H89" s="45">
        <f t="shared" si="16"/>
        <v>9.2608848055981225E-5</v>
      </c>
      <c r="I89" s="45">
        <f t="shared" si="17"/>
        <v>3.5918052269544457E-5</v>
      </c>
      <c r="J89" s="45">
        <f t="shared" si="18"/>
        <v>-2.7290654713179701E-4</v>
      </c>
      <c r="K89" s="45">
        <f t="shared" si="19"/>
        <v>-1.3309458944608995E-2</v>
      </c>
      <c r="L89" s="45">
        <f t="shared" si="20"/>
        <v>1.7714169739823239E-4</v>
      </c>
      <c r="M89" s="45">
        <f t="shared" si="21"/>
        <v>-4.5712490922487449E-2</v>
      </c>
      <c r="N89" s="45">
        <f t="shared" si="22"/>
        <v>4.516667782822386E-2</v>
      </c>
      <c r="O89" s="2"/>
      <c r="P89" s="2"/>
      <c r="Q89" s="2"/>
      <c r="R89" s="2"/>
      <c r="S89" s="2"/>
      <c r="V89" s="45">
        <f t="shared" si="23"/>
        <v>1.7714169739823233E-4</v>
      </c>
      <c r="W89" s="45">
        <f t="shared" si="24"/>
        <v>-2.357660148900123E-6</v>
      </c>
      <c r="X89" s="45">
        <f t="shared" si="25"/>
        <v>3.1379180957126912E-8</v>
      </c>
      <c r="Z89" s="129"/>
      <c r="AA89" s="5"/>
    </row>
    <row r="90" spans="1:27" x14ac:dyDescent="0.35">
      <c r="A90" s="6">
        <v>41554</v>
      </c>
      <c r="B90" s="85">
        <v>139.58000000000001</v>
      </c>
      <c r="C90" s="43">
        <v>82.864800000000002</v>
      </c>
      <c r="D90" s="45">
        <f t="shared" si="13"/>
        <v>7.5068572253502277E-3</v>
      </c>
      <c r="E90" s="45">
        <f t="shared" si="13"/>
        <v>-2.1461416921147447E-2</v>
      </c>
      <c r="F90" s="45">
        <f t="shared" si="14"/>
        <v>2.8749166303154933E-3</v>
      </c>
      <c r="G90" s="45">
        <f t="shared" si="15"/>
        <v>-2.3331456813661597E-2</v>
      </c>
      <c r="H90" s="45">
        <f t="shared" si="16"/>
        <v>-6.7075993203083461E-5</v>
      </c>
      <c r="I90" s="45">
        <f t="shared" si="17"/>
        <v>8.2651456312645901E-6</v>
      </c>
      <c r="J90" s="45">
        <f t="shared" si="18"/>
        <v>2.8980092819437201E-3</v>
      </c>
      <c r="K90" s="45">
        <f t="shared" si="19"/>
        <v>-2.4359426203091165E-2</v>
      </c>
      <c r="L90" s="45">
        <f t="shared" si="20"/>
        <v>5.9338164494384445E-4</v>
      </c>
      <c r="M90" s="45">
        <f t="shared" si="21"/>
        <v>-4.2541575093411936E-2</v>
      </c>
      <c r="N90" s="45">
        <f t="shared" si="22"/>
        <v>4.8337593657299373E-2</v>
      </c>
      <c r="O90" s="2"/>
      <c r="P90" s="2"/>
      <c r="Q90" s="2"/>
      <c r="R90" s="2"/>
      <c r="S90" s="2"/>
      <c r="V90" s="45">
        <f t="shared" si="23"/>
        <v>5.9338164494384445E-4</v>
      </c>
      <c r="W90" s="45">
        <f t="shared" si="24"/>
        <v>-1.4454436390278423E-5</v>
      </c>
      <c r="X90" s="45">
        <f t="shared" si="25"/>
        <v>3.521017765562627E-7</v>
      </c>
      <c r="Z90" s="129"/>
      <c r="AA90" s="5"/>
    </row>
    <row r="91" spans="1:27" x14ac:dyDescent="0.35">
      <c r="A91" s="6">
        <v>41547</v>
      </c>
      <c r="B91" s="85">
        <v>138.54</v>
      </c>
      <c r="C91" s="43">
        <v>84.682199999999995</v>
      </c>
      <c r="D91" s="45">
        <f t="shared" si="13"/>
        <v>6.5387968613775486E-3</v>
      </c>
      <c r="E91" s="45">
        <f t="shared" si="13"/>
        <v>-1.5657474438911537E-2</v>
      </c>
      <c r="F91" s="45">
        <f t="shared" si="14"/>
        <v>1.9068562663428143E-3</v>
      </c>
      <c r="G91" s="45">
        <f t="shared" si="15"/>
        <v>-1.7527514331425686E-2</v>
      </c>
      <c r="H91" s="45">
        <f t="shared" si="16"/>
        <v>-3.3422450536292552E-5</v>
      </c>
      <c r="I91" s="45">
        <f t="shared" si="17"/>
        <v>3.6361008204908579E-6</v>
      </c>
      <c r="J91" s="45">
        <f t="shared" si="18"/>
        <v>2.5518648369916748E-3</v>
      </c>
      <c r="K91" s="45">
        <f t="shared" si="19"/>
        <v>-1.8209339275903211E-2</v>
      </c>
      <c r="L91" s="45">
        <f t="shared" si="20"/>
        <v>3.315800368649513E-4</v>
      </c>
      <c r="M91" s="45">
        <f t="shared" si="21"/>
        <v>-4.2887719538363983E-2</v>
      </c>
      <c r="N91" s="45">
        <f t="shared" si="22"/>
        <v>4.7991449212347326E-2</v>
      </c>
      <c r="O91" s="2"/>
      <c r="P91" s="2"/>
      <c r="Q91" s="2"/>
      <c r="R91" s="2"/>
      <c r="S91" s="2"/>
      <c r="V91" s="45">
        <f t="shared" si="23"/>
        <v>3.315800368649513E-4</v>
      </c>
      <c r="W91" s="45">
        <f t="shared" si="24"/>
        <v>-6.0378533883903925E-6</v>
      </c>
      <c r="X91" s="45">
        <f t="shared" si="25"/>
        <v>1.0994532084736246E-7</v>
      </c>
      <c r="Z91" s="129"/>
      <c r="AA91" s="5"/>
    </row>
    <row r="92" spans="1:27" x14ac:dyDescent="0.35">
      <c r="A92" s="6">
        <v>41540</v>
      </c>
      <c r="B92" s="85">
        <v>137.63999999999999</v>
      </c>
      <c r="C92" s="43">
        <v>86.029200000000003</v>
      </c>
      <c r="D92" s="45">
        <f t="shared" si="13"/>
        <v>-7.5708414449492493E-3</v>
      </c>
      <c r="E92" s="45">
        <f t="shared" si="13"/>
        <v>7.2367643081519646E-3</v>
      </c>
      <c r="F92" s="45">
        <f t="shared" si="14"/>
        <v>-1.2202782039983984E-2</v>
      </c>
      <c r="G92" s="45">
        <f t="shared" si="15"/>
        <v>5.3667244156378139E-3</v>
      </c>
      <c r="H92" s="45">
        <f t="shared" si="16"/>
        <v>-6.5488968312688652E-5</v>
      </c>
      <c r="I92" s="45">
        <f t="shared" si="17"/>
        <v>1.4890788951535568E-4</v>
      </c>
      <c r="J92" s="45">
        <f t="shared" si="18"/>
        <v>-2.493247122736744E-3</v>
      </c>
      <c r="K92" s="45">
        <f t="shared" si="19"/>
        <v>9.7300114308887086E-3</v>
      </c>
      <c r="L92" s="45">
        <f t="shared" si="20"/>
        <v>9.4673122445224932E-5</v>
      </c>
      <c r="M92" s="45">
        <f t="shared" si="21"/>
        <v>-4.7932831498092396E-2</v>
      </c>
      <c r="N92" s="45">
        <f t="shared" si="22"/>
        <v>4.2946337252618913E-2</v>
      </c>
      <c r="O92" s="2"/>
      <c r="P92" s="2"/>
      <c r="Q92" s="2"/>
      <c r="R92" s="2"/>
      <c r="S92" s="2"/>
      <c r="V92" s="45">
        <f t="shared" si="23"/>
        <v>9.4673122445224973E-5</v>
      </c>
      <c r="W92" s="45">
        <f t="shared" si="24"/>
        <v>9.2117056358996555E-7</v>
      </c>
      <c r="X92" s="45">
        <f t="shared" si="25"/>
        <v>8.963000113528561E-9</v>
      </c>
      <c r="Z92" s="129"/>
      <c r="AA92" s="5"/>
    </row>
    <row r="93" spans="1:27" x14ac:dyDescent="0.35">
      <c r="A93" s="6">
        <v>41533</v>
      </c>
      <c r="B93" s="85">
        <v>138.69</v>
      </c>
      <c r="C93" s="43">
        <v>85.411100000000005</v>
      </c>
      <c r="D93" s="45">
        <f t="shared" si="13"/>
        <v>4.1294391470831145E-2</v>
      </c>
      <c r="E93" s="45">
        <f t="shared" si="13"/>
        <v>4.9184899105852005E-2</v>
      </c>
      <c r="F93" s="45">
        <f t="shared" si="14"/>
        <v>3.6662450875796407E-2</v>
      </c>
      <c r="G93" s="45">
        <f t="shared" si="15"/>
        <v>4.7314859213337855E-2</v>
      </c>
      <c r="H93" s="45">
        <f t="shared" si="16"/>
        <v>1.7346787016042221E-3</v>
      </c>
      <c r="I93" s="45">
        <f t="shared" si="17"/>
        <v>1.3441353042201846E-3</v>
      </c>
      <c r="J93" s="45">
        <f t="shared" si="18"/>
        <v>1.4979246901987724E-2</v>
      </c>
      <c r="K93" s="45">
        <f t="shared" si="19"/>
        <v>3.4205652203864283E-2</v>
      </c>
      <c r="L93" s="45">
        <f t="shared" si="20"/>
        <v>1.1700266426917254E-3</v>
      </c>
      <c r="M93" s="45">
        <f t="shared" si="21"/>
        <v>-3.0460337473367932E-2</v>
      </c>
      <c r="N93" s="45">
        <f t="shared" si="22"/>
        <v>6.0418831277343377E-2</v>
      </c>
      <c r="O93" s="2"/>
      <c r="P93" s="2"/>
      <c r="Q93" s="2"/>
      <c r="R93" s="2"/>
      <c r="S93" s="2"/>
      <c r="V93" s="45">
        <f t="shared" si="23"/>
        <v>1.1700266426917254E-3</v>
      </c>
      <c r="W93" s="45">
        <f t="shared" si="24"/>
        <v>4.0021524409168144E-5</v>
      </c>
      <c r="X93" s="45">
        <f t="shared" si="25"/>
        <v>1.3689623446084705E-6</v>
      </c>
      <c r="Z93" s="129"/>
      <c r="AA93" s="5"/>
    </row>
    <row r="94" spans="1:27" x14ac:dyDescent="0.35">
      <c r="A94" s="6">
        <v>41526</v>
      </c>
      <c r="B94" s="85">
        <v>133.19</v>
      </c>
      <c r="C94" s="43">
        <v>81.4071</v>
      </c>
      <c r="D94" s="45">
        <f t="shared" si="13"/>
        <v>-2.381999413661683E-2</v>
      </c>
      <c r="E94" s="45">
        <f t="shared" si="13"/>
        <v>7.190764346576969E-3</v>
      </c>
      <c r="F94" s="45">
        <f t="shared" si="14"/>
        <v>-2.8451934731651564E-2</v>
      </c>
      <c r="G94" s="45">
        <f t="shared" si="15"/>
        <v>5.3207244540628184E-3</v>
      </c>
      <c r="H94" s="45">
        <f t="shared" si="16"/>
        <v>-1.5138490489209771E-4</v>
      </c>
      <c r="I94" s="45">
        <f t="shared" si="17"/>
        <v>8.0951258997416053E-4</v>
      </c>
      <c r="J94" s="45">
        <f t="shared" si="18"/>
        <v>-8.3033744130603972E-3</v>
      </c>
      <c r="K94" s="45">
        <f t="shared" si="19"/>
        <v>1.5494138759637366E-2</v>
      </c>
      <c r="L94" s="45">
        <f t="shared" si="20"/>
        <v>2.4006833590289693E-4</v>
      </c>
      <c r="M94" s="45">
        <f t="shared" si="21"/>
        <v>-5.3742958788416048E-2</v>
      </c>
      <c r="N94" s="45">
        <f t="shared" si="22"/>
        <v>3.7136209962295261E-2</v>
      </c>
      <c r="O94" s="2"/>
      <c r="P94" s="2"/>
      <c r="Q94" s="2"/>
      <c r="R94" s="2"/>
      <c r="S94" s="2"/>
      <c r="V94" s="45">
        <f t="shared" si="23"/>
        <v>2.4006833590289699E-4</v>
      </c>
      <c r="W94" s="45">
        <f t="shared" si="24"/>
        <v>3.7196521082747195E-6</v>
      </c>
      <c r="X94" s="45">
        <f t="shared" si="25"/>
        <v>5.7632805903186181E-8</v>
      </c>
      <c r="Z94" s="129"/>
      <c r="AA94" s="5"/>
    </row>
    <row r="95" spans="1:27" x14ac:dyDescent="0.35">
      <c r="A95" s="6">
        <v>41519</v>
      </c>
      <c r="B95" s="85">
        <v>136.44</v>
      </c>
      <c r="C95" s="43">
        <v>80.825900000000004</v>
      </c>
      <c r="D95" s="45">
        <f t="shared" si="13"/>
        <v>-1.1805605852103973E-2</v>
      </c>
      <c r="E95" s="45">
        <f t="shared" si="13"/>
        <v>-5.613055790733646E-2</v>
      </c>
      <c r="F95" s="45">
        <f t="shared" si="14"/>
        <v>-1.6437546447138705E-2</v>
      </c>
      <c r="G95" s="45">
        <f t="shared" si="15"/>
        <v>-5.800059779985061E-2</v>
      </c>
      <c r="H95" s="45">
        <f t="shared" si="16"/>
        <v>9.5338752029685539E-4</v>
      </c>
      <c r="I95" s="45">
        <f t="shared" si="17"/>
        <v>2.7019293320184229E-4</v>
      </c>
      <c r="J95" s="45">
        <f t="shared" si="18"/>
        <v>-4.0074503994846997E-3</v>
      </c>
      <c r="K95" s="45">
        <f t="shared" si="19"/>
        <v>-5.2123107507851762E-2</v>
      </c>
      <c r="L95" s="45">
        <f t="shared" si="20"/>
        <v>2.7168183362750726E-3</v>
      </c>
      <c r="M95" s="45">
        <f t="shared" si="21"/>
        <v>-4.9447034774840352E-2</v>
      </c>
      <c r="N95" s="45">
        <f t="shared" si="22"/>
        <v>4.1432133975870956E-2</v>
      </c>
      <c r="O95" s="2"/>
      <c r="P95" s="2"/>
      <c r="Q95" s="2"/>
      <c r="R95" s="2"/>
      <c r="S95" s="2"/>
      <c r="V95" s="45">
        <f t="shared" si="23"/>
        <v>2.7168183362750726E-3</v>
      </c>
      <c r="W95" s="45">
        <f t="shared" si="24"/>
        <v>-1.4160901422096857E-4</v>
      </c>
      <c r="X95" s="45">
        <f t="shared" si="25"/>
        <v>7.3811018723204533E-6</v>
      </c>
      <c r="Z95" s="129"/>
      <c r="AA95" s="5"/>
    </row>
    <row r="96" spans="1:27" x14ac:dyDescent="0.35">
      <c r="A96" s="6">
        <v>41512</v>
      </c>
      <c r="B96" s="85">
        <v>138.07</v>
      </c>
      <c r="C96" s="43">
        <v>85.632499999999993</v>
      </c>
      <c r="D96" s="45">
        <f t="shared" si="13"/>
        <v>7.9733256016225869E-4</v>
      </c>
      <c r="E96" s="45">
        <f t="shared" si="13"/>
        <v>-1.9347657593082749E-3</v>
      </c>
      <c r="F96" s="45">
        <f t="shared" si="14"/>
        <v>-3.8346080348724758E-3</v>
      </c>
      <c r="G96" s="45">
        <f t="shared" si="15"/>
        <v>-3.8048056518224255E-3</v>
      </c>
      <c r="H96" s="45">
        <f t="shared" si="16"/>
        <v>1.4589938323606481E-5</v>
      </c>
      <c r="I96" s="45">
        <f t="shared" si="17"/>
        <v>1.4704218781108551E-5</v>
      </c>
      <c r="J96" s="45">
        <f t="shared" si="18"/>
        <v>4.9891850459515602E-4</v>
      </c>
      <c r="K96" s="45">
        <f t="shared" si="19"/>
        <v>-2.433684263903431E-3</v>
      </c>
      <c r="L96" s="45">
        <f t="shared" si="20"/>
        <v>5.9228190963711843E-6</v>
      </c>
      <c r="M96" s="45">
        <f t="shared" si="21"/>
        <v>-4.4940665870760496E-2</v>
      </c>
      <c r="N96" s="45">
        <f t="shared" si="22"/>
        <v>4.5938502879950813E-2</v>
      </c>
      <c r="O96" s="2"/>
      <c r="P96" s="2"/>
      <c r="Q96" s="2"/>
      <c r="R96" s="2"/>
      <c r="S96" s="2"/>
      <c r="V96" s="45">
        <f t="shared" si="23"/>
        <v>5.9228190963711784E-6</v>
      </c>
      <c r="W96" s="45">
        <f t="shared" si="24"/>
        <v>-1.4414271632785269E-8</v>
      </c>
      <c r="X96" s="45">
        <f t="shared" si="25"/>
        <v>3.50797860483391E-11</v>
      </c>
      <c r="Z96" s="129"/>
      <c r="AA96" s="5"/>
    </row>
    <row r="97" spans="1:27" x14ac:dyDescent="0.35">
      <c r="A97" s="6">
        <v>41505</v>
      </c>
      <c r="B97" s="85">
        <v>137.96</v>
      </c>
      <c r="C97" s="43">
        <v>85.798500000000004</v>
      </c>
      <c r="D97" s="45">
        <f t="shared" si="13"/>
        <v>-1.1181192660550475E-2</v>
      </c>
      <c r="E97" s="45">
        <f t="shared" si="13"/>
        <v>3.7776862636823162E-3</v>
      </c>
      <c r="F97" s="45">
        <f t="shared" si="14"/>
        <v>-1.5813133255585209E-2</v>
      </c>
      <c r="G97" s="45">
        <f t="shared" si="15"/>
        <v>1.9076463711681655E-3</v>
      </c>
      <c r="H97" s="45">
        <f t="shared" si="16"/>
        <v>-3.0165866271815762E-5</v>
      </c>
      <c r="I97" s="45">
        <f t="shared" si="17"/>
        <v>2.5005518335889486E-4</v>
      </c>
      <c r="J97" s="45">
        <f t="shared" si="18"/>
        <v>-3.7841821347619842E-3</v>
      </c>
      <c r="K97" s="45">
        <f t="shared" si="19"/>
        <v>7.5618683984443004E-3</v>
      </c>
      <c r="L97" s="45">
        <f t="shared" si="20"/>
        <v>5.7181853675390571E-5</v>
      </c>
      <c r="M97" s="45">
        <f t="shared" si="21"/>
        <v>-4.9223766510117638E-2</v>
      </c>
      <c r="N97" s="45">
        <f t="shared" si="22"/>
        <v>4.1655402240593671E-2</v>
      </c>
      <c r="O97" s="2"/>
      <c r="P97" s="2"/>
      <c r="Q97" s="2"/>
      <c r="R97" s="2"/>
      <c r="S97" s="2"/>
      <c r="V97" s="45">
        <f t="shared" si="23"/>
        <v>5.7181853675390598E-5</v>
      </c>
      <c r="W97" s="45">
        <f t="shared" si="24"/>
        <v>4.3240165227240235E-7</v>
      </c>
      <c r="X97" s="45">
        <f t="shared" si="25"/>
        <v>3.269764389753781E-9</v>
      </c>
      <c r="Z97" s="129"/>
      <c r="AA97" s="5"/>
    </row>
    <row r="98" spans="1:27" x14ac:dyDescent="0.35">
      <c r="A98" s="6">
        <v>41498</v>
      </c>
      <c r="B98" s="85">
        <v>139.52000000000001</v>
      </c>
      <c r="C98" s="43">
        <v>85.4756</v>
      </c>
      <c r="D98" s="45">
        <f t="shared" si="13"/>
        <v>-1.7395591238819626E-2</v>
      </c>
      <c r="E98" s="45">
        <f t="shared" si="13"/>
        <v>8.1607667511562239E-3</v>
      </c>
      <c r="F98" s="45">
        <f t="shared" si="14"/>
        <v>-2.202753183385436E-2</v>
      </c>
      <c r="G98" s="45">
        <f t="shared" si="15"/>
        <v>6.2907268586420732E-3</v>
      </c>
      <c r="H98" s="45">
        <f t="shared" si="16"/>
        <v>-1.3856918613682092E-4</v>
      </c>
      <c r="I98" s="45">
        <f t="shared" si="17"/>
        <v>4.8521215869146725E-4</v>
      </c>
      <c r="J98" s="45">
        <f t="shared" si="18"/>
        <v>-6.0062331830646543E-3</v>
      </c>
      <c r="K98" s="45">
        <f t="shared" si="19"/>
        <v>1.4166999934220877E-2</v>
      </c>
      <c r="L98" s="45">
        <f t="shared" si="20"/>
        <v>2.0070388713621434E-4</v>
      </c>
      <c r="M98" s="45">
        <f t="shared" si="21"/>
        <v>-5.1445817558420308E-2</v>
      </c>
      <c r="N98" s="45">
        <f t="shared" si="22"/>
        <v>3.9433351192291001E-2</v>
      </c>
      <c r="O98" s="2"/>
      <c r="P98" s="2"/>
      <c r="Q98" s="2"/>
      <c r="R98" s="2"/>
      <c r="S98" s="2"/>
      <c r="V98" s="45">
        <f t="shared" si="23"/>
        <v>2.0070388713621439E-4</v>
      </c>
      <c r="W98" s="45">
        <f t="shared" si="24"/>
        <v>2.8433719558566241E-6</v>
      </c>
      <c r="X98" s="45">
        <f t="shared" si="25"/>
        <v>4.0282050311586283E-8</v>
      </c>
      <c r="Z98" s="129"/>
      <c r="AA98" s="5"/>
    </row>
    <row r="99" spans="1:27" x14ac:dyDescent="0.35">
      <c r="A99" s="6">
        <v>41491</v>
      </c>
      <c r="B99" s="85">
        <v>141.99</v>
      </c>
      <c r="C99" s="43">
        <v>84.783699999999996</v>
      </c>
      <c r="D99" s="45">
        <f t="shared" si="13"/>
        <v>2.2099049812842081E-2</v>
      </c>
      <c r="E99" s="45">
        <f t="shared" si="13"/>
        <v>2.7389807012314096E-2</v>
      </c>
      <c r="F99" s="45">
        <f t="shared" si="14"/>
        <v>1.7467109217807347E-2</v>
      </c>
      <c r="G99" s="45">
        <f t="shared" si="15"/>
        <v>2.5519767119799946E-2</v>
      </c>
      <c r="H99" s="45">
        <f t="shared" si="16"/>
        <v>4.4575655949455448E-4</v>
      </c>
      <c r="I99" s="45">
        <f t="shared" si="17"/>
        <v>3.0509990442681038E-4</v>
      </c>
      <c r="J99" s="45">
        <f t="shared" si="18"/>
        <v>8.1156657337610894E-3</v>
      </c>
      <c r="K99" s="45">
        <f t="shared" si="19"/>
        <v>1.9274141278553009E-2</v>
      </c>
      <c r="L99" s="45">
        <f t="shared" si="20"/>
        <v>3.7149252202562099E-4</v>
      </c>
      <c r="M99" s="45">
        <f t="shared" si="21"/>
        <v>-3.7323918641594567E-2</v>
      </c>
      <c r="N99" s="45">
        <f t="shared" si="22"/>
        <v>5.3555250109116742E-2</v>
      </c>
      <c r="O99" s="2"/>
      <c r="P99" s="2"/>
      <c r="Q99" s="2"/>
      <c r="R99" s="2"/>
      <c r="S99" s="2"/>
      <c r="V99" s="45">
        <f t="shared" si="23"/>
        <v>3.7149252202562099E-4</v>
      </c>
      <c r="W99" s="45">
        <f t="shared" si="24"/>
        <v>7.1601993534477841E-6</v>
      </c>
      <c r="X99" s="45">
        <f t="shared" si="25"/>
        <v>1.380066939209565E-7</v>
      </c>
      <c r="Z99" s="129"/>
      <c r="AA99" s="5"/>
    </row>
    <row r="100" spans="1:27" x14ac:dyDescent="0.35">
      <c r="A100" s="6">
        <v>41484</v>
      </c>
      <c r="B100" s="85">
        <v>138.91999999999999</v>
      </c>
      <c r="C100" s="43">
        <v>82.523399999999995</v>
      </c>
      <c r="D100" s="45">
        <f t="shared" si="13"/>
        <v>-8.988443429876012E-3</v>
      </c>
      <c r="E100" s="45">
        <f t="shared" si="13"/>
        <v>2.0186548482207332E-2</v>
      </c>
      <c r="F100" s="45">
        <f t="shared" si="14"/>
        <v>-1.3620384024910746E-2</v>
      </c>
      <c r="G100" s="45">
        <f t="shared" si="15"/>
        <v>1.8316508589693182E-2</v>
      </c>
      <c r="H100" s="45">
        <f t="shared" si="16"/>
        <v>-2.4947788098719748E-4</v>
      </c>
      <c r="I100" s="45">
        <f t="shared" si="17"/>
        <v>1.8551486098604387E-4</v>
      </c>
      <c r="J100" s="45">
        <f t="shared" si="18"/>
        <v>-3.0001318899445465E-3</v>
      </c>
      <c r="K100" s="45">
        <f t="shared" si="19"/>
        <v>2.318668037215188E-2</v>
      </c>
      <c r="L100" s="45">
        <f t="shared" si="20"/>
        <v>5.3762214668033321E-4</v>
      </c>
      <c r="M100" s="45">
        <f t="shared" si="21"/>
        <v>-4.8439716265300199E-2</v>
      </c>
      <c r="N100" s="45">
        <f t="shared" si="22"/>
        <v>4.243945248541111E-2</v>
      </c>
      <c r="O100" s="2"/>
      <c r="P100" s="2"/>
      <c r="Q100" s="2"/>
      <c r="R100" s="2"/>
      <c r="S100" s="2"/>
      <c r="V100" s="45">
        <f t="shared" si="23"/>
        <v>5.3762214668033321E-4</v>
      </c>
      <c r="W100" s="45">
        <f t="shared" si="24"/>
        <v>1.2465672876067041E-5</v>
      </c>
      <c r="X100" s="45">
        <f t="shared" si="25"/>
        <v>2.890375726011697E-7</v>
      </c>
      <c r="Z100" s="129"/>
      <c r="AA100" s="5"/>
    </row>
    <row r="101" spans="1:27" x14ac:dyDescent="0.35">
      <c r="A101" s="6">
        <v>41477</v>
      </c>
      <c r="B101" s="85">
        <v>140.18</v>
      </c>
      <c r="C101" s="43">
        <v>80.890500000000003</v>
      </c>
      <c r="D101" s="45">
        <f t="shared" si="13"/>
        <v>4.2266638011319102E-3</v>
      </c>
      <c r="E101" s="45">
        <f t="shared" si="13"/>
        <v>-6.2335760504878381E-3</v>
      </c>
      <c r="F101" s="45">
        <f t="shared" si="14"/>
        <v>-4.0527679390282411E-4</v>
      </c>
      <c r="G101" s="45">
        <f t="shared" si="15"/>
        <v>-8.1036159430019888E-3</v>
      </c>
      <c r="H101" s="45">
        <f t="shared" si="16"/>
        <v>3.2842074883996567E-6</v>
      </c>
      <c r="I101" s="45">
        <f t="shared" si="17"/>
        <v>1.6424927967615216E-7</v>
      </c>
      <c r="J101" s="45">
        <f t="shared" si="18"/>
        <v>1.7251271204409863E-3</v>
      </c>
      <c r="K101" s="45">
        <f t="shared" si="19"/>
        <v>-7.9587031709288242E-3</v>
      </c>
      <c r="L101" s="45">
        <f t="shared" si="20"/>
        <v>6.3340956162952526E-5</v>
      </c>
      <c r="M101" s="45">
        <f t="shared" si="21"/>
        <v>-4.3714457254914671E-2</v>
      </c>
      <c r="N101" s="45">
        <f t="shared" si="22"/>
        <v>4.7164711495796638E-2</v>
      </c>
      <c r="O101" s="2"/>
      <c r="P101" s="2"/>
      <c r="Q101" s="2"/>
      <c r="R101" s="2"/>
      <c r="S101" s="2"/>
      <c r="V101" s="45">
        <f t="shared" si="23"/>
        <v>6.3340956162952498E-5</v>
      </c>
      <c r="W101" s="45">
        <f t="shared" si="24"/>
        <v>-5.0411186866375358E-7</v>
      </c>
      <c r="X101" s="45">
        <f t="shared" si="25"/>
        <v>4.0120767276370698E-9</v>
      </c>
      <c r="Z101" s="129"/>
      <c r="AA101" s="5"/>
    </row>
    <row r="102" spans="1:27" x14ac:dyDescent="0.35">
      <c r="A102" s="6">
        <v>41470</v>
      </c>
      <c r="B102" s="85">
        <v>139.59</v>
      </c>
      <c r="C102" s="43">
        <v>81.397900000000007</v>
      </c>
      <c r="D102" s="45">
        <f t="shared" si="13"/>
        <v>-6.3354214123005868E-3</v>
      </c>
      <c r="E102" s="45">
        <f t="shared" si="13"/>
        <v>3.4121825271108083E-3</v>
      </c>
      <c r="F102" s="45">
        <f t="shared" si="14"/>
        <v>-1.0967362007335321E-2</v>
      </c>
      <c r="G102" s="45">
        <f t="shared" si="15"/>
        <v>1.5421426345966576E-3</v>
      </c>
      <c r="H102" s="45">
        <f t="shared" si="16"/>
        <v>-1.6913236540567378E-5</v>
      </c>
      <c r="I102" s="45">
        <f t="shared" si="17"/>
        <v>1.2028302939994225E-4</v>
      </c>
      <c r="J102" s="45">
        <f t="shared" si="18"/>
        <v>-2.0515042341746025E-3</v>
      </c>
      <c r="K102" s="45">
        <f t="shared" si="19"/>
        <v>5.4636867612854103E-3</v>
      </c>
      <c r="L102" s="45">
        <f t="shared" si="20"/>
        <v>2.9851873025445457E-5</v>
      </c>
      <c r="M102" s="45">
        <f t="shared" si="21"/>
        <v>-4.7491088609530253E-2</v>
      </c>
      <c r="N102" s="45">
        <f t="shared" si="22"/>
        <v>4.3388080141181055E-2</v>
      </c>
      <c r="O102" s="2"/>
      <c r="P102" s="2"/>
      <c r="Q102" s="2"/>
      <c r="R102" s="2"/>
      <c r="S102" s="2"/>
      <c r="V102" s="45">
        <f t="shared" si="23"/>
        <v>2.9851873025445474E-5</v>
      </c>
      <c r="W102" s="45">
        <f t="shared" si="24"/>
        <v>1.6310128344869952E-7</v>
      </c>
      <c r="X102" s="45">
        <f t="shared" si="25"/>
        <v>8.9113432312731907E-10</v>
      </c>
      <c r="Z102" s="129"/>
      <c r="AA102" s="5"/>
    </row>
    <row r="103" spans="1:27" x14ac:dyDescent="0.35">
      <c r="A103" s="6">
        <v>41463</v>
      </c>
      <c r="B103" s="85">
        <v>140.47999999999999</v>
      </c>
      <c r="C103" s="43">
        <v>81.121099999999998</v>
      </c>
      <c r="D103" s="45">
        <f t="shared" si="13"/>
        <v>-1.3967852881308409E-2</v>
      </c>
      <c r="E103" s="45">
        <f t="shared" si="13"/>
        <v>9.4133486634662856E-3</v>
      </c>
      <c r="F103" s="45">
        <f t="shared" si="14"/>
        <v>-1.8599793476343142E-2</v>
      </c>
      <c r="G103" s="45">
        <f t="shared" si="15"/>
        <v>7.5433087709521349E-3</v>
      </c>
      <c r="H103" s="45">
        <f t="shared" si="16"/>
        <v>-1.4030398526799752E-4</v>
      </c>
      <c r="I103" s="45">
        <f t="shared" si="17"/>
        <v>3.4595231736261688E-4</v>
      </c>
      <c r="J103" s="45">
        <f t="shared" si="18"/>
        <v>-4.7805941264954079E-3</v>
      </c>
      <c r="K103" s="45">
        <f t="shared" si="19"/>
        <v>1.4193942789961694E-2</v>
      </c>
      <c r="L103" s="45">
        <f t="shared" si="20"/>
        <v>2.0146801192470556E-4</v>
      </c>
      <c r="M103" s="45">
        <f t="shared" si="21"/>
        <v>-5.0220178501851065E-2</v>
      </c>
      <c r="N103" s="45">
        <f t="shared" si="22"/>
        <v>4.0658990248860244E-2</v>
      </c>
      <c r="O103" s="2"/>
      <c r="P103" s="2"/>
      <c r="Q103" s="2"/>
      <c r="R103" s="2"/>
      <c r="S103" s="2"/>
      <c r="V103" s="45">
        <f t="shared" si="23"/>
        <v>2.0146801192470561E-4</v>
      </c>
      <c r="W103" s="45">
        <f t="shared" si="24"/>
        <v>2.8596254352665923E-6</v>
      </c>
      <c r="X103" s="45">
        <f t="shared" si="25"/>
        <v>4.0589359828893325E-8</v>
      </c>
      <c r="Z103" s="129"/>
      <c r="AA103" s="5"/>
    </row>
    <row r="104" spans="1:27" x14ac:dyDescent="0.35">
      <c r="A104" s="6">
        <v>41456</v>
      </c>
      <c r="B104" s="85">
        <v>142.47</v>
      </c>
      <c r="C104" s="43">
        <v>80.364599999999996</v>
      </c>
      <c r="D104" s="45">
        <f t="shared" si="13"/>
        <v>5.7448229792919241E-2</v>
      </c>
      <c r="E104" s="45">
        <f t="shared" si="13"/>
        <v>3.5335434117735001E-2</v>
      </c>
      <c r="F104" s="45">
        <f t="shared" si="14"/>
        <v>5.2816289197884503E-2</v>
      </c>
      <c r="G104" s="45">
        <f t="shared" si="15"/>
        <v>3.3465394225220851E-2</v>
      </c>
      <c r="H104" s="45">
        <f t="shared" si="16"/>
        <v>1.7675179395204785E-3</v>
      </c>
      <c r="I104" s="45">
        <f t="shared" si="17"/>
        <v>2.789560404634571E-3</v>
      </c>
      <c r="J104" s="45">
        <f t="shared" si="18"/>
        <v>2.0755293115570818E-2</v>
      </c>
      <c r="K104" s="45">
        <f t="shared" si="19"/>
        <v>1.4580141002164183E-2</v>
      </c>
      <c r="L104" s="45">
        <f t="shared" si="20"/>
        <v>2.1258051164298921E-4</v>
      </c>
      <c r="M104" s="45">
        <f t="shared" si="21"/>
        <v>-2.4684291259784837E-2</v>
      </c>
      <c r="N104" s="45">
        <f t="shared" si="22"/>
        <v>6.6194877490926479E-2</v>
      </c>
      <c r="O104" s="2"/>
      <c r="P104" s="2"/>
      <c r="Q104" s="2"/>
      <c r="R104" s="2"/>
      <c r="S104" s="2"/>
      <c r="V104" s="45">
        <f t="shared" si="23"/>
        <v>2.1258051164298923E-4</v>
      </c>
      <c r="W104" s="45">
        <f t="shared" si="24"/>
        <v>3.0994538340669882E-6</v>
      </c>
      <c r="X104" s="45">
        <f t="shared" si="25"/>
        <v>4.5190473930395083E-8</v>
      </c>
      <c r="Z104" s="129"/>
      <c r="AA104" s="5"/>
    </row>
    <row r="105" spans="1:27" x14ac:dyDescent="0.35">
      <c r="A105" s="6">
        <v>41449</v>
      </c>
      <c r="B105" s="85">
        <v>134.72999999999999</v>
      </c>
      <c r="C105" s="43">
        <v>77.621799999999993</v>
      </c>
      <c r="D105" s="45">
        <f t="shared" si="13"/>
        <v>-2.9742186374766121E-2</v>
      </c>
      <c r="E105" s="45">
        <f t="shared" si="13"/>
        <v>-3.5227906895810422E-2</v>
      </c>
      <c r="F105" s="45">
        <f t="shared" si="14"/>
        <v>-3.4374126969800856E-2</v>
      </c>
      <c r="G105" s="45">
        <f t="shared" si="15"/>
        <v>-3.7097946788324572E-2</v>
      </c>
      <c r="H105" s="45">
        <f t="shared" si="16"/>
        <v>1.2752095332207846E-3</v>
      </c>
      <c r="I105" s="45">
        <f t="shared" si="17"/>
        <v>1.1815806049359906E-3</v>
      </c>
      <c r="J105" s="45">
        <f t="shared" si="18"/>
        <v>-1.0420942719194819E-2</v>
      </c>
      <c r="K105" s="45">
        <f t="shared" si="19"/>
        <v>-2.4806964176615605E-2</v>
      </c>
      <c r="L105" s="45">
        <f t="shared" si="20"/>
        <v>6.1538547165988994E-4</v>
      </c>
      <c r="M105" s="45">
        <f t="shared" si="21"/>
        <v>-5.5860527094550472E-2</v>
      </c>
      <c r="N105" s="45">
        <f t="shared" si="22"/>
        <v>3.5018641656160837E-2</v>
      </c>
      <c r="O105" s="2"/>
      <c r="P105" s="2"/>
      <c r="Q105" s="2"/>
      <c r="R105" s="2"/>
      <c r="S105" s="2"/>
      <c r="V105" s="45">
        <f t="shared" si="23"/>
        <v>6.1538547165988994E-4</v>
      </c>
      <c r="W105" s="45">
        <f t="shared" si="24"/>
        <v>-1.5265845350276586E-5</v>
      </c>
      <c r="X105" s="45">
        <f t="shared" si="25"/>
        <v>3.7869927873006521E-7</v>
      </c>
      <c r="Z105" s="129"/>
      <c r="AA105" s="5"/>
    </row>
    <row r="106" spans="1:27" x14ac:dyDescent="0.35">
      <c r="A106" s="6">
        <v>41442</v>
      </c>
      <c r="B106" s="85">
        <v>138.86000000000001</v>
      </c>
      <c r="C106" s="43">
        <v>80.456100000000006</v>
      </c>
      <c r="D106" s="45">
        <f t="shared" si="13"/>
        <v>-5.0870530916384583E-3</v>
      </c>
      <c r="E106" s="45">
        <f t="shared" si="13"/>
        <v>-2.8804125428675789E-2</v>
      </c>
      <c r="F106" s="45">
        <f t="shared" si="14"/>
        <v>-9.7189936866731927E-3</v>
      </c>
      <c r="G106" s="45">
        <f t="shared" si="15"/>
        <v>-3.0674165321189939E-2</v>
      </c>
      <c r="H106" s="45">
        <f t="shared" si="16"/>
        <v>2.9812201910061481E-4</v>
      </c>
      <c r="I106" s="45">
        <f t="shared" si="17"/>
        <v>9.4458838281593374E-5</v>
      </c>
      <c r="J106" s="45">
        <f t="shared" si="18"/>
        <v>-1.6051314917993088E-3</v>
      </c>
      <c r="K106" s="45">
        <f t="shared" si="19"/>
        <v>-2.719899393687648E-2</v>
      </c>
      <c r="L106" s="45">
        <f t="shared" si="20"/>
        <v>7.3978527117824356E-4</v>
      </c>
      <c r="M106" s="45">
        <f t="shared" si="21"/>
        <v>-4.704471586715496E-2</v>
      </c>
      <c r="N106" s="45">
        <f t="shared" si="22"/>
        <v>4.3834452883556349E-2</v>
      </c>
      <c r="O106" s="2"/>
      <c r="P106" s="2"/>
      <c r="Q106" s="2"/>
      <c r="R106" s="2"/>
      <c r="S106" s="2"/>
      <c r="V106" s="45">
        <f t="shared" si="23"/>
        <v>7.3978527117824356E-4</v>
      </c>
      <c r="W106" s="45">
        <f t="shared" si="24"/>
        <v>-2.0121415105367569E-5</v>
      </c>
      <c r="X106" s="45">
        <f t="shared" si="25"/>
        <v>5.4728224745226733E-7</v>
      </c>
      <c r="Z106" s="129"/>
      <c r="AA106" s="5"/>
    </row>
    <row r="107" spans="1:27" x14ac:dyDescent="0.35">
      <c r="A107" s="6">
        <v>41435</v>
      </c>
      <c r="B107" s="85">
        <v>139.57</v>
      </c>
      <c r="C107" s="43">
        <v>82.842299999999994</v>
      </c>
      <c r="D107" s="45">
        <f t="shared" si="13"/>
        <v>-2.4301336573511788E-3</v>
      </c>
      <c r="E107" s="45">
        <f t="shared" si="13"/>
        <v>-2.1490237025715307E-2</v>
      </c>
      <c r="F107" s="45">
        <f t="shared" si="14"/>
        <v>-7.0620742523859132E-3</v>
      </c>
      <c r="G107" s="45">
        <f t="shared" si="15"/>
        <v>-2.3360276918229457E-2</v>
      </c>
      <c r="H107" s="45">
        <f t="shared" si="16"/>
        <v>1.6497201015283318E-4</v>
      </c>
      <c r="I107" s="45">
        <f t="shared" si="17"/>
        <v>4.9872892746212052E-5</v>
      </c>
      <c r="J107" s="45">
        <f t="shared" si="18"/>
        <v>-6.5511025646069457E-4</v>
      </c>
      <c r="K107" s="45">
        <f t="shared" si="19"/>
        <v>-2.0835126769254614E-2</v>
      </c>
      <c r="L107" s="45">
        <f t="shared" si="20"/>
        <v>4.341025074909102E-4</v>
      </c>
      <c r="M107" s="45">
        <f t="shared" si="21"/>
        <v>-4.6094694631816348E-2</v>
      </c>
      <c r="N107" s="45">
        <f t="shared" si="22"/>
        <v>4.4784474118894961E-2</v>
      </c>
      <c r="O107" s="2"/>
      <c r="P107" s="2"/>
      <c r="Q107" s="2"/>
      <c r="R107" s="2"/>
      <c r="S107" s="2"/>
      <c r="V107" s="45">
        <f t="shared" si="23"/>
        <v>4.341025074909102E-4</v>
      </c>
      <c r="W107" s="45">
        <f t="shared" si="24"/>
        <v>-9.044580774424414E-6</v>
      </c>
      <c r="X107" s="45">
        <f t="shared" si="25"/>
        <v>1.8844498700989575E-7</v>
      </c>
      <c r="Z107" s="129"/>
      <c r="AA107" s="5"/>
    </row>
    <row r="108" spans="1:27" x14ac:dyDescent="0.35">
      <c r="A108" s="6">
        <v>41428</v>
      </c>
      <c r="B108" s="85">
        <v>139.91</v>
      </c>
      <c r="C108" s="43">
        <v>84.661699999999996</v>
      </c>
      <c r="D108" s="45">
        <f t="shared" si="13"/>
        <v>-5.8973994599972462E-3</v>
      </c>
      <c r="E108" s="45">
        <f t="shared" si="13"/>
        <v>-2.9757627641152865E-2</v>
      </c>
      <c r="F108" s="45">
        <f t="shared" si="14"/>
        <v>-1.0529340055031981E-2</v>
      </c>
      <c r="G108" s="45">
        <f t="shared" si="15"/>
        <v>-3.1627667533667018E-2</v>
      </c>
      <c r="H108" s="45">
        <f t="shared" si="16"/>
        <v>3.3301846660947467E-4</v>
      </c>
      <c r="I108" s="45">
        <f t="shared" si="17"/>
        <v>1.1086700199450087E-4</v>
      </c>
      <c r="J108" s="45">
        <f t="shared" si="18"/>
        <v>-1.8948829415367705E-3</v>
      </c>
      <c r="K108" s="45">
        <f t="shared" si="19"/>
        <v>-2.7862744699616096E-2</v>
      </c>
      <c r="L108" s="45">
        <f t="shared" si="20"/>
        <v>7.7633254219598485E-4</v>
      </c>
      <c r="M108" s="45">
        <f t="shared" si="21"/>
        <v>-4.7334467316892427E-2</v>
      </c>
      <c r="N108" s="45">
        <f t="shared" si="22"/>
        <v>4.3544701433818882E-2</v>
      </c>
      <c r="O108" s="2"/>
      <c r="P108" s="2"/>
      <c r="Q108" s="2"/>
      <c r="R108" s="2"/>
      <c r="S108" s="2"/>
      <c r="V108" s="45">
        <f t="shared" si="23"/>
        <v>7.7633254219598485E-4</v>
      </c>
      <c r="W108" s="45">
        <f t="shared" si="24"/>
        <v>-2.1630755425210665E-5</v>
      </c>
      <c r="X108" s="45">
        <f t="shared" si="25"/>
        <v>6.0269221607248061E-7</v>
      </c>
      <c r="Z108" s="129"/>
      <c r="AA108" s="5"/>
    </row>
    <row r="109" spans="1:27" x14ac:dyDescent="0.35">
      <c r="A109" s="6">
        <v>41421</v>
      </c>
      <c r="B109" s="85">
        <v>140.74</v>
      </c>
      <c r="C109" s="43">
        <v>87.258300000000006</v>
      </c>
      <c r="D109" s="45">
        <f t="shared" si="13"/>
        <v>-6.2138116085298364E-3</v>
      </c>
      <c r="E109" s="45">
        <f t="shared" si="13"/>
        <v>9.6266992801960494E-3</v>
      </c>
      <c r="F109" s="45">
        <f t="shared" si="14"/>
        <v>-1.0845752203564572E-2</v>
      </c>
      <c r="G109" s="45">
        <f t="shared" si="15"/>
        <v>7.7566593876818987E-3</v>
      </c>
      <c r="H109" s="45">
        <f t="shared" si="16"/>
        <v>-8.4126805646250776E-5</v>
      </c>
      <c r="I109" s="45">
        <f t="shared" si="17"/>
        <v>1.1763034086112577E-4</v>
      </c>
      <c r="J109" s="45">
        <f t="shared" si="18"/>
        <v>-2.0080208321125574E-3</v>
      </c>
      <c r="K109" s="45">
        <f t="shared" si="19"/>
        <v>1.1634720112308606E-2</v>
      </c>
      <c r="L109" s="45">
        <f t="shared" si="20"/>
        <v>1.3536671209175838E-4</v>
      </c>
      <c r="M109" s="45">
        <f t="shared" si="21"/>
        <v>-4.7447605207468213E-2</v>
      </c>
      <c r="N109" s="45">
        <f t="shared" si="22"/>
        <v>4.3431563543243096E-2</v>
      </c>
      <c r="O109" s="2"/>
      <c r="P109" s="2"/>
      <c r="Q109" s="2"/>
      <c r="R109" s="2"/>
      <c r="S109" s="2"/>
      <c r="V109" s="45">
        <f t="shared" si="23"/>
        <v>1.3536671209175843E-4</v>
      </c>
      <c r="W109" s="45">
        <f t="shared" si="24"/>
        <v>1.5749538077110706E-6</v>
      </c>
      <c r="X109" s="45">
        <f t="shared" si="25"/>
        <v>1.832414674253302E-8</v>
      </c>
      <c r="Z109" s="129"/>
      <c r="AA109" s="5"/>
    </row>
    <row r="110" spans="1:27" x14ac:dyDescent="0.35">
      <c r="A110" s="6">
        <v>41414</v>
      </c>
      <c r="B110" s="85">
        <v>141.62</v>
      </c>
      <c r="C110" s="43">
        <v>86.426299999999998</v>
      </c>
      <c r="D110" s="45">
        <f t="shared" si="13"/>
        <v>6.0426806439535699E-2</v>
      </c>
      <c r="E110" s="45">
        <f t="shared" si="13"/>
        <v>2.6520429199387006E-3</v>
      </c>
      <c r="F110" s="45">
        <f t="shared" si="14"/>
        <v>5.5794865844500968E-2</v>
      </c>
      <c r="G110" s="45">
        <f t="shared" si="15"/>
        <v>7.8200302742454991E-4</v>
      </c>
      <c r="H110" s="45">
        <f t="shared" si="16"/>
        <v>4.3631754005146374E-5</v>
      </c>
      <c r="I110" s="45">
        <f t="shared" si="17"/>
        <v>3.1130670546058608E-3</v>
      </c>
      <c r="J110" s="45">
        <f t="shared" si="18"/>
        <v>2.1820327692401484E-2</v>
      </c>
      <c r="K110" s="45">
        <f t="shared" si="19"/>
        <v>-1.9168284772462782E-2</v>
      </c>
      <c r="L110" s="45">
        <f t="shared" si="20"/>
        <v>3.6742314111822856E-4</v>
      </c>
      <c r="M110" s="45">
        <f t="shared" si="21"/>
        <v>-2.3619256682954178E-2</v>
      </c>
      <c r="N110" s="45">
        <f t="shared" si="22"/>
        <v>6.7259912067757138E-2</v>
      </c>
      <c r="O110" s="2"/>
      <c r="P110" s="2"/>
      <c r="Q110" s="2"/>
      <c r="R110" s="2"/>
      <c r="S110" s="2"/>
      <c r="V110" s="45">
        <f t="shared" si="23"/>
        <v>3.6742314111822856E-4</v>
      </c>
      <c r="W110" s="45">
        <f t="shared" si="24"/>
        <v>-7.0428714009469841E-6</v>
      </c>
      <c r="X110" s="45">
        <f t="shared" si="25"/>
        <v>1.349997646291857E-7</v>
      </c>
      <c r="Z110" s="129"/>
      <c r="AA110" s="5"/>
    </row>
    <row r="111" spans="1:27" x14ac:dyDescent="0.35">
      <c r="A111" s="6">
        <v>41407</v>
      </c>
      <c r="B111" s="85">
        <v>133.55000000000001</v>
      </c>
      <c r="C111" s="43">
        <v>86.197699999999998</v>
      </c>
      <c r="D111" s="45">
        <f t="shared" si="13"/>
        <v>5.1177843004440943E-3</v>
      </c>
      <c r="E111" s="45">
        <f t="shared" si="13"/>
        <v>2.9787635106124297E-3</v>
      </c>
      <c r="F111" s="45">
        <f t="shared" si="14"/>
        <v>4.8584370540935996E-4</v>
      </c>
      <c r="G111" s="45">
        <f t="shared" si="15"/>
        <v>1.108723618098279E-3</v>
      </c>
      <c r="H111" s="45">
        <f t="shared" si="16"/>
        <v>5.3866639089173995E-7</v>
      </c>
      <c r="I111" s="45">
        <f t="shared" si="17"/>
        <v>2.3604410608589693E-7</v>
      </c>
      <c r="J111" s="45">
        <f t="shared" si="18"/>
        <v>2.0437605673822258E-3</v>
      </c>
      <c r="K111" s="45">
        <f t="shared" si="19"/>
        <v>9.3500294323020389E-4</v>
      </c>
      <c r="L111" s="45">
        <f t="shared" si="20"/>
        <v>8.742305038491439E-7</v>
      </c>
      <c r="M111" s="45">
        <f t="shared" si="21"/>
        <v>-4.3395823807973431E-2</v>
      </c>
      <c r="N111" s="45">
        <f t="shared" si="22"/>
        <v>4.7483344942737878E-2</v>
      </c>
      <c r="O111" s="2"/>
      <c r="P111" s="2"/>
      <c r="Q111" s="2"/>
      <c r="R111" s="2"/>
      <c r="S111" s="2"/>
      <c r="V111" s="45">
        <f t="shared" si="23"/>
        <v>8.7423050384914676E-7</v>
      </c>
      <c r="W111" s="45">
        <f t="shared" si="24"/>
        <v>8.174080941605776E-10</v>
      </c>
      <c r="X111" s="45">
        <f t="shared" si="25"/>
        <v>7.6427897386033299E-13</v>
      </c>
      <c r="Z111" s="129"/>
      <c r="AA111" s="5"/>
    </row>
    <row r="112" spans="1:27" x14ac:dyDescent="0.35">
      <c r="A112" s="6">
        <v>41400</v>
      </c>
      <c r="B112" s="85">
        <v>132.87</v>
      </c>
      <c r="C112" s="43">
        <v>85.941699999999997</v>
      </c>
      <c r="D112" s="45">
        <f t="shared" si="13"/>
        <v>1.7926913353252152E-2</v>
      </c>
      <c r="E112" s="45">
        <f t="shared" si="13"/>
        <v>7.1792624087210636E-3</v>
      </c>
      <c r="F112" s="45">
        <f t="shared" si="14"/>
        <v>1.3294972758217418E-2</v>
      </c>
      <c r="G112" s="45">
        <f t="shared" si="15"/>
        <v>5.3092225162069129E-3</v>
      </c>
      <c r="H112" s="45">
        <f t="shared" si="16"/>
        <v>7.0585968720285441E-5</v>
      </c>
      <c r="I112" s="45">
        <f t="shared" si="17"/>
        <v>1.7675630064174327E-4</v>
      </c>
      <c r="J112" s="45">
        <f t="shared" si="18"/>
        <v>6.6238560152612367E-3</v>
      </c>
      <c r="K112" s="45">
        <f t="shared" si="19"/>
        <v>5.5540639345982683E-4</v>
      </c>
      <c r="L112" s="45">
        <f t="shared" si="20"/>
        <v>3.0847626189605197E-7</v>
      </c>
      <c r="M112" s="45">
        <f t="shared" si="21"/>
        <v>-3.881572836009442E-2</v>
      </c>
      <c r="N112" s="45">
        <f t="shared" si="22"/>
        <v>5.2063440390616889E-2</v>
      </c>
      <c r="O112" s="2"/>
      <c r="P112" s="2"/>
      <c r="Q112" s="2"/>
      <c r="R112" s="2"/>
      <c r="S112" s="2"/>
      <c r="V112" s="45">
        <f t="shared" si="23"/>
        <v>3.0847626189605366E-7</v>
      </c>
      <c r="W112" s="45">
        <f t="shared" si="24"/>
        <v>1.7132968808765663E-10</v>
      </c>
      <c r="X112" s="45">
        <f t="shared" si="25"/>
        <v>9.5157604153362686E-14</v>
      </c>
      <c r="Z112" s="129"/>
      <c r="AA112" s="5"/>
    </row>
    <row r="113" spans="1:27" x14ac:dyDescent="0.35">
      <c r="A113" s="6">
        <v>41393</v>
      </c>
      <c r="B113" s="85">
        <v>130.53</v>
      </c>
      <c r="C113" s="43">
        <v>85.329099999999997</v>
      </c>
      <c r="D113" s="45">
        <f t="shared" si="13"/>
        <v>1.1546807191568578E-2</v>
      </c>
      <c r="E113" s="45">
        <f t="shared" si="13"/>
        <v>-2.2825784478878838E-2</v>
      </c>
      <c r="F113" s="45">
        <f t="shared" si="14"/>
        <v>6.9148665965338436E-3</v>
      </c>
      <c r="G113" s="45">
        <f t="shared" si="15"/>
        <v>-2.4695824371392987E-2</v>
      </c>
      <c r="H113" s="45">
        <f t="shared" si="16"/>
        <v>-1.7076833101961177E-4</v>
      </c>
      <c r="I113" s="45">
        <f t="shared" si="17"/>
        <v>4.7815380047859538E-5</v>
      </c>
      <c r="J113" s="45">
        <f t="shared" si="18"/>
        <v>4.3425537450100258E-3</v>
      </c>
      <c r="K113" s="45">
        <f t="shared" si="19"/>
        <v>-2.7168338223888863E-2</v>
      </c>
      <c r="L113" s="45">
        <f t="shared" si="20"/>
        <v>7.3811860184762063E-4</v>
      </c>
      <c r="M113" s="45">
        <f t="shared" si="21"/>
        <v>-4.109703063034563E-2</v>
      </c>
      <c r="N113" s="45">
        <f t="shared" si="22"/>
        <v>4.9782138120365679E-2</v>
      </c>
      <c r="O113" s="2"/>
      <c r="P113" s="2"/>
      <c r="Q113" s="2"/>
      <c r="R113" s="2"/>
      <c r="S113" s="2"/>
      <c r="V113" s="45">
        <f t="shared" si="23"/>
        <v>7.3811860184762063E-4</v>
      </c>
      <c r="W113" s="45">
        <f t="shared" si="24"/>
        <v>-2.0053455824340115E-5</v>
      </c>
      <c r="X113" s="45">
        <f t="shared" si="25"/>
        <v>5.4481907039348629E-7</v>
      </c>
      <c r="Z113" s="129"/>
      <c r="AA113" s="5"/>
    </row>
    <row r="114" spans="1:27" x14ac:dyDescent="0.35">
      <c r="A114" s="6">
        <v>41386</v>
      </c>
      <c r="B114" s="85">
        <v>129.04</v>
      </c>
      <c r="C114" s="43">
        <v>87.322299999999998</v>
      </c>
      <c r="D114" s="45">
        <f t="shared" si="13"/>
        <v>-3.6799283421661617E-2</v>
      </c>
      <c r="E114" s="45">
        <f t="shared" si="13"/>
        <v>1.0046996253485978E-2</v>
      </c>
      <c r="F114" s="45">
        <f t="shared" si="14"/>
        <v>-4.1431224016696355E-2</v>
      </c>
      <c r="G114" s="45">
        <f t="shared" si="15"/>
        <v>8.1769563609718279E-3</v>
      </c>
      <c r="H114" s="45">
        <f t="shared" si="16"/>
        <v>-3.3878131076617405E-4</v>
      </c>
      <c r="I114" s="45">
        <f t="shared" si="17"/>
        <v>1.7165463235216769E-3</v>
      </c>
      <c r="J114" s="45">
        <f t="shared" si="18"/>
        <v>-1.29443131939923E-2</v>
      </c>
      <c r="K114" s="45">
        <f t="shared" si="19"/>
        <v>2.2991309447478278E-2</v>
      </c>
      <c r="L114" s="45">
        <f t="shared" si="20"/>
        <v>5.2860031010970392E-4</v>
      </c>
      <c r="M114" s="45">
        <f t="shared" si="21"/>
        <v>-5.8383897569347955E-2</v>
      </c>
      <c r="N114" s="45">
        <f t="shared" si="22"/>
        <v>3.2495271181363354E-2</v>
      </c>
      <c r="O114" s="2"/>
      <c r="P114" s="2"/>
      <c r="Q114" s="2"/>
      <c r="R114" s="2"/>
      <c r="S114" s="2"/>
      <c r="V114" s="45">
        <f t="shared" si="23"/>
        <v>5.2860031010970392E-4</v>
      </c>
      <c r="W114" s="45">
        <f t="shared" si="24"/>
        <v>1.2153213303765183E-5</v>
      </c>
      <c r="X114" s="45">
        <f t="shared" si="25"/>
        <v>2.7941828784807515E-7</v>
      </c>
      <c r="Z114" s="129"/>
      <c r="AA114" s="5"/>
    </row>
    <row r="115" spans="1:27" x14ac:dyDescent="0.35">
      <c r="A115" s="6">
        <v>41379</v>
      </c>
      <c r="B115" s="85">
        <v>133.97</v>
      </c>
      <c r="C115" s="43">
        <v>86.453699999999998</v>
      </c>
      <c r="D115" s="45">
        <f t="shared" si="13"/>
        <v>2.2359584859584912E-2</v>
      </c>
      <c r="E115" s="45">
        <f t="shared" si="13"/>
        <v>-3.6877533169613302E-3</v>
      </c>
      <c r="F115" s="45">
        <f t="shared" si="14"/>
        <v>1.7727644264550178E-2</v>
      </c>
      <c r="G115" s="45">
        <f t="shared" si="15"/>
        <v>-5.5577932094754805E-3</v>
      </c>
      <c r="H115" s="45">
        <f t="shared" si="16"/>
        <v>-9.8526580913513919E-5</v>
      </c>
      <c r="I115" s="45">
        <f t="shared" si="17"/>
        <v>3.1426937117043884E-4</v>
      </c>
      <c r="J115" s="45">
        <f t="shared" si="18"/>
        <v>8.208823931846243E-3</v>
      </c>
      <c r="K115" s="45">
        <f t="shared" si="19"/>
        <v>-1.1896577248807574E-2</v>
      </c>
      <c r="L115" s="45">
        <f t="shared" si="20"/>
        <v>1.4152855023684597E-4</v>
      </c>
      <c r="M115" s="45">
        <f t="shared" si="21"/>
        <v>-3.7230760443509411E-2</v>
      </c>
      <c r="N115" s="45">
        <f t="shared" si="22"/>
        <v>5.3648408307201897E-2</v>
      </c>
      <c r="O115" s="2"/>
      <c r="P115" s="2"/>
      <c r="Q115" s="2"/>
      <c r="R115" s="2"/>
      <c r="S115" s="2"/>
      <c r="V115" s="45">
        <f t="shared" si="23"/>
        <v>1.4152855023684595E-4</v>
      </c>
      <c r="W115" s="45">
        <f t="shared" si="24"/>
        <v>-1.683705330804381E-6</v>
      </c>
      <c r="X115" s="45">
        <f t="shared" si="25"/>
        <v>2.0030330532143427E-8</v>
      </c>
      <c r="Z115" s="129"/>
      <c r="AA115" s="5"/>
    </row>
    <row r="116" spans="1:27" x14ac:dyDescent="0.35">
      <c r="A116" s="6">
        <v>41372</v>
      </c>
      <c r="B116" s="85">
        <v>131.04</v>
      </c>
      <c r="C116" s="43">
        <v>86.773700000000005</v>
      </c>
      <c r="D116" s="45">
        <f t="shared" si="13"/>
        <v>-5.9499031077298641E-2</v>
      </c>
      <c r="E116" s="45">
        <f t="shared" si="13"/>
        <v>-2.6564447391063836E-2</v>
      </c>
      <c r="F116" s="45">
        <f t="shared" si="14"/>
        <v>-6.4130971672333378E-2</v>
      </c>
      <c r="G116" s="45">
        <f t="shared" si="15"/>
        <v>-2.8434487283577985E-2</v>
      </c>
      <c r="H116" s="45">
        <f t="shared" si="16"/>
        <v>1.8235312985004635E-3</v>
      </c>
      <c r="I116" s="45">
        <f t="shared" si="17"/>
        <v>4.1127815276376265E-3</v>
      </c>
      <c r="J116" s="45">
        <f t="shared" si="18"/>
        <v>-2.1060947078853767E-2</v>
      </c>
      <c r="K116" s="45">
        <f t="shared" si="19"/>
        <v>-5.5035003122100683E-3</v>
      </c>
      <c r="L116" s="45">
        <f t="shared" si="20"/>
        <v>3.0288515686496318E-5</v>
      </c>
      <c r="M116" s="45">
        <f t="shared" si="21"/>
        <v>-6.6500531454209422E-2</v>
      </c>
      <c r="N116" s="45">
        <f t="shared" si="22"/>
        <v>2.4378637296501887E-2</v>
      </c>
      <c r="O116" s="2"/>
      <c r="P116" s="2"/>
      <c r="Q116" s="2"/>
      <c r="R116" s="2"/>
      <c r="S116" s="2"/>
      <c r="V116" s="45">
        <f t="shared" si="23"/>
        <v>3.0288515686496301E-5</v>
      </c>
      <c r="W116" s="45">
        <f t="shared" si="24"/>
        <v>-1.666928555370119E-7</v>
      </c>
      <c r="X116" s="45">
        <f t="shared" si="25"/>
        <v>9.1739418249113246E-10</v>
      </c>
      <c r="Z116" s="129"/>
      <c r="AA116" s="5"/>
    </row>
    <row r="117" spans="1:27" x14ac:dyDescent="0.35">
      <c r="A117" s="6">
        <v>41366</v>
      </c>
      <c r="B117" s="85">
        <v>139.33000000000001</v>
      </c>
      <c r="C117" s="43">
        <v>89.1417</v>
      </c>
      <c r="D117" s="45">
        <f t="shared" si="13"/>
        <v>1.0076845005074777E-2</v>
      </c>
      <c r="E117" s="45">
        <f t="shared" si="13"/>
        <v>1.6260542618513941E-2</v>
      </c>
      <c r="F117" s="45">
        <f t="shared" si="14"/>
        <v>5.4449044100400423E-3</v>
      </c>
      <c r="G117" s="45">
        <f t="shared" si="15"/>
        <v>1.4390502725999791E-2</v>
      </c>
      <c r="H117" s="45">
        <f t="shared" si="16"/>
        <v>7.835491175548951E-5</v>
      </c>
      <c r="I117" s="45">
        <f t="shared" si="17"/>
        <v>2.9646984034473501E-5</v>
      </c>
      <c r="J117" s="45">
        <f t="shared" si="18"/>
        <v>3.8169468055250493E-3</v>
      </c>
      <c r="K117" s="45">
        <f t="shared" si="19"/>
        <v>1.2443595812988891E-2</v>
      </c>
      <c r="L117" s="45">
        <f t="shared" si="20"/>
        <v>1.5484307675703467E-4</v>
      </c>
      <c r="M117" s="45">
        <f t="shared" si="21"/>
        <v>-4.1622637569830603E-2</v>
      </c>
      <c r="N117" s="45">
        <f t="shared" si="22"/>
        <v>4.9256531180880705E-2</v>
      </c>
      <c r="O117" s="2"/>
      <c r="P117" s="2"/>
      <c r="Q117" s="2"/>
      <c r="R117" s="2"/>
      <c r="S117" s="2"/>
      <c r="V117" s="45">
        <f t="shared" si="23"/>
        <v>1.5484307675703472E-4</v>
      </c>
      <c r="W117" s="45">
        <f t="shared" si="24"/>
        <v>1.9268046616041549E-6</v>
      </c>
      <c r="X117" s="45">
        <f t="shared" si="25"/>
        <v>2.3976378419584948E-8</v>
      </c>
      <c r="Z117" s="129"/>
      <c r="AA117" s="5"/>
    </row>
    <row r="118" spans="1:27" x14ac:dyDescent="0.35">
      <c r="A118" s="6">
        <v>41358</v>
      </c>
      <c r="B118" s="85">
        <v>137.94</v>
      </c>
      <c r="C118" s="43">
        <v>87.715400000000002</v>
      </c>
      <c r="D118" s="45">
        <f t="shared" si="13"/>
        <v>-5.4794520547944555E-3</v>
      </c>
      <c r="E118" s="45">
        <f t="shared" si="13"/>
        <v>-4.8686343941998424E-2</v>
      </c>
      <c r="F118" s="45">
        <f t="shared" si="14"/>
        <v>-1.0111392649829191E-2</v>
      </c>
      <c r="G118" s="45">
        <f t="shared" si="15"/>
        <v>-5.0556383834512574E-2</v>
      </c>
      <c r="H118" s="45">
        <f t="shared" si="16"/>
        <v>5.1119544790623379E-4</v>
      </c>
      <c r="I118" s="45">
        <f t="shared" si="17"/>
        <v>1.0224026131901978E-4</v>
      </c>
      <c r="J118" s="45">
        <f t="shared" si="18"/>
        <v>-1.7454396031075662E-3</v>
      </c>
      <c r="K118" s="45">
        <f t="shared" si="19"/>
        <v>-4.6940904338890858E-2</v>
      </c>
      <c r="L118" s="45">
        <f t="shared" si="20"/>
        <v>2.2034485001529028E-3</v>
      </c>
      <c r="M118" s="45">
        <f t="shared" si="21"/>
        <v>-4.718502397846322E-2</v>
      </c>
      <c r="N118" s="45">
        <f t="shared" si="22"/>
        <v>4.3694144772248089E-2</v>
      </c>
      <c r="O118" s="2"/>
      <c r="P118" s="2"/>
      <c r="Q118" s="2"/>
      <c r="R118" s="2"/>
      <c r="S118" s="2"/>
      <c r="V118" s="45">
        <f t="shared" si="23"/>
        <v>2.2034485001529028E-3</v>
      </c>
      <c r="W118" s="45">
        <f t="shared" si="24"/>
        <v>-1.0343186526134995E-4</v>
      </c>
      <c r="X118" s="45">
        <f t="shared" si="25"/>
        <v>4.8551852928260766E-6</v>
      </c>
      <c r="Z118" s="129"/>
      <c r="AA118" s="5"/>
    </row>
    <row r="119" spans="1:27" x14ac:dyDescent="0.35">
      <c r="A119" s="6">
        <v>41351</v>
      </c>
      <c r="B119" s="85">
        <v>138.69999999999999</v>
      </c>
      <c r="C119" s="43">
        <v>92.204499999999996</v>
      </c>
      <c r="D119" s="45">
        <f t="shared" si="13"/>
        <v>1.5522038365792766E-2</v>
      </c>
      <c r="E119" s="45">
        <f t="shared" si="13"/>
        <v>8.5007432134602406E-3</v>
      </c>
      <c r="F119" s="45">
        <f t="shared" si="14"/>
        <v>1.0890097770758032E-2</v>
      </c>
      <c r="G119" s="45">
        <f t="shared" si="15"/>
        <v>6.63070332094609E-3</v>
      </c>
      <c r="H119" s="45">
        <f t="shared" si="16"/>
        <v>7.2209007453992894E-5</v>
      </c>
      <c r="I119" s="45">
        <f t="shared" si="17"/>
        <v>1.1859422945666905E-4</v>
      </c>
      <c r="J119" s="45">
        <f t="shared" si="18"/>
        <v>5.7639570371674697E-3</v>
      </c>
      <c r="K119" s="45">
        <f t="shared" si="19"/>
        <v>2.7367861762927709E-3</v>
      </c>
      <c r="L119" s="45">
        <f t="shared" si="20"/>
        <v>7.4899985747472054E-6</v>
      </c>
      <c r="M119" s="45">
        <f t="shared" si="21"/>
        <v>-3.9675627338188184E-2</v>
      </c>
      <c r="N119" s="45">
        <f t="shared" si="22"/>
        <v>5.1203541412523125E-2</v>
      </c>
      <c r="O119" s="2"/>
      <c r="P119" s="2"/>
      <c r="Q119" s="2"/>
      <c r="R119" s="2"/>
      <c r="S119" s="2"/>
      <c r="V119" s="45">
        <f t="shared" si="23"/>
        <v>7.4899985747472131E-6</v>
      </c>
      <c r="W119" s="45">
        <f t="shared" si="24"/>
        <v>2.0498524559820738E-8</v>
      </c>
      <c r="X119" s="45">
        <f t="shared" si="25"/>
        <v>5.6100078649715286E-11</v>
      </c>
      <c r="Z119" s="129"/>
      <c r="AA119" s="5"/>
    </row>
    <row r="120" spans="1:27" x14ac:dyDescent="0.35">
      <c r="A120" s="6">
        <v>41344</v>
      </c>
      <c r="B120" s="85">
        <v>136.58000000000001</v>
      </c>
      <c r="C120" s="43">
        <v>91.427300000000002</v>
      </c>
      <c r="D120" s="45">
        <f t="shared" si="13"/>
        <v>8.491471608949315E-3</v>
      </c>
      <c r="E120" s="45">
        <f t="shared" si="13"/>
        <v>0</v>
      </c>
      <c r="F120" s="45">
        <f t="shared" si="14"/>
        <v>3.8595310139145807E-3</v>
      </c>
      <c r="G120" s="45">
        <f t="shared" si="15"/>
        <v>-1.8700398925141507E-3</v>
      </c>
      <c r="H120" s="45">
        <f t="shared" si="16"/>
        <v>-7.2174769624158534E-6</v>
      </c>
      <c r="I120" s="45">
        <f t="shared" si="17"/>
        <v>1.4895979647368512E-5</v>
      </c>
      <c r="J120" s="45">
        <f t="shared" si="18"/>
        <v>3.2500728639130003E-3</v>
      </c>
      <c r="K120" s="45">
        <f t="shared" si="19"/>
        <v>-3.2500728639130003E-3</v>
      </c>
      <c r="L120" s="45">
        <f t="shared" si="20"/>
        <v>1.0562973620743652E-5</v>
      </c>
      <c r="M120" s="45">
        <f t="shared" si="21"/>
        <v>-4.2189511511442651E-2</v>
      </c>
      <c r="N120" s="45">
        <f t="shared" si="22"/>
        <v>4.8689657239268658E-2</v>
      </c>
      <c r="O120" s="2"/>
      <c r="P120" s="2"/>
      <c r="Q120" s="2"/>
      <c r="R120" s="2"/>
      <c r="S120" s="2"/>
      <c r="V120" s="45">
        <f t="shared" si="23"/>
        <v>1.0562973620743643E-5</v>
      </c>
      <c r="W120" s="45">
        <f t="shared" si="24"/>
        <v>-3.4330433927007753E-8</v>
      </c>
      <c r="X120" s="45">
        <f t="shared" si="25"/>
        <v>1.1157641171252607E-10</v>
      </c>
      <c r="Z120" s="129"/>
      <c r="AA120" s="5"/>
    </row>
    <row r="121" spans="1:27" x14ac:dyDescent="0.35">
      <c r="A121" s="6">
        <v>41337</v>
      </c>
      <c r="B121" s="85">
        <v>135.43</v>
      </c>
      <c r="C121" s="43">
        <v>91.427300000000002</v>
      </c>
      <c r="D121" s="45">
        <f t="shared" si="13"/>
        <v>1.7735026677688538E-2</v>
      </c>
      <c r="E121" s="45">
        <f t="shared" si="13"/>
        <v>1.781082386888639E-2</v>
      </c>
      <c r="F121" s="45">
        <f t="shared" si="14"/>
        <v>1.3103086082653804E-2</v>
      </c>
      <c r="G121" s="45">
        <f t="shared" si="15"/>
        <v>1.594078397637224E-2</v>
      </c>
      <c r="H121" s="45">
        <f t="shared" si="16"/>
        <v>2.0887346466739385E-4</v>
      </c>
      <c r="I121" s="45">
        <f t="shared" si="17"/>
        <v>1.7169086488943582E-4</v>
      </c>
      <c r="J121" s="45">
        <f t="shared" si="18"/>
        <v>6.5552440678263808E-3</v>
      </c>
      <c r="K121" s="45">
        <f t="shared" si="19"/>
        <v>1.1255579801060008E-2</v>
      </c>
      <c r="L121" s="45">
        <f t="shared" si="20"/>
        <v>1.2668807665803007E-4</v>
      </c>
      <c r="M121" s="45">
        <f t="shared" si="21"/>
        <v>-3.8884340307529276E-2</v>
      </c>
      <c r="N121" s="45">
        <f t="shared" si="22"/>
        <v>5.1994828443182033E-2</v>
      </c>
      <c r="O121" s="2"/>
      <c r="P121" s="2"/>
      <c r="Q121" s="2"/>
      <c r="R121" s="2"/>
      <c r="S121" s="2"/>
      <c r="V121" s="45">
        <f t="shared" si="23"/>
        <v>1.2668807665803009E-4</v>
      </c>
      <c r="W121" s="45">
        <f t="shared" si="24"/>
        <v>1.4259477566672657E-6</v>
      </c>
      <c r="X121" s="45">
        <f t="shared" si="25"/>
        <v>1.604986876731091E-8</v>
      </c>
      <c r="Z121" s="129"/>
      <c r="AA121" s="5"/>
    </row>
    <row r="122" spans="1:27" x14ac:dyDescent="0.35">
      <c r="A122" s="6">
        <v>41330</v>
      </c>
      <c r="B122" s="85">
        <v>133.07</v>
      </c>
      <c r="C122" s="43">
        <v>89.827399999999997</v>
      </c>
      <c r="D122" s="45">
        <f t="shared" si="13"/>
        <v>-2.4413489736070472E-2</v>
      </c>
      <c r="E122" s="45">
        <f t="shared" si="13"/>
        <v>2.3117917667546999E-2</v>
      </c>
      <c r="F122" s="45">
        <f t="shared" si="14"/>
        <v>-2.9045430331105206E-2</v>
      </c>
      <c r="G122" s="45">
        <f t="shared" si="15"/>
        <v>2.1247877775032849E-2</v>
      </c>
      <c r="H122" s="45">
        <f t="shared" si="16"/>
        <v>-6.1715375359855536E-4</v>
      </c>
      <c r="I122" s="45">
        <f t="shared" si="17"/>
        <v>8.4363702311908634E-4</v>
      </c>
      <c r="J122" s="45">
        <f t="shared" si="18"/>
        <v>-8.5155876308511836E-3</v>
      </c>
      <c r="K122" s="45">
        <f t="shared" si="19"/>
        <v>3.163350529839818E-2</v>
      </c>
      <c r="L122" s="45">
        <f t="shared" si="20"/>
        <v>1.0006786574637857E-3</v>
      </c>
      <c r="M122" s="45">
        <f t="shared" si="21"/>
        <v>-5.3955172006206836E-2</v>
      </c>
      <c r="N122" s="45">
        <f t="shared" si="22"/>
        <v>3.6923996744504473E-2</v>
      </c>
      <c r="O122" s="2"/>
      <c r="P122" s="2"/>
      <c r="Q122" s="2"/>
      <c r="R122" s="2"/>
      <c r="S122" s="2"/>
      <c r="V122" s="45">
        <f t="shared" si="23"/>
        <v>1.0006786574637857E-3</v>
      </c>
      <c r="W122" s="45">
        <f t="shared" si="24"/>
        <v>3.1654973612874647E-5</v>
      </c>
      <c r="X122" s="45">
        <f t="shared" si="25"/>
        <v>1.0013577755035245E-6</v>
      </c>
      <c r="Z122" s="129"/>
      <c r="AA122" s="5"/>
    </row>
    <row r="123" spans="1:27" x14ac:dyDescent="0.35">
      <c r="A123" s="6">
        <v>41323</v>
      </c>
      <c r="B123" s="85">
        <v>136.4</v>
      </c>
      <c r="C123" s="43">
        <v>87.797700000000006</v>
      </c>
      <c r="D123" s="45">
        <f t="shared" si="13"/>
        <v>2.7727546714888539E-2</v>
      </c>
      <c r="E123" s="45">
        <f t="shared" si="13"/>
        <v>6.3338097083616027E-2</v>
      </c>
      <c r="F123" s="45">
        <f t="shared" si="14"/>
        <v>2.3095606119853805E-2</v>
      </c>
      <c r="G123" s="45">
        <f t="shared" si="15"/>
        <v>6.1468057191101877E-2</v>
      </c>
      <c r="H123" s="45">
        <f t="shared" si="16"/>
        <v>1.4196420378383362E-3</v>
      </c>
      <c r="I123" s="45">
        <f t="shared" si="17"/>
        <v>5.3340702204342856E-4</v>
      </c>
      <c r="J123" s="45">
        <f t="shared" si="18"/>
        <v>1.0128218884969504E-2</v>
      </c>
      <c r="K123" s="45">
        <f t="shared" si="19"/>
        <v>5.3209878198646525E-2</v>
      </c>
      <c r="L123" s="45">
        <f t="shared" si="20"/>
        <v>2.8312911379147986E-3</v>
      </c>
      <c r="M123" s="45">
        <f t="shared" si="21"/>
        <v>-3.5311365490386153E-2</v>
      </c>
      <c r="N123" s="45">
        <f t="shared" si="22"/>
        <v>5.5567803260325156E-2</v>
      </c>
      <c r="O123" s="2"/>
      <c r="P123" s="2"/>
      <c r="Q123" s="2"/>
      <c r="R123" s="2"/>
      <c r="S123" s="2"/>
      <c r="V123" s="45">
        <f t="shared" si="23"/>
        <v>2.8312911379147986E-3</v>
      </c>
      <c r="W123" s="45">
        <f t="shared" si="24"/>
        <v>1.5065265659335375E-4</v>
      </c>
      <c r="X123" s="45">
        <f t="shared" si="25"/>
        <v>8.0162095076348744E-6</v>
      </c>
      <c r="Z123" s="129"/>
      <c r="AA123" s="5"/>
    </row>
    <row r="124" spans="1:27" x14ac:dyDescent="0.35">
      <c r="A124" s="6">
        <v>41316</v>
      </c>
      <c r="B124" s="85">
        <v>132.72</v>
      </c>
      <c r="C124" s="43">
        <v>82.567999999999998</v>
      </c>
      <c r="D124" s="45">
        <f t="shared" si="13"/>
        <v>1.8494359604021154E-2</v>
      </c>
      <c r="E124" s="45">
        <f t="shared" si="13"/>
        <v>-2.6832585691959204E-2</v>
      </c>
      <c r="F124" s="45">
        <f t="shared" si="14"/>
        <v>1.386241900898642E-2</v>
      </c>
      <c r="G124" s="45">
        <f t="shared" si="15"/>
        <v>-2.8702625584473354E-2</v>
      </c>
      <c r="H124" s="45">
        <f t="shared" si="16"/>
        <v>-3.978878225100234E-4</v>
      </c>
      <c r="I124" s="45">
        <f t="shared" si="17"/>
        <v>1.9216666078070805E-4</v>
      </c>
      <c r="J124" s="45">
        <f t="shared" si="18"/>
        <v>6.8267548992796915E-3</v>
      </c>
      <c r="K124" s="45">
        <f t="shared" si="19"/>
        <v>-3.3659340591238894E-2</v>
      </c>
      <c r="L124" s="45">
        <f t="shared" si="20"/>
        <v>1.1329512090370222E-3</v>
      </c>
      <c r="M124" s="45">
        <f t="shared" si="21"/>
        <v>-3.8612829476075965E-2</v>
      </c>
      <c r="N124" s="45">
        <f t="shared" si="22"/>
        <v>5.2266339274635344E-2</v>
      </c>
      <c r="O124" s="2"/>
      <c r="P124" s="2"/>
      <c r="Q124" s="2"/>
      <c r="R124" s="2"/>
      <c r="S124" s="2"/>
      <c r="V124" s="45">
        <f t="shared" si="23"/>
        <v>1.1329512090370222E-3</v>
      </c>
      <c r="W124" s="45">
        <f t="shared" si="24"/>
        <v>-3.8134390618233022E-5</v>
      </c>
      <c r="X124" s="45">
        <f t="shared" si="25"/>
        <v>1.2835784420584504E-6</v>
      </c>
      <c r="Z124" s="129"/>
      <c r="AA124" s="5"/>
    </row>
    <row r="125" spans="1:27" x14ac:dyDescent="0.35">
      <c r="A125" s="6">
        <v>41309</v>
      </c>
      <c r="B125" s="85">
        <v>130.31</v>
      </c>
      <c r="C125" s="43">
        <v>84.8446</v>
      </c>
      <c r="D125" s="45">
        <f t="shared" si="13"/>
        <v>-1.5041572184429395E-2</v>
      </c>
      <c r="E125" s="45">
        <f t="shared" si="13"/>
        <v>1.9556053315900972E-2</v>
      </c>
      <c r="F125" s="45">
        <f t="shared" si="14"/>
        <v>-1.9673512779464129E-2</v>
      </c>
      <c r="G125" s="45">
        <f t="shared" si="15"/>
        <v>1.7686013423386823E-2</v>
      </c>
      <c r="H125" s="45">
        <f t="shared" si="16"/>
        <v>-3.4794601110277481E-4</v>
      </c>
      <c r="I125" s="45">
        <f t="shared" si="17"/>
        <v>3.8704710508373843E-4</v>
      </c>
      <c r="J125" s="45">
        <f t="shared" si="18"/>
        <v>-5.1645185035744381E-3</v>
      </c>
      <c r="K125" s="45">
        <f t="shared" si="19"/>
        <v>2.4720571819475411E-2</v>
      </c>
      <c r="L125" s="45">
        <f t="shared" si="20"/>
        <v>6.1110667108184183E-4</v>
      </c>
      <c r="M125" s="45">
        <f t="shared" si="21"/>
        <v>-5.0604102878930093E-2</v>
      </c>
      <c r="N125" s="45">
        <f t="shared" si="22"/>
        <v>4.0275065871781215E-2</v>
      </c>
      <c r="O125" s="2"/>
      <c r="P125" s="2"/>
      <c r="Q125" s="2"/>
      <c r="R125" s="2"/>
      <c r="S125" s="2"/>
      <c r="V125" s="45">
        <f t="shared" si="23"/>
        <v>6.1110667108184183E-4</v>
      </c>
      <c r="W125" s="45">
        <f t="shared" si="24"/>
        <v>1.5106906351839208E-5</v>
      </c>
      <c r="X125" s="45">
        <f t="shared" si="25"/>
        <v>3.7345136344073043E-7</v>
      </c>
      <c r="Z125" s="129"/>
      <c r="AA125" s="5"/>
    </row>
    <row r="126" spans="1:27" x14ac:dyDescent="0.35">
      <c r="A126" s="6">
        <v>41302</v>
      </c>
      <c r="B126" s="85">
        <v>132.30000000000001</v>
      </c>
      <c r="C126" s="43">
        <v>83.217200000000005</v>
      </c>
      <c r="D126" s="45">
        <f t="shared" si="13"/>
        <v>2.2806339389254096E-2</v>
      </c>
      <c r="E126" s="45">
        <f t="shared" si="13"/>
        <v>0</v>
      </c>
      <c r="F126" s="45">
        <f t="shared" si="14"/>
        <v>1.8174398794219362E-2</v>
      </c>
      <c r="G126" s="45">
        <f t="shared" si="15"/>
        <v>-1.8700398925141507E-3</v>
      </c>
      <c r="H126" s="45">
        <f t="shared" si="16"/>
        <v>-3.3986850767651284E-5</v>
      </c>
      <c r="I126" s="45">
        <f t="shared" si="17"/>
        <v>3.303087715313222E-4</v>
      </c>
      <c r="J126" s="45">
        <f t="shared" si="18"/>
        <v>8.3685676879768443E-3</v>
      </c>
      <c r="K126" s="45">
        <f t="shared" si="19"/>
        <v>-8.3685676879768443E-3</v>
      </c>
      <c r="L126" s="45">
        <f t="shared" si="20"/>
        <v>7.0032925148250105E-5</v>
      </c>
      <c r="M126" s="45">
        <f t="shared" si="21"/>
        <v>-3.7071016687378812E-2</v>
      </c>
      <c r="N126" s="45">
        <f t="shared" si="22"/>
        <v>5.3808152063332497E-2</v>
      </c>
      <c r="O126" s="2"/>
      <c r="P126" s="2"/>
      <c r="Q126" s="2"/>
      <c r="R126" s="2"/>
      <c r="S126" s="2"/>
      <c r="V126" s="45">
        <f t="shared" si="23"/>
        <v>7.0032925148250078E-5</v>
      </c>
      <c r="W126" s="45">
        <f t="shared" si="24"/>
        <v>-5.8607527449014639E-7</v>
      </c>
      <c r="X126" s="45">
        <f t="shared" si="25"/>
        <v>4.9046106048203982E-9</v>
      </c>
      <c r="Z126" s="129"/>
      <c r="AA126" s="5"/>
    </row>
    <row r="127" spans="1:27" x14ac:dyDescent="0.35">
      <c r="A127" s="6">
        <v>41295</v>
      </c>
      <c r="B127" s="85">
        <v>129.35</v>
      </c>
      <c r="C127" s="43">
        <v>83.217200000000005</v>
      </c>
      <c r="D127" s="45">
        <f t="shared" si="13"/>
        <v>2.4879169637905086E-2</v>
      </c>
      <c r="E127" s="45">
        <f t="shared" si="13"/>
        <v>3.5495728218643656E-2</v>
      </c>
      <c r="F127" s="45">
        <f t="shared" si="14"/>
        <v>2.0247229042870352E-2</v>
      </c>
      <c r="G127" s="45">
        <f t="shared" si="15"/>
        <v>3.3625688326129506E-2</v>
      </c>
      <c r="H127" s="45">
        <f t="shared" si="16"/>
        <v>6.8082701326331585E-4</v>
      </c>
      <c r="I127" s="45">
        <f t="shared" si="17"/>
        <v>4.0995028391445267E-4</v>
      </c>
      <c r="J127" s="45">
        <f t="shared" si="18"/>
        <v>9.1097391093070915E-3</v>
      </c>
      <c r="K127" s="45">
        <f t="shared" si="19"/>
        <v>2.6385989109336566E-2</v>
      </c>
      <c r="L127" s="45">
        <f t="shared" si="20"/>
        <v>6.9622042127802787E-4</v>
      </c>
      <c r="M127" s="45">
        <f t="shared" si="21"/>
        <v>-3.6329845266048565E-2</v>
      </c>
      <c r="N127" s="45">
        <f t="shared" si="22"/>
        <v>5.4549323484662744E-2</v>
      </c>
      <c r="O127" s="2"/>
      <c r="P127" s="2"/>
      <c r="Q127" s="2"/>
      <c r="R127" s="2"/>
      <c r="S127" s="2"/>
      <c r="V127" s="45">
        <f t="shared" si="23"/>
        <v>6.9622042127802787E-4</v>
      </c>
      <c r="W127" s="45">
        <f t="shared" si="24"/>
        <v>1.8370464453539761E-5</v>
      </c>
      <c r="X127" s="45">
        <f t="shared" si="25"/>
        <v>4.8472287500455456E-7</v>
      </c>
      <c r="Z127" s="129"/>
      <c r="AA127" s="5"/>
    </row>
    <row r="128" spans="1:27" x14ac:dyDescent="0.35">
      <c r="A128" s="6">
        <v>41288</v>
      </c>
      <c r="B128" s="85">
        <v>126.21</v>
      </c>
      <c r="C128" s="43">
        <v>80.364599999999996</v>
      </c>
      <c r="D128" s="45">
        <f t="shared" si="13"/>
        <v>2.1438780371605213E-3</v>
      </c>
      <c r="E128" s="45">
        <f t="shared" si="13"/>
        <v>3.1956618889857047E-3</v>
      </c>
      <c r="F128" s="45">
        <f t="shared" si="14"/>
        <v>-2.4880625578742131E-3</v>
      </c>
      <c r="G128" s="45">
        <f t="shared" si="15"/>
        <v>1.3256219964715541E-3</v>
      </c>
      <c r="H128" s="45">
        <f t="shared" si="16"/>
        <v>-3.2982304553153356E-6</v>
      </c>
      <c r="I128" s="45">
        <f t="shared" si="17"/>
        <v>6.1904552918955722E-6</v>
      </c>
      <c r="J128" s="45">
        <f t="shared" si="18"/>
        <v>9.8039595588289953E-4</v>
      </c>
      <c r="K128" s="45">
        <f t="shared" si="19"/>
        <v>2.2152659331028052E-3</v>
      </c>
      <c r="L128" s="45">
        <f t="shared" si="20"/>
        <v>4.907403154365842E-6</v>
      </c>
      <c r="M128" s="45">
        <f t="shared" si="21"/>
        <v>-4.4459188419472752E-2</v>
      </c>
      <c r="N128" s="45">
        <f t="shared" si="22"/>
        <v>4.6419980331238557E-2</v>
      </c>
      <c r="O128" s="2"/>
      <c r="P128" s="2"/>
      <c r="Q128" s="2"/>
      <c r="R128" s="2"/>
      <c r="S128" s="2"/>
      <c r="V128" s="45">
        <f t="shared" si="23"/>
        <v>4.907403154365848E-6</v>
      </c>
      <c r="W128" s="45">
        <f t="shared" si="24"/>
        <v>1.0871203027867915E-8</v>
      </c>
      <c r="X128" s="45">
        <f t="shared" si="25"/>
        <v>2.4082605719479875E-11</v>
      </c>
      <c r="Z128" s="129"/>
      <c r="AA128" s="5"/>
    </row>
    <row r="129" spans="1:27" x14ac:dyDescent="0.35">
      <c r="A129" s="6">
        <v>41281</v>
      </c>
      <c r="B129" s="85">
        <v>125.94</v>
      </c>
      <c r="C129" s="43">
        <v>80.108599999999996</v>
      </c>
      <c r="D129" s="45">
        <f t="shared" si="13"/>
        <v>4.7318087318087301E-2</v>
      </c>
      <c r="E129" s="45">
        <f t="shared" si="13"/>
        <v>2.0576878093566584E-3</v>
      </c>
      <c r="F129" s="45">
        <f t="shared" si="14"/>
        <v>4.268614672305257E-2</v>
      </c>
      <c r="G129" s="45">
        <f t="shared" si="15"/>
        <v>1.8764791684250772E-4</v>
      </c>
      <c r="H129" s="45">
        <f t="shared" si="16"/>
        <v>8.0099665106144523E-6</v>
      </c>
      <c r="I129" s="45">
        <f t="shared" si="17"/>
        <v>1.8221071220619718E-3</v>
      </c>
      <c r="J129" s="45">
        <f t="shared" si="18"/>
        <v>1.7133109339916512E-2</v>
      </c>
      <c r="K129" s="45">
        <f t="shared" si="19"/>
        <v>-1.5075421530559853E-2</v>
      </c>
      <c r="L129" s="45">
        <f t="shared" si="20"/>
        <v>2.272683343240676E-4</v>
      </c>
      <c r="M129" s="45">
        <f t="shared" si="21"/>
        <v>-2.8306475035439142E-2</v>
      </c>
      <c r="N129" s="45">
        <f t="shared" si="22"/>
        <v>6.257269371527216E-2</v>
      </c>
      <c r="O129" s="2"/>
      <c r="P129" s="2"/>
      <c r="Q129" s="2"/>
      <c r="R129" s="2"/>
      <c r="S129" s="2"/>
      <c r="V129" s="45">
        <f t="shared" si="23"/>
        <v>2.2726833432406754E-4</v>
      </c>
      <c r="W129" s="45">
        <f t="shared" si="24"/>
        <v>-3.4261659404835224E-6</v>
      </c>
      <c r="X129" s="45">
        <f t="shared" si="25"/>
        <v>5.1650895786436137E-8</v>
      </c>
      <c r="Z129" s="129"/>
      <c r="AA129" s="5"/>
    </row>
    <row r="130" spans="1:27" x14ac:dyDescent="0.35">
      <c r="A130" s="6">
        <v>41274</v>
      </c>
      <c r="B130" s="85">
        <v>120.25</v>
      </c>
      <c r="C130" s="43">
        <v>79.944100000000006</v>
      </c>
      <c r="D130" s="45">
        <f t="shared" si="13"/>
        <v>-7.5926384418585598E-3</v>
      </c>
      <c r="E130" s="45">
        <f t="shared" si="13"/>
        <v>-4.553616121569095E-3</v>
      </c>
      <c r="F130" s="45">
        <f t="shared" si="14"/>
        <v>-1.2224579036893293E-2</v>
      </c>
      <c r="G130" s="45">
        <f t="shared" si="15"/>
        <v>-6.4236560140832457E-3</v>
      </c>
      <c r="H130" s="45">
        <f t="shared" si="16"/>
        <v>7.8526490649975577E-5</v>
      </c>
      <c r="I130" s="45">
        <f t="shared" si="17"/>
        <v>1.4944033262925094E-4</v>
      </c>
      <c r="J130" s="45">
        <f t="shared" si="18"/>
        <v>-2.5010409646061002E-3</v>
      </c>
      <c r="K130" s="45">
        <f t="shared" si="19"/>
        <v>-2.0525751569629947E-3</v>
      </c>
      <c r="L130" s="45">
        <f t="shared" si="20"/>
        <v>4.2130647749816628E-6</v>
      </c>
      <c r="M130" s="45">
        <f t="shared" si="21"/>
        <v>-4.7940625339961754E-2</v>
      </c>
      <c r="N130" s="45">
        <f t="shared" si="22"/>
        <v>4.2938543410749555E-2</v>
      </c>
      <c r="O130" s="2"/>
      <c r="P130" s="2"/>
      <c r="Q130" s="2"/>
      <c r="R130" s="2"/>
      <c r="S130" s="2"/>
      <c r="V130" s="45">
        <f t="shared" si="23"/>
        <v>4.2130647749816568E-6</v>
      </c>
      <c r="W130" s="45">
        <f t="shared" si="24"/>
        <v>-8.6476320918032333E-9</v>
      </c>
      <c r="X130" s="45">
        <f t="shared" si="25"/>
        <v>1.774991479819124E-11</v>
      </c>
      <c r="Z130" s="129"/>
      <c r="AA130" s="5"/>
    </row>
    <row r="131" spans="1:27" x14ac:dyDescent="0.35">
      <c r="A131" s="6">
        <v>41267</v>
      </c>
      <c r="B131" s="85">
        <v>121.17</v>
      </c>
      <c r="C131" s="43">
        <v>80.309799999999996</v>
      </c>
      <c r="D131" s="45">
        <f t="shared" ref="D131:E141" si="26">(B131-B132)/B132</f>
        <v>8.909242298084992E-3</v>
      </c>
      <c r="E131" s="45">
        <f t="shared" si="26"/>
        <v>-1.0141422806615355E-2</v>
      </c>
      <c r="F131" s="45">
        <f t="shared" ref="F131:F141" si="27">D131-AVERAGE($D$2:$D$141)</f>
        <v>4.2773017030502576E-3</v>
      </c>
      <c r="G131" s="45">
        <f t="shared" ref="G131:G141" si="28">E131-AVERAGE($E$2:$E$141)</f>
        <v>-1.2011462699129505E-2</v>
      </c>
      <c r="H131" s="45">
        <f t="shared" ref="H131:H141" si="29">F131*G131</f>
        <v>-5.1376649859111277E-5</v>
      </c>
      <c r="I131" s="45">
        <f t="shared" ref="I131:I141" si="30">F131^2</f>
        <v>1.8295309858916635E-5</v>
      </c>
      <c r="J131" s="45">
        <f t="shared" ref="J131:J141" si="31">$S$4+$R$11*D131</f>
        <v>3.3994530148724542E-3</v>
      </c>
      <c r="K131" s="45">
        <f t="shared" ref="K131:K141" si="32">E131-J131</f>
        <v>-1.3540875821487809E-2</v>
      </c>
      <c r="L131" s="45">
        <f t="shared" ref="L131:L141" si="33">K131^2</f>
        <v>1.8335531801295314E-4</v>
      </c>
      <c r="M131" s="45">
        <f t="shared" ref="M131:M141" si="34">$S$4+($R$4*D131)-$R$21</f>
        <v>-4.20401313604832E-2</v>
      </c>
      <c r="N131" s="45">
        <f t="shared" ref="N131:N141" si="35">$S$4+($R$4*D131)+$R$21</f>
        <v>4.8839037390228109E-2</v>
      </c>
      <c r="O131" s="2"/>
      <c r="P131" s="2"/>
      <c r="Q131" s="2"/>
      <c r="R131" s="2"/>
      <c r="S131" s="2"/>
      <c r="V131" s="45">
        <f t="shared" ref="V131:V141" si="36">(K131-AVERAGE($K$2:$K$141))^2</f>
        <v>1.8335531801295311E-4</v>
      </c>
      <c r="W131" s="45">
        <f t="shared" ref="W131:W141" si="37">(K131-AVERAGE($K$2:$K$141))^3</f>
        <v>-2.4827915924228047E-6</v>
      </c>
      <c r="X131" s="45">
        <f t="shared" ref="X131:X141" si="38">(K131-AVERAGE($K$2:$K$141))^4</f>
        <v>3.3619172643631167E-8</v>
      </c>
      <c r="Z131" s="129"/>
      <c r="AA131" s="5"/>
    </row>
    <row r="132" spans="1:27" x14ac:dyDescent="0.35">
      <c r="A132" s="7">
        <v>41260</v>
      </c>
      <c r="B132" s="85">
        <v>120.1</v>
      </c>
      <c r="C132" s="43">
        <v>81.132599999999996</v>
      </c>
      <c r="D132" s="45">
        <f t="shared" si="26"/>
        <v>1.2135513231080379E-2</v>
      </c>
      <c r="E132" s="45">
        <f t="shared" si="26"/>
        <v>2.8243315233714584E-3</v>
      </c>
      <c r="F132" s="45">
        <f t="shared" si="27"/>
        <v>7.503572636045645E-3</v>
      </c>
      <c r="G132" s="45">
        <f t="shared" si="28"/>
        <v>9.5429163085730771E-4</v>
      </c>
      <c r="H132" s="45">
        <f t="shared" si="29"/>
        <v>7.160596568108266E-6</v>
      </c>
      <c r="I132" s="45">
        <f t="shared" si="30"/>
        <v>5.6303602304412989E-5</v>
      </c>
      <c r="J132" s="45">
        <f t="shared" si="31"/>
        <v>4.5530543840925702E-3</v>
      </c>
      <c r="K132" s="45">
        <f t="shared" si="32"/>
        <v>-1.7287228607211118E-3</v>
      </c>
      <c r="L132" s="45">
        <f t="shared" si="33"/>
        <v>2.9884827291797846E-6</v>
      </c>
      <c r="M132" s="45">
        <f t="shared" si="34"/>
        <v>-4.0886529991263083E-2</v>
      </c>
      <c r="N132" s="45">
        <f t="shared" si="35"/>
        <v>4.9992638759448225E-2</v>
      </c>
      <c r="O132" s="2"/>
      <c r="P132" s="2"/>
      <c r="Q132" s="2"/>
      <c r="R132" s="2"/>
      <c r="S132" s="2"/>
      <c r="V132" s="45">
        <f t="shared" si="36"/>
        <v>2.9884827291797791E-6</v>
      </c>
      <c r="W132" s="45">
        <f t="shared" si="37"/>
        <v>-5.1662584128032986E-9</v>
      </c>
      <c r="X132" s="45">
        <f t="shared" si="38"/>
        <v>8.9310290226058214E-12</v>
      </c>
      <c r="Z132" s="129"/>
      <c r="AA132" s="5"/>
    </row>
    <row r="133" spans="1:27" x14ac:dyDescent="0.35">
      <c r="A133" s="6">
        <v>41253</v>
      </c>
      <c r="B133" s="85">
        <v>118.66</v>
      </c>
      <c r="C133" s="43">
        <v>80.9041</v>
      </c>
      <c r="D133" s="45">
        <f t="shared" si="26"/>
        <v>1.7143836790673755E-2</v>
      </c>
      <c r="E133" s="45">
        <f t="shared" si="26"/>
        <v>6.827161799752267E-3</v>
      </c>
      <c r="F133" s="45">
        <f t="shared" si="27"/>
        <v>1.251189619563902E-2</v>
      </c>
      <c r="G133" s="45">
        <f t="shared" si="28"/>
        <v>4.9571219072381163E-3</v>
      </c>
      <c r="H133" s="45">
        <f t="shared" si="29"/>
        <v>6.2022994732491429E-5</v>
      </c>
      <c r="I133" s="45">
        <f t="shared" si="30"/>
        <v>1.565475464104462E-4</v>
      </c>
      <c r="J133" s="45">
        <f t="shared" si="31"/>
        <v>6.3438552919630508E-3</v>
      </c>
      <c r="K133" s="45">
        <f t="shared" si="32"/>
        <v>4.8330650778921624E-4</v>
      </c>
      <c r="L133" s="45">
        <f t="shared" si="33"/>
        <v>2.3358518047140774E-7</v>
      </c>
      <c r="M133" s="45">
        <f t="shared" si="34"/>
        <v>-3.9095729083392608E-2</v>
      </c>
      <c r="N133" s="45">
        <f t="shared" si="35"/>
        <v>5.1783439667318701E-2</v>
      </c>
      <c r="O133" s="2"/>
      <c r="P133" s="2"/>
      <c r="Q133" s="2"/>
      <c r="R133" s="2"/>
      <c r="S133" s="2"/>
      <c r="V133" s="45">
        <f t="shared" si="36"/>
        <v>2.335851804714092E-7</v>
      </c>
      <c r="W133" s="45">
        <f t="shared" si="37"/>
        <v>1.1289323784495097E-10</v>
      </c>
      <c r="X133" s="45">
        <f t="shared" si="38"/>
        <v>5.4562036535860808E-14</v>
      </c>
      <c r="Z133" s="129"/>
      <c r="AA133" s="5"/>
    </row>
    <row r="134" spans="1:27" x14ac:dyDescent="0.35">
      <c r="A134" s="6">
        <v>41246</v>
      </c>
      <c r="B134" s="85">
        <v>116.66</v>
      </c>
      <c r="C134" s="43">
        <v>80.355500000000006</v>
      </c>
      <c r="D134" s="45">
        <f t="shared" si="26"/>
        <v>8.0359457357642144E-3</v>
      </c>
      <c r="E134" s="45">
        <f t="shared" si="26"/>
        <v>2.0790432793141182E-2</v>
      </c>
      <c r="F134" s="45">
        <f t="shared" si="27"/>
        <v>3.40400514072948E-3</v>
      </c>
      <c r="G134" s="45">
        <f t="shared" si="28"/>
        <v>1.8920392900627032E-2</v>
      </c>
      <c r="H134" s="45">
        <f t="shared" si="29"/>
        <v>6.4405114698355974E-5</v>
      </c>
      <c r="I134" s="45">
        <f t="shared" si="30"/>
        <v>1.1587250998112727E-5</v>
      </c>
      <c r="J134" s="45">
        <f t="shared" si="31"/>
        <v>3.0871927828735471E-3</v>
      </c>
      <c r="K134" s="45">
        <f t="shared" si="32"/>
        <v>1.7703240010267636E-2</v>
      </c>
      <c r="L134" s="45">
        <f t="shared" si="33"/>
        <v>3.1340470686114084E-4</v>
      </c>
      <c r="M134" s="45">
        <f t="shared" si="34"/>
        <v>-4.2352391592482108E-2</v>
      </c>
      <c r="N134" s="45">
        <f t="shared" si="35"/>
        <v>4.8526777158229201E-2</v>
      </c>
      <c r="O134" s="2"/>
      <c r="P134" s="2"/>
      <c r="Q134" s="2"/>
      <c r="R134" s="2"/>
      <c r="S134" s="2"/>
      <c r="V134" s="45">
        <f t="shared" si="36"/>
        <v>3.1340470686114084E-4</v>
      </c>
      <c r="W134" s="45">
        <f t="shared" si="37"/>
        <v>5.548278745910348E-6</v>
      </c>
      <c r="X134" s="45">
        <f t="shared" si="38"/>
        <v>9.8222510282717616E-8</v>
      </c>
      <c r="Z134" s="129"/>
      <c r="AA134" s="5"/>
    </row>
    <row r="135" spans="1:27" x14ac:dyDescent="0.35">
      <c r="A135" s="6">
        <v>41239</v>
      </c>
      <c r="B135" s="85">
        <v>115.73</v>
      </c>
      <c r="C135" s="43">
        <v>78.718900000000005</v>
      </c>
      <c r="D135" s="45">
        <f t="shared" si="26"/>
        <v>4.176793590782249E-2</v>
      </c>
      <c r="E135" s="45">
        <f t="shared" si="26"/>
        <v>3.3117441318713171E-2</v>
      </c>
      <c r="F135" s="45">
        <f t="shared" si="27"/>
        <v>3.7135995312787759E-2</v>
      </c>
      <c r="G135" s="45">
        <f t="shared" si="28"/>
        <v>3.1247401426199022E-2</v>
      </c>
      <c r="H135" s="45">
        <f t="shared" si="29"/>
        <v>1.1604033529001244E-3</v>
      </c>
      <c r="I135" s="45">
        <f t="shared" si="30"/>
        <v>1.3790821478713944E-3</v>
      </c>
      <c r="J135" s="45">
        <f t="shared" si="31"/>
        <v>1.5148569789694678E-2</v>
      </c>
      <c r="K135" s="45">
        <f t="shared" si="32"/>
        <v>1.7968871529018493E-2</v>
      </c>
      <c r="L135" s="45">
        <f t="shared" si="33"/>
        <v>3.2288034402637141E-4</v>
      </c>
      <c r="M135" s="45">
        <f t="shared" si="34"/>
        <v>-3.029101458566098E-2</v>
      </c>
      <c r="N135" s="45">
        <f t="shared" si="35"/>
        <v>6.0588154165050326E-2</v>
      </c>
      <c r="O135" s="2"/>
      <c r="P135" s="2"/>
      <c r="Q135" s="2"/>
      <c r="R135" s="2"/>
      <c r="S135" s="2"/>
      <c r="V135" s="45">
        <f t="shared" si="36"/>
        <v>3.2288034402637141E-4</v>
      </c>
      <c r="W135" s="45">
        <f t="shared" si="37"/>
        <v>5.8017954210551616E-6</v>
      </c>
      <c r="X135" s="45">
        <f t="shared" si="38"/>
        <v>1.0425171655858795E-7</v>
      </c>
      <c r="Z135" s="129"/>
      <c r="AA135" s="5"/>
    </row>
    <row r="136" spans="1:27" x14ac:dyDescent="0.35">
      <c r="A136" s="6">
        <v>41232</v>
      </c>
      <c r="B136" s="85">
        <v>111.09</v>
      </c>
      <c r="C136" s="43">
        <v>76.195499999999996</v>
      </c>
      <c r="D136" s="45">
        <f t="shared" si="26"/>
        <v>-1.6554532577903597E-2</v>
      </c>
      <c r="E136" s="45">
        <f t="shared" si="26"/>
        <v>1.4466993924821026E-2</v>
      </c>
      <c r="F136" s="45">
        <f t="shared" si="27"/>
        <v>-2.1186473172938331E-2</v>
      </c>
      <c r="G136" s="45">
        <f t="shared" si="28"/>
        <v>1.2596954032306876E-2</v>
      </c>
      <c r="H136" s="45">
        <f t="shared" si="29"/>
        <v>-2.6688502866620696E-4</v>
      </c>
      <c r="I136" s="45">
        <f t="shared" si="30"/>
        <v>4.4886664550763559E-4</v>
      </c>
      <c r="J136" s="45">
        <f t="shared" si="31"/>
        <v>-5.7055000943136867E-3</v>
      </c>
      <c r="K136" s="45">
        <f t="shared" si="32"/>
        <v>2.0172494019134714E-2</v>
      </c>
      <c r="L136" s="45">
        <f t="shared" si="33"/>
        <v>4.0692951495202578E-4</v>
      </c>
      <c r="M136" s="45">
        <f t="shared" si="34"/>
        <v>-5.1145084469669339E-2</v>
      </c>
      <c r="N136" s="45">
        <f t="shared" si="35"/>
        <v>3.973408428104197E-2</v>
      </c>
      <c r="O136" s="2"/>
      <c r="P136" s="2"/>
      <c r="Q136" s="2"/>
      <c r="R136" s="2"/>
      <c r="S136" s="2"/>
      <c r="V136" s="45">
        <f t="shared" si="36"/>
        <v>4.0692951495202578E-4</v>
      </c>
      <c r="W136" s="45">
        <f t="shared" si="37"/>
        <v>8.2087832065791303E-6</v>
      </c>
      <c r="X136" s="45">
        <f t="shared" si="38"/>
        <v>1.6559163013909099E-7</v>
      </c>
      <c r="Z136" s="129"/>
      <c r="AA136" s="5"/>
    </row>
    <row r="137" spans="1:27" x14ac:dyDescent="0.35">
      <c r="A137" s="6">
        <v>41225</v>
      </c>
      <c r="B137" s="85">
        <v>112.96</v>
      </c>
      <c r="C137" s="43">
        <v>75.108900000000006</v>
      </c>
      <c r="D137" s="45">
        <f t="shared" si="26"/>
        <v>7.1326676176889908E-3</v>
      </c>
      <c r="E137" s="45">
        <f t="shared" si="26"/>
        <v>-8.4206661505181616E-4</v>
      </c>
      <c r="F137" s="45">
        <f t="shared" si="27"/>
        <v>2.5007270226542564E-3</v>
      </c>
      <c r="G137" s="45">
        <f t="shared" si="28"/>
        <v>-2.7121065075659668E-3</v>
      </c>
      <c r="H137" s="45">
        <f t="shared" si="29"/>
        <v>-6.7822380317866738E-6</v>
      </c>
      <c r="I137" s="45">
        <f t="shared" si="30"/>
        <v>6.2536356418332218E-6</v>
      </c>
      <c r="J137" s="45">
        <f t="shared" si="31"/>
        <v>2.7642121977214207E-3</v>
      </c>
      <c r="K137" s="45">
        <f t="shared" si="32"/>
        <v>-3.6062788127732368E-3</v>
      </c>
      <c r="L137" s="45">
        <f t="shared" si="33"/>
        <v>1.3005246875457147E-5</v>
      </c>
      <c r="M137" s="45">
        <f t="shared" si="34"/>
        <v>-4.2675372177634237E-2</v>
      </c>
      <c r="N137" s="45">
        <f t="shared" si="35"/>
        <v>4.8203796573077072E-2</v>
      </c>
      <c r="O137" s="2"/>
      <c r="P137" s="2"/>
      <c r="Q137" s="2"/>
      <c r="R137" s="2"/>
      <c r="S137" s="2"/>
      <c r="V137" s="45">
        <f t="shared" si="36"/>
        <v>1.3005246875457136E-5</v>
      </c>
      <c r="W137" s="45">
        <f t="shared" si="37"/>
        <v>-4.690054626184639E-8</v>
      </c>
      <c r="X137" s="45">
        <f t="shared" si="38"/>
        <v>1.691364462915876E-10</v>
      </c>
      <c r="Z137" s="129"/>
      <c r="AA137" s="5"/>
    </row>
    <row r="138" spans="1:27" x14ac:dyDescent="0.35">
      <c r="A138" s="6">
        <v>41218</v>
      </c>
      <c r="B138" s="85">
        <v>112.16</v>
      </c>
      <c r="C138" s="43">
        <v>75.172200000000004</v>
      </c>
      <c r="D138" s="45">
        <f t="shared" si="26"/>
        <v>5.482930499388694E-2</v>
      </c>
      <c r="E138" s="45">
        <f t="shared" si="26"/>
        <v>1.5668593264105085E-3</v>
      </c>
      <c r="F138" s="45">
        <f t="shared" si="27"/>
        <v>5.0197364398852209E-2</v>
      </c>
      <c r="G138" s="45">
        <f t="shared" si="28"/>
        <v>-3.0318056610364216E-4</v>
      </c>
      <c r="H138" s="45">
        <f t="shared" si="29"/>
        <v>-1.5218865355354826E-5</v>
      </c>
      <c r="I138" s="45">
        <f t="shared" si="30"/>
        <v>2.519775392591155E-3</v>
      </c>
      <c r="J138" s="45">
        <f t="shared" si="31"/>
        <v>1.9818857429667901E-2</v>
      </c>
      <c r="K138" s="45">
        <f t="shared" si="32"/>
        <v>-1.8251998103257391E-2</v>
      </c>
      <c r="L138" s="45">
        <f t="shared" si="33"/>
        <v>3.331354347613114E-4</v>
      </c>
      <c r="M138" s="45">
        <f t="shared" si="34"/>
        <v>-2.5620726945687754E-2</v>
      </c>
      <c r="N138" s="45">
        <f t="shared" si="35"/>
        <v>6.5258441805023548E-2</v>
      </c>
      <c r="O138" s="2"/>
      <c r="P138" s="2"/>
      <c r="Q138" s="2"/>
      <c r="R138" s="2"/>
      <c r="S138" s="2"/>
      <c r="V138" s="45">
        <f t="shared" si="36"/>
        <v>3.331354347613114E-4</v>
      </c>
      <c r="W138" s="45">
        <f t="shared" si="37"/>
        <v>-6.0803873233912819E-6</v>
      </c>
      <c r="X138" s="45">
        <f t="shared" si="38"/>
        <v>1.1097921789360796E-7</v>
      </c>
      <c r="Z138" s="129"/>
      <c r="AA138" s="5"/>
    </row>
    <row r="139" spans="1:27" x14ac:dyDescent="0.35">
      <c r="A139" s="6">
        <v>41211</v>
      </c>
      <c r="B139" s="85">
        <v>106.33</v>
      </c>
      <c r="C139" s="43">
        <v>75.054599999999994</v>
      </c>
      <c r="D139" s="45">
        <f t="shared" si="26"/>
        <v>-1.6100675488109513E-2</v>
      </c>
      <c r="E139" s="45">
        <f t="shared" si="26"/>
        <v>-2.857786302816644E-2</v>
      </c>
      <c r="F139" s="45">
        <f t="shared" si="27"/>
        <v>-2.0732616083144247E-2</v>
      </c>
      <c r="G139" s="45">
        <f t="shared" si="28"/>
        <v>-3.044790292068059E-2</v>
      </c>
      <c r="H139" s="45">
        <f t="shared" si="29"/>
        <v>6.3126468179131707E-4</v>
      </c>
      <c r="I139" s="45">
        <f t="shared" si="30"/>
        <v>4.298413696510515E-4</v>
      </c>
      <c r="J139" s="45">
        <f t="shared" si="31"/>
        <v>-5.5432167117055774E-3</v>
      </c>
      <c r="K139" s="45">
        <f t="shared" si="32"/>
        <v>-2.3034646316460863E-2</v>
      </c>
      <c r="L139" s="45">
        <f t="shared" si="33"/>
        <v>5.3059493092444399E-4</v>
      </c>
      <c r="M139" s="45">
        <f t="shared" si="34"/>
        <v>-5.0982801087061227E-2</v>
      </c>
      <c r="N139" s="45">
        <f t="shared" si="35"/>
        <v>3.9896367663650081E-2</v>
      </c>
      <c r="O139" s="2"/>
      <c r="P139" s="2"/>
      <c r="Q139" s="2"/>
      <c r="R139" s="2"/>
      <c r="S139" s="2"/>
      <c r="V139" s="45">
        <f t="shared" si="36"/>
        <v>5.3059493092444399E-4</v>
      </c>
      <c r="W139" s="45">
        <f t="shared" si="37"/>
        <v>-1.222206657115155E-5</v>
      </c>
      <c r="X139" s="45">
        <f t="shared" si="38"/>
        <v>2.8153098072271547E-7</v>
      </c>
      <c r="Z139" s="129"/>
      <c r="AA139" s="5"/>
    </row>
    <row r="140" spans="1:27" x14ac:dyDescent="0.35">
      <c r="A140" s="6">
        <v>41204</v>
      </c>
      <c r="B140" s="85">
        <v>108.07</v>
      </c>
      <c r="C140" s="43">
        <v>77.262600000000006</v>
      </c>
      <c r="D140" s="45">
        <f t="shared" si="26"/>
        <v>2.7837060406420821E-3</v>
      </c>
      <c r="E140" s="45">
        <f t="shared" si="26"/>
        <v>-3.7320936630537309E-2</v>
      </c>
      <c r="F140" s="45">
        <f t="shared" si="27"/>
        <v>-1.8482345543926523E-3</v>
      </c>
      <c r="G140" s="45">
        <f t="shared" si="28"/>
        <v>-3.9190976523051459E-2</v>
      </c>
      <c r="H140" s="45">
        <f t="shared" si="29"/>
        <v>7.2434117030294911E-5</v>
      </c>
      <c r="I140" s="45">
        <f t="shared" si="30"/>
        <v>3.4159709680510059E-6</v>
      </c>
      <c r="J140" s="45">
        <f t="shared" si="31"/>
        <v>1.2091760168917304E-3</v>
      </c>
      <c r="K140" s="45">
        <f t="shared" si="32"/>
        <v>-3.8530112647429039E-2</v>
      </c>
      <c r="L140" s="45">
        <f t="shared" si="33"/>
        <v>1.4845695806235712E-3</v>
      </c>
      <c r="M140" s="45">
        <f t="shared" si="34"/>
        <v>-4.4230408358463924E-2</v>
      </c>
      <c r="N140" s="45">
        <f t="shared" si="35"/>
        <v>4.6648760392247385E-2</v>
      </c>
      <c r="O140" s="2"/>
      <c r="P140" s="2"/>
      <c r="Q140" s="2"/>
      <c r="R140" s="2"/>
      <c r="S140" s="2"/>
      <c r="V140" s="45">
        <f t="shared" si="36"/>
        <v>1.4845695806235712E-3</v>
      </c>
      <c r="W140" s="45">
        <f t="shared" si="37"/>
        <v>-5.7200633174372682E-5</v>
      </c>
      <c r="X140" s="45">
        <f t="shared" si="38"/>
        <v>2.2039468397128459E-6</v>
      </c>
      <c r="Z140" s="129"/>
      <c r="AA140" s="5"/>
    </row>
    <row r="141" spans="1:27" x14ac:dyDescent="0.35">
      <c r="A141" s="6">
        <v>41197</v>
      </c>
      <c r="B141" s="85">
        <v>107.77</v>
      </c>
      <c r="C141" s="43">
        <v>80.257900000000006</v>
      </c>
      <c r="D141" s="45">
        <f t="shared" si="26"/>
        <v>-3.6057692307692362E-3</v>
      </c>
      <c r="E141" s="45">
        <f t="shared" si="26"/>
        <v>7.8409212203407932E-3</v>
      </c>
      <c r="F141" s="45">
        <f t="shared" si="27"/>
        <v>-8.2377098258039697E-3</v>
      </c>
      <c r="G141" s="45">
        <f t="shared" si="28"/>
        <v>5.9708813278266425E-3</v>
      </c>
      <c r="H141" s="45">
        <f t="shared" si="29"/>
        <v>-4.9186387782946988E-5</v>
      </c>
      <c r="I141" s="45">
        <f t="shared" si="30"/>
        <v>6.7859863174147273E-5</v>
      </c>
      <c r="J141" s="45">
        <f t="shared" si="31"/>
        <v>-1.0754763185073771E-3</v>
      </c>
      <c r="K141" s="45">
        <f t="shared" si="32"/>
        <v>8.9163975388481705E-3</v>
      </c>
      <c r="L141" s="45">
        <f t="shared" si="33"/>
        <v>7.9502145070777709E-5</v>
      </c>
      <c r="M141" s="45">
        <f t="shared" si="34"/>
        <v>-4.6515060693863033E-2</v>
      </c>
      <c r="N141" s="45">
        <f t="shared" si="35"/>
        <v>4.4364108056848275E-2</v>
      </c>
      <c r="O141" s="2"/>
      <c r="P141" s="2"/>
      <c r="Q141" s="2"/>
      <c r="R141" s="2"/>
      <c r="S141" s="2"/>
      <c r="V141" s="45">
        <f t="shared" si="36"/>
        <v>7.9502145070777736E-5</v>
      </c>
      <c r="W141" s="45">
        <f t="shared" si="37"/>
        <v>7.0887273064223295E-7</v>
      </c>
      <c r="X141" s="45">
        <f t="shared" si="38"/>
        <v>6.3205910708549888E-9</v>
      </c>
      <c r="Z141" s="129"/>
      <c r="AA141" s="5"/>
    </row>
    <row r="142" spans="1:27" x14ac:dyDescent="0.35">
      <c r="A142" s="7">
        <v>41190</v>
      </c>
      <c r="B142" s="85">
        <v>108.16</v>
      </c>
      <c r="C142" s="43">
        <v>79.633499999999998</v>
      </c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2"/>
      <c r="P142" s="2"/>
      <c r="Q142" s="2"/>
      <c r="R142" s="2"/>
      <c r="S142" s="2"/>
      <c r="V142" s="45"/>
      <c r="W142" s="45"/>
      <c r="X142" s="45"/>
      <c r="Z142" s="129"/>
      <c r="AA142" s="5"/>
    </row>
    <row r="143" spans="1:27" x14ac:dyDescent="0.35">
      <c r="A143" s="2"/>
      <c r="C143" s="5"/>
      <c r="D143" s="5"/>
      <c r="E143" s="5"/>
      <c r="F143" s="5"/>
      <c r="G143" s="5"/>
      <c r="H143" s="5"/>
      <c r="I143" s="5"/>
      <c r="J143" s="5"/>
      <c r="K143" s="5"/>
      <c r="L143" s="5"/>
      <c r="M143" s="5"/>
      <c r="N143" s="5"/>
      <c r="O143" s="2"/>
      <c r="P143" s="2"/>
      <c r="Q143" s="2"/>
      <c r="R143" s="2"/>
      <c r="S143" s="2"/>
      <c r="V143" s="98"/>
      <c r="W143" s="98"/>
      <c r="X143" s="98"/>
      <c r="Z143" s="129"/>
      <c r="AA143" s="5"/>
    </row>
    <row r="144" spans="1:27" x14ac:dyDescent="0.35">
      <c r="V144" s="98"/>
      <c r="W144" s="98"/>
      <c r="X144" s="98"/>
      <c r="Z144" s="129"/>
      <c r="AA144" s="5"/>
    </row>
    <row r="145" spans="22:27" x14ac:dyDescent="0.35">
      <c r="V145" s="98"/>
      <c r="W145" s="98"/>
      <c r="X145" s="98"/>
      <c r="Z145" s="129"/>
      <c r="AA145" s="5"/>
    </row>
    <row r="146" spans="22:27" x14ac:dyDescent="0.35">
      <c r="V146" s="98"/>
      <c r="W146" s="98"/>
      <c r="X146" s="98"/>
      <c r="Z146" s="129"/>
      <c r="AA146" s="5"/>
    </row>
    <row r="147" spans="22:27" x14ac:dyDescent="0.35">
      <c r="V147" s="98"/>
      <c r="W147" s="98"/>
      <c r="X147" s="98"/>
      <c r="Z147" s="129"/>
      <c r="AA147" s="5"/>
    </row>
    <row r="148" spans="22:27" x14ac:dyDescent="0.35">
      <c r="V148" s="98"/>
      <c r="W148" s="98"/>
      <c r="X148" s="98"/>
      <c r="Z148" s="129"/>
      <c r="AA148" s="5"/>
    </row>
    <row r="149" spans="22:27" x14ac:dyDescent="0.35">
      <c r="V149" s="98"/>
      <c r="W149" s="98"/>
      <c r="X149" s="98"/>
      <c r="Z149" s="129"/>
      <c r="AA149" s="5"/>
    </row>
    <row r="150" spans="22:27" x14ac:dyDescent="0.35">
      <c r="V150" s="98"/>
      <c r="W150" s="98"/>
      <c r="X150" s="98"/>
      <c r="Z150" s="129"/>
      <c r="AA150" s="5"/>
    </row>
    <row r="151" spans="22:27" x14ac:dyDescent="0.35">
      <c r="V151" s="98"/>
      <c r="W151" s="98"/>
      <c r="X151" s="98"/>
      <c r="Z151" s="129"/>
      <c r="AA151" s="5"/>
    </row>
    <row r="152" spans="22:27" x14ac:dyDescent="0.35">
      <c r="V152" s="98"/>
      <c r="W152" s="98"/>
      <c r="X152" s="98"/>
      <c r="Z152" s="129"/>
      <c r="AA152" s="5"/>
    </row>
    <row r="153" spans="22:27" x14ac:dyDescent="0.35">
      <c r="V153" s="98"/>
      <c r="W153" s="98"/>
      <c r="X153" s="98"/>
      <c r="Z153" s="129"/>
      <c r="AA153" s="5"/>
    </row>
    <row r="154" spans="22:27" x14ac:dyDescent="0.35">
      <c r="V154" s="98"/>
      <c r="W154" s="98"/>
      <c r="X154" s="98"/>
      <c r="Z154" s="129"/>
      <c r="AA154" s="5"/>
    </row>
    <row r="155" spans="22:27" x14ac:dyDescent="0.35">
      <c r="V155" s="98"/>
      <c r="W155" s="98"/>
      <c r="X155" s="98"/>
      <c r="Z155" s="129"/>
      <c r="AA155" s="5"/>
    </row>
    <row r="156" spans="22:27" x14ac:dyDescent="0.35">
      <c r="V156" s="98"/>
      <c r="W156" s="98"/>
      <c r="X156" s="98"/>
      <c r="Z156" s="129"/>
      <c r="AA156" s="5"/>
    </row>
    <row r="157" spans="22:27" x14ac:dyDescent="0.35">
      <c r="V157" s="98"/>
      <c r="W157" s="98"/>
      <c r="X157" s="98"/>
      <c r="Z157" s="129"/>
      <c r="AA157" s="5"/>
    </row>
    <row r="158" spans="22:27" x14ac:dyDescent="0.35">
      <c r="V158" s="98"/>
      <c r="W158" s="98"/>
      <c r="X158" s="98"/>
      <c r="Z158" s="129"/>
      <c r="AA158" s="5"/>
    </row>
  </sheetData>
  <mergeCells count="4">
    <mergeCell ref="Z1:AA1"/>
    <mergeCell ref="Z14:AA14"/>
    <mergeCell ref="AC1:AD1"/>
    <mergeCell ref="AC7:AD7"/>
  </mergeCells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Feuil6">
    <tabColor rgb="FF00B050"/>
  </sheetPr>
  <dimension ref="A1:O63"/>
  <sheetViews>
    <sheetView zoomScale="55" workbookViewId="0">
      <selection activeCell="L18" sqref="L18"/>
    </sheetView>
  </sheetViews>
  <sheetFormatPr baseColWidth="10" defaultColWidth="11.453125" defaultRowHeight="14.5" x14ac:dyDescent="0.35"/>
  <cols>
    <col min="1" max="1" width="18.453125" style="5" customWidth="1"/>
    <col min="2" max="2" width="19.81640625" style="5" customWidth="1"/>
    <col min="3" max="3" width="16.54296875" style="5" customWidth="1"/>
    <col min="4" max="4" width="14.81640625" style="98" customWidth="1"/>
    <col min="5" max="5" width="15.453125" style="98" customWidth="1"/>
    <col min="6" max="6" width="16.1796875" style="98" customWidth="1"/>
    <col min="7" max="8" width="15.453125" style="98" customWidth="1"/>
    <col min="9" max="9" width="14.1796875" style="98" customWidth="1"/>
    <col min="11" max="11" width="22.1796875" customWidth="1"/>
    <col min="12" max="12" width="13.54296875" style="5" customWidth="1"/>
    <col min="13" max="13" width="12.81640625" style="5" customWidth="1"/>
    <col min="14" max="14" width="10.81640625" style="5"/>
    <col min="15" max="15" width="19.54296875" customWidth="1"/>
  </cols>
  <sheetData>
    <row r="1" spans="1:15" x14ac:dyDescent="0.35">
      <c r="A1" s="61" t="s">
        <v>0</v>
      </c>
      <c r="B1" s="61" t="s">
        <v>30</v>
      </c>
      <c r="C1" s="61" t="s">
        <v>2</v>
      </c>
      <c r="D1" s="61" t="s">
        <v>133</v>
      </c>
      <c r="E1" s="61" t="s">
        <v>134</v>
      </c>
      <c r="F1" s="61" t="s">
        <v>93</v>
      </c>
      <c r="G1" s="61" t="s">
        <v>96</v>
      </c>
      <c r="H1" s="61" t="s">
        <v>97</v>
      </c>
      <c r="I1" s="61" t="s">
        <v>135</v>
      </c>
    </row>
    <row r="2" spans="1:15" x14ac:dyDescent="0.35">
      <c r="A2" s="6">
        <v>42541</v>
      </c>
      <c r="B2" s="43">
        <v>91.262200000000007</v>
      </c>
      <c r="C2" s="43">
        <v>598.86</v>
      </c>
      <c r="D2" s="45">
        <f>(C2-C3)/C3</f>
        <v>2.1823331683928478E-2</v>
      </c>
      <c r="E2" s="45">
        <f>(B2-B3)/B3</f>
        <v>1.2420320691881591E-2</v>
      </c>
      <c r="F2" s="45">
        <f>$M$4+$L$4*E2</f>
        <v>1.0990599389048252E-2</v>
      </c>
      <c r="G2" s="45">
        <f>$M$4+$L$4*E2-$L$11</f>
        <v>-2.1239536156674992E-2</v>
      </c>
      <c r="H2" s="45">
        <f>$M$4+$L$4*E2+$L$11</f>
        <v>4.3220734934771493E-2</v>
      </c>
      <c r="I2" s="45">
        <f>IF(D2&lt;=H2,IF(D2&gt;=G2,1,0),0)</f>
        <v>1</v>
      </c>
    </row>
    <row r="3" spans="1:15" ht="15" thickBot="1" x14ac:dyDescent="0.4">
      <c r="A3" s="6">
        <v>42534</v>
      </c>
      <c r="B3" s="43">
        <v>90.142600000000002</v>
      </c>
      <c r="C3" s="43">
        <v>586.07000000000005</v>
      </c>
      <c r="D3" s="45">
        <f t="shared" ref="D3:D53" si="0">(C3-C4)/C4</f>
        <v>-4.19622715532742E-2</v>
      </c>
      <c r="E3" s="45">
        <f t="shared" ref="E3:E53" si="1">(B3-B4)/B4</f>
        <v>-5.1873059414521631E-2</v>
      </c>
      <c r="F3" s="45">
        <f t="shared" ref="F3:F53" si="2">$M$4+$L$4*E3</f>
        <v>-4.8178440419493665E-2</v>
      </c>
      <c r="G3" s="45">
        <f t="shared" ref="G3:G53" si="3">$M$4+$L$4*E3-$L$11</f>
        <v>-8.0408575965216916E-2</v>
      </c>
      <c r="H3" s="45">
        <f t="shared" ref="H3:H53" si="4">$M$4+$L$4*E3+$L$11</f>
        <v>-1.5948304873770421E-2</v>
      </c>
      <c r="I3" s="45">
        <f t="shared" ref="I3:I53" si="5">IF(D3&lt;=H3,IF(D3&gt;=G3,1,0),0)</f>
        <v>1</v>
      </c>
    </row>
    <row r="4" spans="1:15" x14ac:dyDescent="0.35">
      <c r="A4" s="6">
        <v>42527</v>
      </c>
      <c r="B4" s="43">
        <v>95.074399999999997</v>
      </c>
      <c r="C4" s="43">
        <v>611.74</v>
      </c>
      <c r="D4" s="45">
        <f t="shared" si="0"/>
        <v>-2.8200237990448074E-3</v>
      </c>
      <c r="E4" s="45">
        <f t="shared" si="1"/>
        <v>-6.8556899719734807E-3</v>
      </c>
      <c r="F4" s="45">
        <f t="shared" si="2"/>
        <v>-6.7490658833633341E-3</v>
      </c>
      <c r="G4" s="45">
        <f t="shared" si="3"/>
        <v>-3.8979201429086577E-2</v>
      </c>
      <c r="H4" s="45">
        <f t="shared" si="4"/>
        <v>2.5481069662359912E-2</v>
      </c>
      <c r="I4" s="45">
        <f t="shared" si="5"/>
        <v>1</v>
      </c>
      <c r="K4" s="66" t="s">
        <v>98</v>
      </c>
      <c r="L4" s="114">
        <v>0.92029754401805119</v>
      </c>
      <c r="M4" s="115">
        <v>-4.3979123960695811E-4</v>
      </c>
      <c r="O4" s="2"/>
    </row>
    <row r="5" spans="1:15" x14ac:dyDescent="0.35">
      <c r="A5" s="6">
        <v>42520</v>
      </c>
      <c r="B5" s="43">
        <v>95.730699999999999</v>
      </c>
      <c r="C5" s="43">
        <v>613.47</v>
      </c>
      <c r="D5" s="45">
        <f t="shared" si="0"/>
        <v>4.8164980863860125E-2</v>
      </c>
      <c r="E5" s="45">
        <f t="shared" si="1"/>
        <v>4.9630389828538582E-2</v>
      </c>
      <c r="F5" s="45">
        <f t="shared" si="2"/>
        <v>4.5234934628255563E-2</v>
      </c>
      <c r="G5" s="45">
        <f t="shared" si="3"/>
        <v>1.3004799082532319E-2</v>
      </c>
      <c r="H5" s="45">
        <f t="shared" si="4"/>
        <v>7.7465070173978801E-2</v>
      </c>
      <c r="I5" s="45">
        <f t="shared" si="5"/>
        <v>1</v>
      </c>
      <c r="K5" s="67" t="s">
        <v>99</v>
      </c>
      <c r="L5" s="116"/>
      <c r="M5" s="117"/>
      <c r="O5" s="2"/>
    </row>
    <row r="6" spans="1:15" x14ac:dyDescent="0.35">
      <c r="A6" s="6">
        <v>42513</v>
      </c>
      <c r="B6" s="43">
        <v>91.2042</v>
      </c>
      <c r="C6" s="43">
        <v>585.28</v>
      </c>
      <c r="D6" s="45">
        <f t="shared" si="0"/>
        <v>-1.5310070998351261E-2</v>
      </c>
      <c r="E6" s="45">
        <f t="shared" si="1"/>
        <v>-1.7978140252536027E-2</v>
      </c>
      <c r="F6" s="45">
        <f t="shared" si="2"/>
        <v>-1.6985029560027929E-2</v>
      </c>
      <c r="G6" s="45">
        <f t="shared" si="3"/>
        <v>-4.9215165105751177E-2</v>
      </c>
      <c r="H6" s="45">
        <f t="shared" si="4"/>
        <v>1.5245105985695315E-2</v>
      </c>
      <c r="I6" s="45">
        <f t="shared" si="5"/>
        <v>1</v>
      </c>
      <c r="K6" s="67" t="s">
        <v>100</v>
      </c>
      <c r="L6" s="118"/>
      <c r="M6" s="119">
        <v>1.6054192120039289E-2</v>
      </c>
      <c r="O6" s="2"/>
    </row>
    <row r="7" spans="1:15" x14ac:dyDescent="0.35">
      <c r="A7" s="6">
        <v>42506</v>
      </c>
      <c r="B7" s="43">
        <v>92.873900000000006</v>
      </c>
      <c r="C7" s="43">
        <v>594.38</v>
      </c>
      <c r="D7" s="45">
        <f t="shared" si="0"/>
        <v>-3.3201421959890304E-3</v>
      </c>
      <c r="E7" s="45">
        <f t="shared" si="1"/>
        <v>-3.8302710471837527E-3</v>
      </c>
      <c r="F7" s="45">
        <f t="shared" si="2"/>
        <v>-3.9647802772536152E-3</v>
      </c>
      <c r="G7" s="45">
        <f t="shared" si="3"/>
        <v>-3.6194915822976861E-2</v>
      </c>
      <c r="H7" s="45">
        <f t="shared" si="4"/>
        <v>2.8265355268469627E-2</v>
      </c>
      <c r="I7" s="45">
        <f t="shared" si="5"/>
        <v>1</v>
      </c>
      <c r="K7" s="67" t="s">
        <v>101</v>
      </c>
      <c r="L7" s="118"/>
      <c r="M7" s="117"/>
      <c r="O7" s="2"/>
    </row>
    <row r="8" spans="1:15" ht="15" thickBot="1" x14ac:dyDescent="0.4">
      <c r="A8" s="6">
        <v>42499</v>
      </c>
      <c r="B8" s="43">
        <v>93.230999999999995</v>
      </c>
      <c r="C8" s="43">
        <v>596.36</v>
      </c>
      <c r="D8" s="45">
        <f t="shared" si="0"/>
        <v>1.0368663594470053E-2</v>
      </c>
      <c r="E8" s="45">
        <f t="shared" si="1"/>
        <v>1.2897106706691057E-2</v>
      </c>
      <c r="F8" s="45">
        <f t="shared" si="2"/>
        <v>1.1429384387499558E-2</v>
      </c>
      <c r="G8" s="45">
        <f t="shared" si="3"/>
        <v>-2.0800751158223687E-2</v>
      </c>
      <c r="H8" s="45">
        <f t="shared" si="4"/>
        <v>4.3659519933222798E-2</v>
      </c>
      <c r="I8" s="45">
        <f t="shared" si="5"/>
        <v>1</v>
      </c>
      <c r="K8" s="68" t="s">
        <v>102</v>
      </c>
      <c r="L8" s="108"/>
      <c r="M8" s="120"/>
      <c r="O8" s="2"/>
    </row>
    <row r="9" spans="1:15" ht="15" thickBot="1" x14ac:dyDescent="0.4">
      <c r="A9" s="6">
        <v>42492</v>
      </c>
      <c r="B9" s="43">
        <v>92.043899999999994</v>
      </c>
      <c r="C9" s="43">
        <v>590.24</v>
      </c>
      <c r="D9" s="45">
        <f t="shared" si="0"/>
        <v>-2.8731281882507873E-2</v>
      </c>
      <c r="E9" s="45">
        <f t="shared" si="1"/>
        <v>-1.3141473749217359E-2</v>
      </c>
      <c r="F9" s="45">
        <f t="shared" si="2"/>
        <v>-1.2533857255789385E-2</v>
      </c>
      <c r="G9" s="45">
        <f t="shared" si="3"/>
        <v>-4.476399280151263E-2</v>
      </c>
      <c r="H9" s="45">
        <f t="shared" si="4"/>
        <v>1.9696278289933859E-2</v>
      </c>
      <c r="I9" s="45">
        <f t="shared" si="5"/>
        <v>1</v>
      </c>
      <c r="K9" s="94" t="s">
        <v>139</v>
      </c>
      <c r="L9" s="121">
        <v>51</v>
      </c>
      <c r="M9" s="98"/>
      <c r="O9" s="2"/>
    </row>
    <row r="10" spans="1:15" ht="15" thickBot="1" x14ac:dyDescent="0.4">
      <c r="A10" s="6">
        <v>42485</v>
      </c>
      <c r="B10" s="43">
        <v>93.269599999999997</v>
      </c>
      <c r="C10" s="43">
        <v>607.70000000000005</v>
      </c>
      <c r="D10" s="45">
        <f t="shared" si="0"/>
        <v>3.4676354029062463E-3</v>
      </c>
      <c r="E10" s="45">
        <f t="shared" si="1"/>
        <v>-3.8408165369349011E-2</v>
      </c>
      <c r="F10" s="45">
        <f t="shared" si="2"/>
        <v>-3.5786731499258019E-2</v>
      </c>
      <c r="G10" s="45">
        <f t="shared" si="3"/>
        <v>-6.8016867044981263E-2</v>
      </c>
      <c r="H10" s="45">
        <f t="shared" si="4"/>
        <v>-3.5565959535347746E-3</v>
      </c>
      <c r="I10" s="45">
        <f t="shared" si="5"/>
        <v>0</v>
      </c>
      <c r="K10" s="2"/>
      <c r="O10" s="2"/>
    </row>
    <row r="11" spans="1:15" ht="15" thickBot="1" x14ac:dyDescent="0.4">
      <c r="A11" s="6">
        <v>42478</v>
      </c>
      <c r="B11" s="43">
        <v>96.995000000000005</v>
      </c>
      <c r="C11" s="43">
        <v>605.6</v>
      </c>
      <c r="D11" s="45">
        <f t="shared" si="0"/>
        <v>4.0210240643088965E-2</v>
      </c>
      <c r="E11" s="45">
        <f t="shared" si="1"/>
        <v>4.0049324469225815E-2</v>
      </c>
      <c r="F11" s="45">
        <f t="shared" si="2"/>
        <v>3.6417503709003596E-2</v>
      </c>
      <c r="G11" s="45">
        <f t="shared" si="3"/>
        <v>4.1873681632803514E-3</v>
      </c>
      <c r="H11" s="45">
        <f t="shared" si="4"/>
        <v>6.8647639254726833E-2</v>
      </c>
      <c r="I11" s="45">
        <f t="shared" si="5"/>
        <v>1</v>
      </c>
      <c r="K11" s="93" t="s">
        <v>138</v>
      </c>
      <c r="L11" s="97">
        <f>M6*_xlfn.T.INV.2T(0.05,L9)</f>
        <v>3.2230135545723244E-2</v>
      </c>
      <c r="O11" s="2"/>
    </row>
    <row r="12" spans="1:15" ht="15" thickBot="1" x14ac:dyDescent="0.4">
      <c r="A12" s="6">
        <v>42471</v>
      </c>
      <c r="B12" s="43">
        <v>93.26</v>
      </c>
      <c r="C12" s="43">
        <v>582.19000000000005</v>
      </c>
      <c r="D12" s="45">
        <f t="shared" si="0"/>
        <v>-2.361346369933072E-2</v>
      </c>
      <c r="E12" s="45">
        <f t="shared" si="1"/>
        <v>-8.8213412689977493E-3</v>
      </c>
      <c r="F12" s="45">
        <f t="shared" si="2"/>
        <v>-8.5580499444106659E-3</v>
      </c>
      <c r="G12" s="45">
        <f t="shared" si="3"/>
        <v>-4.078818549013391E-2</v>
      </c>
      <c r="H12" s="45">
        <f t="shared" si="4"/>
        <v>2.3672085601312579E-2</v>
      </c>
      <c r="I12" s="45">
        <f t="shared" si="5"/>
        <v>1</v>
      </c>
      <c r="K12" s="2"/>
      <c r="O12" s="2"/>
    </row>
    <row r="13" spans="1:15" ht="15" thickBot="1" x14ac:dyDescent="0.4">
      <c r="A13" s="6">
        <v>42464</v>
      </c>
      <c r="B13" s="43">
        <v>94.09</v>
      </c>
      <c r="C13" s="43">
        <v>596.27</v>
      </c>
      <c r="D13" s="45">
        <f t="shared" si="0"/>
        <v>-9.7176845103466689E-4</v>
      </c>
      <c r="E13" s="45">
        <f t="shared" si="1"/>
        <v>-1.8721365467627305E-2</v>
      </c>
      <c r="F13" s="45">
        <f t="shared" si="2"/>
        <v>-1.766901790012872E-2</v>
      </c>
      <c r="G13" s="45">
        <f t="shared" si="3"/>
        <v>-4.9899153445851968E-2</v>
      </c>
      <c r="H13" s="45">
        <f t="shared" si="4"/>
        <v>1.4561117645594524E-2</v>
      </c>
      <c r="I13" s="45">
        <f t="shared" si="5"/>
        <v>1</v>
      </c>
      <c r="K13" s="90"/>
      <c r="L13" s="95" t="s">
        <v>141</v>
      </c>
      <c r="M13" s="100" t="s">
        <v>142</v>
      </c>
      <c r="N13" s="96" t="s">
        <v>143</v>
      </c>
      <c r="O13" s="2"/>
    </row>
    <row r="14" spans="1:15" ht="15" thickBot="1" x14ac:dyDescent="0.4">
      <c r="A14" s="6">
        <v>42458</v>
      </c>
      <c r="B14" s="43">
        <v>95.885099999999994</v>
      </c>
      <c r="C14" s="43">
        <v>596.85</v>
      </c>
      <c r="D14" s="45">
        <f t="shared" si="0"/>
        <v>8.3799354609809876E-3</v>
      </c>
      <c r="E14" s="45">
        <f t="shared" si="1"/>
        <v>-2.3106758726927634E-2</v>
      </c>
      <c r="F14" s="45">
        <f t="shared" si="2"/>
        <v>-2.1704884546216132E-2</v>
      </c>
      <c r="G14" s="45">
        <f t="shared" si="3"/>
        <v>-5.3935020091939373E-2</v>
      </c>
      <c r="H14" s="45">
        <f t="shared" si="4"/>
        <v>1.0525250999507112E-2</v>
      </c>
      <c r="I14" s="45">
        <f t="shared" si="5"/>
        <v>1</v>
      </c>
      <c r="K14" s="58" t="s">
        <v>140</v>
      </c>
      <c r="L14" s="99">
        <f>COUNTIF(I2:I53,1)</f>
        <v>50</v>
      </c>
      <c r="M14" s="99">
        <f>COUNT(I2:I53)</f>
        <v>52</v>
      </c>
      <c r="N14" s="110">
        <f>(L14/M14)</f>
        <v>0.96153846153846156</v>
      </c>
      <c r="O14" s="2"/>
    </row>
    <row r="15" spans="1:15" x14ac:dyDescent="0.35">
      <c r="A15" s="6">
        <v>42450</v>
      </c>
      <c r="B15" s="43">
        <v>98.153099999999995</v>
      </c>
      <c r="C15" s="43">
        <v>591.89</v>
      </c>
      <c r="D15" s="45">
        <f t="shared" si="0"/>
        <v>3.9350713231676238E-3</v>
      </c>
      <c r="E15" s="45">
        <f t="shared" si="1"/>
        <v>-7.3212172699414473E-3</v>
      </c>
      <c r="F15" s="45">
        <f t="shared" si="2"/>
        <v>-7.1774895123566142E-3</v>
      </c>
      <c r="G15" s="45">
        <f t="shared" si="3"/>
        <v>-3.9407625058079862E-2</v>
      </c>
      <c r="H15" s="45">
        <f t="shared" si="4"/>
        <v>2.505264603336663E-2</v>
      </c>
      <c r="I15" s="45">
        <f t="shared" si="5"/>
        <v>1</v>
      </c>
      <c r="K15" s="2"/>
      <c r="O15" s="2"/>
    </row>
    <row r="16" spans="1:15" x14ac:dyDescent="0.35">
      <c r="A16" s="6">
        <v>42443</v>
      </c>
      <c r="B16" s="43">
        <v>98.876999999999995</v>
      </c>
      <c r="C16" s="43">
        <v>589.57000000000005</v>
      </c>
      <c r="D16" s="45">
        <f t="shared" si="0"/>
        <v>1.0246919926660871E-2</v>
      </c>
      <c r="E16" s="45">
        <f t="shared" si="1"/>
        <v>3.6838887671330499E-2</v>
      </c>
      <c r="F16" s="45">
        <f t="shared" si="2"/>
        <v>3.346294660867536E-2</v>
      </c>
      <c r="G16" s="45">
        <f t="shared" si="3"/>
        <v>1.2328110629521161E-3</v>
      </c>
      <c r="H16" s="45">
        <f t="shared" si="4"/>
        <v>6.5693082154398605E-2</v>
      </c>
      <c r="I16" s="45">
        <f t="shared" si="5"/>
        <v>1</v>
      </c>
      <c r="K16" s="223" t="s">
        <v>144</v>
      </c>
      <c r="L16" s="223"/>
      <c r="M16" s="223"/>
      <c r="N16" s="223"/>
      <c r="O16" s="223"/>
    </row>
    <row r="17" spans="1:9" x14ac:dyDescent="0.35">
      <c r="A17" s="6">
        <v>42436</v>
      </c>
      <c r="B17" s="43">
        <v>95.363900000000001</v>
      </c>
      <c r="C17" s="43">
        <v>583.59</v>
      </c>
      <c r="D17" s="45">
        <f t="shared" si="0"/>
        <v>8.0667449733988691E-3</v>
      </c>
      <c r="E17" s="45">
        <f t="shared" si="1"/>
        <v>7.1349892225333316E-3</v>
      </c>
      <c r="F17" s="45">
        <f t="shared" si="2"/>
        <v>6.1265218184857317E-3</v>
      </c>
      <c r="G17" s="45">
        <f t="shared" si="3"/>
        <v>-2.6103613727237511E-2</v>
      </c>
      <c r="H17" s="45">
        <f t="shared" si="4"/>
        <v>3.8356657364208978E-2</v>
      </c>
      <c r="I17" s="45">
        <f t="shared" si="5"/>
        <v>1</v>
      </c>
    </row>
    <row r="18" spans="1:9" x14ac:dyDescent="0.35">
      <c r="A18" s="6">
        <v>42429</v>
      </c>
      <c r="B18" s="43">
        <v>94.688299999999998</v>
      </c>
      <c r="C18" s="43">
        <v>578.91999999999996</v>
      </c>
      <c r="D18" s="45">
        <f t="shared" si="0"/>
        <v>6.7473567056204713E-3</v>
      </c>
      <c r="E18" s="45">
        <f t="shared" si="1"/>
        <v>-4.2631635954852969E-3</v>
      </c>
      <c r="F18" s="45">
        <f t="shared" si="2"/>
        <v>-4.3631702262792414E-3</v>
      </c>
      <c r="G18" s="45">
        <f t="shared" si="3"/>
        <v>-3.6593305772002482E-2</v>
      </c>
      <c r="H18" s="45">
        <f t="shared" si="4"/>
        <v>2.7866965319444003E-2</v>
      </c>
      <c r="I18" s="45">
        <f t="shared" si="5"/>
        <v>1</v>
      </c>
    </row>
    <row r="19" spans="1:9" x14ac:dyDescent="0.35">
      <c r="A19" s="6">
        <v>42422</v>
      </c>
      <c r="B19" s="43">
        <v>95.093699999999998</v>
      </c>
      <c r="C19" s="43">
        <v>575.04</v>
      </c>
      <c r="D19" s="45">
        <f t="shared" si="0"/>
        <v>1.4770501349992068E-2</v>
      </c>
      <c r="E19" s="45">
        <f t="shared" si="1"/>
        <v>3.1836041132946372E-2</v>
      </c>
      <c r="F19" s="45">
        <f t="shared" si="2"/>
        <v>2.8858839226301246E-2</v>
      </c>
      <c r="G19" s="45">
        <f t="shared" si="3"/>
        <v>-3.3712963194219986E-3</v>
      </c>
      <c r="H19" s="45">
        <f t="shared" si="4"/>
        <v>6.108897477202449E-2</v>
      </c>
      <c r="I19" s="45">
        <f t="shared" si="5"/>
        <v>1</v>
      </c>
    </row>
    <row r="20" spans="1:9" x14ac:dyDescent="0.35">
      <c r="A20" s="6">
        <v>42415</v>
      </c>
      <c r="B20" s="43">
        <v>92.159700000000001</v>
      </c>
      <c r="C20" s="43">
        <v>566.66999999999996</v>
      </c>
      <c r="D20" s="45">
        <f t="shared" si="0"/>
        <v>1.962656482070892E-3</v>
      </c>
      <c r="E20" s="45">
        <f t="shared" si="1"/>
        <v>-4.7956653788144933E-2</v>
      </c>
      <c r="F20" s="45">
        <f t="shared" si="2"/>
        <v>-4.4574181940160718E-2</v>
      </c>
      <c r="G20" s="45">
        <f t="shared" si="3"/>
        <v>-7.6804317485883955E-2</v>
      </c>
      <c r="H20" s="45">
        <f t="shared" si="4"/>
        <v>-1.2344046394437473E-2</v>
      </c>
      <c r="I20" s="45">
        <f t="shared" si="5"/>
        <v>0</v>
      </c>
    </row>
    <row r="21" spans="1:9" x14ac:dyDescent="0.35">
      <c r="A21" s="6">
        <v>42408</v>
      </c>
      <c r="B21" s="43">
        <v>96.802000000000007</v>
      </c>
      <c r="C21" s="43">
        <v>565.55999999999995</v>
      </c>
      <c r="D21" s="45">
        <f t="shared" si="0"/>
        <v>-8.6583652308735923E-2</v>
      </c>
      <c r="E21" s="45">
        <f t="shared" si="1"/>
        <v>-7.7276496773394071E-2</v>
      </c>
      <c r="F21" s="45">
        <f t="shared" si="2"/>
        <v>-7.1557161430480382E-2</v>
      </c>
      <c r="G21" s="45">
        <f t="shared" si="3"/>
        <v>-0.10378729697620362</v>
      </c>
      <c r="H21" s="45">
        <f t="shared" si="4"/>
        <v>-3.9327025884757137E-2</v>
      </c>
      <c r="I21" s="45">
        <f t="shared" si="5"/>
        <v>1</v>
      </c>
    </row>
    <row r="22" spans="1:9" x14ac:dyDescent="0.35">
      <c r="A22" s="6">
        <v>42401</v>
      </c>
      <c r="B22" s="43">
        <v>104.90900000000001</v>
      </c>
      <c r="C22" s="43">
        <v>619.16999999999996</v>
      </c>
      <c r="D22" s="45">
        <f t="shared" si="0"/>
        <v>4.1567136560912293E-2</v>
      </c>
      <c r="E22" s="45">
        <f t="shared" si="1"/>
        <v>5.8422107723800756E-2</v>
      </c>
      <c r="F22" s="45">
        <f t="shared" si="2"/>
        <v>5.3325931014964897E-2</v>
      </c>
      <c r="G22" s="45">
        <f t="shared" si="3"/>
        <v>2.1095795469241653E-2</v>
      </c>
      <c r="H22" s="45">
        <f t="shared" si="4"/>
        <v>8.5556066560688149E-2</v>
      </c>
      <c r="I22" s="45">
        <f t="shared" si="5"/>
        <v>1</v>
      </c>
    </row>
    <row r="23" spans="1:9" x14ac:dyDescent="0.35">
      <c r="A23" s="6">
        <v>42394</v>
      </c>
      <c r="B23" s="43">
        <v>99.118300000000005</v>
      </c>
      <c r="C23" s="43">
        <v>594.46</v>
      </c>
      <c r="D23" s="45">
        <f t="shared" si="0"/>
        <v>3.7995460101274643E-2</v>
      </c>
      <c r="E23" s="45">
        <f t="shared" si="1"/>
        <v>6.4139328202215823E-2</v>
      </c>
      <c r="F23" s="45">
        <f t="shared" si="2"/>
        <v>5.8587474979859985E-2</v>
      </c>
      <c r="G23" s="45">
        <f t="shared" si="3"/>
        <v>2.6357339434136741E-2</v>
      </c>
      <c r="H23" s="45">
        <f t="shared" si="4"/>
        <v>9.0817610525583237E-2</v>
      </c>
      <c r="I23" s="45">
        <f t="shared" si="5"/>
        <v>1</v>
      </c>
    </row>
    <row r="24" spans="1:9" x14ac:dyDescent="0.35">
      <c r="A24" s="6">
        <v>42387</v>
      </c>
      <c r="B24" s="43">
        <v>93.144099999999995</v>
      </c>
      <c r="C24" s="43">
        <v>572.70000000000005</v>
      </c>
      <c r="D24" s="45">
        <f t="shared" si="0"/>
        <v>-1.5759533916510492E-2</v>
      </c>
      <c r="E24" s="45">
        <f t="shared" si="1"/>
        <v>-2.7215665796344705E-2</v>
      </c>
      <c r="F24" s="45">
        <f t="shared" si="2"/>
        <v>-2.5486301630799069E-2</v>
      </c>
      <c r="G24" s="45">
        <f t="shared" si="3"/>
        <v>-5.7716437176522313E-2</v>
      </c>
      <c r="H24" s="45">
        <f t="shared" si="4"/>
        <v>6.7438339149241758E-3</v>
      </c>
      <c r="I24" s="45">
        <f t="shared" si="5"/>
        <v>1</v>
      </c>
    </row>
    <row r="25" spans="1:9" x14ac:dyDescent="0.35">
      <c r="A25" s="6">
        <v>42380</v>
      </c>
      <c r="B25" s="43">
        <v>95.75</v>
      </c>
      <c r="C25" s="43">
        <v>581.87</v>
      </c>
      <c r="D25" s="45">
        <f t="shared" si="0"/>
        <v>-2.5082099055023167E-2</v>
      </c>
      <c r="E25" s="45">
        <f t="shared" si="1"/>
        <v>-2.7352967767036072E-2</v>
      </c>
      <c r="F25" s="45">
        <f t="shared" si="2"/>
        <v>-2.5612660297215172E-2</v>
      </c>
      <c r="G25" s="45">
        <f t="shared" si="3"/>
        <v>-5.7842795842938416E-2</v>
      </c>
      <c r="H25" s="45">
        <f t="shared" si="4"/>
        <v>6.6174752485080729E-3</v>
      </c>
      <c r="I25" s="45">
        <f t="shared" si="5"/>
        <v>1</v>
      </c>
    </row>
    <row r="26" spans="1:9" x14ac:dyDescent="0.35">
      <c r="A26" s="6">
        <v>42373</v>
      </c>
      <c r="B26" s="43">
        <v>98.442700000000002</v>
      </c>
      <c r="C26" s="43">
        <v>596.84</v>
      </c>
      <c r="D26" s="45">
        <f t="shared" si="0"/>
        <v>-1.6754254460387735E-2</v>
      </c>
      <c r="E26" s="45">
        <f t="shared" si="1"/>
        <v>-1.9230290247666443E-2</v>
      </c>
      <c r="F26" s="45">
        <f t="shared" si="2"/>
        <v>-1.8137380125288666E-2</v>
      </c>
      <c r="G26" s="45">
        <f t="shared" si="3"/>
        <v>-5.0367515671011914E-2</v>
      </c>
      <c r="H26" s="45">
        <f t="shared" si="4"/>
        <v>1.4092755420434578E-2</v>
      </c>
      <c r="I26" s="45">
        <f t="shared" si="5"/>
        <v>1</v>
      </c>
    </row>
    <row r="27" spans="1:9" x14ac:dyDescent="0.35">
      <c r="A27" s="6">
        <v>42366</v>
      </c>
      <c r="B27" s="43">
        <v>100.3729</v>
      </c>
      <c r="C27" s="43">
        <v>607.01</v>
      </c>
      <c r="D27" s="45">
        <f t="shared" si="0"/>
        <v>1.3795407098121071E-2</v>
      </c>
      <c r="E27" s="45">
        <f t="shared" si="1"/>
        <v>1.2657602077517434E-2</v>
      </c>
      <c r="F27" s="45">
        <f t="shared" si="2"/>
        <v>1.1208968865490119E-2</v>
      </c>
      <c r="G27" s="45">
        <f t="shared" si="3"/>
        <v>-2.1021166680233128E-2</v>
      </c>
      <c r="H27" s="45">
        <f t="shared" si="4"/>
        <v>4.3439104411213361E-2</v>
      </c>
      <c r="I27" s="45">
        <f t="shared" si="5"/>
        <v>1</v>
      </c>
    </row>
    <row r="28" spans="1:9" x14ac:dyDescent="0.35">
      <c r="A28" s="6">
        <v>42359</v>
      </c>
      <c r="B28" s="43">
        <v>99.118300000000005</v>
      </c>
      <c r="C28" s="43">
        <v>598.75</v>
      </c>
      <c r="D28" s="45">
        <f t="shared" si="0"/>
        <v>1.38338582410511E-2</v>
      </c>
      <c r="E28" s="45">
        <f t="shared" si="1"/>
        <v>2.2399937285126754E-2</v>
      </c>
      <c r="F28" s="45">
        <f t="shared" si="2"/>
        <v>2.0174816030053565E-2</v>
      </c>
      <c r="G28" s="45">
        <f t="shared" si="3"/>
        <v>-1.2055319515669679E-2</v>
      </c>
      <c r="H28" s="45">
        <f t="shared" si="4"/>
        <v>5.2404951575776806E-2</v>
      </c>
      <c r="I28" s="45">
        <f t="shared" si="5"/>
        <v>1</v>
      </c>
    </row>
    <row r="29" spans="1:9" x14ac:dyDescent="0.35">
      <c r="A29" s="6">
        <v>42352</v>
      </c>
      <c r="B29" s="43">
        <v>96.946700000000007</v>
      </c>
      <c r="C29" s="43">
        <v>590.58000000000004</v>
      </c>
      <c r="D29" s="45">
        <f t="shared" si="0"/>
        <v>-5.6807474247384714E-2</v>
      </c>
      <c r="E29" s="45">
        <f t="shared" si="1"/>
        <v>-4.5605748415277488E-2</v>
      </c>
      <c r="F29" s="45">
        <f t="shared" si="2"/>
        <v>-4.2410649499291964E-2</v>
      </c>
      <c r="G29" s="45">
        <f t="shared" si="3"/>
        <v>-7.4640785045015201E-2</v>
      </c>
      <c r="H29" s="45">
        <f t="shared" si="4"/>
        <v>-1.0180513953568719E-2</v>
      </c>
      <c r="I29" s="45">
        <f t="shared" si="5"/>
        <v>1</v>
      </c>
    </row>
    <row r="30" spans="1:9" x14ac:dyDescent="0.35">
      <c r="A30" s="6">
        <v>42345</v>
      </c>
      <c r="B30" s="43">
        <v>101.5793</v>
      </c>
      <c r="C30" s="43">
        <v>626.15</v>
      </c>
      <c r="D30" s="45">
        <f t="shared" si="0"/>
        <v>-2.4809992524296134E-2</v>
      </c>
      <c r="E30" s="45">
        <f t="shared" si="1"/>
        <v>-2.2748809694460144E-2</v>
      </c>
      <c r="F30" s="45">
        <f t="shared" si="2"/>
        <v>-2.1375464930752663E-2</v>
      </c>
      <c r="G30" s="45">
        <f t="shared" si="3"/>
        <v>-5.3605600476475904E-2</v>
      </c>
      <c r="H30" s="45">
        <f t="shared" si="4"/>
        <v>1.0854670614970582E-2</v>
      </c>
      <c r="I30" s="45">
        <f t="shared" si="5"/>
        <v>1</v>
      </c>
    </row>
    <row r="31" spans="1:9" x14ac:dyDescent="0.35">
      <c r="A31" s="6">
        <v>42338</v>
      </c>
      <c r="B31" s="43">
        <v>103.9439</v>
      </c>
      <c r="C31" s="43">
        <v>642.08000000000004</v>
      </c>
      <c r="D31" s="45">
        <f t="shared" si="0"/>
        <v>1.9482066019910919E-2</v>
      </c>
      <c r="E31" s="45">
        <f t="shared" si="1"/>
        <v>4.6645460669835492E-3</v>
      </c>
      <c r="F31" s="45">
        <f t="shared" si="2"/>
        <v>3.8529790497970622E-3</v>
      </c>
      <c r="G31" s="45">
        <f t="shared" si="3"/>
        <v>-2.8377156495926183E-2</v>
      </c>
      <c r="H31" s="45">
        <f t="shared" si="4"/>
        <v>3.6083114595520306E-2</v>
      </c>
      <c r="I31" s="45">
        <f t="shared" si="5"/>
        <v>1</v>
      </c>
    </row>
    <row r="32" spans="1:9" x14ac:dyDescent="0.35">
      <c r="A32" s="6">
        <v>42331</v>
      </c>
      <c r="B32" s="43">
        <v>103.46129999999999</v>
      </c>
      <c r="C32" s="43">
        <v>629.80999999999995</v>
      </c>
      <c r="D32" s="45">
        <f t="shared" si="0"/>
        <v>3.0667517633004227E-2</v>
      </c>
      <c r="E32" s="45">
        <f t="shared" si="1"/>
        <v>1.9980361730612541E-2</v>
      </c>
      <c r="F32" s="45">
        <f t="shared" si="2"/>
        <v>1.7948086589668025E-2</v>
      </c>
      <c r="G32" s="45">
        <f t="shared" si="3"/>
        <v>-1.428204895605522E-2</v>
      </c>
      <c r="H32" s="45">
        <f t="shared" si="4"/>
        <v>5.0178222135391269E-2</v>
      </c>
      <c r="I32" s="45">
        <f t="shared" si="5"/>
        <v>1</v>
      </c>
    </row>
    <row r="33" spans="1:9" x14ac:dyDescent="0.35">
      <c r="A33" s="6">
        <v>42324</v>
      </c>
      <c r="B33" s="43">
        <v>101.4346</v>
      </c>
      <c r="C33" s="43">
        <v>611.07000000000005</v>
      </c>
      <c r="D33" s="45">
        <f t="shared" si="0"/>
        <v>1.3904328925318147E-2</v>
      </c>
      <c r="E33" s="45">
        <f t="shared" si="1"/>
        <v>-1.7643724895884637E-4</v>
      </c>
      <c r="F33" s="45">
        <f t="shared" si="2"/>
        <v>-6.0216600649708586E-4</v>
      </c>
      <c r="G33" s="45">
        <f t="shared" si="3"/>
        <v>-3.2832301552220333E-2</v>
      </c>
      <c r="H33" s="45">
        <f t="shared" si="4"/>
        <v>3.1627969539226156E-2</v>
      </c>
      <c r="I33" s="45">
        <f t="shared" si="5"/>
        <v>1</v>
      </c>
    </row>
    <row r="34" spans="1:9" x14ac:dyDescent="0.35">
      <c r="A34" s="6">
        <v>42317</v>
      </c>
      <c r="B34" s="43">
        <v>101.4525</v>
      </c>
      <c r="C34" s="43">
        <v>602.69000000000005</v>
      </c>
      <c r="D34" s="45">
        <f t="shared" si="0"/>
        <v>8.4667771028898477E-3</v>
      </c>
      <c r="E34" s="45">
        <f t="shared" si="1"/>
        <v>-4.7093456866625206E-4</v>
      </c>
      <c r="F34" s="45">
        <f t="shared" si="2"/>
        <v>-8.7319116654371019E-4</v>
      </c>
      <c r="G34" s="45">
        <f t="shared" si="3"/>
        <v>-3.3103326712266956E-2</v>
      </c>
      <c r="H34" s="45">
        <f t="shared" si="4"/>
        <v>3.1356944379179533E-2</v>
      </c>
      <c r="I34" s="45">
        <f t="shared" si="5"/>
        <v>1</v>
      </c>
    </row>
    <row r="35" spans="1:9" x14ac:dyDescent="0.35">
      <c r="A35" s="6">
        <v>42310</v>
      </c>
      <c r="B35" s="43">
        <v>101.5003</v>
      </c>
      <c r="C35" s="43">
        <v>597.63</v>
      </c>
      <c r="D35" s="45">
        <f t="shared" si="0"/>
        <v>1.3052396046988704E-2</v>
      </c>
      <c r="E35" s="45">
        <f t="shared" si="1"/>
        <v>6.1608583765865328E-3</v>
      </c>
      <c r="F35" s="45">
        <f t="shared" si="2"/>
        <v>5.2300315934086655E-3</v>
      </c>
      <c r="G35" s="45">
        <f t="shared" si="3"/>
        <v>-2.7000103952314579E-2</v>
      </c>
      <c r="H35" s="45">
        <f t="shared" si="4"/>
        <v>3.746016713913191E-2</v>
      </c>
      <c r="I35" s="45">
        <f t="shared" si="5"/>
        <v>1</v>
      </c>
    </row>
    <row r="36" spans="1:9" x14ac:dyDescent="0.35">
      <c r="A36" s="6">
        <v>42303</v>
      </c>
      <c r="B36" s="43">
        <v>100.8788</v>
      </c>
      <c r="C36" s="43">
        <v>589.92999999999995</v>
      </c>
      <c r="D36" s="45">
        <f t="shared" si="0"/>
        <v>4.4641592293525857E-2</v>
      </c>
      <c r="E36" s="45">
        <f t="shared" si="1"/>
        <v>6.5440677124754584E-2</v>
      </c>
      <c r="F36" s="45">
        <f t="shared" si="2"/>
        <v>5.978510319718295E-2</v>
      </c>
      <c r="G36" s="45">
        <f t="shared" si="3"/>
        <v>2.7554967651459705E-2</v>
      </c>
      <c r="H36" s="45">
        <f t="shared" si="4"/>
        <v>9.2015238742906194E-2</v>
      </c>
      <c r="I36" s="45">
        <f t="shared" si="5"/>
        <v>1</v>
      </c>
    </row>
    <row r="37" spans="1:9" x14ac:dyDescent="0.35">
      <c r="A37" s="6">
        <v>42296</v>
      </c>
      <c r="B37" s="43">
        <v>94.682699999999997</v>
      </c>
      <c r="C37" s="43">
        <v>564.72</v>
      </c>
      <c r="D37" s="45">
        <f t="shared" si="0"/>
        <v>3.4380437769026433E-2</v>
      </c>
      <c r="E37" s="45">
        <f t="shared" si="1"/>
        <v>1.2785680209311664E-2</v>
      </c>
      <c r="F37" s="45">
        <f t="shared" si="2"/>
        <v>1.1326838855622769E-2</v>
      </c>
      <c r="G37" s="45">
        <f t="shared" si="3"/>
        <v>-2.0903296690100475E-2</v>
      </c>
      <c r="H37" s="45">
        <f t="shared" si="4"/>
        <v>4.355697440134601E-2</v>
      </c>
      <c r="I37" s="45">
        <f t="shared" si="5"/>
        <v>1</v>
      </c>
    </row>
    <row r="38" spans="1:9" x14ac:dyDescent="0.35">
      <c r="A38" s="6">
        <v>42289</v>
      </c>
      <c r="B38" s="43">
        <v>93.487399999999994</v>
      </c>
      <c r="C38" s="43">
        <v>545.95000000000005</v>
      </c>
      <c r="D38" s="45">
        <f t="shared" si="0"/>
        <v>1.6487744110217241E-4</v>
      </c>
      <c r="E38" s="45">
        <f t="shared" si="1"/>
        <v>2.8508373846622567E-2</v>
      </c>
      <c r="F38" s="45">
        <f t="shared" si="2"/>
        <v>2.5796395195388233E-2</v>
      </c>
      <c r="G38" s="45">
        <f t="shared" si="3"/>
        <v>-6.4337403503350113E-3</v>
      </c>
      <c r="H38" s="45">
        <f t="shared" si="4"/>
        <v>5.8026530741111478E-2</v>
      </c>
      <c r="I38" s="45">
        <f t="shared" si="5"/>
        <v>1</v>
      </c>
    </row>
    <row r="39" spans="1:9" x14ac:dyDescent="0.35">
      <c r="A39" s="6">
        <v>42282</v>
      </c>
      <c r="B39" s="43">
        <v>90.896100000000004</v>
      </c>
      <c r="C39" s="43">
        <v>545.86</v>
      </c>
      <c r="D39" s="45">
        <f t="shared" si="0"/>
        <v>4.1280378467055789E-2</v>
      </c>
      <c r="E39" s="45">
        <f t="shared" si="1"/>
        <v>5.9635931243114698E-2</v>
      </c>
      <c r="F39" s="45">
        <f t="shared" si="2"/>
        <v>5.4443009818660862E-2</v>
      </c>
      <c r="G39" s="45">
        <f t="shared" si="3"/>
        <v>2.2212874272937617E-2</v>
      </c>
      <c r="H39" s="45">
        <f t="shared" si="4"/>
        <v>8.6673145364384113E-2</v>
      </c>
      <c r="I39" s="45">
        <f t="shared" si="5"/>
        <v>1</v>
      </c>
    </row>
    <row r="40" spans="1:9" x14ac:dyDescent="0.35">
      <c r="A40" s="6">
        <v>42275</v>
      </c>
      <c r="B40" s="43">
        <v>85.780500000000004</v>
      </c>
      <c r="C40" s="43">
        <v>524.22</v>
      </c>
      <c r="D40" s="45">
        <f t="shared" si="0"/>
        <v>-2.5631493838404424E-2</v>
      </c>
      <c r="E40" s="45">
        <f t="shared" si="1"/>
        <v>-3.1835911928958092E-2</v>
      </c>
      <c r="F40" s="45">
        <f t="shared" si="2"/>
        <v>-2.973830279940207E-2</v>
      </c>
      <c r="G40" s="45">
        <f t="shared" si="3"/>
        <v>-6.1968438345125318E-2</v>
      </c>
      <c r="H40" s="45">
        <f t="shared" si="4"/>
        <v>2.4918327463211744E-3</v>
      </c>
      <c r="I40" s="45">
        <f t="shared" si="5"/>
        <v>1</v>
      </c>
    </row>
    <row r="41" spans="1:9" x14ac:dyDescent="0.35">
      <c r="A41" s="6">
        <v>42268</v>
      </c>
      <c r="B41" s="43">
        <v>88.601200000000006</v>
      </c>
      <c r="C41" s="43">
        <v>538.01</v>
      </c>
      <c r="D41" s="45">
        <f t="shared" si="0"/>
        <v>5.0472508591065342E-2</v>
      </c>
      <c r="E41" s="45">
        <f t="shared" si="1"/>
        <v>4.4526155830345929E-2</v>
      </c>
      <c r="F41" s="45">
        <f t="shared" si="2"/>
        <v>4.0537520615625426E-2</v>
      </c>
      <c r="G41" s="45">
        <f t="shared" si="3"/>
        <v>8.3073850699021817E-3</v>
      </c>
      <c r="H41" s="45">
        <f t="shared" si="4"/>
        <v>7.2767656161348671E-2</v>
      </c>
      <c r="I41" s="45">
        <f t="shared" si="5"/>
        <v>1</v>
      </c>
    </row>
    <row r="42" spans="1:9" x14ac:dyDescent="0.35">
      <c r="A42" s="6">
        <v>42261</v>
      </c>
      <c r="B42" s="43">
        <v>84.824299999999994</v>
      </c>
      <c r="C42" s="43">
        <v>512.16</v>
      </c>
      <c r="D42" s="45">
        <f t="shared" si="0"/>
        <v>-1.3521322084826037E-2</v>
      </c>
      <c r="E42" s="45">
        <f t="shared" si="1"/>
        <v>-2.8367437640892199E-2</v>
      </c>
      <c r="F42" s="45">
        <f t="shared" si="2"/>
        <v>-2.6546274430605268E-2</v>
      </c>
      <c r="G42" s="45">
        <f t="shared" si="3"/>
        <v>-5.8776409976328513E-2</v>
      </c>
      <c r="H42" s="45">
        <f t="shared" si="4"/>
        <v>5.683861115117976E-3</v>
      </c>
      <c r="I42" s="45">
        <f t="shared" si="5"/>
        <v>1</v>
      </c>
    </row>
    <row r="43" spans="1:9" x14ac:dyDescent="0.35">
      <c r="A43" s="6">
        <v>42254</v>
      </c>
      <c r="B43" s="43">
        <v>87.300799999999995</v>
      </c>
      <c r="C43" s="43">
        <v>519.17999999999995</v>
      </c>
      <c r="D43" s="45">
        <f t="shared" si="0"/>
        <v>-2.2756790332599305E-2</v>
      </c>
      <c r="E43" s="45">
        <f t="shared" si="1"/>
        <v>-2.3738699851046013E-2</v>
      </c>
      <c r="F43" s="45">
        <f t="shared" si="2"/>
        <v>-2.228645841070628E-2</v>
      </c>
      <c r="G43" s="45">
        <f t="shared" si="3"/>
        <v>-5.4516593956429521E-2</v>
      </c>
      <c r="H43" s="45">
        <f t="shared" si="4"/>
        <v>9.9436771350169643E-3</v>
      </c>
      <c r="I43" s="45">
        <f t="shared" si="5"/>
        <v>1</v>
      </c>
    </row>
    <row r="44" spans="1:9" x14ac:dyDescent="0.35">
      <c r="A44" s="6">
        <v>42247</v>
      </c>
      <c r="B44" s="43">
        <v>89.423599999999993</v>
      </c>
      <c r="C44" s="43">
        <v>531.27</v>
      </c>
      <c r="D44" s="45">
        <f t="shared" si="0"/>
        <v>4.9982212735681181E-2</v>
      </c>
      <c r="E44" s="45">
        <f t="shared" si="1"/>
        <v>2.3866744676782695E-2</v>
      </c>
      <c r="F44" s="45">
        <f t="shared" si="2"/>
        <v>2.1524715270142054E-2</v>
      </c>
      <c r="G44" s="45">
        <f t="shared" si="3"/>
        <v>-1.070542027558119E-2</v>
      </c>
      <c r="H44" s="45">
        <f t="shared" si="4"/>
        <v>5.3754850815865299E-2</v>
      </c>
      <c r="I44" s="45">
        <f t="shared" si="5"/>
        <v>1</v>
      </c>
    </row>
    <row r="45" spans="1:9" x14ac:dyDescent="0.35">
      <c r="A45" s="6">
        <v>42240</v>
      </c>
      <c r="B45" s="43">
        <v>87.339100000000002</v>
      </c>
      <c r="C45" s="43">
        <v>505.98</v>
      </c>
      <c r="D45" s="45">
        <f t="shared" si="0"/>
        <v>-0.11592962102283651</v>
      </c>
      <c r="E45" s="45">
        <f t="shared" si="1"/>
        <v>-0.1276026605696112</v>
      </c>
      <c r="F45" s="45">
        <f t="shared" si="2"/>
        <v>-0.11787220637198915</v>
      </c>
      <c r="G45" s="45">
        <f t="shared" si="3"/>
        <v>-0.15010234191771241</v>
      </c>
      <c r="H45" s="45">
        <f t="shared" si="4"/>
        <v>-8.5642070826265904E-2</v>
      </c>
      <c r="I45" s="45">
        <f t="shared" si="5"/>
        <v>1</v>
      </c>
    </row>
    <row r="46" spans="1:9" x14ac:dyDescent="0.35">
      <c r="A46" s="6">
        <v>42233</v>
      </c>
      <c r="B46" s="43">
        <v>100.1139</v>
      </c>
      <c r="C46" s="43">
        <v>572.33000000000004</v>
      </c>
      <c r="D46" s="45">
        <f t="shared" si="0"/>
        <v>-4.5400717204569951E-2</v>
      </c>
      <c r="E46" s="45">
        <f t="shared" si="1"/>
        <v>-4.9045710708766239E-2</v>
      </c>
      <c r="F46" s="45">
        <f t="shared" si="2"/>
        <v>-4.5576438349504367E-2</v>
      </c>
      <c r="G46" s="45">
        <f t="shared" si="3"/>
        <v>-7.7806573895227604E-2</v>
      </c>
      <c r="H46" s="45">
        <f t="shared" si="4"/>
        <v>-1.3346302803781122E-2</v>
      </c>
      <c r="I46" s="45">
        <f t="shared" si="5"/>
        <v>1</v>
      </c>
    </row>
    <row r="47" spans="1:9" x14ac:dyDescent="0.35">
      <c r="A47" s="6">
        <v>42226</v>
      </c>
      <c r="B47" s="43">
        <v>105.2773</v>
      </c>
      <c r="C47" s="43">
        <v>599.54999999999995</v>
      </c>
      <c r="D47" s="45">
        <f t="shared" si="0"/>
        <v>1.4866535262085096E-3</v>
      </c>
      <c r="E47" s="45">
        <f t="shared" si="1"/>
        <v>3.189362565821678E-3</v>
      </c>
      <c r="F47" s="45">
        <f t="shared" si="2"/>
        <v>2.4953712967018425E-3</v>
      </c>
      <c r="G47" s="45">
        <f t="shared" si="3"/>
        <v>-2.9734764249021401E-2</v>
      </c>
      <c r="H47" s="45">
        <f t="shared" si="4"/>
        <v>3.4725506842425084E-2</v>
      </c>
      <c r="I47" s="45">
        <f t="shared" si="5"/>
        <v>1</v>
      </c>
    </row>
    <row r="48" spans="1:9" x14ac:dyDescent="0.35">
      <c r="A48" s="6">
        <v>42219</v>
      </c>
      <c r="B48" s="43">
        <v>104.9426</v>
      </c>
      <c r="C48" s="43">
        <v>598.66</v>
      </c>
      <c r="D48" s="45">
        <f t="shared" si="0"/>
        <v>2.3998084258419809E-2</v>
      </c>
      <c r="E48" s="45">
        <f t="shared" si="1"/>
        <v>2.7620911871009082E-2</v>
      </c>
      <c r="F48" s="45">
        <f t="shared" si="2"/>
        <v>2.4979666118821735E-2</v>
      </c>
      <c r="G48" s="45">
        <f t="shared" si="3"/>
        <v>-7.2504694269015096E-3</v>
      </c>
      <c r="H48" s="45">
        <f t="shared" si="4"/>
        <v>5.7209801664544979E-2</v>
      </c>
      <c r="I48" s="45">
        <f t="shared" si="5"/>
        <v>1</v>
      </c>
    </row>
    <row r="49" spans="1:9" x14ac:dyDescent="0.35">
      <c r="A49" s="6">
        <v>42212</v>
      </c>
      <c r="B49" s="43">
        <v>102.1219</v>
      </c>
      <c r="C49" s="43">
        <v>584.63</v>
      </c>
      <c r="D49" s="45">
        <f t="shared" si="0"/>
        <v>-5.424162029248087E-2</v>
      </c>
      <c r="E49" s="45">
        <f t="shared" si="1"/>
        <v>-4.0431365621546936E-2</v>
      </c>
      <c r="F49" s="45">
        <f t="shared" si="2"/>
        <v>-3.7648677722412476E-2</v>
      </c>
      <c r="G49" s="45">
        <f t="shared" si="3"/>
        <v>-6.987881326813572E-2</v>
      </c>
      <c r="H49" s="45">
        <f t="shared" si="4"/>
        <v>-5.4185421766892311E-3</v>
      </c>
      <c r="I49" s="45">
        <f t="shared" si="5"/>
        <v>1</v>
      </c>
    </row>
    <row r="50" spans="1:9" x14ac:dyDescent="0.35">
      <c r="A50" s="6">
        <v>42205</v>
      </c>
      <c r="B50" s="43">
        <v>106.4248</v>
      </c>
      <c r="C50" s="43">
        <v>618.16</v>
      </c>
      <c r="D50" s="45">
        <f t="shared" si="0"/>
        <v>2.9957679362857842E-2</v>
      </c>
      <c r="E50" s="45">
        <f t="shared" si="1"/>
        <v>2.8651514346054858E-2</v>
      </c>
      <c r="F50" s="45">
        <f t="shared" si="2"/>
        <v>2.5928127045465287E-2</v>
      </c>
      <c r="G50" s="45">
        <f t="shared" si="3"/>
        <v>-6.3020085002579579E-3</v>
      </c>
      <c r="H50" s="45">
        <f t="shared" si="4"/>
        <v>5.8158262591188531E-2</v>
      </c>
      <c r="I50" s="45">
        <f t="shared" si="5"/>
        <v>1</v>
      </c>
    </row>
    <row r="51" spans="1:9" x14ac:dyDescent="0.35">
      <c r="A51" s="6">
        <v>42198</v>
      </c>
      <c r="B51" s="43">
        <v>103.4605</v>
      </c>
      <c r="C51" s="43">
        <v>600.17999999999995</v>
      </c>
      <c r="D51" s="45">
        <f t="shared" si="0"/>
        <v>6.279218019549497E-2</v>
      </c>
      <c r="E51" s="45">
        <f t="shared" si="1"/>
        <v>4.7941098418473424E-2</v>
      </c>
      <c r="F51" s="45">
        <f t="shared" si="2"/>
        <v>4.3680283892441808E-2</v>
      </c>
      <c r="G51" s="45">
        <f t="shared" si="3"/>
        <v>1.1450148346718564E-2</v>
      </c>
      <c r="H51" s="45">
        <f t="shared" si="4"/>
        <v>7.5910419438165053E-2</v>
      </c>
      <c r="I51" s="45">
        <f t="shared" si="5"/>
        <v>1</v>
      </c>
    </row>
    <row r="52" spans="1:9" x14ac:dyDescent="0.35">
      <c r="A52" s="6">
        <v>42191</v>
      </c>
      <c r="B52" s="43">
        <v>98.727400000000003</v>
      </c>
      <c r="C52" s="43">
        <v>564.72</v>
      </c>
      <c r="D52" s="45">
        <f t="shared" si="0"/>
        <v>-1.9021314294647859E-2</v>
      </c>
      <c r="E52" s="45">
        <f t="shared" si="1"/>
        <v>-1.7275033868224009E-2</v>
      </c>
      <c r="F52" s="45">
        <f t="shared" si="2"/>
        <v>-1.6337962481362166E-2</v>
      </c>
      <c r="G52" s="45">
        <f t="shared" si="3"/>
        <v>-4.8568098027085407E-2</v>
      </c>
      <c r="H52" s="45">
        <f t="shared" si="4"/>
        <v>1.5892173064361078E-2</v>
      </c>
      <c r="I52" s="45">
        <f t="shared" si="5"/>
        <v>1</v>
      </c>
    </row>
    <row r="53" spans="1:9" x14ac:dyDescent="0.35">
      <c r="A53" s="6">
        <v>42184</v>
      </c>
      <c r="B53" s="43">
        <v>100.4629</v>
      </c>
      <c r="C53" s="43">
        <v>575.66999999999996</v>
      </c>
      <c r="D53" s="45">
        <f t="shared" si="0"/>
        <v>-1.3402114860580386E-2</v>
      </c>
      <c r="E53" s="45">
        <f t="shared" si="1"/>
        <v>2.840934613584097E-3</v>
      </c>
      <c r="F53" s="45">
        <f t="shared" si="2"/>
        <v>2.1747139079903578E-3</v>
      </c>
      <c r="G53" s="45">
        <f t="shared" si="3"/>
        <v>-3.0055421637732886E-2</v>
      </c>
      <c r="H53" s="45">
        <f t="shared" si="4"/>
        <v>3.4404849453713603E-2</v>
      </c>
      <c r="I53" s="45">
        <f t="shared" si="5"/>
        <v>1</v>
      </c>
    </row>
    <row r="54" spans="1:9" x14ac:dyDescent="0.35">
      <c r="A54" s="6">
        <v>42177</v>
      </c>
      <c r="B54" s="43">
        <v>100.17829999999999</v>
      </c>
      <c r="C54" s="43">
        <v>583.49</v>
      </c>
      <c r="D54" s="45"/>
      <c r="E54" s="45"/>
      <c r="F54" s="45"/>
      <c r="G54" s="45"/>
      <c r="H54" s="45"/>
      <c r="I54" s="45"/>
    </row>
    <row r="55" spans="1:9" x14ac:dyDescent="0.35">
      <c r="B55" s="101"/>
    </row>
    <row r="56" spans="1:9" x14ac:dyDescent="0.35">
      <c r="B56" s="101"/>
    </row>
    <row r="57" spans="1:9" x14ac:dyDescent="0.35">
      <c r="B57" s="101"/>
    </row>
    <row r="58" spans="1:9" x14ac:dyDescent="0.35">
      <c r="B58" s="101"/>
    </row>
    <row r="59" spans="1:9" x14ac:dyDescent="0.35">
      <c r="B59" s="101"/>
    </row>
    <row r="60" spans="1:9" x14ac:dyDescent="0.35">
      <c r="B60" s="101"/>
    </row>
    <row r="61" spans="1:9" x14ac:dyDescent="0.35">
      <c r="B61" s="101"/>
    </row>
    <row r="62" spans="1:9" x14ac:dyDescent="0.35">
      <c r="B62" s="101"/>
    </row>
    <row r="63" spans="1:9" x14ac:dyDescent="0.35">
      <c r="B63" s="101"/>
    </row>
  </sheetData>
  <mergeCells count="1">
    <mergeCell ref="K16:O16"/>
  </mergeCells>
  <pageMargins left="0.7" right="0.7" top="0.75" bottom="0.75" header="0.3" footer="0.3"/>
  <pageSetup paperSize="9" orientation="portrait" horizontalDpi="4294967293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Feuil22">
    <tabColor rgb="FF00B050"/>
  </sheetPr>
  <dimension ref="A1:O120"/>
  <sheetViews>
    <sheetView zoomScale="49" workbookViewId="0">
      <selection activeCell="Q29" sqref="Q29"/>
    </sheetView>
  </sheetViews>
  <sheetFormatPr baseColWidth="10" defaultColWidth="11.453125" defaultRowHeight="14.5" x14ac:dyDescent="0.35"/>
  <cols>
    <col min="1" max="1" width="18.453125" style="5" customWidth="1"/>
    <col min="2" max="2" width="15.81640625" style="5" customWidth="1"/>
    <col min="3" max="3" width="14.453125" style="5" customWidth="1"/>
    <col min="4" max="4" width="12.453125" style="5" customWidth="1"/>
    <col min="5" max="5" width="12.1796875" style="5" customWidth="1"/>
    <col min="6" max="6" width="11.453125" style="5" customWidth="1"/>
    <col min="7" max="7" width="12" style="5" customWidth="1"/>
    <col min="8" max="8" width="12.453125" style="5" customWidth="1"/>
    <col min="9" max="9" width="10.81640625" style="5"/>
    <col min="11" max="11" width="17.81640625" customWidth="1"/>
    <col min="12" max="12" width="13.453125" style="5" customWidth="1"/>
    <col min="13" max="13" width="14.54296875" style="5" customWidth="1"/>
    <col min="14" max="14" width="10.81640625" style="5"/>
  </cols>
  <sheetData>
    <row r="1" spans="1:15" x14ac:dyDescent="0.35">
      <c r="A1" s="61" t="s">
        <v>0</v>
      </c>
      <c r="B1" s="61" t="s">
        <v>30</v>
      </c>
      <c r="C1" s="61" t="s">
        <v>17</v>
      </c>
      <c r="D1" s="61" t="s">
        <v>133</v>
      </c>
      <c r="E1" s="61" t="s">
        <v>134</v>
      </c>
      <c r="F1" s="61" t="s">
        <v>93</v>
      </c>
      <c r="G1" s="61" t="s">
        <v>96</v>
      </c>
      <c r="H1" s="61" t="s">
        <v>97</v>
      </c>
      <c r="I1" s="61" t="s">
        <v>135</v>
      </c>
    </row>
    <row r="2" spans="1:15" x14ac:dyDescent="0.35">
      <c r="A2" s="6">
        <v>42541</v>
      </c>
      <c r="B2" s="43">
        <v>91.262200000000007</v>
      </c>
      <c r="C2" s="45">
        <v>749.06</v>
      </c>
      <c r="D2" s="45">
        <f>(C2-C3)/C3</f>
        <v>5.8276936298204936E-3</v>
      </c>
      <c r="E2" s="45">
        <f>(B2-B3)/B3</f>
        <v>1.2420320691881591E-2</v>
      </c>
      <c r="F2" s="45">
        <f>$M$4+$L$4*E2</f>
        <v>7.4826194809496155E-3</v>
      </c>
      <c r="G2" s="45">
        <f>$M$4+$L$4*E2-$L$11</f>
        <v>-3.5701113535102788E-2</v>
      </c>
      <c r="H2" s="45">
        <f>$M$4+$L$4*E2+$L$11</f>
        <v>5.0666352497002021E-2</v>
      </c>
      <c r="I2" s="45">
        <f>IF(D2&lt;=H2,IF(D2&gt;=G2,1,0),0)</f>
        <v>1</v>
      </c>
    </row>
    <row r="3" spans="1:15" ht="15" thickBot="1" x14ac:dyDescent="0.4">
      <c r="A3" s="6">
        <v>42534</v>
      </c>
      <c r="B3" s="43">
        <v>90.142600000000002</v>
      </c>
      <c r="C3" s="45">
        <v>744.72</v>
      </c>
      <c r="D3" s="45">
        <f t="shared" ref="D3:D53" si="0">(C3-C4)/C4</f>
        <v>-4.2247000270072173E-2</v>
      </c>
      <c r="E3" s="45">
        <f t="shared" ref="E3:E53" si="1">(B3-B4)/B4</f>
        <v>-5.1873059414521631E-2</v>
      </c>
      <c r="F3" s="45">
        <f t="shared" ref="F3:F53" si="2">$M$4+$L$4*E3</f>
        <v>-2.9459393994842275E-2</v>
      </c>
      <c r="G3" s="45">
        <f t="shared" ref="G3:G53" si="3">$M$4+$L$4*E3-$L$11</f>
        <v>-7.2643127010894676E-2</v>
      </c>
      <c r="H3" s="45">
        <f t="shared" ref="H3:H53" si="4">$M$4+$L$4*E3+$L$11</f>
        <v>1.3724339021210129E-2</v>
      </c>
      <c r="I3" s="45">
        <f t="shared" ref="I3:I53" si="5">IF(D3&lt;=H3,IF(D3&gt;=G3,1,0),0)</f>
        <v>1</v>
      </c>
    </row>
    <row r="4" spans="1:15" x14ac:dyDescent="0.35">
      <c r="A4" s="6">
        <v>42527</v>
      </c>
      <c r="B4" s="43">
        <v>95.074399999999997</v>
      </c>
      <c r="C4" s="45">
        <v>777.57</v>
      </c>
      <c r="D4" s="45">
        <f t="shared" si="0"/>
        <v>-1.1517485984516159E-2</v>
      </c>
      <c r="E4" s="45">
        <f t="shared" si="1"/>
        <v>-6.8556899719734807E-3</v>
      </c>
      <c r="F4" s="45">
        <f t="shared" si="2"/>
        <v>-3.5930876062365193E-3</v>
      </c>
      <c r="G4" s="45">
        <f t="shared" si="3"/>
        <v>-4.6776820622288925E-2</v>
      </c>
      <c r="H4" s="45">
        <f t="shared" si="4"/>
        <v>3.9590645409815883E-2</v>
      </c>
      <c r="I4" s="45">
        <f t="shared" si="5"/>
        <v>1</v>
      </c>
      <c r="K4" s="66" t="s">
        <v>98</v>
      </c>
      <c r="L4" s="114">
        <v>0.57458502593352834</v>
      </c>
      <c r="M4" s="115">
        <v>3.4608919410209307E-4</v>
      </c>
      <c r="O4" s="2"/>
    </row>
    <row r="5" spans="1:15" x14ac:dyDescent="0.35">
      <c r="A5" s="6">
        <v>42520</v>
      </c>
      <c r="B5" s="43">
        <v>95.730699999999999</v>
      </c>
      <c r="C5" s="45">
        <v>786.63</v>
      </c>
      <c r="D5" s="45">
        <f t="shared" si="0"/>
        <v>4.1756058800158882E-2</v>
      </c>
      <c r="E5" s="45">
        <f t="shared" si="1"/>
        <v>4.9630389828538582E-2</v>
      </c>
      <c r="F5" s="45">
        <f t="shared" si="2"/>
        <v>2.8862968020824054E-2</v>
      </c>
      <c r="G5" s="45">
        <f t="shared" si="3"/>
        <v>-1.4320764995228351E-2</v>
      </c>
      <c r="H5" s="45">
        <f t="shared" si="4"/>
        <v>7.2046701036876465E-2</v>
      </c>
      <c r="I5" s="45">
        <f t="shared" si="5"/>
        <v>1</v>
      </c>
      <c r="K5" s="67" t="s">
        <v>99</v>
      </c>
      <c r="L5" s="116"/>
      <c r="M5" s="117"/>
      <c r="O5" s="2"/>
    </row>
    <row r="6" spans="1:15" x14ac:dyDescent="0.35">
      <c r="A6" s="6">
        <v>42513</v>
      </c>
      <c r="B6" s="43">
        <v>91.2042</v>
      </c>
      <c r="C6" s="45">
        <v>755.1</v>
      </c>
      <c r="D6" s="45">
        <f t="shared" si="0"/>
        <v>1.6613711023749301E-2</v>
      </c>
      <c r="E6" s="45">
        <f t="shared" si="1"/>
        <v>-1.7978140252536027E-2</v>
      </c>
      <c r="F6" s="45">
        <f t="shared" si="2"/>
        <v>-9.9838809891379301E-3</v>
      </c>
      <c r="G6" s="45">
        <f t="shared" si="3"/>
        <v>-5.3167614005190336E-2</v>
      </c>
      <c r="H6" s="45">
        <f t="shared" si="4"/>
        <v>3.3199852026914473E-2</v>
      </c>
      <c r="I6" s="45">
        <f t="shared" si="5"/>
        <v>1</v>
      </c>
      <c r="K6" s="67" t="s">
        <v>100</v>
      </c>
      <c r="L6" s="118"/>
      <c r="M6" s="119">
        <v>2.1510301913458235E-2</v>
      </c>
      <c r="O6" s="2"/>
    </row>
    <row r="7" spans="1:15" x14ac:dyDescent="0.35">
      <c r="A7" s="6">
        <v>42506</v>
      </c>
      <c r="B7" s="43">
        <v>92.873900000000006</v>
      </c>
      <c r="C7" s="45">
        <v>742.76</v>
      </c>
      <c r="D7" s="45">
        <f t="shared" si="0"/>
        <v>-1.6654751502634627E-2</v>
      </c>
      <c r="E7" s="45">
        <f t="shared" si="1"/>
        <v>-3.8302710471837527E-3</v>
      </c>
      <c r="F7" s="45">
        <f t="shared" si="2"/>
        <v>-1.854727194876426E-3</v>
      </c>
      <c r="G7" s="45">
        <f t="shared" si="3"/>
        <v>-4.5038460210928832E-2</v>
      </c>
      <c r="H7" s="45">
        <f t="shared" si="4"/>
        <v>4.1329005821175976E-2</v>
      </c>
      <c r="I7" s="45">
        <f t="shared" si="5"/>
        <v>1</v>
      </c>
      <c r="K7" s="67" t="s">
        <v>101</v>
      </c>
      <c r="L7" s="118"/>
      <c r="M7" s="117"/>
      <c r="O7" s="2"/>
    </row>
    <row r="8" spans="1:15" ht="15" thickBot="1" x14ac:dyDescent="0.4">
      <c r="A8" s="6">
        <v>42499</v>
      </c>
      <c r="B8" s="43">
        <v>93.230999999999995</v>
      </c>
      <c r="C8" s="45">
        <v>755.34</v>
      </c>
      <c r="D8" s="45">
        <f t="shared" si="0"/>
        <v>-3.7055662899337325E-4</v>
      </c>
      <c r="E8" s="45">
        <f t="shared" si="1"/>
        <v>1.2897106706691057E-2</v>
      </c>
      <c r="F8" s="45">
        <f t="shared" si="2"/>
        <v>7.7565735856336554E-3</v>
      </c>
      <c r="G8" s="45">
        <f t="shared" si="3"/>
        <v>-3.5427159430418749E-2</v>
      </c>
      <c r="H8" s="45">
        <f t="shared" si="4"/>
        <v>5.094030660168606E-2</v>
      </c>
      <c r="I8" s="45">
        <f t="shared" si="5"/>
        <v>1</v>
      </c>
      <c r="K8" s="68" t="s">
        <v>102</v>
      </c>
      <c r="L8" s="108"/>
      <c r="M8" s="120"/>
      <c r="O8" s="2"/>
    </row>
    <row r="9" spans="1:15" ht="15" thickBot="1" x14ac:dyDescent="0.4">
      <c r="A9" s="6">
        <v>42492</v>
      </c>
      <c r="B9" s="43">
        <v>92.043899999999994</v>
      </c>
      <c r="C9" s="45">
        <v>755.62</v>
      </c>
      <c r="D9" s="45">
        <f t="shared" si="0"/>
        <v>-4.9068096298813264E-2</v>
      </c>
      <c r="E9" s="45">
        <f t="shared" si="1"/>
        <v>-1.3141473749217359E-2</v>
      </c>
      <c r="F9" s="45">
        <f t="shared" si="2"/>
        <v>-7.204804840896745E-3</v>
      </c>
      <c r="G9" s="45">
        <f t="shared" si="3"/>
        <v>-5.0388537856949148E-2</v>
      </c>
      <c r="H9" s="45">
        <f t="shared" si="4"/>
        <v>3.5978928175155661E-2</v>
      </c>
      <c r="I9" s="45">
        <f t="shared" si="5"/>
        <v>1</v>
      </c>
      <c r="K9" s="94" t="s">
        <v>139</v>
      </c>
      <c r="L9" s="121">
        <v>51</v>
      </c>
      <c r="M9" s="98"/>
      <c r="O9" s="2"/>
    </row>
    <row r="10" spans="1:15" ht="15" thickBot="1" x14ac:dyDescent="0.4">
      <c r="A10" s="6">
        <v>42485</v>
      </c>
      <c r="B10" s="43">
        <v>93.269599999999997</v>
      </c>
      <c r="C10" s="45">
        <v>794.61</v>
      </c>
      <c r="D10" s="45">
        <f t="shared" si="0"/>
        <v>1.6775431861804239E-2</v>
      </c>
      <c r="E10" s="45">
        <f t="shared" si="1"/>
        <v>-3.8408165369349011E-2</v>
      </c>
      <c r="F10" s="45">
        <f t="shared" si="2"/>
        <v>-2.1722667500704552E-2</v>
      </c>
      <c r="G10" s="45">
        <f t="shared" si="3"/>
        <v>-6.490640051675696E-2</v>
      </c>
      <c r="H10" s="45">
        <f t="shared" si="4"/>
        <v>2.1461065515347853E-2</v>
      </c>
      <c r="I10" s="45">
        <f t="shared" si="5"/>
        <v>1</v>
      </c>
      <c r="K10" s="2"/>
      <c r="O10" s="2"/>
    </row>
    <row r="11" spans="1:15" ht="15" thickBot="1" x14ac:dyDescent="0.4">
      <c r="A11" s="6">
        <v>42478</v>
      </c>
      <c r="B11" s="43">
        <v>96.995000000000005</v>
      </c>
      <c r="C11" s="45">
        <v>781.5</v>
      </c>
      <c r="D11" s="45">
        <f t="shared" si="0"/>
        <v>2.8221827511348E-2</v>
      </c>
      <c r="E11" s="45">
        <f t="shared" si="1"/>
        <v>4.0049324469225815E-2</v>
      </c>
      <c r="F11" s="45">
        <f t="shared" si="2"/>
        <v>2.3357831332872499E-2</v>
      </c>
      <c r="G11" s="45">
        <f t="shared" si="3"/>
        <v>-1.9825901683179905E-2</v>
      </c>
      <c r="H11" s="45">
        <f t="shared" si="4"/>
        <v>6.65415643489249E-2</v>
      </c>
      <c r="I11" s="45">
        <f t="shared" si="5"/>
        <v>1</v>
      </c>
      <c r="K11" s="93" t="s">
        <v>138</v>
      </c>
      <c r="L11" s="97">
        <f>M6*_xlfn.T.INV.2T(0.05,L9)</f>
        <v>4.3183733016052404E-2</v>
      </c>
      <c r="O11" s="2"/>
    </row>
    <row r="12" spans="1:15" ht="15" thickBot="1" x14ac:dyDescent="0.4">
      <c r="A12" s="6">
        <v>42471</v>
      </c>
      <c r="B12" s="43">
        <v>93.26</v>
      </c>
      <c r="C12" s="45">
        <v>760.05</v>
      </c>
      <c r="D12" s="45">
        <f t="shared" si="0"/>
        <v>4.3437055757374721E-4</v>
      </c>
      <c r="E12" s="45">
        <f t="shared" si="1"/>
        <v>-8.8213412689977493E-3</v>
      </c>
      <c r="F12" s="45">
        <f t="shared" si="2"/>
        <v>-4.7225214077134831E-3</v>
      </c>
      <c r="G12" s="45">
        <f t="shared" si="3"/>
        <v>-4.7906254423765886E-2</v>
      </c>
      <c r="H12" s="45">
        <f t="shared" si="4"/>
        <v>3.8461211608338923E-2</v>
      </c>
      <c r="I12" s="45">
        <f t="shared" si="5"/>
        <v>1</v>
      </c>
      <c r="K12" s="2"/>
      <c r="O12" s="2"/>
    </row>
    <row r="13" spans="1:15" ht="15" thickBot="1" x14ac:dyDescent="0.4">
      <c r="A13" s="6">
        <v>42464</v>
      </c>
      <c r="B13" s="43">
        <v>94.09</v>
      </c>
      <c r="C13" s="45">
        <v>759.72</v>
      </c>
      <c r="D13" s="45">
        <f t="shared" si="0"/>
        <v>3.0226597778772329E-2</v>
      </c>
      <c r="E13" s="45">
        <f t="shared" si="1"/>
        <v>-1.8721365467627305E-2</v>
      </c>
      <c r="F13" s="45">
        <f t="shared" si="2"/>
        <v>-1.0410927068625604E-2</v>
      </c>
      <c r="G13" s="45">
        <f t="shared" si="3"/>
        <v>-5.359466008467801E-2</v>
      </c>
      <c r="H13" s="45">
        <f t="shared" si="4"/>
        <v>3.2772805947426799E-2</v>
      </c>
      <c r="I13" s="45">
        <f t="shared" si="5"/>
        <v>1</v>
      </c>
      <c r="K13" s="90"/>
      <c r="L13" s="95" t="s">
        <v>141</v>
      </c>
      <c r="M13" s="100" t="s">
        <v>142</v>
      </c>
      <c r="N13" s="96" t="s">
        <v>143</v>
      </c>
      <c r="O13" s="2"/>
    </row>
    <row r="14" spans="1:15" ht="15" thickBot="1" x14ac:dyDescent="0.4">
      <c r="A14" s="6">
        <v>42458</v>
      </c>
      <c r="B14" s="43">
        <v>95.885099999999994</v>
      </c>
      <c r="C14" s="45">
        <v>737.43</v>
      </c>
      <c r="D14" s="45">
        <f t="shared" si="0"/>
        <v>1.8988457730334925E-4</v>
      </c>
      <c r="E14" s="45">
        <f t="shared" si="1"/>
        <v>-2.3106758726927634E-2</v>
      </c>
      <c r="F14" s="45">
        <f t="shared" si="2"/>
        <v>-1.2930708368249404E-2</v>
      </c>
      <c r="G14" s="45">
        <f t="shared" si="3"/>
        <v>-5.6114441384301807E-2</v>
      </c>
      <c r="H14" s="45">
        <f t="shared" si="4"/>
        <v>3.0253024647803002E-2</v>
      </c>
      <c r="I14" s="45">
        <f t="shared" si="5"/>
        <v>1</v>
      </c>
      <c r="K14" s="58" t="s">
        <v>140</v>
      </c>
      <c r="L14" s="99">
        <f>COUNTIF(I2:I53,1)</f>
        <v>47</v>
      </c>
      <c r="M14" s="99">
        <f>COUNT(I2:I53)</f>
        <v>52</v>
      </c>
      <c r="N14" s="110">
        <f>(L14/M14)</f>
        <v>0.90384615384615385</v>
      </c>
      <c r="O14" s="2"/>
    </row>
    <row r="15" spans="1:15" x14ac:dyDescent="0.35">
      <c r="A15" s="6">
        <v>42450</v>
      </c>
      <c r="B15" s="43">
        <v>98.153099999999995</v>
      </c>
      <c r="C15" s="45">
        <v>737.29</v>
      </c>
      <c r="D15" s="45">
        <f t="shared" si="0"/>
        <v>-3.8597452046577767E-2</v>
      </c>
      <c r="E15" s="45">
        <f t="shared" si="1"/>
        <v>-7.3212172699414473E-3</v>
      </c>
      <c r="F15" s="45">
        <f t="shared" si="2"/>
        <v>-3.8605726208122094E-3</v>
      </c>
      <c r="G15" s="45">
        <f t="shared" si="3"/>
        <v>-4.7044305636864611E-2</v>
      </c>
      <c r="H15" s="45">
        <f t="shared" si="4"/>
        <v>3.9323160395240198E-2</v>
      </c>
      <c r="I15" s="45">
        <f t="shared" si="5"/>
        <v>1</v>
      </c>
      <c r="K15" s="2"/>
      <c r="O15" s="2"/>
    </row>
    <row r="16" spans="1:15" x14ac:dyDescent="0.35">
      <c r="A16" s="6">
        <v>42443</v>
      </c>
      <c r="B16" s="43">
        <v>98.876999999999995</v>
      </c>
      <c r="C16" s="45">
        <v>766.89</v>
      </c>
      <c r="D16" s="45">
        <f t="shared" si="0"/>
        <v>2.6516571183808887E-2</v>
      </c>
      <c r="E16" s="45">
        <f t="shared" si="1"/>
        <v>3.6838887671330499E-2</v>
      </c>
      <c r="F16" s="45">
        <f t="shared" si="2"/>
        <v>2.1513162422095864E-2</v>
      </c>
      <c r="G16" s="45">
        <f t="shared" si="3"/>
        <v>-2.167057059395654E-2</v>
      </c>
      <c r="H16" s="45">
        <f t="shared" si="4"/>
        <v>6.4696895438148272E-2</v>
      </c>
      <c r="I16" s="45">
        <f t="shared" si="5"/>
        <v>1</v>
      </c>
      <c r="K16" s="224" t="s">
        <v>166</v>
      </c>
      <c r="L16" s="224"/>
      <c r="M16" s="224"/>
      <c r="N16" s="224"/>
      <c r="O16" s="224"/>
    </row>
    <row r="17" spans="1:9" x14ac:dyDescent="0.35">
      <c r="A17" s="6">
        <v>42436</v>
      </c>
      <c r="B17" s="43">
        <v>95.363900000000001</v>
      </c>
      <c r="C17" s="45">
        <v>747.08</v>
      </c>
      <c r="D17" s="45">
        <f t="shared" si="0"/>
        <v>-7.3609524062607469E-3</v>
      </c>
      <c r="E17" s="45">
        <f t="shared" si="1"/>
        <v>7.1349892225333316E-3</v>
      </c>
      <c r="F17" s="45">
        <f t="shared" si="2"/>
        <v>4.4457471615668527E-3</v>
      </c>
      <c r="G17" s="45">
        <f t="shared" si="3"/>
        <v>-3.8737985854485554E-2</v>
      </c>
      <c r="H17" s="45">
        <f t="shared" si="4"/>
        <v>4.7629480177619254E-2</v>
      </c>
      <c r="I17" s="45">
        <f t="shared" si="5"/>
        <v>1</v>
      </c>
    </row>
    <row r="18" spans="1:9" x14ac:dyDescent="0.35">
      <c r="A18" s="6">
        <v>42429</v>
      </c>
      <c r="B18" s="43">
        <v>94.688299999999998</v>
      </c>
      <c r="C18" s="45">
        <v>752.62</v>
      </c>
      <c r="D18" s="45">
        <f t="shared" si="0"/>
        <v>1.8306295579699323E-2</v>
      </c>
      <c r="E18" s="45">
        <f t="shared" si="1"/>
        <v>-4.2631635954852969E-3</v>
      </c>
      <c r="F18" s="45">
        <f t="shared" si="2"/>
        <v>-2.1034607709687E-3</v>
      </c>
      <c r="G18" s="45">
        <f t="shared" si="3"/>
        <v>-4.5287193787021104E-2</v>
      </c>
      <c r="H18" s="45">
        <f t="shared" si="4"/>
        <v>4.1080272245083704E-2</v>
      </c>
      <c r="I18" s="45">
        <f t="shared" si="5"/>
        <v>1</v>
      </c>
    </row>
    <row r="19" spans="1:9" x14ac:dyDescent="0.35">
      <c r="A19" s="6">
        <v>42422</v>
      </c>
      <c r="B19" s="43">
        <v>95.093699999999998</v>
      </c>
      <c r="C19" s="45">
        <v>739.09</v>
      </c>
      <c r="D19" s="45">
        <f t="shared" si="0"/>
        <v>2.3160197131624146E-2</v>
      </c>
      <c r="E19" s="45">
        <f t="shared" si="1"/>
        <v>3.1836041132946372E-2</v>
      </c>
      <c r="F19" s="45">
        <f t="shared" si="2"/>
        <v>1.863860171409696E-2</v>
      </c>
      <c r="G19" s="45">
        <f t="shared" si="3"/>
        <v>-2.4545131301955445E-2</v>
      </c>
      <c r="H19" s="45">
        <f t="shared" si="4"/>
        <v>6.1822334730149364E-2</v>
      </c>
      <c r="I19" s="45">
        <f t="shared" si="5"/>
        <v>1</v>
      </c>
    </row>
    <row r="20" spans="1:9" x14ac:dyDescent="0.35">
      <c r="A20" s="6">
        <v>42415</v>
      </c>
      <c r="B20" s="43">
        <v>92.159700000000001</v>
      </c>
      <c r="C20" s="45">
        <v>722.36</v>
      </c>
      <c r="D20" s="45">
        <f t="shared" si="0"/>
        <v>2.2463162960551463E-2</v>
      </c>
      <c r="E20" s="45">
        <f t="shared" si="1"/>
        <v>-4.7956653788144933E-2</v>
      </c>
      <c r="F20" s="45">
        <f t="shared" si="2"/>
        <v>-2.7209085966444405E-2</v>
      </c>
      <c r="G20" s="45">
        <f t="shared" si="3"/>
        <v>-7.0392818982496802E-2</v>
      </c>
      <c r="H20" s="45">
        <f t="shared" si="4"/>
        <v>1.5974647049608E-2</v>
      </c>
      <c r="I20" s="45">
        <f t="shared" si="5"/>
        <v>0</v>
      </c>
    </row>
    <row r="21" spans="1:9" x14ac:dyDescent="0.35">
      <c r="A21" s="6">
        <v>42408</v>
      </c>
      <c r="B21" s="43">
        <v>96.802000000000007</v>
      </c>
      <c r="C21" s="45">
        <v>706.49</v>
      </c>
      <c r="D21" s="45">
        <f t="shared" si="0"/>
        <v>-9.9358770062338189E-2</v>
      </c>
      <c r="E21" s="45">
        <f t="shared" si="1"/>
        <v>-7.7276496773394071E-2</v>
      </c>
      <c r="F21" s="45">
        <f t="shared" si="2"/>
        <v>-4.4055828708490757E-2</v>
      </c>
      <c r="G21" s="45">
        <f t="shared" si="3"/>
        <v>-8.7239561724543169E-2</v>
      </c>
      <c r="H21" s="45">
        <f t="shared" si="4"/>
        <v>-8.72095692438353E-4</v>
      </c>
      <c r="I21" s="45">
        <f t="shared" si="5"/>
        <v>0</v>
      </c>
    </row>
    <row r="22" spans="1:9" x14ac:dyDescent="0.35">
      <c r="A22" s="6">
        <v>42401</v>
      </c>
      <c r="B22" s="43">
        <v>104.90900000000001</v>
      </c>
      <c r="C22" s="45">
        <v>784.43</v>
      </c>
      <c r="D22" s="45">
        <f t="shared" si="0"/>
        <v>7.7466598150051037E-3</v>
      </c>
      <c r="E22" s="45">
        <f t="shared" si="1"/>
        <v>5.8422107723800756E-2</v>
      </c>
      <c r="F22" s="45">
        <f t="shared" si="2"/>
        <v>3.391455747567354E-2</v>
      </c>
      <c r="G22" s="45">
        <f t="shared" si="3"/>
        <v>-9.2691755403788642E-3</v>
      </c>
      <c r="H22" s="45">
        <f t="shared" si="4"/>
        <v>7.7098290491725952E-2</v>
      </c>
      <c r="I22" s="45">
        <f t="shared" si="5"/>
        <v>1</v>
      </c>
    </row>
    <row r="23" spans="1:9" x14ac:dyDescent="0.35">
      <c r="A23" s="6">
        <v>42394</v>
      </c>
      <c r="B23" s="43">
        <v>99.118300000000005</v>
      </c>
      <c r="C23" s="45">
        <v>778.4</v>
      </c>
      <c r="D23" s="45">
        <f t="shared" si="0"/>
        <v>5.3258281013206343E-2</v>
      </c>
      <c r="E23" s="45">
        <f t="shared" si="1"/>
        <v>6.4139328202215823E-2</v>
      </c>
      <c r="F23" s="45">
        <f t="shared" si="2"/>
        <v>3.7199586752531363E-2</v>
      </c>
      <c r="G23" s="45">
        <f t="shared" si="3"/>
        <v>-5.984146263521041E-3</v>
      </c>
      <c r="H23" s="45">
        <f t="shared" si="4"/>
        <v>8.0383319768583761E-2</v>
      </c>
      <c r="I23" s="45">
        <f t="shared" si="5"/>
        <v>1</v>
      </c>
    </row>
    <row r="24" spans="1:9" x14ac:dyDescent="0.35">
      <c r="A24" s="6">
        <v>42387</v>
      </c>
      <c r="B24" s="43">
        <v>93.144099999999995</v>
      </c>
      <c r="C24" s="45">
        <v>739.04</v>
      </c>
      <c r="D24" s="45">
        <f t="shared" si="0"/>
        <v>-2.4730132756208938E-2</v>
      </c>
      <c r="E24" s="45">
        <f t="shared" si="1"/>
        <v>-2.7215665796344705E-2</v>
      </c>
      <c r="F24" s="45">
        <f t="shared" si="2"/>
        <v>-1.5291624843288869E-2</v>
      </c>
      <c r="G24" s="45">
        <f t="shared" si="3"/>
        <v>-5.847535785934127E-2</v>
      </c>
      <c r="H24" s="45">
        <f t="shared" si="4"/>
        <v>2.7892108172763535E-2</v>
      </c>
      <c r="I24" s="45">
        <f t="shared" si="5"/>
        <v>1</v>
      </c>
    </row>
    <row r="25" spans="1:9" x14ac:dyDescent="0.35">
      <c r="A25" s="6">
        <v>42380</v>
      </c>
      <c r="B25" s="43">
        <v>95.75</v>
      </c>
      <c r="C25" s="45">
        <v>757.78</v>
      </c>
      <c r="D25" s="45">
        <f t="shared" si="0"/>
        <v>-4.3979612434396465E-2</v>
      </c>
      <c r="E25" s="45">
        <f t="shared" si="1"/>
        <v>-2.7352967767036072E-2</v>
      </c>
      <c r="F25" s="45">
        <f t="shared" si="2"/>
        <v>-1.5370516499679295E-2</v>
      </c>
      <c r="G25" s="45">
        <f t="shared" si="3"/>
        <v>-5.8554249515731696E-2</v>
      </c>
      <c r="H25" s="45">
        <f t="shared" si="4"/>
        <v>2.7813216516373109E-2</v>
      </c>
      <c r="I25" s="45">
        <f t="shared" si="5"/>
        <v>1</v>
      </c>
    </row>
    <row r="26" spans="1:9" x14ac:dyDescent="0.35">
      <c r="A26" s="6">
        <v>42373</v>
      </c>
      <c r="B26" s="43">
        <v>98.442700000000002</v>
      </c>
      <c r="C26" s="45">
        <v>792.64</v>
      </c>
      <c r="D26" s="45">
        <f t="shared" si="0"/>
        <v>-1.8584783012443498E-2</v>
      </c>
      <c r="E26" s="45">
        <f t="shared" si="1"/>
        <v>-1.9230290247666443E-2</v>
      </c>
      <c r="F26" s="45">
        <f t="shared" si="2"/>
        <v>-1.0703347626562608E-2</v>
      </c>
      <c r="G26" s="45">
        <f t="shared" si="3"/>
        <v>-5.3887080642615014E-2</v>
      </c>
      <c r="H26" s="45">
        <f t="shared" si="4"/>
        <v>3.2480385389489795E-2</v>
      </c>
      <c r="I26" s="45">
        <f t="shared" si="5"/>
        <v>1</v>
      </c>
    </row>
    <row r="27" spans="1:9" x14ac:dyDescent="0.35">
      <c r="A27" s="6">
        <v>42366</v>
      </c>
      <c r="B27" s="43">
        <v>100.3729</v>
      </c>
      <c r="C27" s="45">
        <v>807.65</v>
      </c>
      <c r="D27" s="45">
        <f t="shared" si="0"/>
        <v>1.6090883929245355E-2</v>
      </c>
      <c r="E27" s="45">
        <f t="shared" si="1"/>
        <v>1.2657602077517434E-2</v>
      </c>
      <c r="F27" s="45">
        <f t="shared" si="2"/>
        <v>7.61895781206873E-3</v>
      </c>
      <c r="G27" s="45">
        <f t="shared" si="3"/>
        <v>-3.5564775203983677E-2</v>
      </c>
      <c r="H27" s="45">
        <f t="shared" si="4"/>
        <v>5.0802690828121132E-2</v>
      </c>
      <c r="I27" s="45">
        <f t="shared" si="5"/>
        <v>1</v>
      </c>
    </row>
    <row r="28" spans="1:9" x14ac:dyDescent="0.35">
      <c r="A28" s="6">
        <v>42359</v>
      </c>
      <c r="B28" s="43">
        <v>99.118300000000005</v>
      </c>
      <c r="C28" s="45">
        <v>794.86</v>
      </c>
      <c r="D28" s="45">
        <f t="shared" si="0"/>
        <v>2.7681168789191243E-2</v>
      </c>
      <c r="E28" s="45">
        <f t="shared" si="1"/>
        <v>2.2399937285126754E-2</v>
      </c>
      <c r="F28" s="45">
        <f t="shared" si="2"/>
        <v>1.3216757739986058E-2</v>
      </c>
      <c r="G28" s="45">
        <f t="shared" si="3"/>
        <v>-2.9966975276066347E-2</v>
      </c>
      <c r="H28" s="45">
        <f t="shared" si="4"/>
        <v>5.6400490756038466E-2</v>
      </c>
      <c r="I28" s="45">
        <f t="shared" si="5"/>
        <v>1</v>
      </c>
    </row>
    <row r="29" spans="1:9" x14ac:dyDescent="0.35">
      <c r="A29" s="6">
        <v>42352</v>
      </c>
      <c r="B29" s="43">
        <v>96.946700000000007</v>
      </c>
      <c r="C29" s="45">
        <v>773.45</v>
      </c>
      <c r="D29" s="45">
        <f t="shared" si="0"/>
        <v>-6.3120790735985158E-2</v>
      </c>
      <c r="E29" s="45">
        <f t="shared" si="1"/>
        <v>-4.5605748415277488E-2</v>
      </c>
      <c r="F29" s="45">
        <f t="shared" si="2"/>
        <v>-2.5858290941808092E-2</v>
      </c>
      <c r="G29" s="45">
        <f t="shared" si="3"/>
        <v>-6.9042023957860493E-2</v>
      </c>
      <c r="H29" s="45">
        <f t="shared" si="4"/>
        <v>1.7325442074244312E-2</v>
      </c>
      <c r="I29" s="45">
        <f t="shared" si="5"/>
        <v>1</v>
      </c>
    </row>
    <row r="30" spans="1:9" x14ac:dyDescent="0.35">
      <c r="A30" s="6">
        <v>42345</v>
      </c>
      <c r="B30" s="43">
        <v>101.5793</v>
      </c>
      <c r="C30" s="45">
        <v>825.56</v>
      </c>
      <c r="D30" s="45">
        <f t="shared" si="0"/>
        <v>-3.7640613160809092E-2</v>
      </c>
      <c r="E30" s="45">
        <f t="shared" si="1"/>
        <v>-2.2748809694460144E-2</v>
      </c>
      <c r="F30" s="45">
        <f t="shared" si="2"/>
        <v>-1.2725036214146189E-2</v>
      </c>
      <c r="G30" s="45">
        <f t="shared" si="3"/>
        <v>-5.5908769230198593E-2</v>
      </c>
      <c r="H30" s="45">
        <f t="shared" si="4"/>
        <v>3.0458696801906215E-2</v>
      </c>
      <c r="I30" s="45">
        <f t="shared" si="5"/>
        <v>1</v>
      </c>
    </row>
    <row r="31" spans="1:9" x14ac:dyDescent="0.35">
      <c r="A31" s="6">
        <v>42338</v>
      </c>
      <c r="B31" s="43">
        <v>103.9439</v>
      </c>
      <c r="C31" s="45">
        <v>857.85</v>
      </c>
      <c r="D31" s="45">
        <f t="shared" si="0"/>
        <v>1.4318821387187567E-2</v>
      </c>
      <c r="E31" s="45">
        <f t="shared" si="1"/>
        <v>4.6645460669835492E-3</v>
      </c>
      <c r="F31" s="45">
        <f t="shared" si="2"/>
        <v>3.0262675169679737E-3</v>
      </c>
      <c r="G31" s="45">
        <f t="shared" si="3"/>
        <v>-4.015746549908443E-2</v>
      </c>
      <c r="H31" s="45">
        <f t="shared" si="4"/>
        <v>4.6210000533020379E-2</v>
      </c>
      <c r="I31" s="45">
        <f t="shared" si="5"/>
        <v>1</v>
      </c>
    </row>
    <row r="32" spans="1:9" x14ac:dyDescent="0.35">
      <c r="A32" s="6">
        <v>42331</v>
      </c>
      <c r="B32" s="43">
        <v>103.46129999999999</v>
      </c>
      <c r="C32" s="45">
        <v>845.74</v>
      </c>
      <c r="D32" s="45">
        <f t="shared" si="0"/>
        <v>2.6707456236191029E-2</v>
      </c>
      <c r="E32" s="45">
        <f t="shared" si="1"/>
        <v>1.9980361730612541E-2</v>
      </c>
      <c r="F32" s="45">
        <f t="shared" si="2"/>
        <v>1.1826505857247377E-2</v>
      </c>
      <c r="G32" s="45">
        <f t="shared" si="3"/>
        <v>-3.1357227158805026E-2</v>
      </c>
      <c r="H32" s="45">
        <f t="shared" si="4"/>
        <v>5.5010238873299783E-2</v>
      </c>
      <c r="I32" s="45">
        <f t="shared" si="5"/>
        <v>1</v>
      </c>
    </row>
    <row r="33" spans="1:9" x14ac:dyDescent="0.35">
      <c r="A33" s="6">
        <v>42324</v>
      </c>
      <c r="B33" s="43">
        <v>101.4346</v>
      </c>
      <c r="C33" s="45">
        <v>823.74</v>
      </c>
      <c r="D33" s="45">
        <f t="shared" si="0"/>
        <v>-1.9368817037892384E-2</v>
      </c>
      <c r="E33" s="45">
        <f t="shared" si="1"/>
        <v>-1.7643724895884637E-4</v>
      </c>
      <c r="F33" s="45">
        <f t="shared" si="2"/>
        <v>2.4471099283343394E-4</v>
      </c>
      <c r="G33" s="45">
        <f t="shared" si="3"/>
        <v>-4.2939022023218969E-2</v>
      </c>
      <c r="H33" s="45">
        <f t="shared" si="4"/>
        <v>4.342844400888584E-2</v>
      </c>
      <c r="I33" s="45">
        <f t="shared" si="5"/>
        <v>1</v>
      </c>
    </row>
    <row r="34" spans="1:9" x14ac:dyDescent="0.35">
      <c r="A34" s="6">
        <v>42317</v>
      </c>
      <c r="B34" s="43">
        <v>101.4525</v>
      </c>
      <c r="C34" s="45">
        <v>840.01</v>
      </c>
      <c r="D34" s="45">
        <f t="shared" si="0"/>
        <v>-4.409622650097865E-2</v>
      </c>
      <c r="E34" s="45">
        <f t="shared" si="1"/>
        <v>-4.7093456866625206E-4</v>
      </c>
      <c r="F34" s="45">
        <f t="shared" si="2"/>
        <v>7.5497242751999653E-5</v>
      </c>
      <c r="G34" s="45">
        <f t="shared" si="3"/>
        <v>-4.3108235773300405E-2</v>
      </c>
      <c r="H34" s="45">
        <f t="shared" si="4"/>
        <v>4.3259230258804404E-2</v>
      </c>
      <c r="I34" s="45">
        <f t="shared" si="5"/>
        <v>0</v>
      </c>
    </row>
    <row r="35" spans="1:9" x14ac:dyDescent="0.35">
      <c r="A35" s="6">
        <v>42310</v>
      </c>
      <c r="B35" s="43">
        <v>101.5003</v>
      </c>
      <c r="C35" s="45">
        <v>878.76</v>
      </c>
      <c r="D35" s="45">
        <f t="shared" si="0"/>
        <v>2.1671394689113131E-2</v>
      </c>
      <c r="E35" s="45">
        <f t="shared" si="1"/>
        <v>6.1608583765865328E-3</v>
      </c>
      <c r="F35" s="45">
        <f t="shared" si="2"/>
        <v>3.886026164185861E-3</v>
      </c>
      <c r="G35" s="45">
        <f t="shared" si="3"/>
        <v>-3.9297706851866544E-2</v>
      </c>
      <c r="H35" s="45">
        <f t="shared" si="4"/>
        <v>4.7069759180238264E-2</v>
      </c>
      <c r="I35" s="45">
        <f t="shared" si="5"/>
        <v>1</v>
      </c>
    </row>
    <row r="36" spans="1:9" x14ac:dyDescent="0.35">
      <c r="A36" s="6">
        <v>42303</v>
      </c>
      <c r="B36" s="43">
        <v>100.8788</v>
      </c>
      <c r="C36" s="45">
        <v>860.12</v>
      </c>
      <c r="D36" s="45">
        <f t="shared" si="0"/>
        <v>3.8090180554214613E-2</v>
      </c>
      <c r="E36" s="45">
        <f t="shared" si="1"/>
        <v>6.5440677124754584E-2</v>
      </c>
      <c r="F36" s="45">
        <f t="shared" si="2"/>
        <v>3.7947322356936861E-2</v>
      </c>
      <c r="G36" s="45">
        <f t="shared" si="3"/>
        <v>-5.2364106591155438E-3</v>
      </c>
      <c r="H36" s="45">
        <f t="shared" si="4"/>
        <v>8.1131055372989258E-2</v>
      </c>
      <c r="I36" s="45">
        <f t="shared" si="5"/>
        <v>1</v>
      </c>
    </row>
    <row r="37" spans="1:9" x14ac:dyDescent="0.35">
      <c r="A37" s="6">
        <v>42296</v>
      </c>
      <c r="B37" s="43">
        <v>94.682699999999997</v>
      </c>
      <c r="C37" s="45">
        <v>828.56</v>
      </c>
      <c r="D37" s="45">
        <f t="shared" si="0"/>
        <v>2.9446114852272359E-2</v>
      </c>
      <c r="E37" s="45">
        <f t="shared" si="1"/>
        <v>1.2785680209311664E-2</v>
      </c>
      <c r="F37" s="45">
        <f t="shared" si="2"/>
        <v>7.6925495887472358E-3</v>
      </c>
      <c r="G37" s="45">
        <f t="shared" si="3"/>
        <v>-3.5491183427305166E-2</v>
      </c>
      <c r="H37" s="45">
        <f t="shared" si="4"/>
        <v>5.0876282604799643E-2</v>
      </c>
      <c r="I37" s="45">
        <f t="shared" si="5"/>
        <v>1</v>
      </c>
    </row>
    <row r="38" spans="1:9" x14ac:dyDescent="0.35">
      <c r="A38" s="6">
        <v>42289</v>
      </c>
      <c r="B38" s="43">
        <v>93.487399999999994</v>
      </c>
      <c r="C38" s="45">
        <v>804.86</v>
      </c>
      <c r="D38" s="45">
        <f t="shared" si="0"/>
        <v>-1.6388233712588716E-2</v>
      </c>
      <c r="E38" s="45">
        <f t="shared" si="1"/>
        <v>2.8508373846622567E-2</v>
      </c>
      <c r="F38" s="45">
        <f t="shared" si="2"/>
        <v>1.6726573920086443E-2</v>
      </c>
      <c r="G38" s="45">
        <f t="shared" si="3"/>
        <v>-2.6457159095965962E-2</v>
      </c>
      <c r="H38" s="45">
        <f t="shared" si="4"/>
        <v>5.9910306936138844E-2</v>
      </c>
      <c r="I38" s="45">
        <f t="shared" si="5"/>
        <v>1</v>
      </c>
    </row>
    <row r="39" spans="1:9" x14ac:dyDescent="0.35">
      <c r="A39" s="6">
        <v>42282</v>
      </c>
      <c r="B39" s="43">
        <v>90.896100000000004</v>
      </c>
      <c r="C39" s="45">
        <v>818.27</v>
      </c>
      <c r="D39" s="45">
        <f t="shared" si="0"/>
        <v>2.1688100886502689E-2</v>
      </c>
      <c r="E39" s="45">
        <f t="shared" si="1"/>
        <v>5.9635931243114698E-2</v>
      </c>
      <c r="F39" s="45">
        <f t="shared" si="2"/>
        <v>3.4612002293997267E-2</v>
      </c>
      <c r="G39" s="45">
        <f t="shared" si="3"/>
        <v>-8.5717307220551375E-3</v>
      </c>
      <c r="H39" s="45">
        <f t="shared" si="4"/>
        <v>7.7795735310049671E-2</v>
      </c>
      <c r="I39" s="45">
        <f t="shared" si="5"/>
        <v>1</v>
      </c>
    </row>
    <row r="40" spans="1:9" x14ac:dyDescent="0.35">
      <c r="A40" s="6">
        <v>42275</v>
      </c>
      <c r="B40" s="43">
        <v>85.780500000000004</v>
      </c>
      <c r="C40" s="45">
        <v>800.9</v>
      </c>
      <c r="D40" s="45">
        <f t="shared" si="0"/>
        <v>-4.6513565960689132E-2</v>
      </c>
      <c r="E40" s="45">
        <f t="shared" si="1"/>
        <v>-3.1835911928958092E-2</v>
      </c>
      <c r="F40" s="45">
        <f t="shared" si="2"/>
        <v>-1.7946349087215818E-2</v>
      </c>
      <c r="G40" s="45">
        <f t="shared" si="3"/>
        <v>-6.1130082103268223E-2</v>
      </c>
      <c r="H40" s="45">
        <f t="shared" si="4"/>
        <v>2.5237383928836586E-2</v>
      </c>
      <c r="I40" s="45">
        <f t="shared" si="5"/>
        <v>1</v>
      </c>
    </row>
    <row r="41" spans="1:9" x14ac:dyDescent="0.35">
      <c r="A41" s="6">
        <v>42268</v>
      </c>
      <c r="B41" s="43">
        <v>88.601200000000006</v>
      </c>
      <c r="C41" s="45">
        <v>839.97</v>
      </c>
      <c r="D41" s="45">
        <f t="shared" si="0"/>
        <v>2.4778566722787571E-2</v>
      </c>
      <c r="E41" s="45">
        <f t="shared" si="1"/>
        <v>4.4526155830345929E-2</v>
      </c>
      <c r="F41" s="45">
        <f t="shared" si="2"/>
        <v>2.5930151596601732E-2</v>
      </c>
      <c r="G41" s="45">
        <f t="shared" si="3"/>
        <v>-1.7253581419450673E-2</v>
      </c>
      <c r="H41" s="45">
        <f t="shared" si="4"/>
        <v>6.9113884612654136E-2</v>
      </c>
      <c r="I41" s="45">
        <f t="shared" si="5"/>
        <v>1</v>
      </c>
    </row>
    <row r="42" spans="1:9" x14ac:dyDescent="0.35">
      <c r="A42" s="6">
        <v>42261</v>
      </c>
      <c r="B42" s="43">
        <v>84.824299999999994</v>
      </c>
      <c r="C42" s="45">
        <v>819.66</v>
      </c>
      <c r="D42" s="45">
        <f t="shared" si="0"/>
        <v>2.4406316354664263E-4</v>
      </c>
      <c r="E42" s="45">
        <f t="shared" si="1"/>
        <v>-2.8367437640892199E-2</v>
      </c>
      <c r="F42" s="45">
        <f t="shared" si="2"/>
        <v>-1.59534156984577E-2</v>
      </c>
      <c r="G42" s="45">
        <f t="shared" si="3"/>
        <v>-5.9137148714510104E-2</v>
      </c>
      <c r="H42" s="45">
        <f t="shared" si="4"/>
        <v>2.7230317317594704E-2</v>
      </c>
      <c r="I42" s="45">
        <f t="shared" si="5"/>
        <v>1</v>
      </c>
    </row>
    <row r="43" spans="1:9" x14ac:dyDescent="0.35">
      <c r="A43" s="6">
        <v>42254</v>
      </c>
      <c r="B43" s="43">
        <v>87.300799999999995</v>
      </c>
      <c r="C43" s="45">
        <v>819.46</v>
      </c>
      <c r="D43" s="45">
        <f t="shared" si="0"/>
        <v>7.6939047177069164E-4</v>
      </c>
      <c r="E43" s="45">
        <f t="shared" si="1"/>
        <v>-2.3738699851046013E-2</v>
      </c>
      <c r="F43" s="45">
        <f t="shared" si="2"/>
        <v>-1.3293812275439427E-2</v>
      </c>
      <c r="G43" s="45">
        <f t="shared" si="3"/>
        <v>-5.6477545291491835E-2</v>
      </c>
      <c r="H43" s="45">
        <f t="shared" si="4"/>
        <v>2.9889920740612978E-2</v>
      </c>
      <c r="I43" s="45">
        <f t="shared" si="5"/>
        <v>1</v>
      </c>
    </row>
    <row r="44" spans="1:9" x14ac:dyDescent="0.35">
      <c r="A44" s="6">
        <v>42247</v>
      </c>
      <c r="B44" s="43">
        <v>89.423599999999993</v>
      </c>
      <c r="C44" s="45">
        <v>818.83</v>
      </c>
      <c r="D44" s="45">
        <f t="shared" si="0"/>
        <v>6.0070168170578683E-2</v>
      </c>
      <c r="E44" s="45">
        <f t="shared" si="1"/>
        <v>2.3866744676782695E-2</v>
      </c>
      <c r="F44" s="45">
        <f t="shared" si="2"/>
        <v>1.4059563303160176E-2</v>
      </c>
      <c r="G44" s="45">
        <f t="shared" si="3"/>
        <v>-2.912416971289223E-2</v>
      </c>
      <c r="H44" s="45">
        <f t="shared" si="4"/>
        <v>5.7243296319212579E-2</v>
      </c>
      <c r="I44" s="45">
        <f t="shared" si="5"/>
        <v>0</v>
      </c>
    </row>
    <row r="45" spans="1:9" x14ac:dyDescent="0.35">
      <c r="A45" s="6">
        <v>42240</v>
      </c>
      <c r="B45" s="43">
        <v>87.339100000000002</v>
      </c>
      <c r="C45" s="45">
        <v>772.43</v>
      </c>
      <c r="D45" s="45">
        <f t="shared" si="0"/>
        <v>-0.11476443150692792</v>
      </c>
      <c r="E45" s="45">
        <f t="shared" si="1"/>
        <v>-0.1276026605696112</v>
      </c>
      <c r="F45" s="45">
        <f t="shared" si="2"/>
        <v>-7.297248883847518E-2</v>
      </c>
      <c r="G45" s="45">
        <f t="shared" si="3"/>
        <v>-0.11615622185452759</v>
      </c>
      <c r="H45" s="45">
        <f t="shared" si="4"/>
        <v>-2.9788755822422776E-2</v>
      </c>
      <c r="I45" s="45">
        <f t="shared" si="5"/>
        <v>1</v>
      </c>
    </row>
    <row r="46" spans="1:9" x14ac:dyDescent="0.35">
      <c r="A46" s="6">
        <v>42233</v>
      </c>
      <c r="B46" s="43">
        <v>100.1139</v>
      </c>
      <c r="C46" s="45">
        <v>872.57</v>
      </c>
      <c r="D46" s="45">
        <f t="shared" si="0"/>
        <v>-3.2090959511924512E-2</v>
      </c>
      <c r="E46" s="45">
        <f t="shared" si="1"/>
        <v>-4.9045710708766239E-2</v>
      </c>
      <c r="F46" s="45">
        <f t="shared" si="2"/>
        <v>-2.7834841765422686E-2</v>
      </c>
      <c r="G46" s="45">
        <f t="shared" si="3"/>
        <v>-7.1018574781475094E-2</v>
      </c>
      <c r="H46" s="45">
        <f t="shared" si="4"/>
        <v>1.5348891250629718E-2</v>
      </c>
      <c r="I46" s="45">
        <f t="shared" si="5"/>
        <v>1</v>
      </c>
    </row>
    <row r="47" spans="1:9" x14ac:dyDescent="0.35">
      <c r="A47" s="6">
        <v>42226</v>
      </c>
      <c r="B47" s="43">
        <v>105.2773</v>
      </c>
      <c r="C47" s="45">
        <v>901.5</v>
      </c>
      <c r="D47" s="45">
        <f t="shared" si="0"/>
        <v>-3.7700700789500556E-4</v>
      </c>
      <c r="E47" s="45">
        <f t="shared" si="1"/>
        <v>3.189362565821678E-3</v>
      </c>
      <c r="F47" s="45">
        <f t="shared" si="2"/>
        <v>2.1786491666961664E-3</v>
      </c>
      <c r="G47" s="45">
        <f t="shared" si="3"/>
        <v>-4.1005083849356236E-2</v>
      </c>
      <c r="H47" s="45">
        <f t="shared" si="4"/>
        <v>4.5362382182748573E-2</v>
      </c>
      <c r="I47" s="45">
        <f t="shared" si="5"/>
        <v>1</v>
      </c>
    </row>
    <row r="48" spans="1:9" x14ac:dyDescent="0.35">
      <c r="A48" s="6">
        <v>42219</v>
      </c>
      <c r="B48" s="43">
        <v>104.9426</v>
      </c>
      <c r="C48" s="45">
        <v>901.84</v>
      </c>
      <c r="D48" s="45">
        <f t="shared" si="0"/>
        <v>3.0650727983360437E-2</v>
      </c>
      <c r="E48" s="45">
        <f t="shared" si="1"/>
        <v>2.7620911871009082E-2</v>
      </c>
      <c r="F48" s="45">
        <f t="shared" si="2"/>
        <v>1.6216651557813547E-2</v>
      </c>
      <c r="G48" s="45">
        <f t="shared" si="3"/>
        <v>-2.6967081458238857E-2</v>
      </c>
      <c r="H48" s="45">
        <f t="shared" si="4"/>
        <v>5.9400384573865955E-2</v>
      </c>
      <c r="I48" s="45">
        <f t="shared" si="5"/>
        <v>1</v>
      </c>
    </row>
    <row r="49" spans="1:9" x14ac:dyDescent="0.35">
      <c r="A49" s="6">
        <v>42212</v>
      </c>
      <c r="B49" s="43">
        <v>102.1219</v>
      </c>
      <c r="C49" s="45">
        <v>875.02</v>
      </c>
      <c r="D49" s="45">
        <f t="shared" si="0"/>
        <v>-3.3233896806982695E-2</v>
      </c>
      <c r="E49" s="45">
        <f t="shared" si="1"/>
        <v>-4.0431365621546936E-2</v>
      </c>
      <c r="F49" s="45">
        <f t="shared" si="2"/>
        <v>-2.288516807008242E-2</v>
      </c>
      <c r="G49" s="45">
        <f t="shared" si="3"/>
        <v>-6.6068901086134821E-2</v>
      </c>
      <c r="H49" s="45">
        <f t="shared" si="4"/>
        <v>2.0298564945969984E-2</v>
      </c>
      <c r="I49" s="45">
        <f t="shared" si="5"/>
        <v>1</v>
      </c>
    </row>
    <row r="50" spans="1:9" x14ac:dyDescent="0.35">
      <c r="A50" s="6">
        <v>42205</v>
      </c>
      <c r="B50" s="43">
        <v>106.4248</v>
      </c>
      <c r="C50" s="45">
        <v>905.1</v>
      </c>
      <c r="D50" s="45">
        <f t="shared" si="0"/>
        <v>4.2669861530309057E-2</v>
      </c>
      <c r="E50" s="45">
        <f t="shared" si="1"/>
        <v>2.8651514346054858E-2</v>
      </c>
      <c r="F50" s="45">
        <f t="shared" si="2"/>
        <v>1.6808820307664882E-2</v>
      </c>
      <c r="G50" s="45">
        <f t="shared" si="3"/>
        <v>-2.6374912708387523E-2</v>
      </c>
      <c r="H50" s="45">
        <f t="shared" si="4"/>
        <v>5.9992553323717286E-2</v>
      </c>
      <c r="I50" s="45">
        <f t="shared" si="5"/>
        <v>1</v>
      </c>
    </row>
    <row r="51" spans="1:9" x14ac:dyDescent="0.35">
      <c r="A51" s="6">
        <v>42198</v>
      </c>
      <c r="B51" s="43">
        <v>103.4605</v>
      </c>
      <c r="C51" s="45">
        <v>868.06</v>
      </c>
      <c r="D51" s="45">
        <f t="shared" si="0"/>
        <v>7.9019005829780276E-2</v>
      </c>
      <c r="E51" s="45">
        <f t="shared" si="1"/>
        <v>4.7941098418473424E-2</v>
      </c>
      <c r="F51" s="45">
        <f t="shared" si="2"/>
        <v>2.7892326472162481E-2</v>
      </c>
      <c r="G51" s="45">
        <f t="shared" si="3"/>
        <v>-1.5291406543889923E-2</v>
      </c>
      <c r="H51" s="45">
        <f t="shared" si="4"/>
        <v>7.1076059488214882E-2</v>
      </c>
      <c r="I51" s="45">
        <f t="shared" si="5"/>
        <v>0</v>
      </c>
    </row>
    <row r="52" spans="1:9" x14ac:dyDescent="0.35">
      <c r="A52" s="6">
        <v>42191</v>
      </c>
      <c r="B52" s="43">
        <v>98.727400000000003</v>
      </c>
      <c r="C52" s="45">
        <v>804.49</v>
      </c>
      <c r="D52" s="45">
        <f t="shared" si="0"/>
        <v>-1.8759071560125379E-2</v>
      </c>
      <c r="E52" s="45">
        <f t="shared" si="1"/>
        <v>-1.7275033868224009E-2</v>
      </c>
      <c r="F52" s="45">
        <f t="shared" si="2"/>
        <v>-9.5798865890739798E-3</v>
      </c>
      <c r="G52" s="45">
        <f t="shared" si="3"/>
        <v>-5.2763619605126384E-2</v>
      </c>
      <c r="H52" s="45">
        <f t="shared" si="4"/>
        <v>3.3603846426978425E-2</v>
      </c>
      <c r="I52" s="45">
        <f t="shared" si="5"/>
        <v>1</v>
      </c>
    </row>
    <row r="53" spans="1:9" x14ac:dyDescent="0.35">
      <c r="A53" s="6">
        <v>42184</v>
      </c>
      <c r="B53" s="43">
        <v>100.4629</v>
      </c>
      <c r="C53" s="45">
        <v>819.87</v>
      </c>
      <c r="D53" s="45">
        <f t="shared" si="0"/>
        <v>-1.2466575124665778E-2</v>
      </c>
      <c r="E53" s="45">
        <f t="shared" si="1"/>
        <v>2.840934613584097E-3</v>
      </c>
      <c r="F53" s="45">
        <f t="shared" si="2"/>
        <v>1.9784476827237698E-3</v>
      </c>
      <c r="G53" s="45">
        <f t="shared" si="3"/>
        <v>-4.1205285333328637E-2</v>
      </c>
      <c r="H53" s="45">
        <f t="shared" si="4"/>
        <v>4.5162180698776172E-2</v>
      </c>
      <c r="I53" s="45">
        <f t="shared" si="5"/>
        <v>1</v>
      </c>
    </row>
    <row r="54" spans="1:9" x14ac:dyDescent="0.35">
      <c r="A54" s="6">
        <v>42177</v>
      </c>
      <c r="B54" s="43">
        <v>100.17829999999999</v>
      </c>
      <c r="C54" s="45">
        <v>830.22</v>
      </c>
      <c r="D54" s="45"/>
      <c r="E54" s="45"/>
      <c r="F54" s="45"/>
      <c r="G54" s="45"/>
      <c r="H54" s="45"/>
      <c r="I54" s="45"/>
    </row>
    <row r="55" spans="1:9" x14ac:dyDescent="0.35">
      <c r="B55" s="101"/>
      <c r="D55" s="98"/>
      <c r="E55" s="98"/>
      <c r="F55" s="98"/>
      <c r="G55" s="98"/>
      <c r="H55" s="98"/>
      <c r="I55" s="98"/>
    </row>
    <row r="56" spans="1:9" x14ac:dyDescent="0.35">
      <c r="B56" s="101"/>
      <c r="D56" s="98"/>
      <c r="E56" s="98"/>
      <c r="F56" s="98"/>
      <c r="G56" s="98"/>
      <c r="H56" s="98"/>
      <c r="I56" s="98"/>
    </row>
    <row r="57" spans="1:9" x14ac:dyDescent="0.35">
      <c r="B57" s="101"/>
      <c r="D57" s="98"/>
      <c r="E57" s="98"/>
      <c r="F57" s="98"/>
      <c r="G57" s="98"/>
      <c r="H57" s="98"/>
      <c r="I57" s="98"/>
    </row>
    <row r="58" spans="1:9" x14ac:dyDescent="0.35">
      <c r="B58" s="101"/>
      <c r="D58" s="98"/>
      <c r="E58" s="98"/>
      <c r="F58" s="98"/>
      <c r="G58" s="98"/>
      <c r="H58" s="98"/>
      <c r="I58" s="98"/>
    </row>
    <row r="59" spans="1:9" x14ac:dyDescent="0.35">
      <c r="B59" s="101"/>
      <c r="D59" s="98"/>
      <c r="E59" s="98"/>
      <c r="F59" s="98"/>
      <c r="G59" s="98"/>
      <c r="H59" s="98"/>
      <c r="I59" s="98"/>
    </row>
    <row r="60" spans="1:9" x14ac:dyDescent="0.35">
      <c r="B60" s="101"/>
      <c r="D60" s="98"/>
      <c r="E60" s="98"/>
      <c r="F60" s="98"/>
      <c r="G60" s="98"/>
      <c r="H60" s="98"/>
      <c r="I60" s="98"/>
    </row>
    <row r="61" spans="1:9" x14ac:dyDescent="0.35">
      <c r="B61" s="101"/>
      <c r="D61" s="98"/>
      <c r="E61" s="98"/>
      <c r="F61" s="98"/>
      <c r="G61" s="98"/>
      <c r="H61" s="98"/>
      <c r="I61" s="98"/>
    </row>
    <row r="62" spans="1:9" x14ac:dyDescent="0.35">
      <c r="B62" s="101"/>
      <c r="D62" s="98"/>
      <c r="E62" s="98"/>
      <c r="F62" s="98"/>
      <c r="G62" s="98"/>
      <c r="H62" s="98"/>
      <c r="I62" s="98"/>
    </row>
    <row r="63" spans="1:9" x14ac:dyDescent="0.35">
      <c r="B63" s="101"/>
      <c r="D63" s="98"/>
      <c r="E63" s="98"/>
      <c r="F63" s="98"/>
      <c r="G63" s="98"/>
      <c r="H63" s="98"/>
      <c r="I63" s="98"/>
    </row>
    <row r="64" spans="1:9" x14ac:dyDescent="0.35">
      <c r="D64" s="98"/>
      <c r="E64" s="98"/>
      <c r="F64" s="98"/>
      <c r="G64" s="98"/>
      <c r="H64" s="98"/>
      <c r="I64" s="98"/>
    </row>
    <row r="65" spans="4:9" x14ac:dyDescent="0.35">
      <c r="D65" s="98"/>
      <c r="E65" s="98"/>
      <c r="F65" s="98"/>
      <c r="G65" s="98"/>
      <c r="H65" s="98"/>
      <c r="I65" s="98"/>
    </row>
    <row r="66" spans="4:9" x14ac:dyDescent="0.35">
      <c r="D66" s="98"/>
      <c r="E66" s="98"/>
      <c r="F66" s="98"/>
      <c r="G66" s="98"/>
      <c r="H66" s="98"/>
      <c r="I66" s="98"/>
    </row>
    <row r="67" spans="4:9" x14ac:dyDescent="0.35">
      <c r="D67" s="98"/>
      <c r="E67" s="98"/>
      <c r="F67" s="98"/>
      <c r="G67" s="98"/>
      <c r="H67" s="98"/>
      <c r="I67" s="98"/>
    </row>
    <row r="68" spans="4:9" x14ac:dyDescent="0.35">
      <c r="D68" s="98"/>
      <c r="E68" s="98"/>
      <c r="F68" s="98"/>
      <c r="G68" s="98"/>
      <c r="H68" s="98"/>
      <c r="I68" s="98"/>
    </row>
    <row r="69" spans="4:9" x14ac:dyDescent="0.35">
      <c r="D69" s="98"/>
      <c r="E69" s="98"/>
      <c r="F69" s="98"/>
      <c r="G69" s="98"/>
      <c r="H69" s="98"/>
      <c r="I69" s="98"/>
    </row>
    <row r="70" spans="4:9" x14ac:dyDescent="0.35">
      <c r="D70" s="98"/>
      <c r="E70" s="98"/>
      <c r="F70" s="98"/>
      <c r="G70" s="98"/>
      <c r="H70" s="98"/>
      <c r="I70" s="98"/>
    </row>
    <row r="71" spans="4:9" x14ac:dyDescent="0.35">
      <c r="D71" s="98"/>
      <c r="E71" s="98"/>
      <c r="F71" s="98"/>
      <c r="G71" s="98"/>
      <c r="H71" s="98"/>
      <c r="I71" s="98"/>
    </row>
    <row r="72" spans="4:9" x14ac:dyDescent="0.35">
      <c r="D72" s="98"/>
      <c r="E72" s="98"/>
      <c r="F72" s="98"/>
      <c r="G72" s="98"/>
      <c r="H72" s="98"/>
      <c r="I72" s="98"/>
    </row>
    <row r="73" spans="4:9" x14ac:dyDescent="0.35">
      <c r="D73" s="98"/>
      <c r="E73" s="98"/>
      <c r="F73" s="98"/>
      <c r="G73" s="98"/>
      <c r="H73" s="98"/>
      <c r="I73" s="98"/>
    </row>
    <row r="74" spans="4:9" x14ac:dyDescent="0.35">
      <c r="D74" s="98"/>
      <c r="E74" s="98"/>
      <c r="F74" s="98"/>
      <c r="G74" s="98"/>
      <c r="H74" s="98"/>
      <c r="I74" s="98"/>
    </row>
    <row r="75" spans="4:9" x14ac:dyDescent="0.35">
      <c r="D75" s="98"/>
      <c r="E75" s="98"/>
      <c r="F75" s="98"/>
      <c r="G75" s="98"/>
      <c r="H75" s="98"/>
      <c r="I75" s="98"/>
    </row>
    <row r="76" spans="4:9" x14ac:dyDescent="0.35">
      <c r="D76" s="98"/>
      <c r="E76" s="98"/>
      <c r="F76" s="98"/>
      <c r="G76" s="98"/>
      <c r="H76" s="98"/>
      <c r="I76" s="98"/>
    </row>
    <row r="77" spans="4:9" x14ac:dyDescent="0.35">
      <c r="D77" s="98"/>
      <c r="E77" s="98"/>
      <c r="F77" s="98"/>
      <c r="G77" s="98"/>
      <c r="H77" s="98"/>
      <c r="I77" s="98"/>
    </row>
    <row r="78" spans="4:9" x14ac:dyDescent="0.35">
      <c r="D78" s="98"/>
      <c r="E78" s="98"/>
      <c r="F78" s="98"/>
      <c r="G78" s="98"/>
      <c r="H78" s="98"/>
      <c r="I78" s="98"/>
    </row>
    <row r="79" spans="4:9" x14ac:dyDescent="0.35">
      <c r="D79" s="98"/>
      <c r="E79" s="98"/>
      <c r="F79" s="98"/>
      <c r="G79" s="98"/>
      <c r="H79" s="98"/>
      <c r="I79" s="98"/>
    </row>
    <row r="80" spans="4:9" x14ac:dyDescent="0.35">
      <c r="D80" s="98"/>
      <c r="E80" s="98"/>
      <c r="F80" s="98"/>
      <c r="G80" s="98"/>
      <c r="H80" s="98"/>
      <c r="I80" s="98"/>
    </row>
    <row r="81" spans="4:9" x14ac:dyDescent="0.35">
      <c r="D81" s="98"/>
      <c r="E81" s="98"/>
      <c r="F81" s="98"/>
      <c r="G81" s="98"/>
      <c r="H81" s="98"/>
      <c r="I81" s="98"/>
    </row>
    <row r="82" spans="4:9" x14ac:dyDescent="0.35">
      <c r="D82" s="98"/>
      <c r="E82" s="98"/>
      <c r="F82" s="98"/>
      <c r="G82" s="98"/>
      <c r="H82" s="98"/>
      <c r="I82" s="98"/>
    </row>
    <row r="83" spans="4:9" x14ac:dyDescent="0.35">
      <c r="D83" s="98"/>
      <c r="E83" s="98"/>
      <c r="F83" s="98"/>
      <c r="G83" s="98"/>
      <c r="H83" s="98"/>
      <c r="I83" s="98"/>
    </row>
    <row r="84" spans="4:9" x14ac:dyDescent="0.35">
      <c r="D84" s="98"/>
      <c r="E84" s="98"/>
      <c r="F84" s="98"/>
      <c r="G84" s="98"/>
      <c r="H84" s="98"/>
      <c r="I84" s="98"/>
    </row>
    <row r="85" spans="4:9" x14ac:dyDescent="0.35">
      <c r="D85" s="98"/>
      <c r="E85" s="98"/>
      <c r="F85" s="98"/>
      <c r="G85" s="98"/>
      <c r="H85" s="98"/>
      <c r="I85" s="98"/>
    </row>
    <row r="86" spans="4:9" x14ac:dyDescent="0.35">
      <c r="D86" s="98"/>
      <c r="E86" s="98"/>
      <c r="F86" s="98"/>
      <c r="G86" s="98"/>
      <c r="H86" s="98"/>
      <c r="I86" s="98"/>
    </row>
    <row r="87" spans="4:9" x14ac:dyDescent="0.35">
      <c r="D87" s="98"/>
      <c r="E87" s="98"/>
      <c r="F87" s="98"/>
      <c r="G87" s="98"/>
      <c r="H87" s="98"/>
      <c r="I87" s="98"/>
    </row>
    <row r="88" spans="4:9" x14ac:dyDescent="0.35">
      <c r="D88" s="98"/>
      <c r="E88" s="98"/>
      <c r="F88" s="98"/>
      <c r="G88" s="98"/>
      <c r="H88" s="98"/>
      <c r="I88" s="98"/>
    </row>
    <row r="89" spans="4:9" x14ac:dyDescent="0.35">
      <c r="D89" s="98"/>
      <c r="E89" s="98"/>
      <c r="F89" s="98"/>
      <c r="G89" s="98"/>
      <c r="H89" s="98"/>
      <c r="I89" s="98"/>
    </row>
    <row r="90" spans="4:9" x14ac:dyDescent="0.35">
      <c r="D90" s="98"/>
      <c r="E90" s="98"/>
      <c r="F90" s="98"/>
      <c r="G90" s="98"/>
      <c r="H90" s="98"/>
      <c r="I90" s="98"/>
    </row>
    <row r="91" spans="4:9" x14ac:dyDescent="0.35">
      <c r="D91" s="98"/>
      <c r="E91" s="98"/>
      <c r="F91" s="98"/>
      <c r="G91" s="98"/>
      <c r="H91" s="98"/>
      <c r="I91" s="98"/>
    </row>
    <row r="92" spans="4:9" x14ac:dyDescent="0.35">
      <c r="D92" s="98"/>
      <c r="E92" s="98"/>
      <c r="F92" s="98"/>
      <c r="G92" s="98"/>
      <c r="H92" s="98"/>
      <c r="I92" s="98"/>
    </row>
    <row r="93" spans="4:9" x14ac:dyDescent="0.35">
      <c r="D93" s="98"/>
      <c r="E93" s="98"/>
      <c r="F93" s="98"/>
      <c r="G93" s="98"/>
      <c r="H93" s="98"/>
      <c r="I93" s="98"/>
    </row>
    <row r="94" spans="4:9" x14ac:dyDescent="0.35">
      <c r="D94" s="98"/>
      <c r="E94" s="98"/>
      <c r="F94" s="98"/>
      <c r="G94" s="98"/>
      <c r="H94" s="98"/>
      <c r="I94" s="98"/>
    </row>
    <row r="95" spans="4:9" x14ac:dyDescent="0.35">
      <c r="D95" s="98"/>
      <c r="E95" s="98"/>
      <c r="F95" s="98"/>
      <c r="G95" s="98"/>
      <c r="H95" s="98"/>
      <c r="I95" s="98"/>
    </row>
    <row r="96" spans="4:9" x14ac:dyDescent="0.35">
      <c r="D96" s="98"/>
      <c r="E96" s="98"/>
      <c r="F96" s="98"/>
      <c r="G96" s="98"/>
      <c r="H96" s="98"/>
      <c r="I96" s="98"/>
    </row>
    <row r="97" spans="4:9" x14ac:dyDescent="0.35">
      <c r="D97" s="98"/>
      <c r="E97" s="98"/>
      <c r="F97" s="98"/>
      <c r="G97" s="98"/>
      <c r="H97" s="98"/>
      <c r="I97" s="98"/>
    </row>
    <row r="98" spans="4:9" x14ac:dyDescent="0.35">
      <c r="D98" s="98"/>
      <c r="E98" s="98"/>
      <c r="F98" s="98"/>
      <c r="G98" s="98"/>
      <c r="H98" s="98"/>
      <c r="I98" s="98"/>
    </row>
    <row r="99" spans="4:9" x14ac:dyDescent="0.35">
      <c r="D99" s="98"/>
      <c r="E99" s="98"/>
      <c r="F99" s="98"/>
      <c r="G99" s="98"/>
      <c r="H99" s="98"/>
      <c r="I99" s="98"/>
    </row>
    <row r="100" spans="4:9" x14ac:dyDescent="0.35">
      <c r="D100" s="98"/>
      <c r="E100" s="98"/>
      <c r="F100" s="98"/>
      <c r="G100" s="98"/>
      <c r="H100" s="98"/>
      <c r="I100" s="98"/>
    </row>
    <row r="101" spans="4:9" x14ac:dyDescent="0.35">
      <c r="D101" s="98"/>
      <c r="E101" s="98"/>
      <c r="F101" s="98"/>
      <c r="G101" s="98"/>
      <c r="H101" s="98"/>
      <c r="I101" s="98"/>
    </row>
    <row r="102" spans="4:9" x14ac:dyDescent="0.35">
      <c r="D102" s="98"/>
      <c r="E102" s="98"/>
      <c r="F102" s="98"/>
      <c r="G102" s="98"/>
      <c r="H102" s="98"/>
      <c r="I102" s="98"/>
    </row>
    <row r="103" spans="4:9" x14ac:dyDescent="0.35">
      <c r="D103" s="98"/>
      <c r="E103" s="98"/>
      <c r="F103" s="98"/>
      <c r="G103" s="98"/>
      <c r="H103" s="98"/>
      <c r="I103" s="98"/>
    </row>
    <row r="104" spans="4:9" x14ac:dyDescent="0.35">
      <c r="D104" s="98"/>
      <c r="E104" s="98"/>
      <c r="F104" s="98"/>
      <c r="G104" s="98"/>
      <c r="H104" s="98"/>
      <c r="I104" s="98"/>
    </row>
    <row r="105" spans="4:9" x14ac:dyDescent="0.35">
      <c r="D105" s="98"/>
      <c r="E105" s="98"/>
      <c r="F105" s="98"/>
      <c r="G105" s="98"/>
      <c r="H105" s="98"/>
      <c r="I105" s="98"/>
    </row>
    <row r="106" spans="4:9" x14ac:dyDescent="0.35">
      <c r="D106" s="98"/>
      <c r="E106" s="98"/>
      <c r="F106" s="98"/>
      <c r="G106" s="98"/>
      <c r="H106" s="98"/>
      <c r="I106" s="98"/>
    </row>
    <row r="107" spans="4:9" x14ac:dyDescent="0.35">
      <c r="D107" s="98"/>
      <c r="E107" s="98"/>
      <c r="F107" s="98"/>
      <c r="G107" s="98"/>
      <c r="H107" s="98"/>
      <c r="I107" s="98"/>
    </row>
    <row r="108" spans="4:9" x14ac:dyDescent="0.35">
      <c r="D108" s="98"/>
      <c r="E108" s="98"/>
      <c r="F108" s="98"/>
      <c r="G108" s="98"/>
      <c r="H108" s="98"/>
      <c r="I108" s="98"/>
    </row>
    <row r="109" spans="4:9" x14ac:dyDescent="0.35">
      <c r="D109" s="98"/>
      <c r="E109" s="98"/>
      <c r="F109" s="98"/>
      <c r="G109" s="98"/>
      <c r="H109" s="98"/>
      <c r="I109" s="98"/>
    </row>
    <row r="110" spans="4:9" x14ac:dyDescent="0.35">
      <c r="D110" s="98"/>
      <c r="E110" s="98"/>
      <c r="F110" s="98"/>
      <c r="G110" s="98"/>
      <c r="H110" s="98"/>
      <c r="I110" s="98"/>
    </row>
    <row r="111" spans="4:9" x14ac:dyDescent="0.35">
      <c r="D111" s="98"/>
      <c r="E111" s="98"/>
      <c r="F111" s="98"/>
      <c r="G111" s="98"/>
      <c r="H111" s="98"/>
      <c r="I111" s="98"/>
    </row>
    <row r="112" spans="4:9" x14ac:dyDescent="0.35">
      <c r="D112" s="98"/>
      <c r="E112" s="98"/>
      <c r="F112" s="98"/>
      <c r="G112" s="98"/>
      <c r="H112" s="98"/>
      <c r="I112" s="98"/>
    </row>
    <row r="113" spans="4:9" x14ac:dyDescent="0.35">
      <c r="D113" s="98"/>
      <c r="E113" s="98"/>
      <c r="F113" s="98"/>
      <c r="G113" s="98"/>
      <c r="H113" s="98"/>
      <c r="I113" s="98"/>
    </row>
    <row r="114" spans="4:9" x14ac:dyDescent="0.35">
      <c r="D114" s="98"/>
      <c r="E114" s="98"/>
      <c r="F114" s="98"/>
      <c r="G114" s="98"/>
      <c r="H114" s="98"/>
      <c r="I114" s="98"/>
    </row>
    <row r="115" spans="4:9" x14ac:dyDescent="0.35">
      <c r="D115" s="98"/>
      <c r="E115" s="98"/>
      <c r="F115" s="98"/>
      <c r="G115" s="98"/>
      <c r="H115" s="98"/>
      <c r="I115" s="98"/>
    </row>
    <row r="116" spans="4:9" x14ac:dyDescent="0.35">
      <c r="D116" s="98"/>
      <c r="E116" s="98"/>
      <c r="F116" s="98"/>
      <c r="G116" s="98"/>
      <c r="H116" s="98"/>
      <c r="I116" s="98"/>
    </row>
    <row r="117" spans="4:9" x14ac:dyDescent="0.35">
      <c r="D117" s="98"/>
      <c r="E117" s="98"/>
      <c r="F117" s="98"/>
      <c r="G117" s="98"/>
      <c r="H117" s="98"/>
      <c r="I117" s="98"/>
    </row>
    <row r="118" spans="4:9" x14ac:dyDescent="0.35">
      <c r="D118" s="98"/>
      <c r="E118" s="98"/>
      <c r="F118" s="98"/>
      <c r="G118" s="98"/>
      <c r="H118" s="98"/>
      <c r="I118" s="98"/>
    </row>
    <row r="119" spans="4:9" x14ac:dyDescent="0.35">
      <c r="D119" s="98"/>
      <c r="E119" s="98"/>
      <c r="F119" s="98"/>
      <c r="G119" s="98"/>
      <c r="H119" s="98"/>
      <c r="I119" s="98"/>
    </row>
    <row r="120" spans="4:9" x14ac:dyDescent="0.35">
      <c r="D120" s="98"/>
      <c r="E120" s="98"/>
      <c r="F120" s="98"/>
      <c r="G120" s="98"/>
      <c r="H120" s="98"/>
      <c r="I120" s="98"/>
    </row>
  </sheetData>
  <mergeCells count="1">
    <mergeCell ref="K16:O1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21</vt:i4>
      </vt:variant>
    </vt:vector>
  </HeadingPairs>
  <TitlesOfParts>
    <vt:vector size="21" baseType="lpstr">
      <vt:lpstr>Indices</vt:lpstr>
      <vt:lpstr>Actions</vt:lpstr>
      <vt:lpstr>Echantillon - Groupe 6</vt:lpstr>
      <vt:lpstr>NK.SXPE - Regression</vt:lpstr>
      <vt:lpstr>2.NK.SX4E - Regression</vt:lpstr>
      <vt:lpstr>NK.SX6E - Regression</vt:lpstr>
      <vt:lpstr>1.NK.SX8E - Regression</vt:lpstr>
      <vt:lpstr>NK.SXAE - Regression</vt:lpstr>
      <vt:lpstr>NK.SXNE - Regression</vt:lpstr>
      <vt:lpstr>NK.SXOE - Regression</vt:lpstr>
      <vt:lpstr>1.NK.SX8E - Backtest</vt:lpstr>
      <vt:lpstr>2.NK.SX4E - Backtest2</vt:lpstr>
      <vt:lpstr>RI.CAC40 - Regression</vt:lpstr>
      <vt:lpstr>1.RI.SX3E - Regression </vt:lpstr>
      <vt:lpstr>2.RI.SXDE - Regression</vt:lpstr>
      <vt:lpstr>RI.SXPE - Regression</vt:lpstr>
      <vt:lpstr>RI.SXQE - Regression</vt:lpstr>
      <vt:lpstr>RI.SXRE - Regression</vt:lpstr>
      <vt:lpstr>RI.SXTE - Regression</vt:lpstr>
      <vt:lpstr>1.RI.SX3E - Backtest</vt:lpstr>
      <vt:lpstr>2.RI.SXDE - Backtest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Allard</dc:creator>
  <cp:lastModifiedBy>Allard</cp:lastModifiedBy>
  <dcterms:created xsi:type="dcterms:W3CDTF">2018-05-10T18:45:38Z</dcterms:created>
  <dcterms:modified xsi:type="dcterms:W3CDTF">2022-04-29T16:12:02Z</dcterms:modified>
</cp:coreProperties>
</file>