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 McClelland\Documents\Leek Growth Model\"/>
    </mc:Choice>
  </mc:AlternateContent>
  <xr:revisionPtr revIDLastSave="0" documentId="13_ncr:1_{D95C85F1-5369-4547-8596-AF8E3F5D7202}" xr6:coauthVersionLast="45" xr6:coauthVersionMax="45" xr10:uidLastSave="{00000000-0000-0000-0000-000000000000}"/>
  <bookViews>
    <workbookView xWindow="-120" yWindow="-120" windowWidth="29040" windowHeight="15840" xr2:uid="{CF9B277F-A7D7-49AD-AADD-E8BBD8A8F4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24" i="1" l="1"/>
  <c r="I24" i="1"/>
  <c r="E23" i="1"/>
  <c r="AT5" i="1" l="1"/>
  <c r="AX5" i="1" s="1"/>
  <c r="AU5" i="1"/>
  <c r="AV5" i="1"/>
  <c r="AZ5" i="1" s="1"/>
  <c r="AT6" i="1"/>
  <c r="AX6" i="1" s="1"/>
  <c r="AU6" i="1"/>
  <c r="AV6" i="1"/>
  <c r="AT7" i="1"/>
  <c r="AU7" i="1"/>
  <c r="AV7" i="1"/>
  <c r="AT8" i="1"/>
  <c r="AU8" i="1"/>
  <c r="AY8" i="1" s="1"/>
  <c r="AV8" i="1"/>
  <c r="AZ8" i="1" s="1"/>
  <c r="AT9" i="1"/>
  <c r="AU9" i="1"/>
  <c r="AV9" i="1"/>
  <c r="AT10" i="1"/>
  <c r="AU10" i="1"/>
  <c r="AV10" i="1"/>
  <c r="AT11" i="1"/>
  <c r="AU11" i="1"/>
  <c r="AV11" i="1"/>
  <c r="AT12" i="1"/>
  <c r="AU12" i="1"/>
  <c r="AV12" i="1"/>
  <c r="AT13" i="1"/>
  <c r="AU13" i="1"/>
  <c r="AV13" i="1"/>
  <c r="AT14" i="1"/>
  <c r="AX14" i="1" s="1"/>
  <c r="AU14" i="1"/>
  <c r="AV14" i="1"/>
  <c r="AT15" i="1"/>
  <c r="AU15" i="1"/>
  <c r="AV15" i="1"/>
  <c r="AT16" i="1"/>
  <c r="AU16" i="1"/>
  <c r="AY16" i="1" s="1"/>
  <c r="AV16" i="1"/>
  <c r="AZ16" i="1" s="1"/>
  <c r="AT17" i="1"/>
  <c r="AU17" i="1"/>
  <c r="AV17" i="1"/>
  <c r="AT18" i="1"/>
  <c r="AU18" i="1"/>
  <c r="AY18" i="1" s="1"/>
  <c r="AV18" i="1"/>
  <c r="AT19" i="1"/>
  <c r="AU19" i="1"/>
  <c r="AY19" i="1" s="1"/>
  <c r="AV19" i="1"/>
  <c r="AT20" i="1"/>
  <c r="AU20" i="1"/>
  <c r="AV20" i="1"/>
  <c r="AT21" i="1"/>
  <c r="AU21" i="1"/>
  <c r="AV21" i="1"/>
  <c r="AZ21" i="1" s="1"/>
  <c r="AT22" i="1"/>
  <c r="AX22" i="1" s="1"/>
  <c r="AU22" i="1"/>
  <c r="AV22" i="1"/>
  <c r="AT23" i="1"/>
  <c r="AU23" i="1"/>
  <c r="AV23" i="1"/>
  <c r="AV4" i="1"/>
  <c r="AU4" i="1"/>
  <c r="AY4" i="1" s="1"/>
  <c r="AT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Z18" i="1" s="1"/>
  <c r="AR19" i="1"/>
  <c r="AZ19" i="1" s="1"/>
  <c r="AR20" i="1"/>
  <c r="AR21" i="1"/>
  <c r="AR22" i="1"/>
  <c r="AR23" i="1"/>
  <c r="AR4" i="1"/>
  <c r="AQ5" i="1"/>
  <c r="AY5" i="1" s="1"/>
  <c r="AQ6" i="1"/>
  <c r="AY6" i="1" s="1"/>
  <c r="AQ7" i="1"/>
  <c r="AY7" i="1" s="1"/>
  <c r="AQ8" i="1"/>
  <c r="AQ9" i="1"/>
  <c r="AY9" i="1" s="1"/>
  <c r="AQ10" i="1"/>
  <c r="AQ11" i="1"/>
  <c r="AQ12" i="1"/>
  <c r="AQ13" i="1"/>
  <c r="AQ14" i="1"/>
  <c r="AY14" i="1" s="1"/>
  <c r="AQ15" i="1"/>
  <c r="AY15" i="1" s="1"/>
  <c r="AQ16" i="1"/>
  <c r="AQ17" i="1"/>
  <c r="AQ18" i="1"/>
  <c r="AQ19" i="1"/>
  <c r="AQ20" i="1"/>
  <c r="AQ21" i="1"/>
  <c r="AQ22" i="1"/>
  <c r="AQ23" i="1"/>
  <c r="AQ4" i="1"/>
  <c r="AP5" i="1"/>
  <c r="AP6" i="1"/>
  <c r="AP7" i="1"/>
  <c r="AX7" i="1" s="1"/>
  <c r="AP8" i="1"/>
  <c r="AX8" i="1" s="1"/>
  <c r="AP9" i="1"/>
  <c r="AX9" i="1" s="1"/>
  <c r="AP10" i="1"/>
  <c r="AP11" i="1"/>
  <c r="AP12" i="1"/>
  <c r="AP13" i="1"/>
  <c r="AP14" i="1"/>
  <c r="AP15" i="1"/>
  <c r="AP16" i="1"/>
  <c r="AX16" i="1" s="1"/>
  <c r="AP17" i="1"/>
  <c r="AP18" i="1"/>
  <c r="AP19" i="1"/>
  <c r="AP20" i="1"/>
  <c r="AP21" i="1"/>
  <c r="AP22" i="1"/>
  <c r="AP23" i="1"/>
  <c r="AP4" i="1"/>
  <c r="AY21" i="1"/>
  <c r="AZ20" i="1"/>
  <c r="AX18" i="1"/>
  <c r="AY17" i="1"/>
  <c r="AX17" i="1"/>
  <c r="AY13" i="1"/>
  <c r="AZ12" i="1"/>
  <c r="AZ11" i="1"/>
  <c r="AZ10" i="1"/>
  <c r="AX10" i="1"/>
  <c r="AX21" i="1" l="1"/>
  <c r="AX13" i="1"/>
  <c r="AX4" i="1"/>
  <c r="AX23" i="1"/>
  <c r="AY20" i="1"/>
  <c r="AZ17" i="1"/>
  <c r="AX15" i="1"/>
  <c r="AY12" i="1"/>
  <c r="AZ9" i="1"/>
  <c r="AZ6" i="1"/>
  <c r="AZ13" i="1"/>
  <c r="AZ4" i="1"/>
  <c r="AZ15" i="1"/>
  <c r="AZ7" i="1"/>
  <c r="AZ14" i="1"/>
  <c r="AZ22" i="1"/>
  <c r="AZ23" i="1"/>
  <c r="AY23" i="1"/>
  <c r="AY10" i="1"/>
  <c r="AY22" i="1"/>
  <c r="AY11" i="1"/>
  <c r="AX12" i="1"/>
  <c r="AX20" i="1"/>
  <c r="AX11" i="1"/>
  <c r="AX19" i="1"/>
  <c r="AG5" i="1"/>
  <c r="AH5" i="1"/>
  <c r="AI5" i="1"/>
  <c r="AG6" i="1"/>
  <c r="AH6" i="1"/>
  <c r="AI6" i="1"/>
  <c r="AM6" i="1" s="1"/>
  <c r="AG7" i="1"/>
  <c r="AH7" i="1"/>
  <c r="AI7" i="1"/>
  <c r="AG8" i="1"/>
  <c r="AH8" i="1"/>
  <c r="AI8" i="1"/>
  <c r="AG9" i="1"/>
  <c r="AH9" i="1"/>
  <c r="AI9" i="1"/>
  <c r="AG10" i="1"/>
  <c r="AH10" i="1"/>
  <c r="AI10" i="1"/>
  <c r="AG11" i="1"/>
  <c r="AH11" i="1"/>
  <c r="AI11" i="1"/>
  <c r="AG12" i="1"/>
  <c r="AK12" i="1" s="1"/>
  <c r="AH12" i="1"/>
  <c r="AI12" i="1"/>
  <c r="AG13" i="1"/>
  <c r="AH13" i="1"/>
  <c r="AI13" i="1"/>
  <c r="AG14" i="1"/>
  <c r="AH14" i="1"/>
  <c r="AI14" i="1"/>
  <c r="AM14" i="1" s="1"/>
  <c r="AG15" i="1"/>
  <c r="AH15" i="1"/>
  <c r="AI15" i="1"/>
  <c r="AG16" i="1"/>
  <c r="AH16" i="1"/>
  <c r="AI16" i="1"/>
  <c r="AG17" i="1"/>
  <c r="AH17" i="1"/>
  <c r="AL17" i="1" s="1"/>
  <c r="AI17" i="1"/>
  <c r="AG18" i="1"/>
  <c r="AH18" i="1"/>
  <c r="AI18" i="1"/>
  <c r="AG19" i="1"/>
  <c r="AH19" i="1"/>
  <c r="AI19" i="1"/>
  <c r="AM19" i="1" s="1"/>
  <c r="AG20" i="1"/>
  <c r="AH20" i="1"/>
  <c r="AI20" i="1"/>
  <c r="AG21" i="1"/>
  <c r="AH21" i="1"/>
  <c r="AI21" i="1"/>
  <c r="AG22" i="1"/>
  <c r="AK22" i="1" s="1"/>
  <c r="AH22" i="1"/>
  <c r="AL22" i="1" s="1"/>
  <c r="AI22" i="1"/>
  <c r="AM22" i="1" s="1"/>
  <c r="AH23" i="1"/>
  <c r="AI23" i="1"/>
  <c r="AI4" i="1"/>
  <c r="AH4" i="1"/>
  <c r="AG4" i="1"/>
  <c r="AK4" i="1" s="1"/>
  <c r="AC5" i="1"/>
  <c r="AD5" i="1"/>
  <c r="AE5" i="1"/>
  <c r="AM5" i="1" s="1"/>
  <c r="AC6" i="1"/>
  <c r="AK6" i="1" s="1"/>
  <c r="AD6" i="1"/>
  <c r="AE6" i="1"/>
  <c r="AC7" i="1"/>
  <c r="AD7" i="1"/>
  <c r="AL7" i="1" s="1"/>
  <c r="AE7" i="1"/>
  <c r="AM7" i="1" s="1"/>
  <c r="AC8" i="1"/>
  <c r="AK8" i="1" s="1"/>
  <c r="AD8" i="1"/>
  <c r="AE8" i="1"/>
  <c r="AM8" i="1" s="1"/>
  <c r="AC9" i="1"/>
  <c r="AD9" i="1"/>
  <c r="AE9" i="1"/>
  <c r="AC10" i="1"/>
  <c r="AD10" i="1"/>
  <c r="AL10" i="1" s="1"/>
  <c r="AE10" i="1"/>
  <c r="AC11" i="1"/>
  <c r="AD11" i="1"/>
  <c r="AE11" i="1"/>
  <c r="AC12" i="1"/>
  <c r="AD12" i="1"/>
  <c r="AE12" i="1"/>
  <c r="AM12" i="1" s="1"/>
  <c r="AC13" i="1"/>
  <c r="AK13" i="1" s="1"/>
  <c r="AD13" i="1"/>
  <c r="AL13" i="1" s="1"/>
  <c r="AE13" i="1"/>
  <c r="AM13" i="1" s="1"/>
  <c r="AC14" i="1"/>
  <c r="AK14" i="1" s="1"/>
  <c r="AD14" i="1"/>
  <c r="AE14" i="1"/>
  <c r="AC15" i="1"/>
  <c r="AD15" i="1"/>
  <c r="AE15" i="1"/>
  <c r="AC16" i="1"/>
  <c r="AD16" i="1"/>
  <c r="AE16" i="1"/>
  <c r="AM16" i="1" s="1"/>
  <c r="AC17" i="1"/>
  <c r="AD17" i="1"/>
  <c r="AE17" i="1"/>
  <c r="AC18" i="1"/>
  <c r="AK18" i="1" s="1"/>
  <c r="AD18" i="1"/>
  <c r="AL18" i="1" s="1"/>
  <c r="AE18" i="1"/>
  <c r="AM18" i="1" s="1"/>
  <c r="AC19" i="1"/>
  <c r="AD19" i="1"/>
  <c r="AE19" i="1"/>
  <c r="AC20" i="1"/>
  <c r="AD20" i="1"/>
  <c r="AE20" i="1"/>
  <c r="AM20" i="1" s="1"/>
  <c r="AC21" i="1"/>
  <c r="AK21" i="1" s="1"/>
  <c r="AD21" i="1"/>
  <c r="AE21" i="1"/>
  <c r="AC22" i="1"/>
  <c r="AD22" i="1"/>
  <c r="AE22" i="1"/>
  <c r="AD23" i="1"/>
  <c r="AE23" i="1"/>
  <c r="AM23" i="1" s="1"/>
  <c r="AE4" i="1"/>
  <c r="AM4" i="1" s="1"/>
  <c r="AD4" i="1"/>
  <c r="AL4" i="1" s="1"/>
  <c r="AC4" i="1"/>
  <c r="AM21" i="1"/>
  <c r="AL21" i="1"/>
  <c r="AK20" i="1"/>
  <c r="AK19" i="1"/>
  <c r="AK17" i="1"/>
  <c r="AK16" i="1"/>
  <c r="AM15" i="1"/>
  <c r="AL14" i="1"/>
  <c r="AM11" i="1"/>
  <c r="AM10" i="1"/>
  <c r="AL9" i="1"/>
  <c r="AK9" i="1"/>
  <c r="AL6" i="1"/>
  <c r="AL5" i="1"/>
  <c r="AK5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4" i="1"/>
  <c r="AM17" i="1" l="1"/>
  <c r="AM9" i="1"/>
  <c r="AK7" i="1"/>
  <c r="X4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AK15" i="1"/>
  <c r="AK11" i="1"/>
  <c r="AK10" i="1"/>
  <c r="Y4" i="1"/>
  <c r="Y23" i="1"/>
  <c r="Y22" i="1"/>
  <c r="Y21" i="1"/>
  <c r="Y20" i="1"/>
  <c r="Y19" i="1"/>
  <c r="Y18" i="1"/>
  <c r="Y17" i="1"/>
  <c r="Y16" i="1"/>
  <c r="Y15" i="1"/>
  <c r="Y14" i="1"/>
  <c r="Y13" i="1"/>
  <c r="Y12" i="1"/>
  <c r="Y11" i="1"/>
  <c r="Y10" i="1"/>
  <c r="Y9" i="1"/>
  <c r="Y8" i="1"/>
  <c r="Y7" i="1"/>
  <c r="Y6" i="1"/>
  <c r="Y5" i="1"/>
  <c r="Z4" i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Z10" i="1"/>
  <c r="Z9" i="1"/>
  <c r="Z8" i="1"/>
  <c r="Z7" i="1"/>
  <c r="Z6" i="1"/>
  <c r="Z5" i="1"/>
  <c r="AL16" i="1"/>
  <c r="AL11" i="1"/>
  <c r="AL15" i="1"/>
  <c r="AL8" i="1"/>
  <c r="AL23" i="1"/>
  <c r="AL12" i="1"/>
  <c r="AL19" i="1"/>
  <c r="AL20" i="1"/>
  <c r="L24" i="1"/>
  <c r="K24" i="1"/>
  <c r="H24" i="1"/>
  <c r="G24" i="1"/>
  <c r="D23" i="1"/>
  <c r="C23" i="1"/>
  <c r="AG23" i="1" l="1"/>
  <c r="AC23" i="1"/>
  <c r="T23" i="1"/>
  <c r="P23" i="1"/>
  <c r="AK23" i="1" l="1"/>
  <c r="X23" i="1"/>
</calcChain>
</file>

<file path=xl/sharedStrings.xml><?xml version="1.0" encoding="utf-8"?>
<sst xmlns="http://schemas.openxmlformats.org/spreadsheetml/2006/main" count="61" uniqueCount="13">
  <si>
    <t>Allans 7</t>
  </si>
  <si>
    <t>Krypton</t>
  </si>
  <si>
    <t>Batter</t>
  </si>
  <si>
    <t>Longton</t>
  </si>
  <si>
    <t>Diameter</t>
  </si>
  <si>
    <t>Mean</t>
  </si>
  <si>
    <t>stdev</t>
  </si>
  <si>
    <t>Precision</t>
  </si>
  <si>
    <t>Weight</t>
  </si>
  <si>
    <t>Sample Number</t>
  </si>
  <si>
    <t>Diameter (mm)</t>
  </si>
  <si>
    <t>Weight (g)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</si>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</sst>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9"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Diameter</a:t>
            </a:r>
            <a:r>
              <a:rPr lang="en-GB" baseline="0"/>
              <a:t> Precision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Sheet1!$X$3</c:f>
              <c:strCache>
                <c:ptCount val="1"/>
                <c:pt idx="0">
                  <c:v>Krypton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Sheet1!$A$4:$A$23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Sheet1!$X$4:$X$23</c:f>
              <c:numCache>
                <c:formatCode>0.00</c:formatCode>
                <c:ptCount val="20"/>
                <c:pt idx="0">
                  <c:v>0</c:v>
                </c:pt>
                <c:pt idx="1">
                  <c:v>10.288021534320315</c:v>
                </c:pt>
                <c:pt idx="2">
                  <c:v>9.321455210192795</c:v>
                </c:pt>
                <c:pt idx="3">
                  <c:v>10.059164209782818</c:v>
                </c:pt>
                <c:pt idx="4">
                  <c:v>9.3474428332749984</c:v>
                </c:pt>
                <c:pt idx="5">
                  <c:v>7.6499025960456137</c:v>
                </c:pt>
                <c:pt idx="6">
                  <c:v>7.57077589919811</c:v>
                </c:pt>
                <c:pt idx="7">
                  <c:v>7.9776332868116793</c:v>
                </c:pt>
                <c:pt idx="8">
                  <c:v>8.061081794495216</c:v>
                </c:pt>
                <c:pt idx="9">
                  <c:v>7.2135872790848561</c:v>
                </c:pt>
                <c:pt idx="10">
                  <c:v>8.0285163590906325</c:v>
                </c:pt>
                <c:pt idx="11">
                  <c:v>7.3272768270607775</c:v>
                </c:pt>
                <c:pt idx="12">
                  <c:v>6.8531805845849441</c:v>
                </c:pt>
                <c:pt idx="13">
                  <c:v>7.9866833530132499</c:v>
                </c:pt>
                <c:pt idx="14">
                  <c:v>7.5836670073610586</c:v>
                </c:pt>
                <c:pt idx="15">
                  <c:v>7.4722396541535385</c:v>
                </c:pt>
                <c:pt idx="16">
                  <c:v>7.104492354146303</c:v>
                </c:pt>
                <c:pt idx="17">
                  <c:v>6.8512996237715615</c:v>
                </c:pt>
                <c:pt idx="18">
                  <c:v>6.4853212156025082</c:v>
                </c:pt>
                <c:pt idx="19">
                  <c:v>6.1525159197347543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D4-5F47-B9EF-7B39B30C875C}"/>
            </c:ext>
          </c:extLst>
        </c:ser>
        <c:ser>
          <c:idx val="1"/>
          <c:order val="1"/>
          <c:tx>
            <c:strRef>
              <c:f>Sheet1!$Y$3</c:f>
              <c:strCache>
                <c:ptCount val="1"/>
                <c:pt idx="0">
                  <c:v>Batter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Sheet1!$A$4:$A$23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Sheet1!$Y$4:$Y$23</c:f>
              <c:numCache>
                <c:formatCode>0.00</c:formatCode>
                <c:ptCount val="20"/>
                <c:pt idx="0">
                  <c:v>0</c:v>
                </c:pt>
                <c:pt idx="1">
                  <c:v>59.432258064516098</c:v>
                </c:pt>
                <c:pt idx="2">
                  <c:v>37.826546914220962</c:v>
                </c:pt>
                <c:pt idx="3">
                  <c:v>26.67748758845579</c:v>
                </c:pt>
                <c:pt idx="4">
                  <c:v>23.472326791285628</c:v>
                </c:pt>
                <c:pt idx="5">
                  <c:v>19.147829287121247</c:v>
                </c:pt>
                <c:pt idx="6">
                  <c:v>16.153100345024995</c:v>
                </c:pt>
                <c:pt idx="7">
                  <c:v>14.158398607484733</c:v>
                </c:pt>
                <c:pt idx="8">
                  <c:v>12.476700449650156</c:v>
                </c:pt>
                <c:pt idx="9">
                  <c:v>11.647946617213877</c:v>
                </c:pt>
                <c:pt idx="10">
                  <c:v>11.118250087131456</c:v>
                </c:pt>
                <c:pt idx="11">
                  <c:v>10.140993549258374</c:v>
                </c:pt>
                <c:pt idx="12">
                  <c:v>9.6580013081456304</c:v>
                </c:pt>
                <c:pt idx="13">
                  <c:v>8.9465815677195071</c:v>
                </c:pt>
                <c:pt idx="14">
                  <c:v>10.302226220236154</c:v>
                </c:pt>
                <c:pt idx="15">
                  <c:v>9.767754734355421</c:v>
                </c:pt>
                <c:pt idx="16">
                  <c:v>9.2225885186171084</c:v>
                </c:pt>
                <c:pt idx="17">
                  <c:v>8.7071450049320482</c:v>
                </c:pt>
                <c:pt idx="18">
                  <c:v>8.2347556503091486</c:v>
                </c:pt>
                <c:pt idx="19">
                  <c:v>7.8232804234172741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D4-5F47-B9EF-7B39B30C875C}"/>
            </c:ext>
          </c:extLst>
        </c:ser>
        <c:ser>
          <c:idx val="2"/>
          <c:order val="2"/>
          <c:tx>
            <c:strRef>
              <c:f>Sheet1!$Z$3</c:f>
              <c:strCache>
                <c:ptCount val="1"/>
                <c:pt idx="0">
                  <c:v>Longton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Sheet1!$A$4:$A$23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Sheet1!$Z$4:$Z$23</c:f>
              <c:numCache>
                <c:formatCode>0.00</c:formatCode>
                <c:ptCount val="20"/>
                <c:pt idx="0">
                  <c:v>0</c:v>
                </c:pt>
                <c:pt idx="1">
                  <c:v>15.133709981167614</c:v>
                </c:pt>
                <c:pt idx="2">
                  <c:v>16.580917831279262</c:v>
                </c:pt>
                <c:pt idx="3">
                  <c:v>12.055891111456017</c:v>
                </c:pt>
                <c:pt idx="4">
                  <c:v>11.944233756075175</c:v>
                </c:pt>
                <c:pt idx="5">
                  <c:v>11.895117221056271</c:v>
                </c:pt>
                <c:pt idx="6">
                  <c:v>10.137185126966767</c:v>
                </c:pt>
                <c:pt idx="7">
                  <c:v>8.7836754440945271</c:v>
                </c:pt>
                <c:pt idx="8">
                  <c:v>8.0563964707481315</c:v>
                </c:pt>
                <c:pt idx="9">
                  <c:v>8.9959804676537782</c:v>
                </c:pt>
                <c:pt idx="10">
                  <c:v>9.4141845644654829</c:v>
                </c:pt>
                <c:pt idx="11">
                  <c:v>9.4318559686473886</c:v>
                </c:pt>
                <c:pt idx="12">
                  <c:v>9.4213764952796293</c:v>
                </c:pt>
                <c:pt idx="13">
                  <c:v>8.7764840396940507</c:v>
                </c:pt>
                <c:pt idx="14">
                  <c:v>8.3331855407371496</c:v>
                </c:pt>
                <c:pt idx="15">
                  <c:v>7.7904560428241805</c:v>
                </c:pt>
                <c:pt idx="16">
                  <c:v>7.3240110688100923</c:v>
                </c:pt>
                <c:pt idx="17">
                  <c:v>6.900863381595304</c:v>
                </c:pt>
                <c:pt idx="18">
                  <c:v>6.5325165677487078</c:v>
                </c:pt>
                <c:pt idx="19">
                  <c:v>6.4148060380406502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7D4-5F47-B9EF-7B39B30C87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3701168"/>
        <c:axId val="1220911872"/>
      </c:scatterChart>
      <c:valAx>
        <c:axId val="1723701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0911872"/>
        <c:crosses val="autoZero"/>
        <c:crossBetween val="midCat"/>
      </c:valAx>
      <c:valAx>
        <c:axId val="122091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3701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Weight Precision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Sheet1!$AK$3</c:f>
              <c:strCache>
                <c:ptCount val="1"/>
                <c:pt idx="0">
                  <c:v>Krypton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Sheet1!$A$4:$A$23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Sheet1!$AK$4:$AK$23</c:f>
              <c:numCache>
                <c:formatCode>0.00</c:formatCode>
                <c:ptCount val="20"/>
                <c:pt idx="0">
                  <c:v>0</c:v>
                </c:pt>
                <c:pt idx="1">
                  <c:v>13.772972972972969</c:v>
                </c:pt>
                <c:pt idx="2">
                  <c:v>8.5055095303420671</c:v>
                </c:pt>
                <c:pt idx="3">
                  <c:v>12.248635477578611</c:v>
                </c:pt>
                <c:pt idx="4">
                  <c:v>16.155036643653126</c:v>
                </c:pt>
                <c:pt idx="5">
                  <c:v>14.964101636175084</c:v>
                </c:pt>
                <c:pt idx="6">
                  <c:v>13.018716061316379</c:v>
                </c:pt>
                <c:pt idx="7">
                  <c:v>12.913286620711052</c:v>
                </c:pt>
                <c:pt idx="8">
                  <c:v>14.004754243050577</c:v>
                </c:pt>
                <c:pt idx="9">
                  <c:v>12.519387298876371</c:v>
                </c:pt>
                <c:pt idx="10">
                  <c:v>13.655654923793078</c:v>
                </c:pt>
                <c:pt idx="11">
                  <c:v>12.710507914748964</c:v>
                </c:pt>
                <c:pt idx="12">
                  <c:v>11.966812034212047</c:v>
                </c:pt>
                <c:pt idx="13">
                  <c:v>14.365955175226055</c:v>
                </c:pt>
                <c:pt idx="14">
                  <c:v>13.71823177976967</c:v>
                </c:pt>
                <c:pt idx="15">
                  <c:v>13.637979635416139</c:v>
                </c:pt>
                <c:pt idx="16">
                  <c:v>12.999801391005496</c:v>
                </c:pt>
                <c:pt idx="17">
                  <c:v>12.458504940873148</c:v>
                </c:pt>
                <c:pt idx="18">
                  <c:v>11.772038176528969</c:v>
                </c:pt>
                <c:pt idx="19">
                  <c:v>11.167936002086041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9F-F04B-8B61-D1FA33599252}"/>
            </c:ext>
          </c:extLst>
        </c:ser>
        <c:ser>
          <c:idx val="1"/>
          <c:order val="1"/>
          <c:tx>
            <c:strRef>
              <c:f>Sheet1!$AL$3</c:f>
              <c:strCache>
                <c:ptCount val="1"/>
                <c:pt idx="0">
                  <c:v>Batter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Sheet1!$A$4:$A$23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Sheet1!$AL$4:$AL$23</c:f>
              <c:numCache>
                <c:formatCode>0.00</c:formatCode>
                <c:ptCount val="20"/>
                <c:pt idx="0">
                  <c:v>0</c:v>
                </c:pt>
                <c:pt idx="1">
                  <c:v>98.274509803921575</c:v>
                </c:pt>
                <c:pt idx="2">
                  <c:v>66.149724201121472</c:v>
                </c:pt>
                <c:pt idx="3">
                  <c:v>47.789088228328261</c:v>
                </c:pt>
                <c:pt idx="4">
                  <c:v>44.636439117321977</c:v>
                </c:pt>
                <c:pt idx="5">
                  <c:v>35.881242314564908</c:v>
                </c:pt>
                <c:pt idx="6">
                  <c:v>29.972196458483271</c:v>
                </c:pt>
                <c:pt idx="7">
                  <c:v>25.753711072203348</c:v>
                </c:pt>
                <c:pt idx="8">
                  <c:v>22.576761704094729</c:v>
                </c:pt>
                <c:pt idx="9">
                  <c:v>21.652627323555222</c:v>
                </c:pt>
                <c:pt idx="10">
                  <c:v>21.139329963656625</c:v>
                </c:pt>
                <c:pt idx="11">
                  <c:v>19.231119657547207</c:v>
                </c:pt>
                <c:pt idx="12">
                  <c:v>18.25079235927593</c:v>
                </c:pt>
                <c:pt idx="13">
                  <c:v>17.162364961358637</c:v>
                </c:pt>
                <c:pt idx="14">
                  <c:v>18.798885070823356</c:v>
                </c:pt>
                <c:pt idx="15">
                  <c:v>18.073167797180133</c:v>
                </c:pt>
                <c:pt idx="16">
                  <c:v>16.955123798830918</c:v>
                </c:pt>
                <c:pt idx="17">
                  <c:v>16.024178144842807</c:v>
                </c:pt>
                <c:pt idx="18">
                  <c:v>15.26860587340783</c:v>
                </c:pt>
                <c:pt idx="19">
                  <c:v>14.448685451767892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9F-F04B-8B61-D1FA33599252}"/>
            </c:ext>
          </c:extLst>
        </c:ser>
        <c:ser>
          <c:idx val="2"/>
          <c:order val="2"/>
          <c:tx>
            <c:strRef>
              <c:f>Sheet1!$AM$3</c:f>
              <c:strCache>
                <c:ptCount val="1"/>
                <c:pt idx="0">
                  <c:v>Longton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Sheet1!$A$4:$A$23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Sheet1!$AM$4:$AM$23</c:f>
              <c:numCache>
                <c:formatCode>0.00</c:formatCode>
                <c:ptCount val="20"/>
                <c:pt idx="0">
                  <c:v>0</c:v>
                </c:pt>
                <c:pt idx="1">
                  <c:v>17.744855967078188</c:v>
                </c:pt>
                <c:pt idx="2">
                  <c:v>42.145981380868022</c:v>
                </c:pt>
                <c:pt idx="3">
                  <c:v>31.260507754167079</c:v>
                </c:pt>
                <c:pt idx="4">
                  <c:v>29.924834210998753</c:v>
                </c:pt>
                <c:pt idx="5">
                  <c:v>26.368709836720743</c:v>
                </c:pt>
                <c:pt idx="6">
                  <c:v>22.669979244550859</c:v>
                </c:pt>
                <c:pt idx="7">
                  <c:v>19.541323368592881</c:v>
                </c:pt>
                <c:pt idx="8">
                  <c:v>17.861924596386128</c:v>
                </c:pt>
                <c:pt idx="9">
                  <c:v>19.960905529888759</c:v>
                </c:pt>
                <c:pt idx="10">
                  <c:v>20.306708112164554</c:v>
                </c:pt>
                <c:pt idx="11">
                  <c:v>20.268087132293065</c:v>
                </c:pt>
                <c:pt idx="12">
                  <c:v>19.671950843361202</c:v>
                </c:pt>
                <c:pt idx="13">
                  <c:v>18.525195927002819</c:v>
                </c:pt>
                <c:pt idx="14">
                  <c:v>17.181310150156062</c:v>
                </c:pt>
                <c:pt idx="15">
                  <c:v>16.235575523501996</c:v>
                </c:pt>
                <c:pt idx="16">
                  <c:v>15.378350451421269</c:v>
                </c:pt>
                <c:pt idx="17">
                  <c:v>14.59838769378964</c:v>
                </c:pt>
                <c:pt idx="18">
                  <c:v>13.923071075563628</c:v>
                </c:pt>
                <c:pt idx="19">
                  <c:v>13.621870482765853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39F-F04B-8B61-D1FA335992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9271984"/>
        <c:axId val="1699518800"/>
      </c:scatterChart>
      <c:valAx>
        <c:axId val="169927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518800"/>
        <c:crosses val="autoZero"/>
        <c:crossBetween val="midCat"/>
      </c:valAx>
      <c:valAx>
        <c:axId val="169951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27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Counts Precision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Sheet1!$AX$3</c:f>
              <c:strCache>
                <c:ptCount val="1"/>
                <c:pt idx="0">
                  <c:v>Krypton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Sheet1!$AX$4:$AX$23</c:f>
              <c:numCache>
                <c:formatCode>0.00</c:formatCode>
                <c:ptCount val="20"/>
                <c:pt idx="0">
                  <c:v>0</c:v>
                </c:pt>
                <c:pt idx="1">
                  <c:v>27.999999999999989</c:v>
                </c:pt>
                <c:pt idx="2">
                  <c:v>16.788951001764406</c:v>
                </c:pt>
                <c:pt idx="3">
                  <c:v>13.738294680954429</c:v>
                </c:pt>
                <c:pt idx="4">
                  <c:v>10.70218883465515</c:v>
                </c:pt>
                <c:pt idx="5">
                  <c:v>8.7575028283016607</c:v>
                </c:pt>
                <c:pt idx="6">
                  <c:v>7.6934450213344796</c:v>
                </c:pt>
                <c:pt idx="7">
                  <c:v>6.917647058823527</c:v>
                </c:pt>
                <c:pt idx="8">
                  <c:v>6.5996632910744424</c:v>
                </c:pt>
                <c:pt idx="9">
                  <c:v>6.0048437824729097</c:v>
                </c:pt>
                <c:pt idx="10">
                  <c:v>5.6672757360770554</c:v>
                </c:pt>
                <c:pt idx="11">
                  <c:v>5.3403141898609015</c:v>
                </c:pt>
                <c:pt idx="12">
                  <c:v>4.927733036693299</c:v>
                </c:pt>
                <c:pt idx="13">
                  <c:v>4.6692505667077731</c:v>
                </c:pt>
                <c:pt idx="14">
                  <c:v>4.4295432340452514</c:v>
                </c:pt>
                <c:pt idx="15">
                  <c:v>4.4194351239307075</c:v>
                </c:pt>
                <c:pt idx="16">
                  <c:v>4.5434347511253623</c:v>
                </c:pt>
                <c:pt idx="17">
                  <c:v>4.3757394734503512</c:v>
                </c:pt>
                <c:pt idx="18">
                  <c:v>4.1510626695684332</c:v>
                </c:pt>
                <c:pt idx="19">
                  <c:v>3.9380438237805513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BB-4D88-B638-FD15A6BD9965}"/>
            </c:ext>
          </c:extLst>
        </c:ser>
        <c:ser>
          <c:idx val="1"/>
          <c:order val="1"/>
          <c:tx>
            <c:strRef>
              <c:f>Sheet1!$AY$3</c:f>
              <c:strCache>
                <c:ptCount val="1"/>
                <c:pt idx="0">
                  <c:v>Batter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Sheet1!$AY$4:$AY$23</c:f>
              <c:numCache>
                <c:formatCode>0.00</c:formatCode>
                <c:ptCount val="20"/>
                <c:pt idx="0">
                  <c:v>0</c:v>
                </c:pt>
                <c:pt idx="1">
                  <c:v>12.510638297872335</c:v>
                </c:pt>
                <c:pt idx="2">
                  <c:v>13.579278331339999</c:v>
                </c:pt>
                <c:pt idx="3">
                  <c:v>10.583005244258363</c:v>
                </c:pt>
                <c:pt idx="4">
                  <c:v>10.21973123787485</c:v>
                </c:pt>
                <c:pt idx="5">
                  <c:v>8.7392911877184662</c:v>
                </c:pt>
                <c:pt idx="6">
                  <c:v>7.412374702567134</c:v>
                </c:pt>
                <c:pt idx="7">
                  <c:v>7.3488758128971696</c:v>
                </c:pt>
                <c:pt idx="8">
                  <c:v>6.7619716843028561</c:v>
                </c:pt>
                <c:pt idx="9">
                  <c:v>6.5559792706758051</c:v>
                </c:pt>
                <c:pt idx="10">
                  <c:v>6.067213555859885</c:v>
                </c:pt>
                <c:pt idx="11">
                  <c:v>5.7747053796901389</c:v>
                </c:pt>
                <c:pt idx="12">
                  <c:v>5.3119563573019253</c:v>
                </c:pt>
                <c:pt idx="13">
                  <c:v>4.9179159647047088</c:v>
                </c:pt>
                <c:pt idx="14">
                  <c:v>5.1268592995112732</c:v>
                </c:pt>
                <c:pt idx="15">
                  <c:v>4.819960062112516</c:v>
                </c:pt>
                <c:pt idx="16">
                  <c:v>4.6387367215869606</c:v>
                </c:pt>
                <c:pt idx="17">
                  <c:v>4.3943201917369876</c:v>
                </c:pt>
                <c:pt idx="18">
                  <c:v>4.1739935579996068</c:v>
                </c:pt>
                <c:pt idx="19">
                  <c:v>3.9866172392134582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BB-4D88-B638-FD15A6BD9965}"/>
            </c:ext>
          </c:extLst>
        </c:ser>
        <c:ser>
          <c:idx val="2"/>
          <c:order val="2"/>
          <c:tx>
            <c:strRef>
              <c:f>Sheet1!$AZ$3</c:f>
              <c:strCache>
                <c:ptCount val="1"/>
                <c:pt idx="0">
                  <c:v>Longton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Sheet1!$AZ$4:$AZ$23</c:f>
              <c:numCache>
                <c:formatCode>0.00</c:formatCode>
                <c:ptCount val="20"/>
                <c:pt idx="0">
                  <c:v>0</c:v>
                </c:pt>
                <c:pt idx="1">
                  <c:v>19.215686274509807</c:v>
                </c:pt>
                <c:pt idx="2">
                  <c:v>14.949065960475156</c:v>
                </c:pt>
                <c:pt idx="3">
                  <c:v>10.62827433766207</c:v>
                </c:pt>
                <c:pt idx="4">
                  <c:v>8.2595687988775666</c:v>
                </c:pt>
                <c:pt idx="5">
                  <c:v>6.7586206896551726</c:v>
                </c:pt>
                <c:pt idx="6">
                  <c:v>6.0289041564515822</c:v>
                </c:pt>
                <c:pt idx="7">
                  <c:v>7.013706052133176</c:v>
                </c:pt>
                <c:pt idx="8">
                  <c:v>6.8095761629259952</c:v>
                </c:pt>
                <c:pt idx="9">
                  <c:v>7.8309378417671978</c:v>
                </c:pt>
                <c:pt idx="10">
                  <c:v>7.1538645344860861</c:v>
                </c:pt>
                <c:pt idx="11">
                  <c:v>6.6479780166726705</c:v>
                </c:pt>
                <c:pt idx="12">
                  <c:v>6.2024572905495932</c:v>
                </c:pt>
                <c:pt idx="13">
                  <c:v>5.9383603607499129</c:v>
                </c:pt>
                <c:pt idx="14">
                  <c:v>5.5384100754481009</c:v>
                </c:pt>
                <c:pt idx="15">
                  <c:v>5.2313716237182559</c:v>
                </c:pt>
                <c:pt idx="16">
                  <c:v>4.9560730267569015</c:v>
                </c:pt>
                <c:pt idx="17">
                  <c:v>4.7446798205330438</c:v>
                </c:pt>
                <c:pt idx="18">
                  <c:v>4.5469657046586081</c:v>
                </c:pt>
                <c:pt idx="19">
                  <c:v>4.3551620096358006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BB-4D88-B638-FD15A6BD99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8897968"/>
        <c:axId val="598898952"/>
      </c:lineChart>
      <c:catAx>
        <c:axId val="5988979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898952"/>
        <c:crosses val="autoZero"/>
        <c:auto val="1"/>
        <c:lblAlgn val="ctr"/>
        <c:lblOffset val="100"/>
        <c:noMultiLvlLbl val="0"/>
      </c:catAx>
      <c:valAx>
        <c:axId val="598898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897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581026</xdr:colOff>
      <xdr:row>26</xdr:row>
      <xdr:rowOff>15875</xdr:rowOff>
    </xdr:from>
    <xdr:to>
      <xdr:col>25</xdr:col>
      <xdr:colOff>533400</xdr:colOff>
      <xdr:row>40</xdr:row>
      <xdr:rowOff>92075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18B689-E2C3-D142-8DAA-12BD44E814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12699</xdr:colOff>
      <xdr:row>26</xdr:row>
      <xdr:rowOff>3175</xdr:rowOff>
    </xdr:from>
    <xdr:to>
      <xdr:col>38</xdr:col>
      <xdr:colOff>523874</xdr:colOff>
      <xdr:row>40</xdr:row>
      <xdr:rowOff>79375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E8D776-B235-1A48-B7D5-F8064023D2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41</xdr:col>
      <xdr:colOff>9525</xdr:colOff>
      <xdr:row>25</xdr:row>
      <xdr:rowOff>171450</xdr:rowOff>
    </xdr:from>
    <xdr:to>
      <xdr:col>51</xdr:col>
      <xdr:colOff>533400</xdr:colOff>
      <xdr:row>40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B5641C0-A0E7-4619-BC72-A93ECF3036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A69996-4D63-4A0E-AACD-AC741A434213}" name="Table1" displayName="Table1" ref="C3:E23" totalsRowCount="1" totalsRowDxfId="8">
  <autoFilter ref="C3:E22" xr:uid="{6AA0EAB8-636C-48EC-B5A7-FD4AD82DCB14}"/>
  <tableColumns count="3">
    <tableColumn id="1" xr3:uid="{954349B3-C2DA-4162-B451-7B79E175344C}" name="Diameter (mm)" totalsRowFunction="average" totalsRowDxfId="7"/>
    <tableColumn id="2" xr3:uid="{BA99808B-9A09-4B34-AAA8-69678652D2F9}" name="Weight (g)" totalsRowFunction="average" totalsRowDxfId="6"/>
    <tableColumn id="3" xr3:uid="{D93D607A-BF1A-41CA-A28A-B4BBF87BC885}" name="Count" totalsRowFunction="averag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DBA76C-6E54-43AE-B96F-3F8101E1B2D9}" name="Table2" displayName="Table2" ref="G3:I24" totalsRowCount="1" totalsRowDxfId="5">
  <autoFilter ref="G3:I23" xr:uid="{C9F5140B-2BF9-4D47-B39C-067EF3FB69EE}"/>
  <tableColumns count="3">
    <tableColumn id="1" xr3:uid="{84413201-DBF8-487A-8774-C37BCB532336}" name="Diameter (mm)" totalsRowFunction="average" totalsRowDxfId="4"/>
    <tableColumn id="2" xr3:uid="{63169C38-AF17-4565-8C39-28A472D51EF2}" name="Weight (g)" totalsRowFunction="average" totalsRowDxfId="3"/>
    <tableColumn id="3" xr3:uid="{BC3E7644-03BB-4B6C-A81F-51BC7AA8E342}" name="Count" totalsRowFunction="averag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E9109D-95E4-4F42-9609-773D72FB339D}" name="Table3" displayName="Table3" ref="K3:M24" totalsRowCount="1" totalsRowDxfId="2">
  <autoFilter ref="K3:M23" xr:uid="{8406CF77-2F30-4DCF-A096-BCCB61919BA7}"/>
  <tableColumns count="3">
    <tableColumn id="1" xr3:uid="{7BD98E3F-8200-4F8A-9B56-D88309F438E5}" name="Diameter (mm)" totalsRowFunction="average" totalsRowDxfId="1"/>
    <tableColumn id="2" xr3:uid="{501585D7-FC20-47C2-88BF-F102CD7F5F3A}" name="Weight (g)" totalsRowFunction="average" totalsRowDxfId="0"/>
    <tableColumn id="3" xr3:uid="{DF8F0717-5BD3-4E5F-9C50-3ECA6D925596}" name="Count" totalsRowFunction="aver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091C3-0F81-476C-A0A2-A3BE1C1CB85E}">
  <dimension ref="A1:AZ24"/>
  <sheetViews>
    <sheetView tabSelected="1" topLeftCell="AI1" workbookViewId="0">
      <selection activeCell="BI18" sqref="BI18"/>
    </sheetView>
  </sheetViews>
  <sheetFormatPr defaultColWidth="8.85546875" defaultRowHeight="15" x14ac:dyDescent="0.25"/>
  <cols>
    <col min="1" max="1" width="15.42578125" bestFit="1" customWidth="1"/>
    <col min="2" max="2" width="12.42578125" customWidth="1"/>
    <col min="3" max="3" width="17" bestFit="1" customWidth="1"/>
    <col min="4" max="4" width="12.7109375" bestFit="1" customWidth="1"/>
    <col min="5" max="5" width="8.5703125" bestFit="1" customWidth="1"/>
    <col min="6" max="6" width="12.42578125" customWidth="1"/>
    <col min="7" max="7" width="17" bestFit="1" customWidth="1"/>
    <col min="8" max="8" width="12.7109375" bestFit="1" customWidth="1"/>
    <col min="9" max="9" width="8.5703125" bestFit="1" customWidth="1"/>
    <col min="10" max="10" width="12.42578125" customWidth="1"/>
    <col min="11" max="11" width="17" bestFit="1" customWidth="1"/>
    <col min="12" max="12" width="12.7109375" bestFit="1" customWidth="1"/>
    <col min="13" max="13" width="8.5703125" bestFit="1" customWidth="1"/>
    <col min="16" max="16" width="9.28515625" bestFit="1" customWidth="1"/>
    <col min="17" max="17" width="6.42578125" bestFit="1" customWidth="1"/>
    <col min="18" max="18" width="8.140625" bestFit="1" customWidth="1"/>
    <col min="20" max="20" width="9.28515625" bestFit="1" customWidth="1"/>
    <col min="21" max="21" width="7.7109375" bestFit="1" customWidth="1"/>
    <col min="22" max="22" width="8.140625" bestFit="1" customWidth="1"/>
    <col min="24" max="24" width="9.28515625" bestFit="1" customWidth="1"/>
    <col min="25" max="25" width="9.140625" bestFit="1" customWidth="1"/>
    <col min="26" max="26" width="8.140625" bestFit="1" customWidth="1"/>
    <col min="29" max="29" width="8" bestFit="1" customWidth="1"/>
    <col min="30" max="30" width="6.5703125" bestFit="1" customWidth="1"/>
    <col min="31" max="31" width="8.140625" bestFit="1" customWidth="1"/>
    <col min="33" max="33" width="8" bestFit="1" customWidth="1"/>
    <col min="34" max="34" width="7.7109375" bestFit="1" customWidth="1"/>
    <col min="35" max="35" width="8.140625" bestFit="1" customWidth="1"/>
    <col min="37" max="37" width="8" bestFit="1" customWidth="1"/>
    <col min="38" max="38" width="9.140625" bestFit="1" customWidth="1"/>
    <col min="39" max="39" width="8.140625" bestFit="1" customWidth="1"/>
    <col min="42" max="42" width="8" bestFit="1" customWidth="1"/>
    <col min="43" max="43" width="6.42578125" bestFit="1" customWidth="1"/>
    <col min="44" max="44" width="8.140625" bestFit="1" customWidth="1"/>
    <col min="46" max="46" width="8" bestFit="1" customWidth="1"/>
    <col min="47" max="47" width="7.7109375" bestFit="1" customWidth="1"/>
    <col min="48" max="48" width="8.140625" bestFit="1" customWidth="1"/>
    <col min="50" max="50" width="8" bestFit="1" customWidth="1"/>
    <col min="51" max="51" width="9.140625" bestFit="1" customWidth="1"/>
    <col min="52" max="52" width="8.140625" bestFit="1" customWidth="1"/>
  </cols>
  <sheetData>
    <row r="1" spans="1:52" x14ac:dyDescent="0.25">
      <c r="C1" t="s">
        <v>0</v>
      </c>
      <c r="D1" t="s">
        <v>1</v>
      </c>
      <c r="G1" t="s">
        <v>0</v>
      </c>
      <c r="H1" t="s">
        <v>2</v>
      </c>
      <c r="K1" t="s">
        <v>0</v>
      </c>
      <c r="L1" t="s">
        <v>3</v>
      </c>
    </row>
    <row r="2" spans="1:52" x14ac:dyDescent="0.25">
      <c r="P2" t="s">
        <v>4</v>
      </c>
      <c r="Q2" t="s">
        <v>5</v>
      </c>
      <c r="T2" t="s">
        <v>4</v>
      </c>
      <c r="U2" t="s">
        <v>6</v>
      </c>
      <c r="X2" t="s">
        <v>4</v>
      </c>
      <c r="Y2" t="s">
        <v>7</v>
      </c>
      <c r="AC2" t="s">
        <v>8</v>
      </c>
      <c r="AD2" t="s">
        <v>5</v>
      </c>
      <c r="AG2" t="s">
        <v>8</v>
      </c>
      <c r="AH2" t="s">
        <v>6</v>
      </c>
      <c r="AK2" t="s">
        <v>8</v>
      </c>
      <c r="AL2" t="s">
        <v>7</v>
      </c>
      <c r="AP2" t="s">
        <v>12</v>
      </c>
      <c r="AQ2" t="s">
        <v>5</v>
      </c>
      <c r="AT2" t="s">
        <v>12</v>
      </c>
      <c r="AU2" t="s">
        <v>6</v>
      </c>
      <c r="AX2" t="s">
        <v>12</v>
      </c>
      <c r="AY2" t="s">
        <v>7</v>
      </c>
    </row>
    <row r="3" spans="1:52" x14ac:dyDescent="0.25">
      <c r="A3" t="s">
        <v>9</v>
      </c>
      <c r="C3" t="s">
        <v>10</v>
      </c>
      <c r="D3" t="s">
        <v>11</v>
      </c>
      <c r="E3" t="s">
        <v>12</v>
      </c>
      <c r="G3" t="s">
        <v>10</v>
      </c>
      <c r="H3" t="s">
        <v>11</v>
      </c>
      <c r="I3" t="s">
        <v>12</v>
      </c>
      <c r="K3" t="s">
        <v>10</v>
      </c>
      <c r="L3" t="s">
        <v>11</v>
      </c>
      <c r="M3" t="s">
        <v>12</v>
      </c>
      <c r="P3" t="s">
        <v>1</v>
      </c>
      <c r="Q3" t="s">
        <v>2</v>
      </c>
      <c r="R3" t="s">
        <v>3</v>
      </c>
      <c r="T3" t="s">
        <v>1</v>
      </c>
      <c r="U3" t="s">
        <v>2</v>
      </c>
      <c r="V3" t="s">
        <v>3</v>
      </c>
      <c r="X3" t="s">
        <v>1</v>
      </c>
      <c r="Y3" t="s">
        <v>2</v>
      </c>
      <c r="Z3" t="s">
        <v>3</v>
      </c>
      <c r="AC3" t="s">
        <v>1</v>
      </c>
      <c r="AD3" t="s">
        <v>2</v>
      </c>
      <c r="AE3" t="s">
        <v>3</v>
      </c>
      <c r="AG3" t="s">
        <v>1</v>
      </c>
      <c r="AH3" t="s">
        <v>2</v>
      </c>
      <c r="AI3" t="s">
        <v>3</v>
      </c>
      <c r="AK3" t="s">
        <v>1</v>
      </c>
      <c r="AL3" t="s">
        <v>2</v>
      </c>
      <c r="AM3" t="s">
        <v>3</v>
      </c>
      <c r="AP3" t="s">
        <v>1</v>
      </c>
      <c r="AQ3" t="s">
        <v>2</v>
      </c>
      <c r="AR3" t="s">
        <v>3</v>
      </c>
      <c r="AT3" t="s">
        <v>1</v>
      </c>
      <c r="AU3" t="s">
        <v>2</v>
      </c>
      <c r="AV3" t="s">
        <v>3</v>
      </c>
      <c r="AX3" t="s">
        <v>1</v>
      </c>
      <c r="AY3" t="s">
        <v>2</v>
      </c>
      <c r="AZ3" t="s">
        <v>3</v>
      </c>
    </row>
    <row r="4" spans="1:52" x14ac:dyDescent="0.25">
      <c r="A4">
        <v>1</v>
      </c>
      <c r="C4">
        <v>35.200000000000003</v>
      </c>
      <c r="D4">
        <v>516</v>
      </c>
      <c r="E4">
        <v>18</v>
      </c>
      <c r="G4">
        <v>40.4</v>
      </c>
      <c r="H4">
        <v>536</v>
      </c>
      <c r="I4">
        <v>22</v>
      </c>
      <c r="K4">
        <v>28.6</v>
      </c>
      <c r="L4">
        <v>265</v>
      </c>
      <c r="M4">
        <v>28</v>
      </c>
      <c r="P4" s="2">
        <f>AVERAGE($C$4:C4)</f>
        <v>35.200000000000003</v>
      </c>
      <c r="Q4" s="2">
        <f>AVERAGE($G$4:G4)</f>
        <v>40.4</v>
      </c>
      <c r="R4" s="2">
        <f>AVERAGE($K$4:K4)</f>
        <v>28.6</v>
      </c>
      <c r="S4" s="2"/>
      <c r="T4" s="2" t="e">
        <f>_xlfn.STDEV.S($C$4:C4)</f>
        <v>#DIV/0!</v>
      </c>
      <c r="U4" s="2" t="e">
        <f>_xlfn.STDEV.S($G$4:G4)</f>
        <v>#DIV/0!</v>
      </c>
      <c r="V4" s="2" t="e">
        <f>_xlfn.STDEV.S($K$4:K4)</f>
        <v>#DIV/0!</v>
      </c>
      <c r="W4" s="2"/>
      <c r="X4" s="2" t="e">
        <f>100*(1.96*T4/SQRT($A4))/P4</f>
        <v>#DIV/0!</v>
      </c>
      <c r="Y4" s="2" t="e">
        <f t="shared" ref="Y4:Z19" si="0">100*(1.96*U4/SQRT($A4))/Q4</f>
        <v>#DIV/0!</v>
      </c>
      <c r="Z4" s="2" t="e">
        <f t="shared" si="0"/>
        <v>#DIV/0!</v>
      </c>
      <c r="AA4" s="2"/>
      <c r="AB4" s="2"/>
      <c r="AC4" s="2">
        <f>AVERAGE($D$4:D4)</f>
        <v>516</v>
      </c>
      <c r="AD4" s="2">
        <f>AVERAGE($H$4:H4)</f>
        <v>536</v>
      </c>
      <c r="AE4" s="2">
        <f>AVERAGE($L$4:L4)</f>
        <v>265</v>
      </c>
      <c r="AF4" s="2"/>
      <c r="AG4" s="2" t="e">
        <f>_xlfn.STDEV.S($D$4:D4)</f>
        <v>#DIV/0!</v>
      </c>
      <c r="AH4" s="2" t="e">
        <f>_xlfn.STDEV.S($H$4:H4)</f>
        <v>#DIV/0!</v>
      </c>
      <c r="AI4" s="2" t="e">
        <f>_xlfn.STDEV.S($L$4:L4)</f>
        <v>#DIV/0!</v>
      </c>
      <c r="AJ4" s="2"/>
      <c r="AK4" s="2" t="e">
        <f>100*(1.96*AG4/SQRT($A4))/AC4</f>
        <v>#DIV/0!</v>
      </c>
      <c r="AL4" s="2" t="e">
        <f t="shared" ref="AL4:AL23" si="1">100*(1.96*AH4/SQRT($A4))/AD4</f>
        <v>#DIV/0!</v>
      </c>
      <c r="AM4" s="2" t="e">
        <f t="shared" ref="AM4:AM23" si="2">100*(1.96*AI4/SQRT($A4))/AE4</f>
        <v>#DIV/0!</v>
      </c>
      <c r="AN4" s="2"/>
      <c r="AO4" s="2"/>
      <c r="AP4" s="2">
        <f>AVERAGE($E$4:E4)</f>
        <v>18</v>
      </c>
      <c r="AQ4" s="2">
        <f>AVERAGE($I$4:I4)</f>
        <v>22</v>
      </c>
      <c r="AR4" s="2">
        <f>AVERAGE($M$4:M4)</f>
        <v>28</v>
      </c>
      <c r="AS4" s="2"/>
      <c r="AT4" s="2" t="e">
        <f>_xlfn.STDEV.S($E$4:E4)</f>
        <v>#DIV/0!</v>
      </c>
      <c r="AU4" s="2" t="e">
        <f>_xlfn.STDEV.S($I$4:I4)</f>
        <v>#DIV/0!</v>
      </c>
      <c r="AV4" s="2" t="e">
        <f>_xlfn.STDEV.S($M$4:M4)</f>
        <v>#DIV/0!</v>
      </c>
      <c r="AW4" s="2"/>
      <c r="AX4" s="2" t="e">
        <f>100*(1.96*AT4/SQRT($A4))/AP4</f>
        <v>#DIV/0!</v>
      </c>
      <c r="AY4" s="2" t="e">
        <f t="shared" ref="AY4:AY23" si="3">100*(1.96*AU4/SQRT($A4))/AQ4</f>
        <v>#DIV/0!</v>
      </c>
      <c r="AZ4" s="2" t="e">
        <f t="shared" ref="AZ4:AZ23" si="4">100*(1.96*AV4/SQRT($A4))/AR4</f>
        <v>#DIV/0!</v>
      </c>
    </row>
    <row r="5" spans="1:52" x14ac:dyDescent="0.25">
      <c r="A5">
        <v>2</v>
      </c>
      <c r="C5">
        <v>39.1</v>
      </c>
      <c r="D5">
        <v>594</v>
      </c>
      <c r="E5">
        <v>24</v>
      </c>
      <c r="G5">
        <v>21.6</v>
      </c>
      <c r="H5">
        <v>178</v>
      </c>
      <c r="I5">
        <v>25</v>
      </c>
      <c r="K5">
        <v>24.5</v>
      </c>
      <c r="L5">
        <v>221</v>
      </c>
      <c r="M5">
        <v>23</v>
      </c>
      <c r="P5" s="2">
        <f>AVERAGE($C$4:C5)</f>
        <v>37.150000000000006</v>
      </c>
      <c r="Q5" s="2">
        <f>AVERAGE($G$4:G5)</f>
        <v>31</v>
      </c>
      <c r="R5" s="2">
        <f>AVERAGE($K$4:K5)</f>
        <v>26.55</v>
      </c>
      <c r="S5" s="2"/>
      <c r="T5" s="2">
        <f>_xlfn.STDEV.S($C$4:C5)</f>
        <v>2.7577164466275343</v>
      </c>
      <c r="U5" s="2">
        <f>_xlfn.STDEV.S($G$4:G5)</f>
        <v>13.293607486307087</v>
      </c>
      <c r="V5" s="2">
        <f>_xlfn.STDEV.S($K$4:K5)</f>
        <v>2.8991378028648458</v>
      </c>
      <c r="W5" s="2"/>
      <c r="X5" s="2">
        <f t="shared" ref="X5:X23" si="5">100*(1.96*T5/SQRT($A5))/P5</f>
        <v>10.288021534320315</v>
      </c>
      <c r="Y5" s="2">
        <f t="shared" si="0"/>
        <v>59.432258064516098</v>
      </c>
      <c r="Z5" s="2">
        <f t="shared" si="0"/>
        <v>15.133709981167614</v>
      </c>
      <c r="AA5" s="2"/>
      <c r="AB5" s="2"/>
      <c r="AC5" s="2">
        <f>AVERAGE($D$4:D5)</f>
        <v>555</v>
      </c>
      <c r="AD5" s="2">
        <f>AVERAGE($H$4:H5)</f>
        <v>357</v>
      </c>
      <c r="AE5" s="2">
        <f>AVERAGE($L$4:L5)</f>
        <v>243</v>
      </c>
      <c r="AF5" s="2"/>
      <c r="AG5" s="2">
        <f>_xlfn.STDEV.S($D$4:D5)</f>
        <v>55.154328932550705</v>
      </c>
      <c r="AH5" s="2">
        <f>_xlfn.STDEV.S($H$4:H5)</f>
        <v>253.14422766478401</v>
      </c>
      <c r="AI5" s="2">
        <f>_xlfn.STDEV.S($L$4:L5)</f>
        <v>31.11269837220809</v>
      </c>
      <c r="AJ5" s="2"/>
      <c r="AK5" s="2">
        <f t="shared" ref="AK5:AK23" si="6">100*(1.96*AG5/SQRT($A5))/AC5</f>
        <v>13.772972972972969</v>
      </c>
      <c r="AL5" s="2">
        <f t="shared" si="1"/>
        <v>98.274509803921575</v>
      </c>
      <c r="AM5" s="2">
        <f t="shared" si="2"/>
        <v>17.744855967078188</v>
      </c>
      <c r="AN5" s="2"/>
      <c r="AO5" s="2"/>
      <c r="AP5" s="2">
        <f>AVERAGE($E$4:E5)</f>
        <v>21</v>
      </c>
      <c r="AQ5" s="2">
        <f>AVERAGE($I$4:I5)</f>
        <v>23.5</v>
      </c>
      <c r="AR5" s="2">
        <f>AVERAGE($M$4:M5)</f>
        <v>25.5</v>
      </c>
      <c r="AS5" s="2"/>
      <c r="AT5" s="2">
        <f>_xlfn.STDEV.S($E$4:E5)</f>
        <v>4.2426406871192848</v>
      </c>
      <c r="AU5" s="2">
        <f>_xlfn.STDEV.S($I$4:I5)</f>
        <v>2.1213203435596424</v>
      </c>
      <c r="AV5" s="2">
        <f>_xlfn.STDEV.S($M$4:M5)</f>
        <v>3.5355339059327378</v>
      </c>
      <c r="AW5" s="2"/>
      <c r="AX5" s="2">
        <f t="shared" ref="AX5:AX23" si="7">100*(1.96*AT5/SQRT($A5))/AP5</f>
        <v>27.999999999999989</v>
      </c>
      <c r="AY5" s="2">
        <f t="shared" si="3"/>
        <v>12.510638297872335</v>
      </c>
      <c r="AZ5" s="2">
        <f t="shared" si="4"/>
        <v>19.215686274509807</v>
      </c>
    </row>
    <row r="6" spans="1:52" x14ac:dyDescent="0.25">
      <c r="A6">
        <v>3</v>
      </c>
      <c r="C6">
        <v>41.5</v>
      </c>
      <c r="D6">
        <v>584</v>
      </c>
      <c r="E6">
        <v>23</v>
      </c>
      <c r="G6">
        <v>26.1</v>
      </c>
      <c r="H6">
        <v>254</v>
      </c>
      <c r="I6">
        <v>28</v>
      </c>
      <c r="K6">
        <v>32.9</v>
      </c>
      <c r="L6">
        <v>438</v>
      </c>
      <c r="M6">
        <v>22</v>
      </c>
      <c r="P6" s="2">
        <f>AVERAGE($C$4:C6)</f>
        <v>38.6</v>
      </c>
      <c r="Q6" s="2">
        <f>AVERAGE($G$4:G6)</f>
        <v>29.366666666666664</v>
      </c>
      <c r="R6" s="2">
        <f>AVERAGE($K$4:K6)</f>
        <v>28.666666666666668</v>
      </c>
      <c r="S6" s="2"/>
      <c r="T6" s="2">
        <f>_xlfn.STDEV.S($C$4:C6)</f>
        <v>3.1796226191169277</v>
      </c>
      <c r="U6" s="2">
        <f>_xlfn.STDEV.S($G$4:G6)</f>
        <v>9.8164827373827457</v>
      </c>
      <c r="V6" s="2">
        <f>_xlfn.STDEV.S($K$4:K6)</f>
        <v>4.2003968066521056</v>
      </c>
      <c r="W6" s="2"/>
      <c r="X6" s="2">
        <f t="shared" si="5"/>
        <v>9.321455210192795</v>
      </c>
      <c r="Y6" s="2">
        <f t="shared" si="0"/>
        <v>37.826546914220962</v>
      </c>
      <c r="Z6" s="2">
        <f t="shared" si="0"/>
        <v>16.580917831279262</v>
      </c>
      <c r="AA6" s="2"/>
      <c r="AB6" s="2"/>
      <c r="AC6" s="2">
        <f>AVERAGE($D$4:D6)</f>
        <v>564.66666666666663</v>
      </c>
      <c r="AD6" s="2">
        <f>AVERAGE($H$4:H6)</f>
        <v>322.66666666666669</v>
      </c>
      <c r="AE6" s="2">
        <f>AVERAGE($L$4:L6)</f>
        <v>308</v>
      </c>
      <c r="AF6" s="2"/>
      <c r="AG6" s="2">
        <f>_xlfn.STDEV.S($D$4:D6)</f>
        <v>42.442117446392011</v>
      </c>
      <c r="AH6" s="2">
        <f>_xlfn.STDEV.S($H$4:H6)</f>
        <v>188.61954653039896</v>
      </c>
      <c r="AI6" s="2">
        <f>_xlfn.STDEV.S($L$4:L6)</f>
        <v>114.71268456452408</v>
      </c>
      <c r="AJ6" s="2"/>
      <c r="AK6" s="2">
        <f t="shared" si="6"/>
        <v>8.5055095303420671</v>
      </c>
      <c r="AL6" s="2">
        <f t="shared" si="1"/>
        <v>66.149724201121472</v>
      </c>
      <c r="AM6" s="2">
        <f t="shared" si="2"/>
        <v>42.145981380868022</v>
      </c>
      <c r="AN6" s="2"/>
      <c r="AO6" s="2"/>
      <c r="AP6" s="2">
        <f>AVERAGE($E$4:E6)</f>
        <v>21.666666666666668</v>
      </c>
      <c r="AQ6" s="2">
        <f>AVERAGE($I$4:I6)</f>
        <v>25</v>
      </c>
      <c r="AR6" s="2">
        <f>AVERAGE($M$4:M6)</f>
        <v>24.333333333333332</v>
      </c>
      <c r="AS6" s="2"/>
      <c r="AT6" s="2">
        <f>_xlfn.STDEV.S($E$4:E6)</f>
        <v>3.2145502536643242</v>
      </c>
      <c r="AU6" s="2">
        <f>_xlfn.STDEV.S($I$4:I6)</f>
        <v>3</v>
      </c>
      <c r="AV6" s="2">
        <f>_xlfn.STDEV.S($M$4:M6)</f>
        <v>3.2145502536643242</v>
      </c>
      <c r="AW6" s="2"/>
      <c r="AX6" s="2">
        <f t="shared" si="7"/>
        <v>16.788951001764406</v>
      </c>
      <c r="AY6" s="2">
        <f t="shared" si="3"/>
        <v>13.579278331339999</v>
      </c>
      <c r="AZ6" s="2">
        <f t="shared" si="4"/>
        <v>14.949065960475156</v>
      </c>
    </row>
    <row r="7" spans="1:52" x14ac:dyDescent="0.25">
      <c r="A7">
        <v>4</v>
      </c>
      <c r="C7">
        <v>33</v>
      </c>
      <c r="D7">
        <v>450</v>
      </c>
      <c r="E7">
        <v>19</v>
      </c>
      <c r="G7">
        <v>29.7</v>
      </c>
      <c r="H7">
        <v>299</v>
      </c>
      <c r="I7">
        <v>23</v>
      </c>
      <c r="K7">
        <v>27.4</v>
      </c>
      <c r="L7">
        <v>272</v>
      </c>
      <c r="M7">
        <v>24</v>
      </c>
      <c r="P7" s="2">
        <f>AVERAGE($C$4:C7)</f>
        <v>37.200000000000003</v>
      </c>
      <c r="Q7" s="2">
        <f>AVERAGE($G$4:G7)</f>
        <v>29.45</v>
      </c>
      <c r="R7" s="2">
        <f>AVERAGE($K$4:K7)</f>
        <v>28.35</v>
      </c>
      <c r="S7" s="2"/>
      <c r="T7" s="2">
        <f>_xlfn.STDEV.S($C$4:C7)</f>
        <v>3.8183766184073562</v>
      </c>
      <c r="U7" s="2">
        <f>_xlfn.STDEV.S($G$4:G7)</f>
        <v>8.0168572395920723</v>
      </c>
      <c r="V7" s="2">
        <f>_xlfn.STDEV.S($K$4:K7)</f>
        <v>3.4875970715283477</v>
      </c>
      <c r="W7" s="2"/>
      <c r="X7" s="2">
        <f t="shared" si="5"/>
        <v>10.059164209782818</v>
      </c>
      <c r="Y7" s="2">
        <f t="shared" si="0"/>
        <v>26.67748758845579</v>
      </c>
      <c r="Z7" s="2">
        <f t="shared" si="0"/>
        <v>12.055891111456017</v>
      </c>
      <c r="AA7" s="2"/>
      <c r="AB7" s="2"/>
      <c r="AC7" s="2">
        <f>AVERAGE($D$4:D7)</f>
        <v>536</v>
      </c>
      <c r="AD7" s="2">
        <f>AVERAGE($H$4:H7)</f>
        <v>316.75</v>
      </c>
      <c r="AE7" s="2">
        <f>AVERAGE($L$4:L7)</f>
        <v>299</v>
      </c>
      <c r="AF7" s="2"/>
      <c r="AG7" s="2">
        <f>_xlfn.STDEV.S($D$4:D7)</f>
        <v>66.992536897776901</v>
      </c>
      <c r="AH7" s="2">
        <f>_xlfn.STDEV.S($H$4:H7)</f>
        <v>154.46116016656097</v>
      </c>
      <c r="AI7" s="2">
        <f>_xlfn.STDEV.S($L$4:L7)</f>
        <v>95.376447127509763</v>
      </c>
      <c r="AJ7" s="2"/>
      <c r="AK7" s="2">
        <f t="shared" si="6"/>
        <v>12.248635477578611</v>
      </c>
      <c r="AL7" s="2">
        <f t="shared" si="1"/>
        <v>47.789088228328261</v>
      </c>
      <c r="AM7" s="2">
        <f t="shared" si="2"/>
        <v>31.260507754167079</v>
      </c>
      <c r="AN7" s="2"/>
      <c r="AO7" s="2"/>
      <c r="AP7" s="2">
        <f>AVERAGE($E$4:E7)</f>
        <v>21</v>
      </c>
      <c r="AQ7" s="2">
        <f>AVERAGE($I$4:I7)</f>
        <v>24.5</v>
      </c>
      <c r="AR7" s="2">
        <f>AVERAGE($M$4:M7)</f>
        <v>24.25</v>
      </c>
      <c r="AS7" s="2"/>
      <c r="AT7" s="2">
        <f>_xlfn.STDEV.S($E$4:E7)</f>
        <v>2.9439202887759488</v>
      </c>
      <c r="AU7" s="2">
        <f>_xlfn.STDEV.S($I$4:I7)</f>
        <v>2.6457513110645907</v>
      </c>
      <c r="AV7" s="2">
        <f>_xlfn.STDEV.S($M$4:M7)</f>
        <v>2.6299556396765835</v>
      </c>
      <c r="AW7" s="2"/>
      <c r="AX7" s="2">
        <f t="shared" si="7"/>
        <v>13.738294680954429</v>
      </c>
      <c r="AY7" s="2">
        <f t="shared" si="3"/>
        <v>10.583005244258363</v>
      </c>
      <c r="AZ7" s="2">
        <f t="shared" si="4"/>
        <v>10.62827433766207</v>
      </c>
    </row>
    <row r="8" spans="1:52" x14ac:dyDescent="0.25">
      <c r="A8">
        <v>5</v>
      </c>
      <c r="C8">
        <v>32.700000000000003</v>
      </c>
      <c r="D8">
        <v>374</v>
      </c>
      <c r="E8">
        <v>22</v>
      </c>
      <c r="G8">
        <v>22.9</v>
      </c>
      <c r="H8">
        <v>179</v>
      </c>
      <c r="I8">
        <v>21</v>
      </c>
      <c r="K8">
        <v>34.299999999999997</v>
      </c>
      <c r="L8">
        <v>475</v>
      </c>
      <c r="M8">
        <v>24</v>
      </c>
      <c r="P8" s="2">
        <f>AVERAGE($C$4:C8)</f>
        <v>36.299999999999997</v>
      </c>
      <c r="Q8" s="2">
        <f>AVERAGE($G$4:G8)</f>
        <v>28.139999999999997</v>
      </c>
      <c r="R8" s="2">
        <f>AVERAGE($K$4:K8)</f>
        <v>29.54</v>
      </c>
      <c r="S8" s="2"/>
      <c r="T8" s="2">
        <f>_xlfn.STDEV.S($C$4:C8)</f>
        <v>3.8710463701691813</v>
      </c>
      <c r="U8" s="2">
        <f>_xlfn.STDEV.S($G$4:G8)</f>
        <v>7.5354495552687437</v>
      </c>
      <c r="V8" s="2">
        <f>_xlfn.STDEV.S($K$4:K8)</f>
        <v>4.0252950202438544</v>
      </c>
      <c r="W8" s="2"/>
      <c r="X8" s="2">
        <f t="shared" si="5"/>
        <v>9.3474428332749984</v>
      </c>
      <c r="Y8" s="2">
        <f t="shared" si="0"/>
        <v>23.472326791285628</v>
      </c>
      <c r="Z8" s="2">
        <f t="shared" si="0"/>
        <v>11.944233756075175</v>
      </c>
      <c r="AA8" s="2"/>
      <c r="AB8" s="2"/>
      <c r="AC8" s="2">
        <f>AVERAGE($D$4:D8)</f>
        <v>503.6</v>
      </c>
      <c r="AD8" s="2">
        <f>AVERAGE($H$4:H8)</f>
        <v>289.2</v>
      </c>
      <c r="AE8" s="2">
        <f>AVERAGE($L$4:L8)</f>
        <v>334.2</v>
      </c>
      <c r="AF8" s="2"/>
      <c r="AG8" s="2">
        <f>_xlfn.STDEV.S($D$4:D8)</f>
        <v>92.815946905690666</v>
      </c>
      <c r="AH8" s="2">
        <f>_xlfn.STDEV.S($H$4:H8)</f>
        <v>147.27083893289941</v>
      </c>
      <c r="AI8" s="2">
        <f>_xlfn.STDEV.S($L$4:L8)</f>
        <v>114.095135742064</v>
      </c>
      <c r="AJ8" s="2"/>
      <c r="AK8" s="2">
        <f t="shared" si="6"/>
        <v>16.155036643653126</v>
      </c>
      <c r="AL8" s="2">
        <f t="shared" si="1"/>
        <v>44.636439117321977</v>
      </c>
      <c r="AM8" s="2">
        <f t="shared" si="2"/>
        <v>29.924834210998753</v>
      </c>
      <c r="AN8" s="2"/>
      <c r="AO8" s="2"/>
      <c r="AP8" s="2">
        <f>AVERAGE($E$4:E8)</f>
        <v>21.2</v>
      </c>
      <c r="AQ8" s="2">
        <f>AVERAGE($I$4:I8)</f>
        <v>23.8</v>
      </c>
      <c r="AR8" s="2">
        <f>AVERAGE($M$4:M8)</f>
        <v>24.2</v>
      </c>
      <c r="AS8" s="2"/>
      <c r="AT8" s="2">
        <f>_xlfn.STDEV.S($E$4:E8)</f>
        <v>2.5884358211089658</v>
      </c>
      <c r="AU8" s="2">
        <f>_xlfn.STDEV.S($I$4:I8)</f>
        <v>2.7748873851023297</v>
      </c>
      <c r="AV8" s="2">
        <f>_xlfn.STDEV.S($M$4:M8)</f>
        <v>2.2803508501982757</v>
      </c>
      <c r="AW8" s="2"/>
      <c r="AX8" s="2">
        <f t="shared" si="7"/>
        <v>10.70218883465515</v>
      </c>
      <c r="AY8" s="2">
        <f t="shared" si="3"/>
        <v>10.21973123787485</v>
      </c>
      <c r="AZ8" s="2">
        <f t="shared" si="4"/>
        <v>8.2595687988775666</v>
      </c>
    </row>
    <row r="9" spans="1:52" x14ac:dyDescent="0.25">
      <c r="A9">
        <v>6</v>
      </c>
      <c r="C9">
        <v>37.299999999999997</v>
      </c>
      <c r="D9">
        <v>632</v>
      </c>
      <c r="E9">
        <v>21</v>
      </c>
      <c r="G9">
        <v>28.3</v>
      </c>
      <c r="H9">
        <v>367</v>
      </c>
      <c r="I9">
        <v>26</v>
      </c>
      <c r="K9">
        <v>36.4</v>
      </c>
      <c r="L9">
        <v>480</v>
      </c>
      <c r="M9">
        <v>24</v>
      </c>
      <c r="P9" s="2">
        <f>AVERAGE($C$4:C9)</f>
        <v>36.466666666666669</v>
      </c>
      <c r="Q9" s="2">
        <f>AVERAGE($G$4:G9)</f>
        <v>28.166666666666668</v>
      </c>
      <c r="R9" s="2">
        <f>AVERAGE($K$4:K9)</f>
        <v>30.683333333333334</v>
      </c>
      <c r="S9" s="2"/>
      <c r="T9" s="2">
        <f>_xlfn.STDEV.S($C$4:C9)</f>
        <v>3.4863543518504629</v>
      </c>
      <c r="U9" s="2">
        <f>_xlfn.STDEV.S($G$4:G9)</f>
        <v>6.7402274936879207</v>
      </c>
      <c r="V9" s="2">
        <f>_xlfn.STDEV.S($K$4:K9)</f>
        <v>4.5613229075199824</v>
      </c>
      <c r="W9" s="2"/>
      <c r="X9" s="2">
        <f t="shared" si="5"/>
        <v>7.6499025960456137</v>
      </c>
      <c r="Y9" s="2">
        <f t="shared" si="0"/>
        <v>19.147829287121247</v>
      </c>
      <c r="Z9" s="2">
        <f t="shared" si="0"/>
        <v>11.895117221056271</v>
      </c>
      <c r="AA9" s="2"/>
      <c r="AB9" s="2"/>
      <c r="AC9" s="2">
        <f>AVERAGE($D$4:D9)</f>
        <v>525</v>
      </c>
      <c r="AD9" s="2">
        <f>AVERAGE($H$4:H9)</f>
        <v>302.16666666666669</v>
      </c>
      <c r="AE9" s="2">
        <f>AVERAGE($L$4:L9)</f>
        <v>358.5</v>
      </c>
      <c r="AF9" s="2"/>
      <c r="AG9" s="2">
        <f>_xlfn.STDEV.S($D$4:D9)</f>
        <v>98.181464645828143</v>
      </c>
      <c r="AH9" s="2">
        <f>_xlfn.STDEV.S($H$4:H9)</f>
        <v>135.49821647042691</v>
      </c>
      <c r="AI9" s="2">
        <f>_xlfn.STDEV.S($L$4:L9)</f>
        <v>118.14017098345508</v>
      </c>
      <c r="AJ9" s="2"/>
      <c r="AK9" s="2">
        <f t="shared" si="6"/>
        <v>14.964101636175084</v>
      </c>
      <c r="AL9" s="2">
        <f t="shared" si="1"/>
        <v>35.881242314564908</v>
      </c>
      <c r="AM9" s="2">
        <f t="shared" si="2"/>
        <v>26.368709836720743</v>
      </c>
      <c r="AN9" s="2"/>
      <c r="AO9" s="2"/>
      <c r="AP9" s="2">
        <f>AVERAGE($E$4:E9)</f>
        <v>21.166666666666668</v>
      </c>
      <c r="AQ9" s="2">
        <f>AVERAGE($I$4:I9)</f>
        <v>24.166666666666668</v>
      </c>
      <c r="AR9" s="2">
        <f>AVERAGE($M$4:M9)</f>
        <v>24.166666666666668</v>
      </c>
      <c r="AS9" s="2"/>
      <c r="AT9" s="2">
        <f>_xlfn.STDEV.S($E$4:E9)</f>
        <v>2.3166067138525408</v>
      </c>
      <c r="AU9" s="2">
        <f>_xlfn.STDEV.S($I$4:I9)</f>
        <v>2.6394443859772205</v>
      </c>
      <c r="AV9" s="2">
        <f>_xlfn.STDEV.S($M$4:M9)</f>
        <v>2.0412414523193152</v>
      </c>
      <c r="AW9" s="2"/>
      <c r="AX9" s="2">
        <f t="shared" si="7"/>
        <v>8.7575028283016607</v>
      </c>
      <c r="AY9" s="2">
        <f t="shared" si="3"/>
        <v>8.7392911877184662</v>
      </c>
      <c r="AZ9" s="2">
        <f t="shared" si="4"/>
        <v>6.7586206896551726</v>
      </c>
    </row>
    <row r="10" spans="1:52" x14ac:dyDescent="0.25">
      <c r="A10">
        <v>7</v>
      </c>
      <c r="C10">
        <v>31.7</v>
      </c>
      <c r="D10">
        <v>481</v>
      </c>
      <c r="E10">
        <v>23</v>
      </c>
      <c r="G10">
        <v>28.6</v>
      </c>
      <c r="H10">
        <v>358</v>
      </c>
      <c r="I10">
        <v>25</v>
      </c>
      <c r="K10">
        <v>32.799999999999997</v>
      </c>
      <c r="L10">
        <v>456</v>
      </c>
      <c r="M10">
        <v>26</v>
      </c>
      <c r="P10" s="2">
        <f>AVERAGE($C$4:C10)</f>
        <v>35.785714285714285</v>
      </c>
      <c r="Q10" s="2">
        <f>AVERAGE($G$4:G10)</f>
        <v>28.228571428571428</v>
      </c>
      <c r="R10" s="2">
        <f>AVERAGE($K$4:K10)</f>
        <v>30.985714285714284</v>
      </c>
      <c r="S10" s="2"/>
      <c r="T10" s="2">
        <f>_xlfn.STDEV.S($C$4:C10)</f>
        <v>3.6571521577262689</v>
      </c>
      <c r="U10" s="2">
        <f>_xlfn.STDEV.S($G$4:G10)</f>
        <v>6.1551372272041531</v>
      </c>
      <c r="V10" s="2">
        <f>_xlfn.STDEV.S($K$4:K10)</f>
        <v>4.2400584003165793</v>
      </c>
      <c r="W10" s="2"/>
      <c r="X10" s="2">
        <f t="shared" si="5"/>
        <v>7.57077589919811</v>
      </c>
      <c r="Y10" s="2">
        <f t="shared" si="0"/>
        <v>16.153100345024995</v>
      </c>
      <c r="Z10" s="2">
        <f t="shared" si="0"/>
        <v>10.137185126966767</v>
      </c>
      <c r="AA10" s="2"/>
      <c r="AB10" s="2"/>
      <c r="AC10" s="2">
        <f>AVERAGE($D$4:D10)</f>
        <v>518.71428571428567</v>
      </c>
      <c r="AD10" s="2">
        <f>AVERAGE($H$4:H10)</f>
        <v>310.14285714285717</v>
      </c>
      <c r="AE10" s="2">
        <f>AVERAGE($L$4:L10)</f>
        <v>372.42857142857144</v>
      </c>
      <c r="AF10" s="2"/>
      <c r="AG10" s="2">
        <f>_xlfn.STDEV.S($D$4:D10)</f>
        <v>91.156850694675938</v>
      </c>
      <c r="AH10" s="2">
        <f>_xlfn.STDEV.S($H$4:H10)</f>
        <v>125.47965116760112</v>
      </c>
      <c r="AI10" s="2">
        <f>_xlfn.STDEV.S($L$4:L10)</f>
        <v>113.9690851983659</v>
      </c>
      <c r="AJ10" s="2"/>
      <c r="AK10" s="2">
        <f t="shared" si="6"/>
        <v>13.018716061316379</v>
      </c>
      <c r="AL10" s="2">
        <f t="shared" si="1"/>
        <v>29.972196458483271</v>
      </c>
      <c r="AM10" s="2">
        <f t="shared" si="2"/>
        <v>22.669979244550859</v>
      </c>
      <c r="AN10" s="2"/>
      <c r="AO10" s="2"/>
      <c r="AP10" s="2">
        <f>AVERAGE($E$4:E10)</f>
        <v>21.428571428571427</v>
      </c>
      <c r="AQ10" s="2">
        <f>AVERAGE($I$4:I10)</f>
        <v>24.285714285714285</v>
      </c>
      <c r="AR10" s="2">
        <f>AVERAGE($M$4:M10)</f>
        <v>24.428571428571427</v>
      </c>
      <c r="AS10" s="2"/>
      <c r="AT10" s="2">
        <f>_xlfn.STDEV.S($E$4:E10)</f>
        <v>2.2253945610567469</v>
      </c>
      <c r="AU10" s="2">
        <f>_xlfn.STDEV.S($I$4:I10)</f>
        <v>2.4299715851758235</v>
      </c>
      <c r="AV10" s="2">
        <f>_xlfn.STDEV.S($M$4:M10)</f>
        <v>1.9880595947760096</v>
      </c>
      <c r="AW10" s="2"/>
      <c r="AX10" s="2">
        <f t="shared" si="7"/>
        <v>7.6934450213344796</v>
      </c>
      <c r="AY10" s="2">
        <f t="shared" si="3"/>
        <v>7.412374702567134</v>
      </c>
      <c r="AZ10" s="2">
        <f t="shared" si="4"/>
        <v>6.0289041564515822</v>
      </c>
    </row>
    <row r="11" spans="1:52" x14ac:dyDescent="0.25">
      <c r="A11">
        <v>8</v>
      </c>
      <c r="C11">
        <v>29.6</v>
      </c>
      <c r="D11">
        <v>402</v>
      </c>
      <c r="E11">
        <v>20</v>
      </c>
      <c r="G11">
        <v>32.200000000000003</v>
      </c>
      <c r="H11">
        <v>340</v>
      </c>
      <c r="I11">
        <v>21</v>
      </c>
      <c r="K11">
        <v>32.1</v>
      </c>
      <c r="L11">
        <v>410</v>
      </c>
      <c r="M11">
        <v>20</v>
      </c>
      <c r="P11" s="2">
        <f>AVERAGE($C$4:C11)</f>
        <v>35.012500000000003</v>
      </c>
      <c r="Q11" s="2">
        <f>AVERAGE($G$4:G11)</f>
        <v>28.725000000000001</v>
      </c>
      <c r="R11" s="2">
        <f>AVERAGE($K$4:K11)</f>
        <v>31.124999999999996</v>
      </c>
      <c r="S11" s="2"/>
      <c r="T11" s="2">
        <f>_xlfn.STDEV.S($C$4:C11)</f>
        <v>4.0307523225465065</v>
      </c>
      <c r="U11" s="2">
        <f>_xlfn.STDEV.S($G$4:G11)</f>
        <v>5.8689862838483302</v>
      </c>
      <c r="V11" s="2">
        <f>_xlfn.STDEV.S($K$4:K11)</f>
        <v>3.9452503089157878</v>
      </c>
      <c r="W11" s="2"/>
      <c r="X11" s="2">
        <f t="shared" si="5"/>
        <v>7.9776332868116793</v>
      </c>
      <c r="Y11" s="2">
        <f t="shared" si="0"/>
        <v>14.158398607484733</v>
      </c>
      <c r="Z11" s="2">
        <f t="shared" si="0"/>
        <v>8.7836754440945271</v>
      </c>
      <c r="AA11" s="2"/>
      <c r="AB11" s="2"/>
      <c r="AC11" s="2">
        <f>AVERAGE($D$4:D11)</f>
        <v>504.125</v>
      </c>
      <c r="AD11" s="2">
        <f>AVERAGE($H$4:H11)</f>
        <v>313.875</v>
      </c>
      <c r="AE11" s="2">
        <f>AVERAGE($L$4:L11)</f>
        <v>377.125</v>
      </c>
      <c r="AF11" s="2"/>
      <c r="AG11" s="2">
        <f>_xlfn.STDEV.S($D$4:D11)</f>
        <v>93.942896789181759</v>
      </c>
      <c r="AH11" s="2">
        <f>_xlfn.STDEV.S($H$4:H11)</f>
        <v>116.65019441536674</v>
      </c>
      <c r="AI11" s="2">
        <f>_xlfn.STDEV.S($L$4:L11)</f>
        <v>106.34772816433028</v>
      </c>
      <c r="AJ11" s="2"/>
      <c r="AK11" s="2">
        <f t="shared" si="6"/>
        <v>12.913286620711052</v>
      </c>
      <c r="AL11" s="2">
        <f t="shared" si="1"/>
        <v>25.753711072203348</v>
      </c>
      <c r="AM11" s="2">
        <f t="shared" si="2"/>
        <v>19.541323368592881</v>
      </c>
      <c r="AN11" s="2"/>
      <c r="AO11" s="2"/>
      <c r="AP11" s="2">
        <f>AVERAGE($E$4:E11)</f>
        <v>21.25</v>
      </c>
      <c r="AQ11" s="2">
        <f>AVERAGE($I$4:I11)</f>
        <v>23.875</v>
      </c>
      <c r="AR11" s="2">
        <f>AVERAGE($M$4:M11)</f>
        <v>23.875</v>
      </c>
      <c r="AS11" s="2"/>
      <c r="AT11" s="2">
        <f>_xlfn.STDEV.S($E$4:E11)</f>
        <v>2.1213203435596424</v>
      </c>
      <c r="AU11" s="2">
        <f>_xlfn.STDEV.S($I$4:I11)</f>
        <v>2.5319388392523003</v>
      </c>
      <c r="AV11" s="2">
        <f>_xlfn.STDEV.S($M$4:M11)</f>
        <v>2.416461403433896</v>
      </c>
      <c r="AW11" s="2"/>
      <c r="AX11" s="2">
        <f t="shared" si="7"/>
        <v>6.917647058823527</v>
      </c>
      <c r="AY11" s="2">
        <f t="shared" si="3"/>
        <v>7.3488758128971696</v>
      </c>
      <c r="AZ11" s="2">
        <f t="shared" si="4"/>
        <v>7.013706052133176</v>
      </c>
    </row>
    <row r="12" spans="1:52" x14ac:dyDescent="0.25">
      <c r="A12">
        <v>9</v>
      </c>
      <c r="C12">
        <v>41.9</v>
      </c>
      <c r="D12">
        <v>718</v>
      </c>
      <c r="E12">
        <v>19</v>
      </c>
      <c r="G12">
        <v>30.6</v>
      </c>
      <c r="H12">
        <v>364</v>
      </c>
      <c r="I12">
        <v>22</v>
      </c>
      <c r="K12">
        <v>34.799999999999997</v>
      </c>
      <c r="L12">
        <v>492</v>
      </c>
      <c r="M12">
        <v>21</v>
      </c>
      <c r="P12" s="2">
        <f>AVERAGE($C$4:C12)</f>
        <v>35.777777777777779</v>
      </c>
      <c r="Q12" s="2">
        <f>AVERAGE($G$4:G12)</f>
        <v>28.933333333333337</v>
      </c>
      <c r="R12" s="2">
        <f>AVERAGE($K$4:K12)</f>
        <v>31.533333333333328</v>
      </c>
      <c r="S12" s="2"/>
      <c r="T12" s="2">
        <f>_xlfn.STDEV.S($C$4:C12)</f>
        <v>4.4144019350807149</v>
      </c>
      <c r="U12" s="2">
        <f>_xlfn.STDEV.S($G$4:G12)</f>
        <v>5.5253959134164985</v>
      </c>
      <c r="V12" s="2">
        <f>_xlfn.STDEV.S($K$4:K12)</f>
        <v>3.8884444190447605</v>
      </c>
      <c r="W12" s="2"/>
      <c r="X12" s="2">
        <f t="shared" si="5"/>
        <v>8.061081794495216</v>
      </c>
      <c r="Y12" s="2">
        <f t="shared" si="0"/>
        <v>12.476700449650156</v>
      </c>
      <c r="Z12" s="2">
        <f t="shared" si="0"/>
        <v>8.0563964707481315</v>
      </c>
      <c r="AA12" s="2"/>
      <c r="AB12" s="2"/>
      <c r="AC12" s="2">
        <f>AVERAGE($D$4:D12)</f>
        <v>527.88888888888891</v>
      </c>
      <c r="AD12" s="2">
        <f>AVERAGE($H$4:H12)</f>
        <v>319.44444444444446</v>
      </c>
      <c r="AE12" s="2">
        <f>AVERAGE($L$4:L12)</f>
        <v>389.88888888888891</v>
      </c>
      <c r="AF12" s="2"/>
      <c r="AG12" s="2">
        <f>_xlfn.STDEV.S($D$4:D12)</f>
        <v>113.15746157947838</v>
      </c>
      <c r="AH12" s="2">
        <f>_xlfn.STDEV.S($H$4:H12)</f>
        <v>110.388078059987</v>
      </c>
      <c r="AI12" s="2">
        <f>_xlfn.STDEV.S($L$4:L12)</f>
        <v>106.59437654544035</v>
      </c>
      <c r="AJ12" s="2"/>
      <c r="AK12" s="2">
        <f t="shared" si="6"/>
        <v>14.004754243050577</v>
      </c>
      <c r="AL12" s="2">
        <f t="shared" si="1"/>
        <v>22.576761704094729</v>
      </c>
      <c r="AM12" s="2">
        <f t="shared" si="2"/>
        <v>17.861924596386128</v>
      </c>
      <c r="AN12" s="2"/>
      <c r="AO12" s="2"/>
      <c r="AP12" s="2">
        <f>AVERAGE($E$4:E12)</f>
        <v>21</v>
      </c>
      <c r="AQ12" s="2">
        <f>AVERAGE($I$4:I12)</f>
        <v>23.666666666666668</v>
      </c>
      <c r="AR12" s="2">
        <f>AVERAGE($M$4:M12)</f>
        <v>23.555555555555557</v>
      </c>
      <c r="AS12" s="2"/>
      <c r="AT12" s="2">
        <f>_xlfn.STDEV.S($E$4:E12)</f>
        <v>2.1213203435596424</v>
      </c>
      <c r="AU12" s="2">
        <f>_xlfn.STDEV.S($I$4:I12)</f>
        <v>2.4494897427831779</v>
      </c>
      <c r="AV12" s="2">
        <f>_xlfn.STDEV.S($M$4:M12)</f>
        <v>2.4551533104427059</v>
      </c>
      <c r="AW12" s="2"/>
      <c r="AX12" s="2">
        <f t="shared" si="7"/>
        <v>6.5996632910744424</v>
      </c>
      <c r="AY12" s="2">
        <f t="shared" si="3"/>
        <v>6.7619716843028561</v>
      </c>
      <c r="AZ12" s="2">
        <f t="shared" si="4"/>
        <v>6.8095761629259952</v>
      </c>
    </row>
    <row r="13" spans="1:52" x14ac:dyDescent="0.25">
      <c r="A13">
        <v>10</v>
      </c>
      <c r="C13">
        <v>36.9</v>
      </c>
      <c r="D13">
        <v>531</v>
      </c>
      <c r="E13">
        <v>20</v>
      </c>
      <c r="G13">
        <v>35</v>
      </c>
      <c r="H13">
        <v>493</v>
      </c>
      <c r="I13">
        <v>27</v>
      </c>
      <c r="K13">
        <v>23.5</v>
      </c>
      <c r="L13">
        <v>188</v>
      </c>
      <c r="M13">
        <v>18</v>
      </c>
      <c r="P13" s="2">
        <f>AVERAGE($C$4:C13)</f>
        <v>35.89</v>
      </c>
      <c r="Q13" s="2">
        <f>AVERAGE($G$4:G13)</f>
        <v>29.540000000000003</v>
      </c>
      <c r="R13" s="2">
        <f>AVERAGE($K$4:K13)</f>
        <v>30.729999999999997</v>
      </c>
      <c r="S13" s="2"/>
      <c r="T13" s="2">
        <f>_xlfn.STDEV.S($C$4:C13)</f>
        <v>4.1770404195634638</v>
      </c>
      <c r="U13" s="2">
        <f>_xlfn.STDEV.S($G$4:G13)</f>
        <v>5.5514162357205725</v>
      </c>
      <c r="V13" s="2">
        <f>_xlfn.STDEV.S($K$4:K13)</f>
        <v>4.460206771489923</v>
      </c>
      <c r="W13" s="2"/>
      <c r="X13" s="2">
        <f t="shared" si="5"/>
        <v>7.2135872790848561</v>
      </c>
      <c r="Y13" s="2">
        <f t="shared" si="0"/>
        <v>11.647946617213877</v>
      </c>
      <c r="Z13" s="2">
        <f t="shared" si="0"/>
        <v>8.9959804676537782</v>
      </c>
      <c r="AA13" s="2"/>
      <c r="AB13" s="2"/>
      <c r="AC13" s="2">
        <f>AVERAGE($D$4:D13)</f>
        <v>528.20000000000005</v>
      </c>
      <c r="AD13" s="2">
        <f>AVERAGE($H$4:H13)</f>
        <v>336.8</v>
      </c>
      <c r="AE13" s="2">
        <f>AVERAGE($L$4:L13)</f>
        <v>369.7</v>
      </c>
      <c r="AF13" s="2"/>
      <c r="AG13" s="2">
        <f>_xlfn.STDEV.S($D$4:D13)</f>
        <v>106.6904140232123</v>
      </c>
      <c r="AH13" s="2">
        <f>_xlfn.STDEV.S($H$4:H13)</f>
        <v>117.65939543161585</v>
      </c>
      <c r="AI13" s="2">
        <f>_xlfn.STDEV.S($L$4:L13)</f>
        <v>119.06212197373647</v>
      </c>
      <c r="AJ13" s="2"/>
      <c r="AK13" s="2">
        <f t="shared" si="6"/>
        <v>12.519387298876371</v>
      </c>
      <c r="AL13" s="2">
        <f t="shared" si="1"/>
        <v>21.652627323555222</v>
      </c>
      <c r="AM13" s="2">
        <f t="shared" si="2"/>
        <v>19.960905529888759</v>
      </c>
      <c r="AN13" s="2"/>
      <c r="AO13" s="2"/>
      <c r="AP13" s="2">
        <f>AVERAGE($E$4:E13)</f>
        <v>20.9</v>
      </c>
      <c r="AQ13" s="2">
        <f>AVERAGE($I$4:I13)</f>
        <v>24</v>
      </c>
      <c r="AR13" s="2">
        <f>AVERAGE($M$4:M13)</f>
        <v>23</v>
      </c>
      <c r="AS13" s="2"/>
      <c r="AT13" s="2">
        <f>_xlfn.STDEV.S($E$4:E13)</f>
        <v>2.0248456731316584</v>
      </c>
      <c r="AU13" s="2">
        <f>_xlfn.STDEV.S($I$4:I13)</f>
        <v>2.5385910352879693</v>
      </c>
      <c r="AV13" s="2">
        <f>_xlfn.STDEV.S($M$4:M13)</f>
        <v>2.9059326290271157</v>
      </c>
      <c r="AW13" s="2"/>
      <c r="AX13" s="2">
        <f t="shared" si="7"/>
        <v>6.0048437824729097</v>
      </c>
      <c r="AY13" s="2">
        <f t="shared" si="3"/>
        <v>6.5559792706758051</v>
      </c>
      <c r="AZ13" s="2">
        <f t="shared" si="4"/>
        <v>7.8309378417671978</v>
      </c>
    </row>
    <row r="14" spans="1:52" x14ac:dyDescent="0.25">
      <c r="A14">
        <v>11</v>
      </c>
      <c r="C14">
        <v>27.1</v>
      </c>
      <c r="D14">
        <v>328</v>
      </c>
      <c r="E14">
        <v>23</v>
      </c>
      <c r="G14">
        <v>24.6</v>
      </c>
      <c r="H14">
        <v>223</v>
      </c>
      <c r="I14">
        <v>26</v>
      </c>
      <c r="K14">
        <v>23.3</v>
      </c>
      <c r="L14">
        <v>215</v>
      </c>
      <c r="M14">
        <v>22</v>
      </c>
      <c r="P14" s="2">
        <f>AVERAGE($C$4:C14)</f>
        <v>35.090909090909093</v>
      </c>
      <c r="Q14" s="2">
        <f>AVERAGE($G$4:G14)</f>
        <v>29.090909090909097</v>
      </c>
      <c r="R14" s="2">
        <f>AVERAGE($K$4:K14)</f>
        <v>30.054545454545451</v>
      </c>
      <c r="S14" s="2"/>
      <c r="T14" s="2">
        <f>_xlfn.STDEV.S($C$4:C14)</f>
        <v>4.7672748075718339</v>
      </c>
      <c r="U14" s="2">
        <f>_xlfn.STDEV.S($G$4:G14)</f>
        <v>5.4731078091801528</v>
      </c>
      <c r="V14" s="2">
        <f>_xlfn.STDEV.S($K$4:K14)</f>
        <v>4.7877685065933786</v>
      </c>
      <c r="W14" s="2"/>
      <c r="X14" s="2">
        <f t="shared" si="5"/>
        <v>8.0285163590906325</v>
      </c>
      <c r="Y14" s="2">
        <f t="shared" si="0"/>
        <v>11.118250087131456</v>
      </c>
      <c r="Z14" s="2">
        <f t="shared" si="0"/>
        <v>9.4141845644654829</v>
      </c>
      <c r="AA14" s="2"/>
      <c r="AB14" s="2"/>
      <c r="AC14" s="2">
        <f>AVERAGE($D$4:D14)</f>
        <v>510</v>
      </c>
      <c r="AD14" s="2">
        <f>AVERAGE($H$4:H14)</f>
        <v>326.45454545454544</v>
      </c>
      <c r="AE14" s="2">
        <f>AVERAGE($L$4:L14)</f>
        <v>355.63636363636363</v>
      </c>
      <c r="AF14" s="2"/>
      <c r="AG14" s="2">
        <f>_xlfn.STDEV.S($D$4:D14)</f>
        <v>117.84820745348654</v>
      </c>
      <c r="AH14" s="2">
        <f>_xlfn.STDEV.S($H$4:H14)</f>
        <v>116.77616506493408</v>
      </c>
      <c r="AI14" s="2">
        <f>_xlfn.STDEV.S($L$4:L14)</f>
        <v>122.20415109747518</v>
      </c>
      <c r="AJ14" s="2"/>
      <c r="AK14" s="2">
        <f t="shared" si="6"/>
        <v>13.655654923793078</v>
      </c>
      <c r="AL14" s="2">
        <f t="shared" si="1"/>
        <v>21.139329963656625</v>
      </c>
      <c r="AM14" s="2">
        <f t="shared" si="2"/>
        <v>20.306708112164554</v>
      </c>
      <c r="AN14" s="2"/>
      <c r="AO14" s="2"/>
      <c r="AP14" s="2">
        <f>AVERAGE($E$4:E14)</f>
        <v>21.09090909090909</v>
      </c>
      <c r="AQ14" s="2">
        <f>AVERAGE($I$4:I14)</f>
        <v>24.181818181818183</v>
      </c>
      <c r="AR14" s="2">
        <f>AVERAGE($M$4:M14)</f>
        <v>22.90909090909091</v>
      </c>
      <c r="AS14" s="2"/>
      <c r="AT14" s="2">
        <f>_xlfn.STDEV.S($E$4:E14)</f>
        <v>2.0225995873897267</v>
      </c>
      <c r="AU14" s="2">
        <f>_xlfn.STDEV.S($I$4:I14)</f>
        <v>2.4826671874490875</v>
      </c>
      <c r="AV14" s="2">
        <f>_xlfn.STDEV.S($M$4:M14)</f>
        <v>2.7732488332115275</v>
      </c>
      <c r="AW14" s="2"/>
      <c r="AX14" s="2">
        <f t="shared" si="7"/>
        <v>5.6672757360770554</v>
      </c>
      <c r="AY14" s="2">
        <f t="shared" si="3"/>
        <v>6.067213555859885</v>
      </c>
      <c r="AZ14" s="2">
        <f t="shared" si="4"/>
        <v>7.1538645344860861</v>
      </c>
    </row>
    <row r="15" spans="1:52" x14ac:dyDescent="0.25">
      <c r="A15">
        <v>12</v>
      </c>
      <c r="C15">
        <v>35.200000000000003</v>
      </c>
      <c r="D15">
        <v>454</v>
      </c>
      <c r="E15">
        <v>23</v>
      </c>
      <c r="G15">
        <v>30.6</v>
      </c>
      <c r="H15">
        <v>385</v>
      </c>
      <c r="I15">
        <v>22</v>
      </c>
      <c r="K15">
        <v>38.1</v>
      </c>
      <c r="L15">
        <v>587</v>
      </c>
      <c r="M15">
        <v>25</v>
      </c>
      <c r="P15" s="2">
        <f>AVERAGE($C$4:C15)</f>
        <v>35.1</v>
      </c>
      <c r="Q15" s="2">
        <f>AVERAGE($G$4:G15)</f>
        <v>29.216666666666672</v>
      </c>
      <c r="R15" s="2">
        <f>AVERAGE($K$4:K15)</f>
        <v>30.724999999999998</v>
      </c>
      <c r="S15" s="2"/>
      <c r="T15" s="2">
        <f>_xlfn.STDEV.S($C$4:C15)</f>
        <v>4.5455272721454705</v>
      </c>
      <c r="U15" s="2">
        <f>_xlfn.STDEV.S($G$4:G15)</f>
        <v>5.2365556572536027</v>
      </c>
      <c r="V15" s="2">
        <f>_xlfn.STDEV.S($K$4:K15)</f>
        <v>5.1218116468154484</v>
      </c>
      <c r="W15" s="2"/>
      <c r="X15" s="2">
        <f t="shared" si="5"/>
        <v>7.3272768270607775</v>
      </c>
      <c r="Y15" s="2">
        <f t="shared" si="0"/>
        <v>10.140993549258374</v>
      </c>
      <c r="Z15" s="2">
        <f t="shared" si="0"/>
        <v>9.4318559686473886</v>
      </c>
      <c r="AA15" s="2"/>
      <c r="AB15" s="2"/>
      <c r="AC15" s="2">
        <f>AVERAGE($D$4:D15)</f>
        <v>505.33333333333331</v>
      </c>
      <c r="AD15" s="2">
        <f>AVERAGE($H$4:H15)</f>
        <v>331.33333333333331</v>
      </c>
      <c r="AE15" s="2">
        <f>AVERAGE($L$4:L15)</f>
        <v>374.91666666666669</v>
      </c>
      <c r="AF15" s="2"/>
      <c r="AG15" s="2">
        <f>_xlfn.STDEV.S($D$4:D15)</f>
        <v>113.52078971258825</v>
      </c>
      <c r="AH15" s="2">
        <f>_xlfn.STDEV.S($H$4:H15)</f>
        <v>112.61707712689966</v>
      </c>
      <c r="AI15" s="2">
        <f>_xlfn.STDEV.S($L$4:L15)</f>
        <v>134.30187051654354</v>
      </c>
      <c r="AJ15" s="2"/>
      <c r="AK15" s="2">
        <f t="shared" si="6"/>
        <v>12.710507914748964</v>
      </c>
      <c r="AL15" s="2">
        <f t="shared" si="1"/>
        <v>19.231119657547207</v>
      </c>
      <c r="AM15" s="2">
        <f t="shared" si="2"/>
        <v>20.268087132293065</v>
      </c>
      <c r="AN15" s="2"/>
      <c r="AO15" s="2"/>
      <c r="AP15" s="2">
        <f>AVERAGE($E$4:E15)</f>
        <v>21.25</v>
      </c>
      <c r="AQ15" s="2">
        <f>AVERAGE($I$4:I15)</f>
        <v>24</v>
      </c>
      <c r="AR15" s="2">
        <f>AVERAGE($M$4:M15)</f>
        <v>23.083333333333332</v>
      </c>
      <c r="AS15" s="2"/>
      <c r="AT15" s="2">
        <f>_xlfn.STDEV.S($E$4:E15)</f>
        <v>2.0056737702645644</v>
      </c>
      <c r="AU15" s="2">
        <f>_xlfn.STDEV.S($I$4:I15)</f>
        <v>2.4494897427831779</v>
      </c>
      <c r="AV15" s="2">
        <f>_xlfn.STDEV.S($M$4:M15)</f>
        <v>2.7122058561364093</v>
      </c>
      <c r="AW15" s="2"/>
      <c r="AX15" s="2">
        <f t="shared" si="7"/>
        <v>5.3403141898609015</v>
      </c>
      <c r="AY15" s="2">
        <f t="shared" si="3"/>
        <v>5.7747053796901389</v>
      </c>
      <c r="AZ15" s="2">
        <f t="shared" si="4"/>
        <v>6.6479780166726705</v>
      </c>
    </row>
    <row r="16" spans="1:52" x14ac:dyDescent="0.25">
      <c r="A16">
        <v>13</v>
      </c>
      <c r="C16">
        <v>38.6</v>
      </c>
      <c r="D16">
        <v>619</v>
      </c>
      <c r="E16">
        <v>22</v>
      </c>
      <c r="G16">
        <v>25.2</v>
      </c>
      <c r="H16">
        <v>263</v>
      </c>
      <c r="I16">
        <v>24</v>
      </c>
      <c r="K16">
        <v>24.1</v>
      </c>
      <c r="L16">
        <v>260</v>
      </c>
      <c r="M16">
        <v>25</v>
      </c>
      <c r="P16" s="2">
        <f>AVERAGE($C$4:C16)</f>
        <v>35.369230769230768</v>
      </c>
      <c r="Q16" s="2">
        <f>AVERAGE($G$4:G16)</f>
        <v>28.907692307692312</v>
      </c>
      <c r="R16" s="2">
        <f>AVERAGE($K$4:K16)</f>
        <v>30.215384615384615</v>
      </c>
      <c r="S16" s="2"/>
      <c r="T16" s="2">
        <f>_xlfn.STDEV.S($C$4:C16)</f>
        <v>4.4589581397797042</v>
      </c>
      <c r="U16" s="2">
        <f>_xlfn.STDEV.S($G$4:G16)</f>
        <v>5.1358967958318384</v>
      </c>
      <c r="V16" s="2">
        <f>_xlfn.STDEV.S($K$4:K16)</f>
        <v>5.2367047771548885</v>
      </c>
      <c r="W16" s="2"/>
      <c r="X16" s="2">
        <f t="shared" si="5"/>
        <v>6.8531805845849441</v>
      </c>
      <c r="Y16" s="2">
        <f t="shared" si="0"/>
        <v>9.6580013081456304</v>
      </c>
      <c r="Z16" s="2">
        <f t="shared" si="0"/>
        <v>9.4213764952796293</v>
      </c>
      <c r="AA16" s="2"/>
      <c r="AB16" s="2"/>
      <c r="AC16" s="2">
        <f>AVERAGE($D$4:D16)</f>
        <v>514.07692307692309</v>
      </c>
      <c r="AD16" s="2">
        <f>AVERAGE($H$4:H16)</f>
        <v>326.07692307692309</v>
      </c>
      <c r="AE16" s="2">
        <f>AVERAGE($L$4:L16)</f>
        <v>366.07692307692309</v>
      </c>
      <c r="AF16" s="2"/>
      <c r="AG16" s="2">
        <f>_xlfn.STDEV.S($D$4:D16)</f>
        <v>113.16762017648975</v>
      </c>
      <c r="AH16" s="2">
        <f>_xlfn.STDEV.S($H$4:H16)</f>
        <v>109.47561489395824</v>
      </c>
      <c r="AI16" s="2">
        <f>_xlfn.STDEV.S($L$4:L16)</f>
        <v>132.47544523323401</v>
      </c>
      <c r="AJ16" s="2"/>
      <c r="AK16" s="2">
        <f t="shared" si="6"/>
        <v>11.966812034212047</v>
      </c>
      <c r="AL16" s="2">
        <f t="shared" si="1"/>
        <v>18.25079235927593</v>
      </c>
      <c r="AM16" s="2">
        <f t="shared" si="2"/>
        <v>19.671950843361202</v>
      </c>
      <c r="AN16" s="2"/>
      <c r="AO16" s="2"/>
      <c r="AP16" s="2">
        <f>AVERAGE($E$4:E16)</f>
        <v>21.307692307692307</v>
      </c>
      <c r="AQ16" s="2">
        <f>AVERAGE($I$4:I16)</f>
        <v>24</v>
      </c>
      <c r="AR16" s="2">
        <f>AVERAGE($M$4:M16)</f>
        <v>23.23076923076923</v>
      </c>
      <c r="AS16" s="2"/>
      <c r="AT16" s="2">
        <f>_xlfn.STDEV.S($E$4:E16)</f>
        <v>1.9315199276138029</v>
      </c>
      <c r="AU16" s="2">
        <f>_xlfn.STDEV.S($I$4:I16)</f>
        <v>2.3452078799117149</v>
      </c>
      <c r="AV16" s="2">
        <f>_xlfn.STDEV.S($M$4:M16)</f>
        <v>2.6505925800924275</v>
      </c>
      <c r="AW16" s="2"/>
      <c r="AX16" s="2">
        <f t="shared" si="7"/>
        <v>4.927733036693299</v>
      </c>
      <c r="AY16" s="2">
        <f t="shared" si="3"/>
        <v>5.3119563573019253</v>
      </c>
      <c r="AZ16" s="2">
        <f t="shared" si="4"/>
        <v>6.2024572905495932</v>
      </c>
    </row>
    <row r="17" spans="1:52" x14ac:dyDescent="0.25">
      <c r="A17">
        <v>14</v>
      </c>
      <c r="C17">
        <v>23.9</v>
      </c>
      <c r="D17">
        <v>214</v>
      </c>
      <c r="E17">
        <v>23</v>
      </c>
      <c r="G17">
        <v>30.8</v>
      </c>
      <c r="H17">
        <v>440</v>
      </c>
      <c r="I17">
        <v>24</v>
      </c>
      <c r="K17">
        <v>28.8</v>
      </c>
      <c r="L17">
        <v>312</v>
      </c>
      <c r="M17">
        <v>21</v>
      </c>
      <c r="P17" s="2">
        <f>AVERAGE($C$4:C17)</f>
        <v>34.549999999999997</v>
      </c>
      <c r="Q17" s="2">
        <f>AVERAGE($G$4:G17)</f>
        <v>29.042857142857148</v>
      </c>
      <c r="R17" s="2">
        <f>AVERAGE($K$4:K17)</f>
        <v>30.114285714285717</v>
      </c>
      <c r="S17" s="2"/>
      <c r="T17" s="2">
        <f>_xlfn.STDEV.S($C$4:C17)</f>
        <v>5.2677173570576281</v>
      </c>
      <c r="U17" s="2">
        <f>_xlfn.STDEV.S($G$4:G17)</f>
        <v>4.960259652898781</v>
      </c>
      <c r="V17" s="2">
        <f>_xlfn.STDEV.S($K$4:K17)</f>
        <v>5.0454636354554205</v>
      </c>
      <c r="W17" s="2"/>
      <c r="X17" s="2">
        <f t="shared" si="5"/>
        <v>7.9866833530132499</v>
      </c>
      <c r="Y17" s="2">
        <f t="shared" si="0"/>
        <v>8.9465815677195071</v>
      </c>
      <c r="Z17" s="2">
        <f t="shared" si="0"/>
        <v>8.7764840396940507</v>
      </c>
      <c r="AA17" s="2"/>
      <c r="AB17" s="2"/>
      <c r="AC17" s="2">
        <f>AVERAGE($D$4:D17)</f>
        <v>492.64285714285717</v>
      </c>
      <c r="AD17" s="2">
        <f>AVERAGE($H$4:H17)</f>
        <v>334.21428571428572</v>
      </c>
      <c r="AE17" s="2">
        <f>AVERAGE($L$4:L17)</f>
        <v>362.21428571428572</v>
      </c>
      <c r="AF17" s="2"/>
      <c r="AG17" s="2">
        <f>_xlfn.STDEV.S($D$4:D17)</f>
        <v>135.10600233939221</v>
      </c>
      <c r="AH17" s="2">
        <f>_xlfn.STDEV.S($H$4:H17)</f>
        <v>109.49898388810495</v>
      </c>
      <c r="AI17" s="2">
        <f>_xlfn.STDEV.S($L$4:L17)</f>
        <v>128.09622499177269</v>
      </c>
      <c r="AJ17" s="2"/>
      <c r="AK17" s="2">
        <f t="shared" si="6"/>
        <v>14.365955175226055</v>
      </c>
      <c r="AL17" s="2">
        <f t="shared" si="1"/>
        <v>17.162364961358637</v>
      </c>
      <c r="AM17" s="2">
        <f t="shared" si="2"/>
        <v>18.525195927002819</v>
      </c>
      <c r="AN17" s="2"/>
      <c r="AO17" s="2"/>
      <c r="AP17" s="2">
        <f>AVERAGE($E$4:E17)</f>
        <v>21.428571428571427</v>
      </c>
      <c r="AQ17" s="2">
        <f>AVERAGE($I$4:I17)</f>
        <v>24</v>
      </c>
      <c r="AR17" s="2">
        <f>AVERAGE($M$4:M17)</f>
        <v>23.071428571428573</v>
      </c>
      <c r="AS17" s="2"/>
      <c r="AT17" s="2">
        <f>_xlfn.STDEV.S($E$4:E17)</f>
        <v>1.9100658753958328</v>
      </c>
      <c r="AU17" s="2">
        <f>_xlfn.STDEV.S($I$4:I17)</f>
        <v>2.2532028485964322</v>
      </c>
      <c r="AV17" s="2">
        <f>_xlfn.STDEV.S($M$4:M17)</f>
        <v>2.6154654156878756</v>
      </c>
      <c r="AW17" s="2"/>
      <c r="AX17" s="2">
        <f t="shared" si="7"/>
        <v>4.6692505667077731</v>
      </c>
      <c r="AY17" s="2">
        <f t="shared" si="3"/>
        <v>4.9179159647047088</v>
      </c>
      <c r="AZ17" s="2">
        <f t="shared" si="4"/>
        <v>5.9383603607499129</v>
      </c>
    </row>
    <row r="18" spans="1:52" x14ac:dyDescent="0.25">
      <c r="A18">
        <v>15</v>
      </c>
      <c r="C18">
        <v>31.3</v>
      </c>
      <c r="D18">
        <v>408</v>
      </c>
      <c r="E18">
        <v>23</v>
      </c>
      <c r="G18">
        <v>16.7</v>
      </c>
      <c r="H18">
        <v>122</v>
      </c>
      <c r="I18">
        <v>20</v>
      </c>
      <c r="K18">
        <v>34.799999999999997</v>
      </c>
      <c r="L18">
        <v>411</v>
      </c>
      <c r="M18">
        <v>24</v>
      </c>
      <c r="P18" s="2">
        <f>AVERAGE($C$4:C18)</f>
        <v>34.333333333333336</v>
      </c>
      <c r="Q18" s="2">
        <f>AVERAGE($G$4:G18)</f>
        <v>28.220000000000006</v>
      </c>
      <c r="R18" s="2">
        <f>AVERAGE($K$4:K18)</f>
        <v>30.426666666666669</v>
      </c>
      <c r="S18" s="2"/>
      <c r="T18" s="2">
        <f>_xlfn.STDEV.S($C$4:C18)</f>
        <v>5.1449929427504735</v>
      </c>
      <c r="U18" s="2">
        <f>_xlfn.STDEV.S($G$4:G18)</f>
        <v>5.7448361906274101</v>
      </c>
      <c r="V18" s="2">
        <f>_xlfn.STDEV.S($K$4:K18)</f>
        <v>5.0101991216013548</v>
      </c>
      <c r="W18" s="2"/>
      <c r="X18" s="2">
        <f t="shared" si="5"/>
        <v>7.5836670073610586</v>
      </c>
      <c r="Y18" s="2">
        <f t="shared" si="0"/>
        <v>10.302226220236154</v>
      </c>
      <c r="Z18" s="2">
        <f t="shared" si="0"/>
        <v>8.3331855407371496</v>
      </c>
      <c r="AA18" s="2"/>
      <c r="AB18" s="2"/>
      <c r="AC18" s="2">
        <f>AVERAGE($D$4:D18)</f>
        <v>487</v>
      </c>
      <c r="AD18" s="2">
        <f>AVERAGE($H$4:H18)</f>
        <v>320.06666666666666</v>
      </c>
      <c r="AE18" s="2">
        <f>AVERAGE($L$4:L18)</f>
        <v>365.46666666666664</v>
      </c>
      <c r="AF18" s="2"/>
      <c r="AG18" s="2">
        <f>_xlfn.STDEV.S($D$4:D18)</f>
        <v>132.01298637417673</v>
      </c>
      <c r="AH18" s="2">
        <f>_xlfn.STDEV.S($H$4:H18)</f>
        <v>118.89459117017817</v>
      </c>
      <c r="AI18" s="2">
        <f>_xlfn.STDEV.S($L$4:L18)</f>
        <v>124.07766385077804</v>
      </c>
      <c r="AJ18" s="2"/>
      <c r="AK18" s="2">
        <f t="shared" si="6"/>
        <v>13.71823177976967</v>
      </c>
      <c r="AL18" s="2">
        <f t="shared" si="1"/>
        <v>18.798885070823356</v>
      </c>
      <c r="AM18" s="2">
        <f t="shared" si="2"/>
        <v>17.181310150156062</v>
      </c>
      <c r="AN18" s="2"/>
      <c r="AO18" s="2"/>
      <c r="AP18" s="2">
        <f>AVERAGE($E$4:E18)</f>
        <v>21.533333333333335</v>
      </c>
      <c r="AQ18" s="2">
        <f>AVERAGE($I$4:I18)</f>
        <v>23.733333333333334</v>
      </c>
      <c r="AR18" s="2">
        <f>AVERAGE($M$4:M18)</f>
        <v>23.133333333333333</v>
      </c>
      <c r="AS18" s="2"/>
      <c r="AT18" s="2">
        <f>_xlfn.STDEV.S($E$4:E18)</f>
        <v>1.88477610139267</v>
      </c>
      <c r="AU18" s="2">
        <f>_xlfn.STDEV.S($I$4:I18)</f>
        <v>2.404361117002265</v>
      </c>
      <c r="AV18" s="2">
        <f>_xlfn.STDEV.S($M$4:M18)</f>
        <v>2.531703736522863</v>
      </c>
      <c r="AW18" s="2"/>
      <c r="AX18" s="2">
        <f t="shared" si="7"/>
        <v>4.4295432340452514</v>
      </c>
      <c r="AY18" s="2">
        <f t="shared" si="3"/>
        <v>5.1268592995112732</v>
      </c>
      <c r="AZ18" s="2">
        <f t="shared" si="4"/>
        <v>5.5384100754481009</v>
      </c>
    </row>
    <row r="19" spans="1:52" x14ac:dyDescent="0.25">
      <c r="A19">
        <v>16</v>
      </c>
      <c r="C19">
        <v>28.5</v>
      </c>
      <c r="D19">
        <v>337</v>
      </c>
      <c r="E19">
        <v>19</v>
      </c>
      <c r="G19">
        <v>25.5</v>
      </c>
      <c r="H19">
        <v>246</v>
      </c>
      <c r="I19">
        <v>23</v>
      </c>
      <c r="K19">
        <v>30.8</v>
      </c>
      <c r="L19">
        <v>326</v>
      </c>
      <c r="M19">
        <v>22</v>
      </c>
      <c r="P19" s="2">
        <f>AVERAGE($C$4:C19)</f>
        <v>33.96875</v>
      </c>
      <c r="Q19" s="2">
        <f>AVERAGE($G$4:G19)</f>
        <v>28.050000000000004</v>
      </c>
      <c r="R19" s="2">
        <f>AVERAGE($K$4:K19)</f>
        <v>30.450000000000003</v>
      </c>
      <c r="S19" s="2"/>
      <c r="T19" s="2">
        <f>_xlfn.STDEV.S($C$4:C19)</f>
        <v>5.1800538928985311</v>
      </c>
      <c r="U19" s="2">
        <f>_xlfn.STDEV.S($G$4:G19)</f>
        <v>5.5915412305850936</v>
      </c>
      <c r="V19" s="2">
        <f>_xlfn.STDEV.S($K$4:K19)</f>
        <v>4.8412119694693123</v>
      </c>
      <c r="W19" s="2"/>
      <c r="X19" s="2">
        <f t="shared" si="5"/>
        <v>7.4722396541535385</v>
      </c>
      <c r="Y19" s="2">
        <f t="shared" si="0"/>
        <v>9.767754734355421</v>
      </c>
      <c r="Z19" s="2">
        <f t="shared" si="0"/>
        <v>7.7904560428241805</v>
      </c>
      <c r="AA19" s="2"/>
      <c r="AB19" s="2"/>
      <c r="AC19" s="2">
        <f>AVERAGE($D$4:D19)</f>
        <v>477.625</v>
      </c>
      <c r="AD19" s="2">
        <f>AVERAGE($H$4:H19)</f>
        <v>315.4375</v>
      </c>
      <c r="AE19" s="2">
        <f>AVERAGE($L$4:L19)</f>
        <v>363</v>
      </c>
      <c r="AF19" s="2"/>
      <c r="AG19" s="2">
        <f>_xlfn.STDEV.S($D$4:D19)</f>
        <v>132.93551068093129</v>
      </c>
      <c r="AH19" s="2">
        <f>_xlfn.STDEV.S($H$4:H19)</f>
        <v>116.34601769434713</v>
      </c>
      <c r="AI19" s="2">
        <f>_xlfn.STDEV.S($L$4:L19)</f>
        <v>120.2757941843107</v>
      </c>
      <c r="AJ19" s="2"/>
      <c r="AK19" s="2">
        <f t="shared" si="6"/>
        <v>13.637979635416139</v>
      </c>
      <c r="AL19" s="2">
        <f t="shared" si="1"/>
        <v>18.073167797180133</v>
      </c>
      <c r="AM19" s="2">
        <f t="shared" si="2"/>
        <v>16.235575523501996</v>
      </c>
      <c r="AN19" s="2"/>
      <c r="AO19" s="2"/>
      <c r="AP19" s="2">
        <f>AVERAGE($E$4:E19)</f>
        <v>21.375</v>
      </c>
      <c r="AQ19" s="2">
        <f>AVERAGE($I$4:I19)</f>
        <v>23.6875</v>
      </c>
      <c r="AR19" s="2">
        <f>AVERAGE($M$4:M19)</f>
        <v>23.0625</v>
      </c>
      <c r="AS19" s="2"/>
      <c r="AT19" s="2">
        <f>_xlfn.STDEV.S($E$4:E19)</f>
        <v>1.9278658321228339</v>
      </c>
      <c r="AU19" s="2">
        <f>_xlfn.STDEV.S($I$4:I19)</f>
        <v>2.3300572239038821</v>
      </c>
      <c r="AV19" s="2">
        <f>_xlfn.STDEV.S($M$4:M19)</f>
        <v>2.462214450449026</v>
      </c>
      <c r="AW19" s="2"/>
      <c r="AX19" s="2">
        <f t="shared" si="7"/>
        <v>4.4194351239307075</v>
      </c>
      <c r="AY19" s="2">
        <f t="shared" si="3"/>
        <v>4.819960062112516</v>
      </c>
      <c r="AZ19" s="2">
        <f t="shared" si="4"/>
        <v>5.2313716237182559</v>
      </c>
    </row>
    <row r="20" spans="1:52" x14ac:dyDescent="0.25">
      <c r="A20">
        <v>17</v>
      </c>
      <c r="C20">
        <v>31.4</v>
      </c>
      <c r="D20">
        <v>415</v>
      </c>
      <c r="E20">
        <v>25</v>
      </c>
      <c r="G20">
        <v>26.6</v>
      </c>
      <c r="H20">
        <v>323</v>
      </c>
      <c r="I20">
        <v>26</v>
      </c>
      <c r="K20">
        <v>30.1</v>
      </c>
      <c r="L20">
        <v>328</v>
      </c>
      <c r="M20">
        <v>22</v>
      </c>
      <c r="P20" s="2">
        <f>AVERAGE($C$4:C20)</f>
        <v>33.817647058823525</v>
      </c>
      <c r="Q20" s="2">
        <f>AVERAGE($G$4:G20)</f>
        <v>27.964705882352945</v>
      </c>
      <c r="R20" s="2">
        <f>AVERAGE($K$4:K20)</f>
        <v>30.429411764705886</v>
      </c>
      <c r="S20" s="2"/>
      <c r="T20" s="2">
        <f>_xlfn.STDEV.S($C$4:C20)</f>
        <v>5.0541116051831496</v>
      </c>
      <c r="U20" s="2">
        <f>_xlfn.STDEV.S($G$4:G20)</f>
        <v>5.4253964344172871</v>
      </c>
      <c r="V20" s="2">
        <f>_xlfn.STDEV.S($K$4:K20)</f>
        <v>4.6882519004797931</v>
      </c>
      <c r="W20" s="2"/>
      <c r="X20" s="2">
        <f t="shared" si="5"/>
        <v>7.104492354146303</v>
      </c>
      <c r="Y20" s="2">
        <f t="shared" ref="Y20:Y23" si="8">100*(1.96*U20/SQRT($A20))/Q20</f>
        <v>9.2225885186171084</v>
      </c>
      <c r="Z20" s="2">
        <f t="shared" ref="Z20:Z23" si="9">100*(1.96*V20/SQRT($A20))/R20</f>
        <v>7.3240110688100923</v>
      </c>
      <c r="AA20" s="2"/>
      <c r="AB20" s="2"/>
      <c r="AC20" s="2">
        <f>AVERAGE($D$4:D20)</f>
        <v>473.94117647058823</v>
      </c>
      <c r="AD20" s="2">
        <f>AVERAGE($H$4:H20)</f>
        <v>315.88235294117646</v>
      </c>
      <c r="AE20" s="2">
        <f>AVERAGE($L$4:L20)</f>
        <v>360.94117647058823</v>
      </c>
      <c r="AF20" s="2"/>
      <c r="AG20" s="2">
        <f>_xlfn.STDEV.S($D$4:D20)</f>
        <v>129.6073255010279</v>
      </c>
      <c r="AH20" s="2">
        <f>_xlfn.STDEV.S($H$4:H20)</f>
        <v>112.66647812955568</v>
      </c>
      <c r="AI20" s="2">
        <f>_xlfn.STDEV.S($L$4:L20)</f>
        <v>116.76550785026114</v>
      </c>
      <c r="AJ20" s="2"/>
      <c r="AK20" s="2">
        <f t="shared" si="6"/>
        <v>12.999801391005496</v>
      </c>
      <c r="AL20" s="2">
        <f t="shared" si="1"/>
        <v>16.955123798830918</v>
      </c>
      <c r="AM20" s="2">
        <f t="shared" si="2"/>
        <v>15.378350451421269</v>
      </c>
      <c r="AN20" s="2"/>
      <c r="AO20" s="2"/>
      <c r="AP20" s="2">
        <f>AVERAGE($E$4:E20)</f>
        <v>21.588235294117649</v>
      </c>
      <c r="AQ20" s="2">
        <f>AVERAGE($I$4:I20)</f>
        <v>23.823529411764707</v>
      </c>
      <c r="AR20" s="2">
        <f>AVERAGE($M$4:M20)</f>
        <v>23</v>
      </c>
      <c r="AS20" s="2"/>
      <c r="AT20" s="2">
        <f>_xlfn.STDEV.S($E$4:E20)</f>
        <v>2.0633353923142184</v>
      </c>
      <c r="AU20" s="2">
        <f>_xlfn.STDEV.S($I$4:I20)</f>
        <v>2.3247390745427499</v>
      </c>
      <c r="AV20" s="2">
        <f>_xlfn.STDEV.S($M$4:M20)</f>
        <v>2.3979157616563596</v>
      </c>
      <c r="AW20" s="2"/>
      <c r="AX20" s="2">
        <f t="shared" si="7"/>
        <v>4.5434347511253623</v>
      </c>
      <c r="AY20" s="2">
        <f t="shared" si="3"/>
        <v>4.6387367215869606</v>
      </c>
      <c r="AZ20" s="2">
        <f t="shared" si="4"/>
        <v>4.9560730267569015</v>
      </c>
    </row>
    <row r="21" spans="1:52" x14ac:dyDescent="0.25">
      <c r="A21">
        <v>18</v>
      </c>
      <c r="C21">
        <v>39.1</v>
      </c>
      <c r="D21">
        <v>612</v>
      </c>
      <c r="E21">
        <v>20</v>
      </c>
      <c r="G21">
        <v>30.5</v>
      </c>
      <c r="H21">
        <v>304</v>
      </c>
      <c r="I21">
        <v>25</v>
      </c>
      <c r="K21">
        <v>31.1</v>
      </c>
      <c r="L21">
        <v>330</v>
      </c>
      <c r="M21">
        <v>25</v>
      </c>
      <c r="P21" s="2">
        <f>AVERAGE($C$4:C21)</f>
        <v>34.111111111111114</v>
      </c>
      <c r="Q21" s="2">
        <f>AVERAGE($G$4:G21)</f>
        <v>28.105555555555561</v>
      </c>
      <c r="R21" s="2">
        <f>AVERAGE($K$4:K21)</f>
        <v>30.466666666666672</v>
      </c>
      <c r="S21" s="2"/>
      <c r="T21" s="2">
        <f>_xlfn.STDEV.S($C$4:C21)</f>
        <v>5.0588174494567415</v>
      </c>
      <c r="U21" s="2">
        <f>_xlfn.STDEV.S($G$4:G21)</f>
        <v>5.2972214939112403</v>
      </c>
      <c r="V21" s="2">
        <f>_xlfn.STDEV.S($K$4:K21)</f>
        <v>4.5510179856689028</v>
      </c>
      <c r="W21" s="2"/>
      <c r="X21" s="2">
        <f t="shared" si="5"/>
        <v>6.8512996237715615</v>
      </c>
      <c r="Y21" s="2">
        <f t="shared" si="8"/>
        <v>8.7071450049320482</v>
      </c>
      <c r="Z21" s="2">
        <f t="shared" si="9"/>
        <v>6.900863381595304</v>
      </c>
      <c r="AA21" s="2"/>
      <c r="AB21" s="2"/>
      <c r="AC21" s="2">
        <f>AVERAGE($D$4:D21)</f>
        <v>481.61111111111109</v>
      </c>
      <c r="AD21" s="2">
        <f>AVERAGE($H$4:H21)</f>
        <v>315.22222222222223</v>
      </c>
      <c r="AE21" s="2">
        <f>AVERAGE($L$4:L21)</f>
        <v>359.22222222222223</v>
      </c>
      <c r="AF21" s="2"/>
      <c r="AG21" s="2">
        <f>_xlfn.STDEV.S($D$4:D21)</f>
        <v>129.88009804924332</v>
      </c>
      <c r="AH21" s="2">
        <f>_xlfn.STDEV.S($H$4:H21)</f>
        <v>109.33841451607428</v>
      </c>
      <c r="AI21" s="2">
        <f>_xlfn.STDEV.S($L$4:L21)</f>
        <v>113.51369731060731</v>
      </c>
      <c r="AJ21" s="2"/>
      <c r="AK21" s="2">
        <f t="shared" si="6"/>
        <v>12.458504940873148</v>
      </c>
      <c r="AL21" s="2">
        <f t="shared" si="1"/>
        <v>16.024178144842807</v>
      </c>
      <c r="AM21" s="2">
        <f t="shared" si="2"/>
        <v>14.59838769378964</v>
      </c>
      <c r="AN21" s="2"/>
      <c r="AO21" s="2"/>
      <c r="AP21" s="2">
        <f>AVERAGE($E$4:E21)</f>
        <v>21.5</v>
      </c>
      <c r="AQ21" s="2">
        <f>AVERAGE($I$4:I21)</f>
        <v>23.888888888888889</v>
      </c>
      <c r="AR21" s="2">
        <f>AVERAGE($M$4:M21)</f>
        <v>23.111111111111111</v>
      </c>
      <c r="AS21" s="2"/>
      <c r="AT21" s="2">
        <f>_xlfn.STDEV.S($E$4:E21)</f>
        <v>2.0364328674251486</v>
      </c>
      <c r="AU21" s="2">
        <f>_xlfn.STDEV.S($I$4:I21)</f>
        <v>2.27231131071657</v>
      </c>
      <c r="AV21" s="2">
        <f>_xlfn.STDEV.S($M$4:M21)</f>
        <v>2.3736020997851712</v>
      </c>
      <c r="AW21" s="2"/>
      <c r="AX21" s="2">
        <f t="shared" si="7"/>
        <v>4.3757394734503512</v>
      </c>
      <c r="AY21" s="2">
        <f t="shared" si="3"/>
        <v>4.3943201917369876</v>
      </c>
      <c r="AZ21" s="2">
        <f t="shared" si="4"/>
        <v>4.7446798205330438</v>
      </c>
    </row>
    <row r="22" spans="1:52" x14ac:dyDescent="0.25">
      <c r="A22">
        <v>19</v>
      </c>
      <c r="C22">
        <v>35.9</v>
      </c>
      <c r="D22">
        <v>536</v>
      </c>
      <c r="E22">
        <v>21</v>
      </c>
      <c r="G22">
        <v>29.9</v>
      </c>
      <c r="H22">
        <v>419</v>
      </c>
      <c r="I22">
        <v>25</v>
      </c>
      <c r="K22">
        <v>32.1</v>
      </c>
      <c r="L22">
        <v>465</v>
      </c>
      <c r="M22">
        <v>25</v>
      </c>
      <c r="P22" s="2">
        <f>AVERAGE($C$4:C22)</f>
        <v>34.205263157894734</v>
      </c>
      <c r="Q22" s="2">
        <f>AVERAGE($G$4:G22)</f>
        <v>28.200000000000003</v>
      </c>
      <c r="R22" s="2">
        <f>AVERAGE($K$4:K22)</f>
        <v>30.552631578947373</v>
      </c>
      <c r="S22" s="2"/>
      <c r="T22" s="2">
        <f>_xlfn.STDEV.S($C$4:C22)</f>
        <v>4.9333866758614597</v>
      </c>
      <c r="U22" s="2">
        <f>_xlfn.STDEV.S($G$4:G22)</f>
        <v>5.1644081084971303</v>
      </c>
      <c r="V22" s="2">
        <f>_xlfn.STDEV.S($K$4:K22)</f>
        <v>4.4386394838774317</v>
      </c>
      <c r="W22" s="2"/>
      <c r="X22" s="2">
        <f t="shared" si="5"/>
        <v>6.4853212156025082</v>
      </c>
      <c r="Y22" s="2">
        <f t="shared" si="8"/>
        <v>8.2347556503091486</v>
      </c>
      <c r="Z22" s="2">
        <f t="shared" si="9"/>
        <v>6.5325165677487078</v>
      </c>
      <c r="AA22" s="2"/>
      <c r="AB22" s="2"/>
      <c r="AC22" s="2">
        <f>AVERAGE($D$4:D22)</f>
        <v>484.4736842105263</v>
      </c>
      <c r="AD22" s="2">
        <f>AVERAGE($H$4:H22)</f>
        <v>320.68421052631578</v>
      </c>
      <c r="AE22" s="2">
        <f>AVERAGE($L$4:L22)</f>
        <v>364.78947368421052</v>
      </c>
      <c r="AF22" s="2"/>
      <c r="AG22" s="2">
        <f>_xlfn.STDEV.S($D$4:D22)</f>
        <v>126.83601329672044</v>
      </c>
      <c r="AH22" s="2">
        <f>_xlfn.STDEV.S($H$4:H22)</f>
        <v>108.89243042337138</v>
      </c>
      <c r="AI22" s="2">
        <f>_xlfn.STDEV.S($L$4:L22)</f>
        <v>112.9530772525419</v>
      </c>
      <c r="AJ22" s="2"/>
      <c r="AK22" s="2">
        <f t="shared" si="6"/>
        <v>11.772038176528969</v>
      </c>
      <c r="AL22" s="2">
        <f t="shared" si="1"/>
        <v>15.26860587340783</v>
      </c>
      <c r="AM22" s="2">
        <f t="shared" si="2"/>
        <v>13.923071075563628</v>
      </c>
      <c r="AN22" s="2"/>
      <c r="AO22" s="2"/>
      <c r="AP22" s="2">
        <f>AVERAGE($E$4:E22)</f>
        <v>21.473684210526315</v>
      </c>
      <c r="AQ22" s="2">
        <f>AVERAGE($I$4:I22)</f>
        <v>23.94736842105263</v>
      </c>
      <c r="AR22" s="2">
        <f>AVERAGE($M$4:M22)</f>
        <v>23.210526315789473</v>
      </c>
      <c r="AS22" s="2"/>
      <c r="AT22" s="2">
        <f>_xlfn.STDEV.S($E$4:E22)</f>
        <v>1.9823785111334082</v>
      </c>
      <c r="AU22" s="2">
        <f>_xlfn.STDEV.S($I$4:I22)</f>
        <v>2.2229530961845003</v>
      </c>
      <c r="AV22" s="2">
        <f>_xlfn.STDEV.S($M$4:M22)</f>
        <v>2.3470773165416938</v>
      </c>
      <c r="AW22" s="2"/>
      <c r="AX22" s="2">
        <f t="shared" si="7"/>
        <v>4.1510626695684332</v>
      </c>
      <c r="AY22" s="2">
        <f t="shared" si="3"/>
        <v>4.1739935579996068</v>
      </c>
      <c r="AZ22" s="2">
        <f t="shared" si="4"/>
        <v>4.5469657046586081</v>
      </c>
    </row>
    <row r="23" spans="1:52" x14ac:dyDescent="0.25">
      <c r="A23">
        <v>20</v>
      </c>
      <c r="C23" s="1">
        <f>SUBTOTAL(101,Table1[Diameter (mm)])</f>
        <v>34.205263157894734</v>
      </c>
      <c r="D23" s="1">
        <f>SUBTOTAL(101,Table1[Weight (g)])</f>
        <v>484.4736842105263</v>
      </c>
      <c r="E23">
        <f>SUBTOTAL(101,Table1[Count])</f>
        <v>21.473684210526315</v>
      </c>
      <c r="G23">
        <v>30.6</v>
      </c>
      <c r="H23">
        <v>346</v>
      </c>
      <c r="I23">
        <v>23</v>
      </c>
      <c r="K23">
        <v>26</v>
      </c>
      <c r="L23">
        <v>271</v>
      </c>
      <c r="M23">
        <v>22</v>
      </c>
      <c r="P23" s="2">
        <f>AVERAGE($C$4:C23)</f>
        <v>34.205263157894734</v>
      </c>
      <c r="Q23" s="2">
        <f>AVERAGE($G$4:G23)</f>
        <v>28.320000000000004</v>
      </c>
      <c r="R23" s="2">
        <f>AVERAGE($K$4:K23)</f>
        <v>30.325000000000006</v>
      </c>
      <c r="S23" s="2"/>
      <c r="T23" s="2">
        <f>_xlfn.STDEV.S($C$4:C23)</f>
        <v>4.8018059852748873</v>
      </c>
      <c r="U23" s="2">
        <f>_xlfn.STDEV.S($G$4:G23)</f>
        <v>5.0552317870748942</v>
      </c>
      <c r="V23" s="2">
        <f>_xlfn.STDEV.S($K$4:K23)</f>
        <v>4.4385719609612124</v>
      </c>
      <c r="W23" s="2"/>
      <c r="X23" s="2">
        <f t="shared" si="5"/>
        <v>6.1525159197347543</v>
      </c>
      <c r="Y23" s="2">
        <f t="shared" si="8"/>
        <v>7.8232804234172741</v>
      </c>
      <c r="Z23" s="2">
        <f t="shared" si="9"/>
        <v>6.4148060380406502</v>
      </c>
      <c r="AA23" s="2"/>
      <c r="AB23" s="2"/>
      <c r="AC23" s="2">
        <f>AVERAGE($D$4:D23)</f>
        <v>484.47368421052636</v>
      </c>
      <c r="AD23" s="2">
        <f>AVERAGE($H$4:H23)</f>
        <v>321.95</v>
      </c>
      <c r="AE23" s="2">
        <f>AVERAGE($L$4:L23)</f>
        <v>360.1</v>
      </c>
      <c r="AF23" s="2"/>
      <c r="AG23" s="2">
        <f>_xlfn.STDEV.S($D$4:D23)</f>
        <v>123.4531099653255</v>
      </c>
      <c r="AH23" s="2">
        <f>_xlfn.STDEV.S($H$4:H23)</f>
        <v>106.13917129981053</v>
      </c>
      <c r="AI23" s="2">
        <f>_xlfn.STDEV.S($L$4:L23)</f>
        <v>111.92285877241281</v>
      </c>
      <c r="AJ23" s="2"/>
      <c r="AK23" s="2">
        <f t="shared" si="6"/>
        <v>11.167936002086041</v>
      </c>
      <c r="AL23" s="2">
        <f t="shared" si="1"/>
        <v>14.448685451767892</v>
      </c>
      <c r="AM23" s="2">
        <f t="shared" si="2"/>
        <v>13.621870482765853</v>
      </c>
      <c r="AN23" s="2"/>
      <c r="AO23" s="2"/>
      <c r="AP23" s="2">
        <f>AVERAGE($E$4:E23)</f>
        <v>21.473684210526315</v>
      </c>
      <c r="AQ23" s="2">
        <f>AVERAGE($I$4:I23)</f>
        <v>23.9</v>
      </c>
      <c r="AR23" s="2">
        <f>AVERAGE($M$4:M23)</f>
        <v>23.15</v>
      </c>
      <c r="AS23" s="2"/>
      <c r="AT23" s="2">
        <f>_xlfn.STDEV.S($E$4:E23)</f>
        <v>1.9295055557708798</v>
      </c>
      <c r="AU23" s="2">
        <f>_xlfn.STDEV.S($I$4:I23)</f>
        <v>2.1740091511936388</v>
      </c>
      <c r="AV23" s="2">
        <f>_xlfn.STDEV.S($M$4:M23)</f>
        <v>2.3004576203785829</v>
      </c>
      <c r="AW23" s="2"/>
      <c r="AX23" s="2">
        <f t="shared" si="7"/>
        <v>3.9380438237805513</v>
      </c>
      <c r="AY23" s="2">
        <f t="shared" si="3"/>
        <v>3.9866172392134582</v>
      </c>
      <c r="AZ23" s="2">
        <f t="shared" si="4"/>
        <v>4.3551620096358006</v>
      </c>
    </row>
    <row r="24" spans="1:52" x14ac:dyDescent="0.25">
      <c r="G24" s="1">
        <f>SUBTOTAL(101,Table2[Diameter (mm)])</f>
        <v>28.320000000000004</v>
      </c>
      <c r="H24" s="1">
        <f>SUBTOTAL(101,Table2[Weight (g)])</f>
        <v>321.95</v>
      </c>
      <c r="I24">
        <f>SUBTOTAL(101,Table2[Count])</f>
        <v>23.9</v>
      </c>
      <c r="K24" s="1">
        <f>SUBTOTAL(101,Table3[Diameter (mm)])</f>
        <v>30.325000000000006</v>
      </c>
      <c r="L24" s="1">
        <f>SUBTOTAL(101,Table3[Weight (g)])</f>
        <v>360.1</v>
      </c>
      <c r="M24">
        <f>SUBTOTAL(101,Table3[Count])</f>
        <v>23.15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1534D6F78832458660D9A58CD6015C" ma:contentTypeVersion="5" ma:contentTypeDescription="Create a new document." ma:contentTypeScope="" ma:versionID="d54766c79ea067c1345f201570e5e503">
  <xsd:schema xmlns:xsd="http://www.w3.org/2001/XMLSchema" xmlns:xs="http://www.w3.org/2001/XMLSchema" xmlns:p="http://schemas.microsoft.com/office/2006/metadata/properties" xmlns:ns2="4d69fbee-41fd-460b-84b0-dd63aaeedb4f" targetNamespace="http://schemas.microsoft.com/office/2006/metadata/properties" ma:root="true" ma:fieldsID="53e2131930df15092bd01d1bdb550862" ns2:_="">
    <xsd:import namespace="4d69fbee-41fd-460b-84b0-dd63aaeedb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69fbee-41fd-460b-84b0-dd63aaeedb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611D75-B389-4B5A-A423-8AC136DC4D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69fbee-41fd-460b-84b0-dd63aaeedb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89E591D-CEF5-4FED-8AA3-5172C06A11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3C615B-3C04-4841-AA59-86165BF8E90C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4d69fbee-41fd-460b-84b0-dd63aaeedb4f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 McClelland</dc:creator>
  <cp:keywords/>
  <dc:description/>
  <cp:lastModifiedBy>Tom McClelland</cp:lastModifiedBy>
  <cp:revision/>
  <dcterms:created xsi:type="dcterms:W3CDTF">2019-10-30T13:42:02Z</dcterms:created>
  <dcterms:modified xsi:type="dcterms:W3CDTF">2020-02-17T09:58:29Z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0x010100C71534D6F78832458660D9A58CD6015C</vt:lpwstr>
  </property>
</Properties>
</file>