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3632" windowHeight="204"/>
  </bookViews>
  <sheets>
    <sheet name="מטוטלת מתמטית" sheetId="1" r:id="rId1"/>
    <sheet name="Sheet1" sheetId="3" r:id="rId2"/>
    <sheet name="מטוטלת פיזיקלית" sheetId="2" r:id="rId3"/>
  </sheets>
  <calcPr calcId="152511"/>
</workbook>
</file>

<file path=xl/calcChain.xml><?xml version="1.0" encoding="utf-8"?>
<calcChain xmlns="http://schemas.openxmlformats.org/spreadsheetml/2006/main">
  <c r="O10" i="3" l="1"/>
  <c r="N10" i="3"/>
  <c r="L10" i="3"/>
  <c r="K10" i="3"/>
  <c r="M10" i="3" s="1"/>
  <c r="P10" i="3" s="1"/>
  <c r="J10" i="3"/>
  <c r="O9" i="3"/>
  <c r="N9" i="3"/>
  <c r="M9" i="3"/>
  <c r="P9" i="3" s="1"/>
  <c r="L9" i="3"/>
  <c r="K9" i="3"/>
  <c r="J9" i="3"/>
  <c r="N8" i="3"/>
  <c r="L8" i="3"/>
  <c r="M8" i="3" s="1"/>
  <c r="P8" i="3" s="1"/>
  <c r="K8" i="3"/>
  <c r="J8" i="3"/>
  <c r="O8" i="3" s="1"/>
  <c r="N7" i="3"/>
  <c r="L7" i="3"/>
  <c r="K7" i="3"/>
  <c r="M7" i="3" s="1"/>
  <c r="P7" i="3" s="1"/>
  <c r="J7" i="3"/>
  <c r="O7" i="3" s="1"/>
  <c r="N6" i="3"/>
  <c r="L6" i="3"/>
  <c r="K6" i="3"/>
  <c r="M6" i="3" s="1"/>
  <c r="P6" i="3" s="1"/>
  <c r="J6" i="3"/>
  <c r="O6" i="3" s="1"/>
  <c r="N5" i="3"/>
  <c r="L5" i="3"/>
  <c r="K5" i="3"/>
  <c r="M5" i="3" s="1"/>
  <c r="P5" i="3" s="1"/>
  <c r="J5" i="3"/>
  <c r="O5" i="3" s="1"/>
  <c r="N4" i="3"/>
  <c r="L4" i="3"/>
  <c r="K4" i="3"/>
  <c r="M4" i="3" s="1"/>
  <c r="P4" i="3" s="1"/>
  <c r="J4" i="3"/>
  <c r="O4" i="3" s="1"/>
  <c r="P3" i="3"/>
  <c r="O3" i="3"/>
  <c r="N3" i="3"/>
  <c r="M3" i="3"/>
  <c r="L3" i="3"/>
  <c r="K3" i="3"/>
  <c r="J3" i="3"/>
  <c r="O19" i="1"/>
  <c r="P19" i="1"/>
  <c r="P5" i="1"/>
  <c r="N6" i="1"/>
  <c r="N20" i="1" s="1"/>
  <c r="N7" i="1"/>
  <c r="N8" i="1"/>
  <c r="N22" i="1" s="1"/>
  <c r="N9" i="1"/>
  <c r="N23" i="1" s="1"/>
  <c r="N10" i="1"/>
  <c r="N11" i="1"/>
  <c r="N25" i="1" s="1"/>
  <c r="N12" i="1"/>
  <c r="N26" i="1" s="1"/>
  <c r="N5" i="1"/>
  <c r="N19" i="1" s="1"/>
  <c r="P20" i="1"/>
  <c r="P21" i="1"/>
  <c r="P22" i="1"/>
  <c r="P23" i="1"/>
  <c r="P24" i="1"/>
  <c r="P25" i="1"/>
  <c r="P26" i="1"/>
  <c r="P6" i="1"/>
  <c r="P7" i="1"/>
  <c r="P8" i="1"/>
  <c r="P9" i="1"/>
  <c r="P10" i="1"/>
  <c r="P11" i="1"/>
  <c r="P12" i="1"/>
  <c r="O20" i="1"/>
  <c r="O21" i="1"/>
  <c r="O22" i="1"/>
  <c r="O23" i="1"/>
  <c r="O24" i="1"/>
  <c r="O25" i="1"/>
  <c r="O26" i="1"/>
  <c r="N21" i="1"/>
  <c r="N24" i="1"/>
  <c r="M20" i="1"/>
  <c r="M21" i="1"/>
  <c r="M22" i="1"/>
  <c r="M23" i="1"/>
  <c r="M24" i="1"/>
  <c r="M25" i="1"/>
  <c r="M26" i="1"/>
  <c r="M19" i="1"/>
  <c r="O6" i="1"/>
  <c r="O7" i="1"/>
  <c r="O8" i="1"/>
  <c r="O9" i="1"/>
  <c r="O10" i="1"/>
  <c r="O11" i="1"/>
  <c r="O12" i="1"/>
  <c r="O5" i="1"/>
  <c r="K20" i="2" l="1"/>
  <c r="K21" i="2"/>
  <c r="K19" i="2"/>
  <c r="R5" i="2" l="1"/>
  <c r="R6" i="2"/>
  <c r="R7" i="2"/>
  <c r="R8" i="2"/>
  <c r="R9" i="2"/>
  <c r="R10" i="2"/>
  <c r="R11" i="2"/>
  <c r="R12" i="2"/>
  <c r="R4" i="2"/>
  <c r="Q4" i="2"/>
  <c r="Q5" i="2"/>
  <c r="Q6" i="2"/>
  <c r="Q7" i="2"/>
  <c r="Q8" i="2"/>
  <c r="Q9" i="2"/>
  <c r="Q10" i="2"/>
  <c r="Q11" i="2"/>
  <c r="Q12" i="2"/>
  <c r="P5" i="2"/>
  <c r="P6" i="2"/>
  <c r="P7" i="2"/>
  <c r="P8" i="2"/>
  <c r="P9" i="2"/>
  <c r="P10" i="2"/>
  <c r="P11" i="2"/>
  <c r="P12" i="2"/>
  <c r="P4" i="2"/>
  <c r="F22" i="2"/>
  <c r="F4" i="2" l="1"/>
  <c r="F5" i="2"/>
  <c r="F6" i="2"/>
  <c r="F7" i="2"/>
  <c r="F8" i="2"/>
  <c r="F9" i="2"/>
  <c r="F10" i="2"/>
  <c r="F11" i="2"/>
  <c r="F12" i="2"/>
  <c r="L6" i="1"/>
  <c r="L7" i="1"/>
  <c r="L8" i="1"/>
  <c r="L9" i="1"/>
  <c r="L10" i="1"/>
  <c r="L11" i="1"/>
  <c r="L12" i="1"/>
  <c r="L5" i="1"/>
  <c r="I24" i="1"/>
  <c r="J11" i="1"/>
  <c r="J6" i="1"/>
  <c r="J7" i="1"/>
  <c r="J8" i="1"/>
  <c r="J9" i="1"/>
  <c r="J10" i="1"/>
  <c r="J12" i="1"/>
  <c r="J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5" i="1"/>
  <c r="M5" i="1" l="1"/>
</calcChain>
</file>

<file path=xl/comments1.xml><?xml version="1.0" encoding="utf-8"?>
<comments xmlns="http://schemas.openxmlformats.org/spreadsheetml/2006/main">
  <authors>
    <author>Tom Raz</author>
  </authors>
  <commentList>
    <comment ref="R3" authorId="0" shapeId="0">
      <text>
        <r>
          <rPr>
            <b/>
            <sz val="8"/>
            <color indexed="81"/>
            <rFont val="Tahoma"/>
            <family val="2"/>
          </rPr>
          <t>Tom Raz:</t>
        </r>
        <r>
          <rPr>
            <sz val="8"/>
            <color indexed="81"/>
            <rFont val="Tahoma"/>
            <family val="2"/>
          </rPr>
          <t xml:space="preserve">
לפי משפט שטיינר
</t>
        </r>
      </text>
    </comment>
  </commentList>
</comments>
</file>

<file path=xl/sharedStrings.xml><?xml version="1.0" encoding="utf-8"?>
<sst xmlns="http://schemas.openxmlformats.org/spreadsheetml/2006/main" count="73" uniqueCount="47">
  <si>
    <t>L</t>
  </si>
  <si>
    <t>T0</t>
  </si>
  <si>
    <t>T1</t>
  </si>
  <si>
    <t>T2</t>
  </si>
  <si>
    <t>T3</t>
  </si>
  <si>
    <t>T4</t>
  </si>
  <si>
    <t>T5</t>
  </si>
  <si>
    <t>T6</t>
  </si>
  <si>
    <t>T7</t>
  </si>
  <si>
    <t>CM</t>
  </si>
  <si>
    <t>המרחק של הציר</t>
  </si>
  <si>
    <t>המרחק של המשקולת</t>
  </si>
  <si>
    <t>שגיאת מדידת הCM</t>
  </si>
  <si>
    <t>CM תאורטי</t>
  </si>
  <si>
    <t>הדיוק של הזמנים זה 3 ספרות אחרי הנקודה</t>
  </si>
  <si>
    <t>הדיוק של הגובה הוא 0.1</t>
  </si>
  <si>
    <t xml:space="preserve">המשקולת היא בגובה של 4 ס"מ עם דיוק של 0.02 מילימטר, לכן לL צריך להוסיף 2 סמ לאורך החוט </t>
  </si>
  <si>
    <t>הרזולציה של המשקל היא 0.1g</t>
  </si>
  <si>
    <t>משקלים:</t>
  </si>
  <si>
    <t>ההוק 3.57</t>
  </si>
  <si>
    <t>המשקולת 2268.8</t>
  </si>
  <si>
    <t>המרחק בין הקווים של נקודות מרכז המסה : 0.31CM</t>
  </si>
  <si>
    <t>הדיוק של הסרגל היא 0.1</t>
  </si>
  <si>
    <t>dT_inst</t>
  </si>
  <si>
    <t>dT_stat</t>
  </si>
  <si>
    <t>dL_inst</t>
  </si>
  <si>
    <t>dT_tot</t>
  </si>
  <si>
    <t>T_avg</t>
  </si>
  <si>
    <t>נוסחת מטוטלת מתמטית</t>
  </si>
  <si>
    <t>T = 2*PI*sqrt(L/g)</t>
  </si>
  <si>
    <t>המוט 994</t>
  </si>
  <si>
    <t>L - אורך הזרוע</t>
  </si>
  <si>
    <t>M-mass</t>
  </si>
  <si>
    <t>I0 - ביחס לקצה המוט</t>
  </si>
  <si>
    <t>I - ביחס לנקודת תליה</t>
  </si>
  <si>
    <t>Hook-mass</t>
  </si>
  <si>
    <t>Rod-mass</t>
  </si>
  <si>
    <t>עבודה ב-MKS</t>
  </si>
  <si>
    <t>Total Mass</t>
  </si>
  <si>
    <t>rdiscCm</t>
  </si>
  <si>
    <t>B מרחק בין מרכז המשקולת למרכז המסה</t>
  </si>
  <si>
    <t>המרכז בין מרכז המסה למרכז המוט</t>
  </si>
  <si>
    <t>T_avg^2</t>
  </si>
  <si>
    <t>dt_avg^2</t>
  </si>
  <si>
    <t>dl</t>
  </si>
  <si>
    <t>T^2Avg</t>
  </si>
  <si>
    <t>Dt^2_avg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</si>
</sst>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6"/>
  <sheetViews>
    <sheetView tabSelected="1" workbookViewId="0">
      <selection activeCell="M20" sqref="M20:P26"/>
    </sheetView>
  </sheetViews>
  <sheetFormatPr defaultRowHeight="14.4"/>
  <sheetData>
    <row r="4" spans="1:1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27</v>
      </c>
      <c r="K4" s="1" t="s">
        <v>23</v>
      </c>
      <c r="L4" s="1" t="s">
        <v>24</v>
      </c>
      <c r="M4" s="2" t="s">
        <v>26</v>
      </c>
      <c r="N4" s="1" t="s">
        <v>25</v>
      </c>
      <c r="O4" s="1" t="s">
        <v>42</v>
      </c>
      <c r="P4" s="1" t="s">
        <v>43</v>
      </c>
    </row>
    <row r="5" spans="1:16" s="6" customFormat="1">
      <c r="A5" s="6">
        <v>0.82</v>
      </c>
      <c r="B5" s="6">
        <v>1.8240000000000001</v>
      </c>
      <c r="C5" s="6">
        <v>1.823</v>
      </c>
      <c r="D5" s="6">
        <v>1.8240000000000001</v>
      </c>
      <c r="E5" s="6">
        <v>1.8240000000000001</v>
      </c>
      <c r="F5" s="6">
        <v>1.8220000000000001</v>
      </c>
      <c r="G5" s="6">
        <v>1.823</v>
      </c>
      <c r="H5" s="6">
        <v>1.8240000000000001</v>
      </c>
      <c r="I5" s="6">
        <v>1.823</v>
      </c>
      <c r="J5" s="7">
        <f>AVERAGE(B5:I5)</f>
        <v>1.8233750000000002</v>
      </c>
      <c r="K5" s="6">
        <f>0.001/SQRT(12)</f>
        <v>2.886751345948129E-4</v>
      </c>
      <c r="L5" s="6">
        <f>_xlfn.STDEV.S(B5:I5)</f>
        <v>7.4402380914286958E-4</v>
      </c>
      <c r="M5" s="7">
        <f>SQRT(K5^2+L5^2)</f>
        <v>7.9806313152832621E-4</v>
      </c>
      <c r="N5" s="6">
        <f>0.001/SQRT(12)</f>
        <v>2.886751345948129E-4</v>
      </c>
      <c r="O5" s="6">
        <f>J5^2</f>
        <v>3.3246963906250007</v>
      </c>
      <c r="P5" s="6">
        <f>2*M5*J5</f>
        <v>2.9103367249009239E-3</v>
      </c>
    </row>
    <row r="6" spans="1:16">
      <c r="A6">
        <v>0.32</v>
      </c>
      <c r="B6">
        <v>1.1339999999999999</v>
      </c>
      <c r="C6">
        <v>1.135</v>
      </c>
      <c r="D6">
        <v>1.1359999999999999</v>
      </c>
      <c r="E6">
        <v>1.137</v>
      </c>
      <c r="F6">
        <v>1.1359999999999999</v>
      </c>
      <c r="G6">
        <v>1.135</v>
      </c>
      <c r="H6">
        <v>1.1359999999999999</v>
      </c>
      <c r="I6">
        <v>1.1359999999999999</v>
      </c>
      <c r="J6" s="3">
        <f t="shared" ref="J6:J12" si="0">AVERAGE(B6:I6)</f>
        <v>1.1356249999999999</v>
      </c>
      <c r="K6">
        <f t="shared" ref="K6:K12" si="1">0.001/SQRT(12)</f>
        <v>2.886751345948129E-4</v>
      </c>
      <c r="L6">
        <f t="shared" ref="L6:L12" si="2">_xlfn.STDEV.S(B6:I6)</f>
        <v>9.161253813129073E-4</v>
      </c>
      <c r="M6" s="3">
        <f t="shared" ref="M6:M12" si="3">SQRT(K6^2+L6^2)</f>
        <v>9.6053060733068425E-4</v>
      </c>
      <c r="N6">
        <f t="shared" ref="N6:N12" si="4">0.001/SQRT(12)</f>
        <v>2.886751345948129E-4</v>
      </c>
      <c r="O6">
        <f t="shared" ref="O6:O12" si="5">J6^2</f>
        <v>1.2896441406249997</v>
      </c>
      <c r="P6">
        <f t="shared" ref="P6:P12" si="6">2*M6*J6</f>
        <v>2.1816051418998162E-3</v>
      </c>
    </row>
    <row r="7" spans="1:16">
      <c r="A7">
        <v>0.92</v>
      </c>
      <c r="B7">
        <v>1.9279999999999999</v>
      </c>
      <c r="C7">
        <v>1.929</v>
      </c>
      <c r="D7">
        <v>1.9279999999999999</v>
      </c>
      <c r="E7">
        <v>1.9279999999999999</v>
      </c>
      <c r="F7">
        <v>1.9279999999999999</v>
      </c>
      <c r="G7">
        <v>1.929</v>
      </c>
      <c r="H7">
        <v>1.9279999999999999</v>
      </c>
      <c r="I7">
        <v>1.929</v>
      </c>
      <c r="J7" s="3">
        <f t="shared" si="0"/>
        <v>1.9283750000000002</v>
      </c>
      <c r="K7">
        <f t="shared" si="1"/>
        <v>2.886751345948129E-4</v>
      </c>
      <c r="L7">
        <f t="shared" si="2"/>
        <v>5.1754916950682358E-4</v>
      </c>
      <c r="M7" s="3">
        <f t="shared" si="3"/>
        <v>5.9261326022165257E-4</v>
      </c>
      <c r="N7">
        <f t="shared" si="4"/>
        <v>2.886751345948129E-4</v>
      </c>
      <c r="O7">
        <f t="shared" si="5"/>
        <v>3.7186301406250006</v>
      </c>
      <c r="P7">
        <f t="shared" si="6"/>
        <v>2.2855611913598587E-3</v>
      </c>
    </row>
    <row r="8" spans="1:16">
      <c r="A8">
        <v>0.42</v>
      </c>
      <c r="B8">
        <v>1.2989999999999999</v>
      </c>
      <c r="C8">
        <v>1.2989999999999999</v>
      </c>
      <c r="D8">
        <v>1.3</v>
      </c>
      <c r="E8">
        <v>1.3</v>
      </c>
      <c r="F8">
        <v>1.2989999999999999</v>
      </c>
      <c r="G8">
        <v>1.2989999999999999</v>
      </c>
      <c r="H8">
        <v>1.2989999999999999</v>
      </c>
      <c r="I8">
        <v>1.2989999999999999</v>
      </c>
      <c r="J8" s="3">
        <f t="shared" si="0"/>
        <v>1.2992499999999998</v>
      </c>
      <c r="K8">
        <f t="shared" si="1"/>
        <v>2.886751345948129E-4</v>
      </c>
      <c r="L8">
        <f t="shared" si="2"/>
        <v>4.6291004988632757E-4</v>
      </c>
      <c r="M8" s="3">
        <f t="shared" si="3"/>
        <v>5.4554472559002493E-4</v>
      </c>
      <c r="N8">
        <f t="shared" si="4"/>
        <v>2.886751345948129E-4</v>
      </c>
      <c r="O8">
        <f t="shared" si="5"/>
        <v>1.6880505624999995</v>
      </c>
      <c r="P8">
        <f t="shared" si="6"/>
        <v>1.4175979694456796E-3</v>
      </c>
    </row>
    <row r="9" spans="1:16">
      <c r="A9">
        <v>0.72</v>
      </c>
      <c r="B9">
        <v>1.7070000000000001</v>
      </c>
      <c r="C9">
        <v>1.706</v>
      </c>
      <c r="D9">
        <v>1.704</v>
      </c>
      <c r="E9">
        <v>1.7050000000000001</v>
      </c>
      <c r="F9">
        <v>1.704</v>
      </c>
      <c r="G9">
        <v>1.704</v>
      </c>
      <c r="H9">
        <v>1.7030000000000001</v>
      </c>
      <c r="I9">
        <v>1.704</v>
      </c>
      <c r="J9" s="3">
        <f t="shared" si="0"/>
        <v>1.7046250000000001</v>
      </c>
      <c r="K9">
        <f t="shared" si="1"/>
        <v>2.886751345948129E-4</v>
      </c>
      <c r="L9">
        <f t="shared" si="2"/>
        <v>1.302470180629334E-3</v>
      </c>
      <c r="M9" s="3">
        <f t="shared" si="3"/>
        <v>1.3340771734655921E-3</v>
      </c>
      <c r="N9">
        <f t="shared" si="4"/>
        <v>2.886751345948129E-4</v>
      </c>
      <c r="O9">
        <f t="shared" si="5"/>
        <v>2.9057463906250001</v>
      </c>
      <c r="P9">
        <f t="shared" si="6"/>
        <v>4.5482026036375699E-3</v>
      </c>
    </row>
    <row r="10" spans="1:16">
      <c r="A10">
        <v>0.62</v>
      </c>
      <c r="B10">
        <v>1.58</v>
      </c>
      <c r="C10">
        <v>1.58</v>
      </c>
      <c r="D10">
        <v>1.58</v>
      </c>
      <c r="E10">
        <v>1.581</v>
      </c>
      <c r="F10">
        <v>1.581</v>
      </c>
      <c r="G10">
        <v>1.5820000000000001</v>
      </c>
      <c r="H10">
        <v>1.5820000000000001</v>
      </c>
      <c r="I10">
        <v>1.581</v>
      </c>
      <c r="J10" s="3">
        <f t="shared" si="0"/>
        <v>1.580875</v>
      </c>
      <c r="K10">
        <f t="shared" si="1"/>
        <v>2.886751345948129E-4</v>
      </c>
      <c r="L10">
        <f t="shared" si="2"/>
        <v>8.3452296039627377E-4</v>
      </c>
      <c r="M10" s="3">
        <f t="shared" si="3"/>
        <v>8.8304128145964616E-4</v>
      </c>
      <c r="N10">
        <f t="shared" si="4"/>
        <v>2.886751345948129E-4</v>
      </c>
      <c r="O10">
        <f t="shared" si="5"/>
        <v>2.4991657656249999</v>
      </c>
      <c r="P10">
        <f t="shared" si="6"/>
        <v>2.7919557716550364E-3</v>
      </c>
    </row>
    <row r="11" spans="1:16">
      <c r="A11">
        <v>0.52</v>
      </c>
      <c r="B11">
        <v>1.448</v>
      </c>
      <c r="C11">
        <v>1.448</v>
      </c>
      <c r="D11">
        <v>1.4490000000000001</v>
      </c>
      <c r="E11">
        <v>1.4490000000000001</v>
      </c>
      <c r="F11">
        <v>1.448</v>
      </c>
      <c r="G11">
        <v>1.4490000000000001</v>
      </c>
      <c r="H11">
        <v>1.448</v>
      </c>
      <c r="I11">
        <v>1.45</v>
      </c>
      <c r="J11" s="3">
        <f t="shared" si="0"/>
        <v>1.4486249999999998</v>
      </c>
      <c r="K11">
        <f t="shared" si="1"/>
        <v>2.886751345948129E-4</v>
      </c>
      <c r="L11">
        <f t="shared" si="2"/>
        <v>7.4402380914286958E-4</v>
      </c>
      <c r="M11" s="3">
        <f t="shared" si="3"/>
        <v>7.9806313152832621E-4</v>
      </c>
      <c r="N11">
        <f t="shared" si="4"/>
        <v>2.886751345948129E-4</v>
      </c>
      <c r="O11">
        <f t="shared" si="5"/>
        <v>2.0985143906249997</v>
      </c>
      <c r="P11">
        <f t="shared" si="6"/>
        <v>2.312188407820443E-3</v>
      </c>
    </row>
    <row r="12" spans="1:16">
      <c r="A12">
        <v>0.56999999999999995</v>
      </c>
      <c r="B12">
        <v>1.518</v>
      </c>
      <c r="C12">
        <v>1.516</v>
      </c>
      <c r="D12">
        <v>1.516</v>
      </c>
      <c r="E12">
        <v>1.516</v>
      </c>
      <c r="F12">
        <v>1.5169999999999999</v>
      </c>
      <c r="G12">
        <v>1.516</v>
      </c>
      <c r="H12">
        <v>1.516</v>
      </c>
      <c r="I12">
        <v>1.5169999999999999</v>
      </c>
      <c r="J12" s="3">
        <f t="shared" si="0"/>
        <v>1.5165</v>
      </c>
      <c r="K12">
        <f t="shared" si="1"/>
        <v>2.886751345948129E-4</v>
      </c>
      <c r="L12">
        <f t="shared" si="2"/>
        <v>7.5592894601843427E-4</v>
      </c>
      <c r="M12" s="3">
        <f t="shared" si="3"/>
        <v>8.0917359371266817E-4</v>
      </c>
      <c r="N12">
        <f t="shared" si="4"/>
        <v>2.886751345948129E-4</v>
      </c>
      <c r="O12">
        <f t="shared" si="5"/>
        <v>2.2997722499999997</v>
      </c>
      <c r="P12">
        <f t="shared" si="6"/>
        <v>2.4542235097305223E-3</v>
      </c>
    </row>
    <row r="18" spans="7:16">
      <c r="I18" t="s">
        <v>14</v>
      </c>
      <c r="M18" t="s">
        <v>0</v>
      </c>
      <c r="N18" t="s">
        <v>44</v>
      </c>
      <c r="O18" t="s">
        <v>45</v>
      </c>
      <c r="P18" t="s">
        <v>46</v>
      </c>
    </row>
    <row r="19" spans="7:16">
      <c r="I19" t="s">
        <v>15</v>
      </c>
      <c r="M19">
        <f>A5</f>
        <v>0.82</v>
      </c>
      <c r="N19">
        <f>N5</f>
        <v>2.886751345948129E-4</v>
      </c>
      <c r="O19">
        <f>O5</f>
        <v>3.3246963906250007</v>
      </c>
      <c r="P19">
        <f>P5</f>
        <v>2.9103367249009239E-3</v>
      </c>
    </row>
    <row r="20" spans="7:16">
      <c r="I20" t="s">
        <v>16</v>
      </c>
      <c r="M20">
        <f t="shared" ref="M20:M28" si="7">A6</f>
        <v>0.32</v>
      </c>
      <c r="N20">
        <f t="shared" ref="N20:P26" si="8">N6</f>
        <v>2.886751345948129E-4</v>
      </c>
      <c r="O20">
        <f t="shared" si="8"/>
        <v>1.2896441406249997</v>
      </c>
      <c r="P20">
        <f t="shared" si="8"/>
        <v>2.1816051418998162E-3</v>
      </c>
    </row>
    <row r="21" spans="7:16">
      <c r="M21">
        <f t="shared" si="7"/>
        <v>0.92</v>
      </c>
      <c r="N21">
        <f t="shared" si="8"/>
        <v>2.886751345948129E-4</v>
      </c>
      <c r="O21">
        <f t="shared" si="8"/>
        <v>3.7186301406250006</v>
      </c>
      <c r="P21">
        <f t="shared" si="8"/>
        <v>2.2855611913598587E-3</v>
      </c>
    </row>
    <row r="22" spans="7:16">
      <c r="M22">
        <f t="shared" si="7"/>
        <v>0.42</v>
      </c>
      <c r="N22">
        <f t="shared" si="8"/>
        <v>2.886751345948129E-4</v>
      </c>
      <c r="O22">
        <f t="shared" si="8"/>
        <v>1.6880505624999995</v>
      </c>
      <c r="P22">
        <f t="shared" si="8"/>
        <v>1.4175979694456796E-3</v>
      </c>
    </row>
    <row r="23" spans="7:16">
      <c r="G23" t="s">
        <v>28</v>
      </c>
      <c r="I23" t="s">
        <v>29</v>
      </c>
      <c r="M23">
        <f t="shared" si="7"/>
        <v>0.72</v>
      </c>
      <c r="N23">
        <f t="shared" si="8"/>
        <v>2.886751345948129E-4</v>
      </c>
      <c r="O23">
        <f t="shared" si="8"/>
        <v>2.9057463906250001</v>
      </c>
      <c r="P23">
        <f t="shared" si="8"/>
        <v>4.5482026036375699E-3</v>
      </c>
    </row>
    <row r="24" spans="7:16">
      <c r="I24" t="e">
        <f>2*3.1415*SQRT(#REF!/9.81)</f>
        <v>#REF!</v>
      </c>
      <c r="M24">
        <f t="shared" si="7"/>
        <v>0.62</v>
      </c>
      <c r="N24">
        <f t="shared" si="8"/>
        <v>2.886751345948129E-4</v>
      </c>
      <c r="O24">
        <f t="shared" si="8"/>
        <v>2.4991657656249999</v>
      </c>
      <c r="P24">
        <f t="shared" si="8"/>
        <v>2.7919557716550364E-3</v>
      </c>
    </row>
    <row r="25" spans="7:16">
      <c r="M25">
        <f t="shared" si="7"/>
        <v>0.52</v>
      </c>
      <c r="N25">
        <f t="shared" si="8"/>
        <v>2.886751345948129E-4</v>
      </c>
      <c r="O25">
        <f t="shared" si="8"/>
        <v>2.0985143906249997</v>
      </c>
      <c r="P25">
        <f t="shared" si="8"/>
        <v>2.312188407820443E-3</v>
      </c>
    </row>
    <row r="26" spans="7:16">
      <c r="M26">
        <f t="shared" si="7"/>
        <v>0.56999999999999995</v>
      </c>
      <c r="N26">
        <f t="shared" si="8"/>
        <v>2.886751345948129E-4</v>
      </c>
      <c r="O26">
        <f t="shared" si="8"/>
        <v>2.2997722499999997</v>
      </c>
      <c r="P26">
        <f t="shared" si="8"/>
        <v>2.4542235097305223E-3</v>
      </c>
    </row>
  </sheetData>
  <pageMargins left="0.7" right="0.7" top="0.75" bottom="0.75" header="0.3" footer="0.3"/>
  <pageSetup paperSize="9" orientation="portrait" r:id="rId1"/>
  <ignoredErrors>
    <ignoredError sqref="J5:J6 J7:J12 L5:L6 L7:L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workbookViewId="0">
      <selection activeCell="A2" sqref="A2:P10"/>
    </sheetView>
  </sheetViews>
  <sheetFormatPr defaultRowHeight="14.4"/>
  <sheetData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27</v>
      </c>
      <c r="K2" s="1" t="s">
        <v>23</v>
      </c>
      <c r="L2" s="1" t="s">
        <v>24</v>
      </c>
      <c r="M2" s="2" t="s">
        <v>26</v>
      </c>
      <c r="N2" s="1" t="s">
        <v>25</v>
      </c>
      <c r="O2" s="1" t="s">
        <v>42</v>
      </c>
      <c r="P2" s="1" t="s">
        <v>43</v>
      </c>
    </row>
    <row r="3" spans="1:16">
      <c r="A3">
        <v>0.82</v>
      </c>
      <c r="B3">
        <v>1.8240000000000001</v>
      </c>
      <c r="C3">
        <v>1.823</v>
      </c>
      <c r="D3">
        <v>1.8240000000000001</v>
      </c>
      <c r="E3">
        <v>1.8240000000000001</v>
      </c>
      <c r="F3">
        <v>1.8220000000000001</v>
      </c>
      <c r="G3">
        <v>1.823</v>
      </c>
      <c r="H3">
        <v>1.8240000000000001</v>
      </c>
      <c r="I3">
        <v>1.823</v>
      </c>
      <c r="J3" s="3">
        <f>AVERAGE(B3:I3)</f>
        <v>1.8233750000000002</v>
      </c>
      <c r="K3">
        <f>0.001/SQRT(12)</f>
        <v>2.886751345948129E-4</v>
      </c>
      <c r="L3">
        <f>_xlfn.STDEV.S(B3:I3)</f>
        <v>7.4402380914286958E-4</v>
      </c>
      <c r="M3" s="3">
        <f>SQRT(K3^2+L3^2)</f>
        <v>7.9806313152832621E-4</v>
      </c>
      <c r="N3">
        <f>0.001/SQRT(12)</f>
        <v>2.886751345948129E-4</v>
      </c>
      <c r="O3">
        <f>J3^2</f>
        <v>3.3246963906250007</v>
      </c>
      <c r="P3">
        <f>2*M3*J3</f>
        <v>2.9103367249009239E-3</v>
      </c>
    </row>
    <row r="4" spans="1:16">
      <c r="A4">
        <v>0.32</v>
      </c>
      <c r="B4">
        <v>1.1339999999999999</v>
      </c>
      <c r="C4">
        <v>1.135</v>
      </c>
      <c r="D4">
        <v>1.1359999999999999</v>
      </c>
      <c r="E4">
        <v>1.137</v>
      </c>
      <c r="F4">
        <v>1.1359999999999999</v>
      </c>
      <c r="G4">
        <v>1.135</v>
      </c>
      <c r="H4">
        <v>1.1359999999999999</v>
      </c>
      <c r="I4">
        <v>1.1359999999999999</v>
      </c>
      <c r="J4" s="3">
        <f t="shared" ref="J4:J10" si="0">AVERAGE(B4:I4)</f>
        <v>1.1356249999999999</v>
      </c>
      <c r="K4">
        <f t="shared" ref="K4:K10" si="1">0.001/SQRT(12)</f>
        <v>2.886751345948129E-4</v>
      </c>
      <c r="L4">
        <f t="shared" ref="L4:L10" si="2">_xlfn.STDEV.S(B4:I4)</f>
        <v>9.161253813129073E-4</v>
      </c>
      <c r="M4" s="3">
        <f t="shared" ref="M4:M10" si="3">SQRT(K4^2+L4^2)</f>
        <v>9.6053060733068425E-4</v>
      </c>
      <c r="N4">
        <f t="shared" ref="N4:N10" si="4">0.001/SQRT(12)</f>
        <v>2.886751345948129E-4</v>
      </c>
      <c r="O4">
        <f t="shared" ref="O4:O10" si="5">J4^2</f>
        <v>1.2896441406249997</v>
      </c>
      <c r="P4">
        <f t="shared" ref="P4:P10" si="6">2*M4*J4</f>
        <v>2.1816051418998162E-3</v>
      </c>
    </row>
    <row r="5" spans="1:16">
      <c r="A5">
        <v>0.92</v>
      </c>
      <c r="B5">
        <v>1.9279999999999999</v>
      </c>
      <c r="C5">
        <v>1.929</v>
      </c>
      <c r="D5">
        <v>1.9279999999999999</v>
      </c>
      <c r="E5">
        <v>1.9279999999999999</v>
      </c>
      <c r="F5">
        <v>1.9279999999999999</v>
      </c>
      <c r="G5">
        <v>1.929</v>
      </c>
      <c r="H5">
        <v>1.9279999999999999</v>
      </c>
      <c r="I5">
        <v>1.929</v>
      </c>
      <c r="J5" s="3">
        <f t="shared" si="0"/>
        <v>1.9283750000000002</v>
      </c>
      <c r="K5">
        <f t="shared" si="1"/>
        <v>2.886751345948129E-4</v>
      </c>
      <c r="L5">
        <f t="shared" si="2"/>
        <v>5.1754916950682358E-4</v>
      </c>
      <c r="M5" s="3">
        <f t="shared" si="3"/>
        <v>5.9261326022165257E-4</v>
      </c>
      <c r="N5">
        <f t="shared" si="4"/>
        <v>2.886751345948129E-4</v>
      </c>
      <c r="O5">
        <f t="shared" si="5"/>
        <v>3.7186301406250006</v>
      </c>
      <c r="P5">
        <f t="shared" si="6"/>
        <v>2.2855611913598587E-3</v>
      </c>
    </row>
    <row r="6" spans="1:16">
      <c r="A6">
        <v>0.42</v>
      </c>
      <c r="B6">
        <v>1.2989999999999999</v>
      </c>
      <c r="C6">
        <v>1.2989999999999999</v>
      </c>
      <c r="D6">
        <v>1.3</v>
      </c>
      <c r="E6">
        <v>1.3</v>
      </c>
      <c r="F6">
        <v>1.2989999999999999</v>
      </c>
      <c r="G6">
        <v>1.2989999999999999</v>
      </c>
      <c r="H6">
        <v>1.2989999999999999</v>
      </c>
      <c r="I6">
        <v>1.2989999999999999</v>
      </c>
      <c r="J6" s="3">
        <f t="shared" si="0"/>
        <v>1.2992499999999998</v>
      </c>
      <c r="K6">
        <f t="shared" si="1"/>
        <v>2.886751345948129E-4</v>
      </c>
      <c r="L6">
        <f t="shared" si="2"/>
        <v>4.6291004988632757E-4</v>
      </c>
      <c r="M6" s="3">
        <f t="shared" si="3"/>
        <v>5.4554472559002493E-4</v>
      </c>
      <c r="N6">
        <f t="shared" si="4"/>
        <v>2.886751345948129E-4</v>
      </c>
      <c r="O6">
        <f t="shared" si="5"/>
        <v>1.6880505624999995</v>
      </c>
      <c r="P6">
        <f t="shared" si="6"/>
        <v>1.4175979694456796E-3</v>
      </c>
    </row>
    <row r="7" spans="1:16">
      <c r="A7">
        <v>0.72</v>
      </c>
      <c r="B7">
        <v>1.7070000000000001</v>
      </c>
      <c r="C7">
        <v>1.706</v>
      </c>
      <c r="D7">
        <v>1.704</v>
      </c>
      <c r="E7">
        <v>1.7050000000000001</v>
      </c>
      <c r="F7">
        <v>1.704</v>
      </c>
      <c r="G7">
        <v>1.704</v>
      </c>
      <c r="H7">
        <v>1.7030000000000001</v>
      </c>
      <c r="I7">
        <v>1.704</v>
      </c>
      <c r="J7" s="3">
        <f t="shared" si="0"/>
        <v>1.7046250000000001</v>
      </c>
      <c r="K7">
        <f t="shared" si="1"/>
        <v>2.886751345948129E-4</v>
      </c>
      <c r="L7">
        <f t="shared" si="2"/>
        <v>1.302470180629334E-3</v>
      </c>
      <c r="M7" s="3">
        <f t="shared" si="3"/>
        <v>1.3340771734655921E-3</v>
      </c>
      <c r="N7">
        <f t="shared" si="4"/>
        <v>2.886751345948129E-4</v>
      </c>
      <c r="O7">
        <f t="shared" si="5"/>
        <v>2.9057463906250001</v>
      </c>
      <c r="P7">
        <f t="shared" si="6"/>
        <v>4.5482026036375699E-3</v>
      </c>
    </row>
    <row r="8" spans="1:16">
      <c r="A8">
        <v>0.62</v>
      </c>
      <c r="B8">
        <v>1.58</v>
      </c>
      <c r="C8">
        <v>1.58</v>
      </c>
      <c r="D8">
        <v>1.58</v>
      </c>
      <c r="E8">
        <v>1.581</v>
      </c>
      <c r="F8">
        <v>1.581</v>
      </c>
      <c r="G8">
        <v>1.5820000000000001</v>
      </c>
      <c r="H8">
        <v>1.5820000000000001</v>
      </c>
      <c r="I8">
        <v>1.581</v>
      </c>
      <c r="J8" s="3">
        <f t="shared" si="0"/>
        <v>1.580875</v>
      </c>
      <c r="K8">
        <f t="shared" si="1"/>
        <v>2.886751345948129E-4</v>
      </c>
      <c r="L8">
        <f t="shared" si="2"/>
        <v>8.3452296039627377E-4</v>
      </c>
      <c r="M8" s="3">
        <f t="shared" si="3"/>
        <v>8.8304128145964616E-4</v>
      </c>
      <c r="N8">
        <f t="shared" si="4"/>
        <v>2.886751345948129E-4</v>
      </c>
      <c r="O8">
        <f t="shared" si="5"/>
        <v>2.4991657656249999</v>
      </c>
      <c r="P8">
        <f t="shared" si="6"/>
        <v>2.7919557716550364E-3</v>
      </c>
    </row>
    <row r="9" spans="1:16">
      <c r="A9">
        <v>0.52</v>
      </c>
      <c r="B9">
        <v>1.448</v>
      </c>
      <c r="C9">
        <v>1.448</v>
      </c>
      <c r="D9">
        <v>1.4490000000000001</v>
      </c>
      <c r="E9">
        <v>1.4490000000000001</v>
      </c>
      <c r="F9">
        <v>1.448</v>
      </c>
      <c r="G9">
        <v>1.4490000000000001</v>
      </c>
      <c r="H9">
        <v>1.448</v>
      </c>
      <c r="I9">
        <v>1.45</v>
      </c>
      <c r="J9" s="3">
        <f t="shared" si="0"/>
        <v>1.4486249999999998</v>
      </c>
      <c r="K9">
        <f t="shared" si="1"/>
        <v>2.886751345948129E-4</v>
      </c>
      <c r="L9">
        <f t="shared" si="2"/>
        <v>7.4402380914286958E-4</v>
      </c>
      <c r="M9" s="3">
        <f t="shared" si="3"/>
        <v>7.9806313152832621E-4</v>
      </c>
      <c r="N9">
        <f t="shared" si="4"/>
        <v>2.886751345948129E-4</v>
      </c>
      <c r="O9">
        <f t="shared" si="5"/>
        <v>2.0985143906249997</v>
      </c>
      <c r="P9">
        <f t="shared" si="6"/>
        <v>2.312188407820443E-3</v>
      </c>
    </row>
    <row r="10" spans="1:16">
      <c r="A10">
        <v>0.56999999999999995</v>
      </c>
      <c r="B10">
        <v>1.518</v>
      </c>
      <c r="C10">
        <v>1.516</v>
      </c>
      <c r="D10">
        <v>1.516</v>
      </c>
      <c r="E10">
        <v>1.516</v>
      </c>
      <c r="F10">
        <v>1.5169999999999999</v>
      </c>
      <c r="G10">
        <v>1.516</v>
      </c>
      <c r="H10">
        <v>1.516</v>
      </c>
      <c r="I10">
        <v>1.5169999999999999</v>
      </c>
      <c r="J10" s="3">
        <f t="shared" si="0"/>
        <v>1.5165</v>
      </c>
      <c r="K10">
        <f t="shared" si="1"/>
        <v>2.886751345948129E-4</v>
      </c>
      <c r="L10">
        <f t="shared" si="2"/>
        <v>7.5592894601843427E-4</v>
      </c>
      <c r="M10" s="3">
        <f t="shared" si="3"/>
        <v>8.0917359371266817E-4</v>
      </c>
      <c r="N10">
        <f t="shared" si="4"/>
        <v>2.886751345948129E-4</v>
      </c>
      <c r="O10">
        <f t="shared" si="5"/>
        <v>2.2997722499999997</v>
      </c>
      <c r="P10">
        <f t="shared" si="6"/>
        <v>2.4542235097305223E-3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workbookViewId="0">
      <selection activeCell="C31" sqref="C31"/>
    </sheetView>
  </sheetViews>
  <sheetFormatPr defaultRowHeight="14.4"/>
  <cols>
    <col min="5" max="7" width="17" customWidth="1"/>
    <col min="16" max="16" width="27.44140625" customWidth="1"/>
    <col min="17" max="17" width="17.109375" bestFit="1" customWidth="1"/>
    <col min="18" max="18" width="17.33203125" bestFit="1" customWidth="1"/>
  </cols>
  <sheetData>
    <row r="1" spans="1:18">
      <c r="H1" t="s">
        <v>37</v>
      </c>
    </row>
    <row r="3" spans="1:18">
      <c r="A3" s="4" t="s">
        <v>12</v>
      </c>
      <c r="B3" s="4" t="s">
        <v>9</v>
      </c>
      <c r="C3" s="1" t="s">
        <v>10</v>
      </c>
      <c r="E3" s="1" t="s">
        <v>11</v>
      </c>
      <c r="F3" s="1" t="s">
        <v>31</v>
      </c>
      <c r="G3" s="1"/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13</v>
      </c>
      <c r="Q3" s="1" t="s">
        <v>33</v>
      </c>
      <c r="R3" s="1" t="s">
        <v>34</v>
      </c>
    </row>
    <row r="4" spans="1:18">
      <c r="A4" s="5">
        <v>0.31</v>
      </c>
      <c r="B4" s="5">
        <v>63.6</v>
      </c>
      <c r="C4">
        <v>0.19</v>
      </c>
      <c r="E4">
        <v>0.7</v>
      </c>
      <c r="F4">
        <f>ABS(E4-C4)</f>
        <v>0.51</v>
      </c>
      <c r="H4">
        <v>1.4470000000000001</v>
      </c>
      <c r="I4">
        <v>1.448</v>
      </c>
      <c r="J4">
        <v>1.448</v>
      </c>
      <c r="K4">
        <v>1.448</v>
      </c>
      <c r="L4">
        <v>1.4470000000000001</v>
      </c>
      <c r="M4">
        <v>1.4470000000000001</v>
      </c>
      <c r="N4">
        <v>1.4470000000000001</v>
      </c>
      <c r="O4">
        <v>1.448</v>
      </c>
      <c r="P4">
        <f>(0.994*0.5+C4*$F$18+E4*$F$16)/$F$22</f>
        <v>0.63421039866606044</v>
      </c>
      <c r="Q4">
        <f>0.5*$F$20+$F$16*E4+$F$18*C4</f>
        <v>2.0919430000000001</v>
      </c>
      <c r="R4">
        <f xml:space="preserve"> Q4+(SUM($F$16,$F$20,$F$18))*(C4-P4)^2</f>
        <v>2.7428125140166748</v>
      </c>
    </row>
    <row r="5" spans="1:18">
      <c r="A5" s="5">
        <v>0.31</v>
      </c>
      <c r="B5" s="5">
        <v>77.2</v>
      </c>
      <c r="C5">
        <v>0.19</v>
      </c>
      <c r="E5">
        <v>0.9</v>
      </c>
      <c r="F5">
        <f t="shared" ref="F5:F12" si="0">ABS(E5-C5)</f>
        <v>0.71</v>
      </c>
      <c r="H5">
        <v>1.663</v>
      </c>
      <c r="I5">
        <v>1.6639999999999999</v>
      </c>
      <c r="J5">
        <v>1.663</v>
      </c>
      <c r="K5">
        <v>1.6619999999999999</v>
      </c>
      <c r="L5">
        <v>1.663</v>
      </c>
      <c r="M5">
        <v>1.6639999999999999</v>
      </c>
      <c r="N5">
        <v>1.6639999999999999</v>
      </c>
      <c r="O5">
        <v>1.663</v>
      </c>
      <c r="P5">
        <f t="shared" ref="P5:P12" si="1">(0.994*0.5+C5*$F$18+E5*$F$16)/$F$22</f>
        <v>0.77177595876913752</v>
      </c>
      <c r="Q5">
        <f t="shared" ref="Q5:Q12" si="2">0.5*$F$20+$F$16*E5+$F$18*C5</f>
        <v>2.545703</v>
      </c>
      <c r="R5">
        <f t="shared" ref="R5:R12" si="3" xml:space="preserve"> Q5+(SUM($F$16,$F$20,$F$18))*(C5-P5)^2</f>
        <v>3.6621240835664701</v>
      </c>
    </row>
    <row r="6" spans="1:18">
      <c r="A6" s="5">
        <v>0.31</v>
      </c>
      <c r="B6" s="5">
        <v>54.8</v>
      </c>
      <c r="C6">
        <v>0.19</v>
      </c>
      <c r="E6">
        <v>0.40400000000000003</v>
      </c>
      <c r="F6">
        <f t="shared" si="0"/>
        <v>0.21400000000000002</v>
      </c>
      <c r="H6">
        <v>1.341</v>
      </c>
      <c r="I6">
        <v>1.3420000000000001</v>
      </c>
      <c r="J6">
        <v>1.1341000000000001</v>
      </c>
      <c r="K6">
        <v>1.341</v>
      </c>
      <c r="L6">
        <v>1.343</v>
      </c>
      <c r="M6">
        <v>1.343</v>
      </c>
      <c r="N6">
        <v>1.3420000000000001</v>
      </c>
      <c r="O6">
        <v>1.3420000000000001</v>
      </c>
      <c r="P6">
        <f t="shared" si="1"/>
        <v>0.43061336971350617</v>
      </c>
      <c r="Q6">
        <f t="shared" si="2"/>
        <v>1.4203782</v>
      </c>
      <c r="R6">
        <f t="shared" si="3"/>
        <v>1.6113441769696044</v>
      </c>
    </row>
    <row r="7" spans="1:18">
      <c r="C7">
        <v>0.19</v>
      </c>
      <c r="E7">
        <v>0.93400000000000005</v>
      </c>
      <c r="F7">
        <f t="shared" si="0"/>
        <v>0.74399999999999999</v>
      </c>
      <c r="H7">
        <v>1.698</v>
      </c>
      <c r="I7">
        <v>1.7</v>
      </c>
      <c r="J7">
        <v>1.698</v>
      </c>
      <c r="K7">
        <v>1.698</v>
      </c>
      <c r="L7">
        <v>1.6990000000000001</v>
      </c>
      <c r="M7">
        <v>1.698</v>
      </c>
      <c r="N7">
        <v>1.6990000000000001</v>
      </c>
      <c r="O7">
        <v>1.6990000000000001</v>
      </c>
      <c r="P7">
        <f t="shared" si="1"/>
        <v>0.79516210398666065</v>
      </c>
      <c r="Q7">
        <f t="shared" si="2"/>
        <v>2.6228422</v>
      </c>
      <c r="R7">
        <f t="shared" si="3"/>
        <v>3.8308227361770015</v>
      </c>
    </row>
    <row r="8" spans="1:18">
      <c r="C8">
        <v>0.88800000000000001</v>
      </c>
      <c r="E8">
        <v>0.2</v>
      </c>
      <c r="F8">
        <f t="shared" si="0"/>
        <v>0.68799999999999994</v>
      </c>
      <c r="H8">
        <v>1.663</v>
      </c>
      <c r="I8">
        <v>1.663</v>
      </c>
      <c r="J8">
        <v>1.6639999999999999</v>
      </c>
      <c r="K8">
        <v>1.6639999999999999</v>
      </c>
      <c r="L8">
        <v>1.6639999999999999</v>
      </c>
      <c r="M8">
        <v>1.6639999999999999</v>
      </c>
      <c r="N8">
        <v>1.665</v>
      </c>
      <c r="O8">
        <v>1.663</v>
      </c>
      <c r="P8">
        <f t="shared" si="1"/>
        <v>0.29785102319236018</v>
      </c>
      <c r="Q8">
        <f t="shared" si="2"/>
        <v>0.98246160000000005</v>
      </c>
      <c r="R8">
        <f t="shared" si="3"/>
        <v>2.1312493752072035</v>
      </c>
    </row>
    <row r="9" spans="1:18">
      <c r="C9">
        <v>0.79200000000000004</v>
      </c>
      <c r="E9">
        <v>0.2</v>
      </c>
      <c r="F9">
        <f t="shared" si="0"/>
        <v>0.59200000000000008</v>
      </c>
      <c r="H9">
        <v>1.552</v>
      </c>
      <c r="I9">
        <v>1.5509999999999999</v>
      </c>
      <c r="J9">
        <v>1.5509999999999999</v>
      </c>
      <c r="K9">
        <v>1.5509999999999999</v>
      </c>
      <c r="L9">
        <v>1.55</v>
      </c>
      <c r="M9">
        <v>1.552</v>
      </c>
      <c r="N9">
        <v>1.5509999999999999</v>
      </c>
      <c r="O9">
        <v>1.55</v>
      </c>
      <c r="P9">
        <f t="shared" si="1"/>
        <v>0.29681200545702596</v>
      </c>
      <c r="Q9">
        <f t="shared" si="2"/>
        <v>0.97903440000000008</v>
      </c>
      <c r="R9">
        <f t="shared" si="3"/>
        <v>1.7878633780754163</v>
      </c>
    </row>
    <row r="10" spans="1:18">
      <c r="C10">
        <v>0.40799999999999997</v>
      </c>
      <c r="E10">
        <v>0.2</v>
      </c>
      <c r="F10">
        <f t="shared" si="0"/>
        <v>0.20799999999999996</v>
      </c>
      <c r="H10">
        <v>1.357</v>
      </c>
      <c r="I10">
        <v>1.3580000000000001</v>
      </c>
      <c r="J10">
        <v>1.3580000000000001</v>
      </c>
      <c r="K10">
        <v>1.3580000000000001</v>
      </c>
      <c r="L10">
        <v>1.3560000000000001</v>
      </c>
      <c r="M10">
        <v>1.357</v>
      </c>
      <c r="N10">
        <v>1.3560000000000001</v>
      </c>
      <c r="O10">
        <v>1.355</v>
      </c>
      <c r="P10">
        <f t="shared" si="1"/>
        <v>0.292655934515689</v>
      </c>
      <c r="Q10">
        <f t="shared" si="2"/>
        <v>0.96532560000000001</v>
      </c>
      <c r="R10">
        <f t="shared" si="3"/>
        <v>1.0092096799799182</v>
      </c>
    </row>
    <row r="11" spans="1:18">
      <c r="C11">
        <v>0.40799999999999997</v>
      </c>
      <c r="E11">
        <v>0.64900000000000002</v>
      </c>
      <c r="F11">
        <f t="shared" si="0"/>
        <v>0.24100000000000005</v>
      </c>
      <c r="H11">
        <v>1.2010000000000001</v>
      </c>
      <c r="I11">
        <v>1.2010000000000001</v>
      </c>
      <c r="J11">
        <v>1.2</v>
      </c>
      <c r="K11">
        <v>1.2</v>
      </c>
      <c r="L11">
        <v>1.2</v>
      </c>
      <c r="M11">
        <v>1.21</v>
      </c>
      <c r="N11">
        <v>1.1990000000000001</v>
      </c>
      <c r="O11">
        <v>1.21</v>
      </c>
      <c r="P11">
        <f t="shared" si="1"/>
        <v>0.60149061694709727</v>
      </c>
      <c r="Q11">
        <f t="shared" si="2"/>
        <v>1.9840168</v>
      </c>
      <c r="R11">
        <f t="shared" si="3"/>
        <v>2.1075080842654055</v>
      </c>
    </row>
    <row r="12" spans="1:18">
      <c r="C12">
        <v>0.40799999999999997</v>
      </c>
      <c r="E12">
        <v>0.55800000000000005</v>
      </c>
      <c r="F12">
        <f t="shared" si="0"/>
        <v>0.15000000000000008</v>
      </c>
      <c r="H12">
        <v>1.169</v>
      </c>
      <c r="I12">
        <v>1.169</v>
      </c>
      <c r="J12">
        <v>1.17</v>
      </c>
      <c r="K12">
        <v>1.17</v>
      </c>
      <c r="L12">
        <v>1.1679999999999999</v>
      </c>
      <c r="M12">
        <v>1.68</v>
      </c>
      <c r="N12">
        <v>1.69</v>
      </c>
      <c r="O12">
        <v>1.68</v>
      </c>
      <c r="P12">
        <f t="shared" si="1"/>
        <v>0.53889828710019716</v>
      </c>
      <c r="Q12">
        <f t="shared" si="2"/>
        <v>1.7775560000000001</v>
      </c>
      <c r="R12">
        <f t="shared" si="3"/>
        <v>1.834073691624678</v>
      </c>
    </row>
    <row r="15" spans="1:18">
      <c r="F15" s="1" t="s">
        <v>32</v>
      </c>
    </row>
    <row r="16" spans="1:18">
      <c r="F16">
        <v>2.2688000000000001</v>
      </c>
    </row>
    <row r="17" spans="5:11">
      <c r="F17" s="1" t="s">
        <v>35</v>
      </c>
    </row>
    <row r="18" spans="5:11">
      <c r="F18">
        <v>3.5700000000000003E-2</v>
      </c>
      <c r="I18" t="s">
        <v>9</v>
      </c>
    </row>
    <row r="19" spans="5:11">
      <c r="F19" s="1" t="s">
        <v>36</v>
      </c>
      <c r="I19" t="s">
        <v>39</v>
      </c>
      <c r="J19">
        <v>4.0199999999999996</v>
      </c>
      <c r="K19">
        <f>J19/100</f>
        <v>4.0199999999999993E-2</v>
      </c>
    </row>
    <row r="20" spans="5:11">
      <c r="F20">
        <v>0.99399999999999999</v>
      </c>
      <c r="I20" t="s">
        <v>40</v>
      </c>
      <c r="J20">
        <v>16</v>
      </c>
      <c r="K20">
        <f t="shared" ref="K20:K21" si="4">J20/100</f>
        <v>0.16</v>
      </c>
    </row>
    <row r="21" spans="5:11">
      <c r="E21" t="s">
        <v>17</v>
      </c>
      <c r="F21" s="1" t="s">
        <v>38</v>
      </c>
      <c r="I21" t="s">
        <v>41</v>
      </c>
      <c r="J21">
        <v>25</v>
      </c>
      <c r="K21">
        <f t="shared" si="4"/>
        <v>0.25</v>
      </c>
    </row>
    <row r="22" spans="5:11">
      <c r="E22" t="s">
        <v>18</v>
      </c>
      <c r="F22">
        <f>SUM(F16,F18,F20)</f>
        <v>3.2984999999999998</v>
      </c>
    </row>
    <row r="23" spans="5:11">
      <c r="E23" t="s">
        <v>19</v>
      </c>
    </row>
    <row r="24" spans="5:11">
      <c r="E24" t="s">
        <v>20</v>
      </c>
    </row>
    <row r="25" spans="5:11">
      <c r="E25" t="s">
        <v>30</v>
      </c>
    </row>
    <row r="27" spans="5:11">
      <c r="E27" t="s">
        <v>21</v>
      </c>
    </row>
    <row r="30" spans="5:11">
      <c r="E30" t="s">
        <v>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מטוטלת מתמטית</vt:lpstr>
      <vt:lpstr>Sheet1</vt:lpstr>
      <vt:lpstr>מטוטלת פיזיקלית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Tom</cp:lastModifiedBy>
  <dcterms:created xsi:type="dcterms:W3CDTF">2015-11-12T07:21:50Z</dcterms:created>
  <dcterms:modified xsi:type="dcterms:W3CDTF">2015-11-25T14:22:38Z</dcterms:modified>
</cp:coreProperties>
</file>