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חיכוך ואנרגיה\"/>
    </mc:Choice>
  </mc:AlternateContent>
  <bookViews>
    <workbookView xWindow="0" yWindow="0" windowWidth="23040" windowHeight="9408" activeTab="1"/>
  </bookViews>
  <sheets>
    <sheet name="מקדם חיכוך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30" i="2" l="1"/>
  <c r="D34" i="2"/>
  <c r="D32" i="2"/>
  <c r="D29" i="2"/>
  <c r="Y5" i="2"/>
  <c r="X5" i="2"/>
  <c r="U5" i="2"/>
  <c r="T5" i="2"/>
  <c r="S5" i="2"/>
  <c r="J25" i="2"/>
  <c r="K23" i="2"/>
  <c r="M24" i="2"/>
  <c r="R23" i="2"/>
  <c r="W5" i="2"/>
  <c r="Q23" i="2"/>
  <c r="V6" i="2"/>
  <c r="T24" i="2"/>
  <c r="V7" i="2"/>
  <c r="T25" i="2"/>
  <c r="V8" i="2"/>
  <c r="T26" i="2"/>
  <c r="V9" i="2"/>
  <c r="T27" i="2"/>
  <c r="V10" i="2"/>
  <c r="T28" i="2"/>
  <c r="V11" i="2"/>
  <c r="T29" i="2"/>
  <c r="V12" i="2"/>
  <c r="T30" i="2"/>
  <c r="V5" i="2"/>
  <c r="T23" i="2"/>
  <c r="S24" i="2"/>
  <c r="S25" i="2"/>
  <c r="S26" i="2"/>
  <c r="S27" i="2"/>
  <c r="S28" i="2"/>
  <c r="S29" i="2"/>
  <c r="S30" i="2"/>
  <c r="S23" i="2"/>
  <c r="T6" i="2"/>
  <c r="D6" i="2"/>
  <c r="F6" i="2"/>
  <c r="H6" i="2"/>
  <c r="J6" i="2"/>
  <c r="L6" i="2"/>
  <c r="N6" i="2"/>
  <c r="P6" i="2"/>
  <c r="S6" i="2"/>
  <c r="U6" i="2"/>
  <c r="R24" i="2"/>
  <c r="T7" i="2"/>
  <c r="D7" i="2"/>
  <c r="F7" i="2"/>
  <c r="H7" i="2"/>
  <c r="J7" i="2"/>
  <c r="L7" i="2"/>
  <c r="N7" i="2"/>
  <c r="P7" i="2"/>
  <c r="S7" i="2"/>
  <c r="U7" i="2"/>
  <c r="R25" i="2"/>
  <c r="T8" i="2"/>
  <c r="D8" i="2"/>
  <c r="F8" i="2"/>
  <c r="H8" i="2"/>
  <c r="J8" i="2"/>
  <c r="L8" i="2"/>
  <c r="N8" i="2"/>
  <c r="P8" i="2"/>
  <c r="S8" i="2"/>
  <c r="U8" i="2"/>
  <c r="R26" i="2"/>
  <c r="T9" i="2"/>
  <c r="L9" i="2"/>
  <c r="N9" i="2"/>
  <c r="S9" i="2"/>
  <c r="U9" i="2"/>
  <c r="R27" i="2"/>
  <c r="T10" i="2"/>
  <c r="D10" i="2"/>
  <c r="J10" i="2"/>
  <c r="L10" i="2"/>
  <c r="N10" i="2"/>
  <c r="S10" i="2"/>
  <c r="U10" i="2"/>
  <c r="R28" i="2"/>
  <c r="T11" i="2"/>
  <c r="D11" i="2"/>
  <c r="F11" i="2"/>
  <c r="H11" i="2"/>
  <c r="J11" i="2"/>
  <c r="L11" i="2"/>
  <c r="N11" i="2"/>
  <c r="P11" i="2"/>
  <c r="S11" i="2"/>
  <c r="U11" i="2"/>
  <c r="R29" i="2"/>
  <c r="T12" i="2"/>
  <c r="D12" i="2"/>
  <c r="F12" i="2"/>
  <c r="J12" i="2"/>
  <c r="L12" i="2"/>
  <c r="N12" i="2"/>
  <c r="S12" i="2"/>
  <c r="U12" i="2"/>
  <c r="R30" i="2"/>
  <c r="D5" i="2"/>
  <c r="F5" i="2"/>
  <c r="H5" i="2"/>
  <c r="J5" i="2"/>
  <c r="L5" i="2"/>
  <c r="N5" i="2"/>
  <c r="P5" i="2"/>
  <c r="W6" i="2"/>
  <c r="Q24" i="2"/>
  <c r="W7" i="2"/>
  <c r="Q25" i="2"/>
  <c r="W8" i="2"/>
  <c r="Q26" i="2"/>
  <c r="W9" i="2"/>
  <c r="Q27" i="2"/>
  <c r="W10" i="2"/>
  <c r="Q28" i="2"/>
  <c r="W11" i="2"/>
  <c r="Q29" i="2"/>
  <c r="W12" i="2"/>
  <c r="Q30" i="2"/>
  <c r="M25" i="2"/>
  <c r="M26" i="2"/>
  <c r="M27" i="2"/>
  <c r="M28" i="2"/>
  <c r="M29" i="2"/>
  <c r="M30" i="2"/>
  <c r="M23" i="2"/>
  <c r="L24" i="2"/>
  <c r="L25" i="2"/>
  <c r="L26" i="2"/>
  <c r="L27" i="2"/>
  <c r="L28" i="2"/>
  <c r="L29" i="2"/>
  <c r="L30" i="2"/>
  <c r="L23" i="2"/>
  <c r="Y6" i="2"/>
  <c r="K24" i="2"/>
  <c r="Y7" i="2"/>
  <c r="K25" i="2"/>
  <c r="Y8" i="2"/>
  <c r="K26" i="2"/>
  <c r="Y9" i="2"/>
  <c r="K27" i="2"/>
  <c r="Y10" i="2"/>
  <c r="K28" i="2"/>
  <c r="Y11" i="2"/>
  <c r="K29" i="2"/>
  <c r="Y12" i="2"/>
  <c r="K30" i="2"/>
  <c r="X6" i="2"/>
  <c r="J24" i="2"/>
  <c r="X7" i="2"/>
  <c r="X8" i="2"/>
  <c r="J26" i="2"/>
  <c r="X9" i="2"/>
  <c r="J27" i="2"/>
  <c r="X10" i="2"/>
  <c r="J28" i="2"/>
  <c r="X11" i="2"/>
  <c r="J29" i="2"/>
  <c r="X12" i="2"/>
  <c r="J30" i="2"/>
  <c r="J23" i="2"/>
  <c r="C21" i="3"/>
  <c r="E7" i="3"/>
  <c r="E8" i="3"/>
  <c r="E9" i="3"/>
  <c r="E10" i="3"/>
  <c r="E11" i="3"/>
  <c r="E12" i="3"/>
  <c r="E13" i="3"/>
  <c r="E14" i="3"/>
  <c r="E15" i="3"/>
  <c r="E16" i="3"/>
  <c r="E17" i="3"/>
  <c r="E6" i="3"/>
  <c r="E31" i="2"/>
  <c r="R11" i="2"/>
  <c r="R10" i="2"/>
  <c r="R8" i="2"/>
  <c r="R7" i="2"/>
  <c r="R6" i="2"/>
  <c r="R5" i="2"/>
  <c r="E7" i="1"/>
</calcChain>
</file>

<file path=xl/sharedStrings.xml><?xml version="1.0" encoding="utf-8"?>
<sst xmlns="http://schemas.openxmlformats.org/spreadsheetml/2006/main" count="58" uniqueCount="53">
  <si>
    <t>מיו</t>
  </si>
  <si>
    <t>5.2*10^-4</t>
  </si>
  <si>
    <t>שער ראשון</t>
  </si>
  <si>
    <t>שער שני</t>
  </si>
  <si>
    <t>9.4*10^-4</t>
  </si>
  <si>
    <t>שגיאת סרגל</t>
  </si>
  <si>
    <t>H</t>
  </si>
  <si>
    <t>V1</t>
  </si>
  <si>
    <t>V2</t>
  </si>
  <si>
    <t>V3</t>
  </si>
  <si>
    <t>V4</t>
  </si>
  <si>
    <t>V5</t>
  </si>
  <si>
    <t>V6</t>
  </si>
  <si>
    <t>V7</t>
  </si>
  <si>
    <t>V8</t>
  </si>
  <si>
    <t>dv_stat</t>
  </si>
  <si>
    <t>D_inst_V1</t>
  </si>
  <si>
    <t>D_inst_V2</t>
  </si>
  <si>
    <t>D_inst_V3</t>
  </si>
  <si>
    <t>D_inst_V4</t>
  </si>
  <si>
    <t>D_inst_V5</t>
  </si>
  <si>
    <t>D_inst_V6</t>
  </si>
  <si>
    <t>D_inst_V7</t>
  </si>
  <si>
    <t>D_inst_V8</t>
  </si>
  <si>
    <t xml:space="preserve"> </t>
  </si>
  <si>
    <t>V</t>
  </si>
  <si>
    <t>DV_inst</t>
  </si>
  <si>
    <t>משקולת מקורית</t>
  </si>
  <si>
    <t>חישוב מיו\</t>
  </si>
  <si>
    <t>מהירות 0</t>
  </si>
  <si>
    <t>מהירות 1\</t>
  </si>
  <si>
    <t>מקבלים את הנוסחה למיו</t>
  </si>
  <si>
    <t>D_inst_tot</t>
  </si>
  <si>
    <t>dv_tot</t>
  </si>
  <si>
    <t>h_inst</t>
  </si>
  <si>
    <t>d_h_inst</t>
  </si>
  <si>
    <t>עגלה</t>
  </si>
  <si>
    <t>רזולצית משקל</t>
  </si>
  <si>
    <t>0.01g</t>
  </si>
  <si>
    <t>משקולת למעלה עבור mgh</t>
  </si>
  <si>
    <t>v_avg</t>
  </si>
  <si>
    <t>v_avg^2</t>
  </si>
  <si>
    <t>dv_^2</t>
  </si>
  <si>
    <t>h</t>
  </si>
  <si>
    <t>dh</t>
  </si>
  <si>
    <t>v</t>
  </si>
  <si>
    <t>v^2</t>
  </si>
  <si>
    <t>dv^2</t>
  </si>
  <si>
    <t>dv</t>
  </si>
  <si>
    <t>initals טובים להתאמה פרבולית</t>
  </si>
  <si>
    <t>-0.0001 0.09 0.2</t>
  </si>
  <si>
    <t>שגיאת המשקל</t>
  </si>
  <si>
    <t>רזולצית משקל גרמים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</si>
</sst>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4"/>
  <sheetViews>
    <sheetView workbookViewId="0">
      <selection activeCell="E4" sqref="E4"/>
    </sheetView>
  </sheetViews>
  <sheetFormatPr defaultRowHeight="14.4"/>
  <cols>
    <col min="5" max="5" width="25.44140625" customWidth="1"/>
  </cols>
  <sheetData>
    <row r="4" spans="4:8">
      <c r="D4" t="s">
        <v>0</v>
      </c>
      <c r="E4">
        <v>4.5999999999999999E-3</v>
      </c>
    </row>
    <row r="5" spans="4:8">
      <c r="E5" t="s">
        <v>1</v>
      </c>
      <c r="F5" t="s">
        <v>2</v>
      </c>
    </row>
    <row r="6" spans="4:8">
      <c r="E6" t="s">
        <v>4</v>
      </c>
      <c r="F6" t="s">
        <v>3</v>
      </c>
    </row>
    <row r="7" spans="4:8">
      <c r="E7">
        <f>SQRT(2)*0.001/SQRT(12)</f>
        <v>4.0824829046386308E-4</v>
      </c>
      <c r="F7" t="s">
        <v>5</v>
      </c>
    </row>
    <row r="11" spans="4:8">
      <c r="H11" t="s">
        <v>28</v>
      </c>
    </row>
    <row r="12" spans="4:8">
      <c r="G12">
        <v>0.54400000000000004</v>
      </c>
      <c r="H12" t="s">
        <v>29</v>
      </c>
    </row>
    <row r="13" spans="4:8">
      <c r="G13">
        <v>0.46500000000000002</v>
      </c>
      <c r="H13" t="s">
        <v>30</v>
      </c>
    </row>
    <row r="14" spans="4:8">
      <c r="H14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36"/>
  <sheetViews>
    <sheetView tabSelected="1" zoomScale="85" zoomScaleNormal="85" workbookViewId="0">
      <selection activeCell="J23" sqref="J23:M30"/>
    </sheetView>
  </sheetViews>
  <sheetFormatPr defaultRowHeight="14.4"/>
  <cols>
    <col min="4" max="4" width="12.44140625" bestFit="1" customWidth="1"/>
    <col min="16" max="16" width="12.44140625" bestFit="1" customWidth="1"/>
  </cols>
  <sheetData>
    <row r="4" spans="2:25">
      <c r="B4" s="1" t="s">
        <v>6</v>
      </c>
      <c r="C4" s="1" t="s">
        <v>7</v>
      </c>
      <c r="D4" s="1" t="s">
        <v>16</v>
      </c>
      <c r="E4" s="1" t="s">
        <v>8</v>
      </c>
      <c r="F4" s="1" t="s">
        <v>17</v>
      </c>
      <c r="G4" s="1" t="s">
        <v>9</v>
      </c>
      <c r="H4" s="1" t="s">
        <v>18</v>
      </c>
      <c r="I4" s="1" t="s">
        <v>10</v>
      </c>
      <c r="J4" s="1" t="s">
        <v>19</v>
      </c>
      <c r="K4" s="1" t="s">
        <v>11</v>
      </c>
      <c r="L4" s="1" t="s">
        <v>20</v>
      </c>
      <c r="M4" s="1" t="s">
        <v>12</v>
      </c>
      <c r="N4" s="1" t="s">
        <v>21</v>
      </c>
      <c r="O4" s="1" t="s">
        <v>13</v>
      </c>
      <c r="P4" s="1" t="s">
        <v>22</v>
      </c>
      <c r="Q4" s="1" t="s">
        <v>14</v>
      </c>
      <c r="R4" s="1" t="s">
        <v>23</v>
      </c>
      <c r="S4" s="1" t="s">
        <v>32</v>
      </c>
      <c r="T4" s="1" t="s">
        <v>15</v>
      </c>
      <c r="U4" s="1" t="s">
        <v>33</v>
      </c>
      <c r="V4" s="1" t="s">
        <v>34</v>
      </c>
      <c r="W4" s="1" t="s">
        <v>40</v>
      </c>
      <c r="X4" s="1" t="s">
        <v>41</v>
      </c>
      <c r="Y4" s="1" t="s">
        <v>42</v>
      </c>
    </row>
    <row r="5" spans="2:25">
      <c r="B5">
        <v>0.1</v>
      </c>
      <c r="C5">
        <v>0.64400000000000002</v>
      </c>
      <c r="D5">
        <f>5.5*10^-4</f>
        <v>5.5000000000000003E-4</v>
      </c>
      <c r="E5">
        <v>0.64</v>
      </c>
      <c r="F5">
        <f>5.2*10^-4</f>
        <v>5.2000000000000006E-4</v>
      </c>
      <c r="G5">
        <v>0.64400000000000002</v>
      </c>
      <c r="H5">
        <f>2.8*10^-4</f>
        <v>2.7999999999999998E-4</v>
      </c>
      <c r="I5">
        <v>0.64800000000000002</v>
      </c>
      <c r="J5">
        <f>2.4*10^-4</f>
        <v>2.4000000000000001E-4</v>
      </c>
      <c r="K5">
        <v>0.64600000000000002</v>
      </c>
      <c r="L5">
        <f>3.9*10^-4</f>
        <v>3.8999999999999999E-4</v>
      </c>
      <c r="M5">
        <v>0.64800000000000002</v>
      </c>
      <c r="N5">
        <f>2.9*10^-4</f>
        <v>2.9E-4</v>
      </c>
      <c r="O5">
        <v>0.63800000000000001</v>
      </c>
      <c r="P5">
        <f>3.7*10^-4</f>
        <v>3.7000000000000005E-4</v>
      </c>
      <c r="Q5">
        <v>0.64</v>
      </c>
      <c r="R5">
        <f>5.1*10^-4</f>
        <v>5.1000000000000004E-4</v>
      </c>
      <c r="S5">
        <f>SQRT(D5^2+F5^2+H5^2+J5^2+L5^2+N5^2+P5^2)/8</f>
        <v>1.3002403623945844E-4</v>
      </c>
      <c r="T5">
        <f>STDEV(C5,E5,G5,I5,K5,M5,O5,Q5)/SQRT(8)</f>
        <v>1.3496031162636571E-3</v>
      </c>
      <c r="U5">
        <f>SQRT(T5^2+S5^2)</f>
        <v>1.3558520647285138E-3</v>
      </c>
      <c r="V5">
        <f>SQRT(2)*0.001/SQRT(12)</f>
        <v>4.0824829046386308E-4</v>
      </c>
      <c r="W5">
        <f>AVERAGE(C5,E5,G5,I5,K5,M5,O5,Q5)</f>
        <v>0.64349999999999996</v>
      </c>
      <c r="X5">
        <f>W5^2</f>
        <v>0.41409224999999994</v>
      </c>
      <c r="Y5">
        <f>2*W5*U5</f>
        <v>1.7449816073055971E-3</v>
      </c>
    </row>
    <row r="6" spans="2:25">
      <c r="B6">
        <v>0.15</v>
      </c>
      <c r="C6">
        <v>0.79100000000000004</v>
      </c>
      <c r="D6">
        <f>5.2*10^-4</f>
        <v>5.2000000000000006E-4</v>
      </c>
      <c r="E6">
        <v>0.79</v>
      </c>
      <c r="F6">
        <f>7.4*10^-4</f>
        <v>7.400000000000001E-4</v>
      </c>
      <c r="G6">
        <v>0.79100000000000004</v>
      </c>
      <c r="H6">
        <f>7.4*10^-4</f>
        <v>7.400000000000001E-4</v>
      </c>
      <c r="I6">
        <v>0.79100000000000004</v>
      </c>
      <c r="J6">
        <f>7.2*10^-4</f>
        <v>7.2000000000000005E-4</v>
      </c>
      <c r="K6">
        <v>0.78800000000000003</v>
      </c>
      <c r="L6">
        <f>3.2*10^-4</f>
        <v>3.2000000000000003E-4</v>
      </c>
      <c r="M6">
        <v>0.79</v>
      </c>
      <c r="N6">
        <f>2.4*10^-4</f>
        <v>2.4000000000000001E-4</v>
      </c>
      <c r="O6">
        <v>0.78800000000000003</v>
      </c>
      <c r="P6">
        <f>5.7*10^-4</f>
        <v>5.7000000000000009E-4</v>
      </c>
      <c r="Q6">
        <v>0.78900000000000003</v>
      </c>
      <c r="R6">
        <f>2.8*10^-4</f>
        <v>2.7999999999999998E-4</v>
      </c>
      <c r="S6">
        <f t="shared" ref="S6:S12" si="0">SQRT(D6^2+F6^2+H6^2+J6^2+L6^2+N6^2+P6^2)/8</f>
        <v>1.9239039087230945E-4</v>
      </c>
      <c r="T6">
        <f t="shared" ref="T6:T12" si="1">STDEV(C6,E6,G6,I6,K6,M6,O6,Q6)/SQRT(8)</f>
        <v>4.5316348358748323E-4</v>
      </c>
      <c r="U6">
        <f t="shared" ref="U6:U12" si="2">SQRT(T6^2+S6^2)</f>
        <v>4.9231210157494926E-4</v>
      </c>
      <c r="V6">
        <f t="shared" ref="V6:V12" si="3">SQRT(2)*0.001/SQRT(12)</f>
        <v>4.0824829046386308E-4</v>
      </c>
      <c r="W6">
        <f t="shared" ref="W6:W12" si="4">AVERAGE(C6,E6,G6,I6,K6,M6,O6,Q6)</f>
        <v>0.78974999999999995</v>
      </c>
      <c r="X6">
        <f t="shared" ref="X6:X12" si="5">W6^2</f>
        <v>0.62370506249999991</v>
      </c>
      <c r="Y6">
        <f t="shared" ref="Y6:Y12" si="6">2*W6*U6</f>
        <v>7.7760696443763232E-4</v>
      </c>
    </row>
    <row r="7" spans="2:25">
      <c r="B7">
        <v>0.2</v>
      </c>
      <c r="C7">
        <v>0.91200000000000003</v>
      </c>
      <c r="D7">
        <f>3.1*10^-4</f>
        <v>3.1E-4</v>
      </c>
      <c r="E7">
        <v>0.91300000000000003</v>
      </c>
      <c r="F7">
        <f>3.4*10^-4</f>
        <v>3.4000000000000002E-4</v>
      </c>
      <c r="G7">
        <v>0.91300000000000003</v>
      </c>
      <c r="H7">
        <f>3.3*10^-4</f>
        <v>3.3E-4</v>
      </c>
      <c r="I7">
        <v>0.91100000000000003</v>
      </c>
      <c r="J7">
        <f>2.9*10^-4</f>
        <v>2.9E-4</v>
      </c>
      <c r="K7">
        <v>0.91500000000000004</v>
      </c>
      <c r="L7">
        <f>3.7*10^-4</f>
        <v>3.7000000000000005E-4</v>
      </c>
      <c r="M7">
        <v>0.91100000000000003</v>
      </c>
      <c r="N7">
        <f>3.1*10^-4</f>
        <v>3.1E-4</v>
      </c>
      <c r="O7">
        <v>0.91400000000000003</v>
      </c>
      <c r="P7">
        <f>3.2*10^-4</f>
        <v>3.2000000000000003E-4</v>
      </c>
      <c r="Q7">
        <v>0.91300000000000003</v>
      </c>
      <c r="R7">
        <f>3.3*10^-4</f>
        <v>3.3E-4</v>
      </c>
      <c r="S7">
        <f t="shared" si="0"/>
        <v>1.0753633107001559E-4</v>
      </c>
      <c r="T7">
        <f t="shared" si="1"/>
        <v>4.9099025303098339E-4</v>
      </c>
      <c r="U7">
        <f t="shared" si="2"/>
        <v>5.0262858163004325E-4</v>
      </c>
      <c r="V7">
        <f t="shared" si="3"/>
        <v>4.0824829046386308E-4</v>
      </c>
      <c r="W7">
        <f t="shared" si="4"/>
        <v>0.91274999999999995</v>
      </c>
      <c r="X7">
        <f t="shared" si="5"/>
        <v>0.83311256249999988</v>
      </c>
      <c r="Y7">
        <f t="shared" si="6"/>
        <v>9.1754847576564391E-4</v>
      </c>
    </row>
    <row r="8" spans="2:25">
      <c r="B8">
        <v>0.25</v>
      </c>
      <c r="C8">
        <v>1.02</v>
      </c>
      <c r="D8">
        <f>7.2*10^-4</f>
        <v>7.2000000000000005E-4</v>
      </c>
      <c r="E8">
        <v>1.02</v>
      </c>
      <c r="F8">
        <f>8.6*10^-4</f>
        <v>8.5999999999999998E-4</v>
      </c>
      <c r="G8">
        <v>1.02</v>
      </c>
      <c r="H8">
        <f>9.7*10^-4</f>
        <v>9.6999999999999994E-4</v>
      </c>
      <c r="I8">
        <v>1.02</v>
      </c>
      <c r="J8">
        <f>8.4*10^-4</f>
        <v>8.4000000000000003E-4</v>
      </c>
      <c r="K8">
        <v>1.02</v>
      </c>
      <c r="L8">
        <f>9.7*10^-4</f>
        <v>9.6999999999999994E-4</v>
      </c>
      <c r="M8">
        <v>1.02</v>
      </c>
      <c r="N8">
        <f>9.1*10^-4</f>
        <v>9.1E-4</v>
      </c>
      <c r="O8">
        <v>1.02</v>
      </c>
      <c r="P8">
        <f>8.7*10^-4</f>
        <v>8.7000000000000001E-4</v>
      </c>
      <c r="Q8">
        <v>1.0249999999999999</v>
      </c>
      <c r="R8">
        <f>9.2*10^-4</f>
        <v>9.1999999999999992E-4</v>
      </c>
      <c r="S8">
        <f t="shared" si="0"/>
        <v>2.9129023327259019E-4</v>
      </c>
      <c r="T8">
        <f t="shared" si="1"/>
        <v>6.2499999999998668E-4</v>
      </c>
      <c r="U8">
        <f t="shared" si="2"/>
        <v>6.8954695271604481E-4</v>
      </c>
      <c r="V8">
        <f t="shared" si="3"/>
        <v>4.0824829046386308E-4</v>
      </c>
      <c r="W8">
        <f t="shared" si="4"/>
        <v>1.0206249999999999</v>
      </c>
      <c r="X8">
        <f t="shared" si="5"/>
        <v>1.0416753906249998</v>
      </c>
      <c r="Y8">
        <f t="shared" si="6"/>
        <v>1.4075377172316262E-3</v>
      </c>
    </row>
    <row r="9" spans="2:25">
      <c r="B9">
        <v>0.3</v>
      </c>
      <c r="C9">
        <v>1.1200000000000001</v>
      </c>
      <c r="D9">
        <v>1.1999999999999999E-3</v>
      </c>
      <c r="E9">
        <v>1.1200000000000001</v>
      </c>
      <c r="F9">
        <v>1.1000000000000001E-3</v>
      </c>
      <c r="G9">
        <v>1.1200000000000001</v>
      </c>
      <c r="H9">
        <v>1E-3</v>
      </c>
      <c r="I9">
        <v>1.1200000000000001</v>
      </c>
      <c r="J9">
        <v>1.1000000000000001E-3</v>
      </c>
      <c r="K9">
        <v>1.1200000000000001</v>
      </c>
      <c r="L9">
        <f>9.4*10^-4</f>
        <v>9.4000000000000008E-4</v>
      </c>
      <c r="M9">
        <v>1.1200000000000001</v>
      </c>
      <c r="N9">
        <f>9.2*10^-4</f>
        <v>9.1999999999999992E-4</v>
      </c>
      <c r="O9">
        <v>1.1200000000000001</v>
      </c>
      <c r="P9">
        <v>1.2999999999999999E-3</v>
      </c>
      <c r="Q9">
        <v>1.1200000000000001</v>
      </c>
      <c r="R9">
        <v>1E-3</v>
      </c>
      <c r="S9">
        <f t="shared" si="0"/>
        <v>3.5968736424845396E-4</v>
      </c>
      <c r="T9">
        <f t="shared" si="1"/>
        <v>0</v>
      </c>
      <c r="U9">
        <f t="shared" si="2"/>
        <v>3.5968736424845396E-4</v>
      </c>
      <c r="V9">
        <f t="shared" si="3"/>
        <v>4.0824829046386308E-4</v>
      </c>
      <c r="W9">
        <f t="shared" si="4"/>
        <v>1.1200000000000001</v>
      </c>
      <c r="X9">
        <f t="shared" si="5"/>
        <v>1.2544000000000002</v>
      </c>
      <c r="Y9">
        <f t="shared" si="6"/>
        <v>8.0569969591653696E-4</v>
      </c>
    </row>
    <row r="10" spans="2:25">
      <c r="B10">
        <v>0.35</v>
      </c>
      <c r="C10">
        <v>1.21</v>
      </c>
      <c r="D10">
        <f>9.8*10^-4</f>
        <v>9.8000000000000019E-4</v>
      </c>
      <c r="E10">
        <v>1.21</v>
      </c>
      <c r="F10">
        <v>1.1000000000000001E-3</v>
      </c>
      <c r="G10">
        <v>1.21</v>
      </c>
      <c r="H10">
        <v>1.1000000000000001E-3</v>
      </c>
      <c r="I10">
        <v>1.21</v>
      </c>
      <c r="J10">
        <f>5.1*10^-4</f>
        <v>5.1000000000000004E-4</v>
      </c>
      <c r="K10">
        <v>1.21</v>
      </c>
      <c r="L10">
        <f>6.4*10^-4</f>
        <v>6.4000000000000005E-4</v>
      </c>
      <c r="M10">
        <v>1.21</v>
      </c>
      <c r="N10">
        <f>0.0011</f>
        <v>1.1000000000000001E-3</v>
      </c>
      <c r="O10">
        <v>1.21</v>
      </c>
      <c r="P10">
        <v>1.1000000000000001E-3</v>
      </c>
      <c r="Q10">
        <v>1.21</v>
      </c>
      <c r="R10">
        <f>9.2*10^-4</f>
        <v>9.1999999999999992E-4</v>
      </c>
      <c r="S10">
        <f t="shared" si="0"/>
        <v>3.1795489066847209E-4</v>
      </c>
      <c r="T10">
        <f t="shared" si="1"/>
        <v>0</v>
      </c>
      <c r="U10">
        <f t="shared" si="2"/>
        <v>3.1795489066847209E-4</v>
      </c>
      <c r="V10">
        <f t="shared" si="3"/>
        <v>4.0824829046386308E-4</v>
      </c>
      <c r="W10">
        <f t="shared" si="4"/>
        <v>1.21</v>
      </c>
      <c r="X10">
        <f t="shared" si="5"/>
        <v>1.4641</v>
      </c>
      <c r="Y10">
        <f t="shared" si="6"/>
        <v>7.6945083541770244E-4</v>
      </c>
    </row>
    <row r="11" spans="2:25">
      <c r="B11">
        <v>0.23</v>
      </c>
      <c r="C11">
        <v>0.97699999999999998</v>
      </c>
      <c r="D11">
        <f>5.8*10^-4</f>
        <v>5.8E-4</v>
      </c>
      <c r="E11">
        <v>0.98399999999999999</v>
      </c>
      <c r="F11">
        <f>7.7*10^-4</f>
        <v>7.7000000000000007E-4</v>
      </c>
      <c r="G11">
        <v>0.97699999999999998</v>
      </c>
      <c r="H11">
        <f>7.7*10^-4</f>
        <v>7.7000000000000007E-4</v>
      </c>
      <c r="I11">
        <v>0.98</v>
      </c>
      <c r="J11">
        <f>9*10^-4</f>
        <v>9.0000000000000008E-4</v>
      </c>
      <c r="K11">
        <v>0.98099999999999998</v>
      </c>
      <c r="L11">
        <f>6.7*10^-4</f>
        <v>6.7000000000000002E-4</v>
      </c>
      <c r="M11">
        <v>0.97799999999999998</v>
      </c>
      <c r="N11">
        <f>8.8*10^-4</f>
        <v>8.8000000000000014E-4</v>
      </c>
      <c r="O11">
        <v>0.97699999999999998</v>
      </c>
      <c r="P11">
        <f>8.3*10^-4</f>
        <v>8.3000000000000012E-4</v>
      </c>
      <c r="Q11">
        <v>0.98</v>
      </c>
      <c r="R11">
        <f>3.9*10^-4</f>
        <v>3.8999999999999999E-4</v>
      </c>
      <c r="S11">
        <f t="shared" si="0"/>
        <v>2.5752427070084094E-4</v>
      </c>
      <c r="T11">
        <f t="shared" si="1"/>
        <v>8.8135447708950548E-4</v>
      </c>
      <c r="U11">
        <f t="shared" si="2"/>
        <v>9.1820720117287012E-4</v>
      </c>
      <c r="V11">
        <f t="shared" si="3"/>
        <v>4.0824829046386308E-4</v>
      </c>
      <c r="W11">
        <f t="shared" si="4"/>
        <v>0.97924999999999995</v>
      </c>
      <c r="X11">
        <f t="shared" si="5"/>
        <v>0.95893056249999986</v>
      </c>
      <c r="Y11">
        <f t="shared" si="6"/>
        <v>1.798308803497066E-3</v>
      </c>
    </row>
    <row r="12" spans="2:25">
      <c r="B12">
        <v>0.33</v>
      </c>
      <c r="C12">
        <v>1.175</v>
      </c>
      <c r="D12">
        <f>7.9*10^-4</f>
        <v>7.9000000000000012E-4</v>
      </c>
      <c r="E12">
        <v>1.1759999999999999</v>
      </c>
      <c r="F12">
        <f>9.4*10^-4</f>
        <v>9.4000000000000008E-4</v>
      </c>
      <c r="G12">
        <v>1.175</v>
      </c>
      <c r="H12">
        <v>1.1000000000000001E-3</v>
      </c>
      <c r="I12">
        <v>1.1739999999999999</v>
      </c>
      <c r="J12">
        <f>7.4*10^-4</f>
        <v>7.400000000000001E-4</v>
      </c>
      <c r="K12">
        <v>1.175</v>
      </c>
      <c r="L12">
        <f>9.4*10^-4</f>
        <v>9.4000000000000008E-4</v>
      </c>
      <c r="M12">
        <v>1.1759999999999999</v>
      </c>
      <c r="N12">
        <f>8.3*10^-4</f>
        <v>8.3000000000000012E-4</v>
      </c>
      <c r="O12">
        <v>1.1759999999999999</v>
      </c>
      <c r="P12">
        <v>1E-3</v>
      </c>
      <c r="Q12">
        <v>1.1759999999999999</v>
      </c>
      <c r="R12">
        <v>1E-3</v>
      </c>
      <c r="S12">
        <f t="shared" si="0"/>
        <v>3.0201924607547781E-4</v>
      </c>
      <c r="T12">
        <f t="shared" si="1"/>
        <v>2.6305214040456737E-4</v>
      </c>
      <c r="U12">
        <f t="shared" si="2"/>
        <v>4.0051473577313511E-4</v>
      </c>
      <c r="V12">
        <f t="shared" si="3"/>
        <v>4.0824829046386308E-4</v>
      </c>
      <c r="W12">
        <f t="shared" si="4"/>
        <v>1.1753749999999998</v>
      </c>
      <c r="X12">
        <f t="shared" si="5"/>
        <v>1.3815063906249996</v>
      </c>
      <c r="Y12">
        <f t="shared" si="6"/>
        <v>9.415100151186972E-4</v>
      </c>
    </row>
    <row r="15" spans="2:25">
      <c r="C15" t="s">
        <v>24</v>
      </c>
    </row>
    <row r="18" spans="4:20">
      <c r="D18" s="1"/>
      <c r="E18" s="1"/>
      <c r="F18" s="1"/>
      <c r="G18" s="1"/>
      <c r="H18" s="1"/>
      <c r="I18" s="1"/>
      <c r="J18" s="1"/>
      <c r="K18" s="1"/>
      <c r="L18" s="1"/>
    </row>
    <row r="22" spans="4:20">
      <c r="H22" s="1"/>
      <c r="I22" s="1"/>
      <c r="J22" t="s">
        <v>46</v>
      </c>
      <c r="K22" t="s">
        <v>47</v>
      </c>
      <c r="L22" t="s">
        <v>43</v>
      </c>
      <c r="M22" t="s">
        <v>44</v>
      </c>
      <c r="Q22" t="s">
        <v>45</v>
      </c>
      <c r="R22" t="s">
        <v>48</v>
      </c>
      <c r="S22" t="s">
        <v>43</v>
      </c>
      <c r="T22" t="s">
        <v>44</v>
      </c>
    </row>
    <row r="23" spans="4:20">
      <c r="J23">
        <f>X5</f>
        <v>0.41409224999999994</v>
      </c>
      <c r="K23">
        <f>Y5</f>
        <v>1.7449816073055971E-3</v>
      </c>
      <c r="L23">
        <f>B5</f>
        <v>0.1</v>
      </c>
      <c r="M23">
        <f>V5</f>
        <v>4.0824829046386308E-4</v>
      </c>
      <c r="Q23">
        <f>W5</f>
        <v>0.64349999999999996</v>
      </c>
      <c r="R23">
        <f>U5</f>
        <v>1.3558520647285138E-3</v>
      </c>
      <c r="S23">
        <f>B5</f>
        <v>0.1</v>
      </c>
      <c r="T23">
        <f>V5</f>
        <v>4.0824829046386308E-4</v>
      </c>
    </row>
    <row r="24" spans="4:20">
      <c r="J24">
        <f t="shared" ref="J24:J30" si="7">X6</f>
        <v>0.62370506249999991</v>
      </c>
      <c r="K24">
        <f t="shared" ref="K24:K30" si="8">Y6</f>
        <v>7.7760696443763232E-4</v>
      </c>
      <c r="L24">
        <f t="shared" ref="L24:L30" si="9">B6</f>
        <v>0.15</v>
      </c>
      <c r="M24">
        <f>V6</f>
        <v>4.0824829046386308E-4</v>
      </c>
      <c r="Q24">
        <f t="shared" ref="Q24:Q30" si="10">W6</f>
        <v>0.78974999999999995</v>
      </c>
      <c r="R24">
        <f t="shared" ref="R24:R30" si="11">U6</f>
        <v>4.9231210157494926E-4</v>
      </c>
      <c r="S24">
        <f t="shared" ref="S24:S30" si="12">B6</f>
        <v>0.15</v>
      </c>
      <c r="T24">
        <f t="shared" ref="T24:T30" si="13">V6</f>
        <v>4.0824829046386308E-4</v>
      </c>
    </row>
    <row r="25" spans="4:20">
      <c r="J25">
        <f>X7</f>
        <v>0.83311256249999988</v>
      </c>
      <c r="K25">
        <f t="shared" si="8"/>
        <v>9.1754847576564391E-4</v>
      </c>
      <c r="L25">
        <f t="shared" si="9"/>
        <v>0.2</v>
      </c>
      <c r="M25">
        <f t="shared" ref="M24:M30" si="14">V7</f>
        <v>4.0824829046386308E-4</v>
      </c>
      <c r="Q25">
        <f t="shared" si="10"/>
        <v>0.91274999999999995</v>
      </c>
      <c r="R25">
        <f t="shared" si="11"/>
        <v>5.0262858163004325E-4</v>
      </c>
      <c r="S25">
        <f t="shared" si="12"/>
        <v>0.2</v>
      </c>
      <c r="T25">
        <f t="shared" si="13"/>
        <v>4.0824829046386308E-4</v>
      </c>
    </row>
    <row r="26" spans="4:20">
      <c r="J26">
        <f t="shared" si="7"/>
        <v>1.0416753906249998</v>
      </c>
      <c r="K26">
        <f t="shared" si="8"/>
        <v>1.4075377172316262E-3</v>
      </c>
      <c r="L26">
        <f t="shared" si="9"/>
        <v>0.25</v>
      </c>
      <c r="M26">
        <f t="shared" si="14"/>
        <v>4.0824829046386308E-4</v>
      </c>
      <c r="Q26">
        <f t="shared" si="10"/>
        <v>1.0206249999999999</v>
      </c>
      <c r="R26">
        <f t="shared" si="11"/>
        <v>6.8954695271604481E-4</v>
      </c>
      <c r="S26">
        <f t="shared" si="12"/>
        <v>0.25</v>
      </c>
      <c r="T26">
        <f t="shared" si="13"/>
        <v>4.0824829046386308E-4</v>
      </c>
    </row>
    <row r="27" spans="4:20">
      <c r="J27">
        <f t="shared" si="7"/>
        <v>1.2544000000000002</v>
      </c>
      <c r="K27">
        <f t="shared" si="8"/>
        <v>8.0569969591653696E-4</v>
      </c>
      <c r="L27">
        <f t="shared" si="9"/>
        <v>0.3</v>
      </c>
      <c r="M27">
        <f t="shared" si="14"/>
        <v>4.0824829046386308E-4</v>
      </c>
      <c r="Q27">
        <f t="shared" si="10"/>
        <v>1.1200000000000001</v>
      </c>
      <c r="R27">
        <f t="shared" si="11"/>
        <v>3.5968736424845396E-4</v>
      </c>
      <c r="S27">
        <f t="shared" si="12"/>
        <v>0.3</v>
      </c>
      <c r="T27">
        <f t="shared" si="13"/>
        <v>4.0824829046386308E-4</v>
      </c>
    </row>
    <row r="28" spans="4:20">
      <c r="J28">
        <f t="shared" si="7"/>
        <v>1.4641</v>
      </c>
      <c r="K28">
        <f t="shared" si="8"/>
        <v>7.6945083541770244E-4</v>
      </c>
      <c r="L28">
        <f t="shared" si="9"/>
        <v>0.35</v>
      </c>
      <c r="M28">
        <f t="shared" si="14"/>
        <v>4.0824829046386308E-4</v>
      </c>
      <c r="Q28">
        <f t="shared" si="10"/>
        <v>1.21</v>
      </c>
      <c r="R28">
        <f t="shared" si="11"/>
        <v>3.1795489066847209E-4</v>
      </c>
      <c r="S28">
        <f t="shared" si="12"/>
        <v>0.35</v>
      </c>
      <c r="T28">
        <f t="shared" si="13"/>
        <v>4.0824829046386308E-4</v>
      </c>
    </row>
    <row r="29" spans="4:20">
      <c r="D29">
        <f>E29/1000</f>
        <v>0.53010999999999997</v>
      </c>
      <c r="E29">
        <v>530.11</v>
      </c>
      <c r="F29" t="s">
        <v>36</v>
      </c>
      <c r="J29">
        <f t="shared" si="7"/>
        <v>0.95893056249999986</v>
      </c>
      <c r="K29">
        <f t="shared" si="8"/>
        <v>1.798308803497066E-3</v>
      </c>
      <c r="L29">
        <f t="shared" si="9"/>
        <v>0.23</v>
      </c>
      <c r="M29">
        <f t="shared" si="14"/>
        <v>4.0824829046386308E-4</v>
      </c>
      <c r="Q29">
        <f t="shared" si="10"/>
        <v>0.97924999999999995</v>
      </c>
      <c r="R29">
        <f t="shared" si="11"/>
        <v>9.1820720117287012E-4</v>
      </c>
      <c r="S29">
        <f t="shared" si="12"/>
        <v>0.23</v>
      </c>
      <c r="T29">
        <f t="shared" si="13"/>
        <v>4.0824829046386308E-4</v>
      </c>
    </row>
    <row r="30" spans="4:20">
      <c r="D30">
        <f>E30/1000</f>
        <v>0.12715899999999999</v>
      </c>
      <c r="E30">
        <v>127.15900000000001</v>
      </c>
      <c r="F30" t="s">
        <v>27</v>
      </c>
      <c r="J30">
        <f t="shared" si="7"/>
        <v>1.3815063906249996</v>
      </c>
      <c r="K30">
        <f t="shared" si="8"/>
        <v>9.415100151186972E-4</v>
      </c>
      <c r="L30">
        <f t="shared" si="9"/>
        <v>0.33</v>
      </c>
      <c r="M30">
        <f t="shared" si="14"/>
        <v>4.0824829046386308E-4</v>
      </c>
      <c r="Q30">
        <f t="shared" si="10"/>
        <v>1.1753749999999998</v>
      </c>
      <c r="R30">
        <f t="shared" si="11"/>
        <v>4.0051473577313511E-4</v>
      </c>
      <c r="S30">
        <f t="shared" si="12"/>
        <v>0.33</v>
      </c>
      <c r="T30">
        <f t="shared" si="13"/>
        <v>4.0824829046386308E-4</v>
      </c>
    </row>
    <row r="31" spans="4:20">
      <c r="E31">
        <f>SQRT(2)*0.001/SQRT(12)</f>
        <v>4.0824829046386308E-4</v>
      </c>
      <c r="F31" t="s">
        <v>5</v>
      </c>
    </row>
    <row r="32" spans="4:20">
      <c r="D32">
        <f>E32/1000</f>
        <v>1.0000000000000001E-5</v>
      </c>
      <c r="E32">
        <v>0.01</v>
      </c>
      <c r="F32" t="s">
        <v>52</v>
      </c>
    </row>
    <row r="34" spans="4:20">
      <c r="D34">
        <f>D32/SQRT(12)</f>
        <v>2.8867513459481293E-6</v>
      </c>
      <c r="F34" t="s">
        <v>51</v>
      </c>
    </row>
    <row r="35" spans="4:20">
      <c r="T35" t="s">
        <v>49</v>
      </c>
    </row>
    <row r="36" spans="4:20">
      <c r="T36" t="s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3"/>
  <sheetViews>
    <sheetView workbookViewId="0">
      <selection activeCell="E27" sqref="E27"/>
    </sheetView>
  </sheetViews>
  <sheetFormatPr defaultRowHeight="14.4"/>
  <sheetData>
    <row r="5" spans="2:5">
      <c r="B5" s="1" t="s">
        <v>6</v>
      </c>
      <c r="C5" s="1" t="s">
        <v>25</v>
      </c>
      <c r="D5" s="1" t="s">
        <v>26</v>
      </c>
      <c r="E5" s="1" t="s">
        <v>35</v>
      </c>
    </row>
    <row r="6" spans="2:5">
      <c r="B6">
        <v>0.1</v>
      </c>
      <c r="C6">
        <v>0.41099999999999998</v>
      </c>
      <c r="D6">
        <v>1.2E-2</v>
      </c>
      <c r="E6">
        <f>SQRT(2)*0.001/SQRT(12)</f>
        <v>4.0824829046386308E-4</v>
      </c>
    </row>
    <row r="7" spans="2:5">
      <c r="B7">
        <v>0.14000000000000001</v>
      </c>
      <c r="C7">
        <v>0.58299999999999996</v>
      </c>
      <c r="D7">
        <v>7.9000000000000008E-3</v>
      </c>
      <c r="E7">
        <f t="shared" ref="E7:E17" si="0">SQRT(2)*0.001/SQRT(12)</f>
        <v>4.0824829046386308E-4</v>
      </c>
    </row>
    <row r="8" spans="2:5">
      <c r="B8">
        <v>0.18</v>
      </c>
      <c r="C8">
        <v>0.80400000000000005</v>
      </c>
      <c r="D8">
        <v>5.4000000000000003E-3</v>
      </c>
      <c r="E8">
        <f t="shared" si="0"/>
        <v>4.0824829046386308E-4</v>
      </c>
    </row>
    <row r="9" spans="2:5">
      <c r="B9">
        <v>0.22</v>
      </c>
      <c r="C9">
        <v>0.877</v>
      </c>
      <c r="D9">
        <v>3.8999999999999998E-3</v>
      </c>
      <c r="E9">
        <f t="shared" si="0"/>
        <v>4.0824829046386308E-4</v>
      </c>
    </row>
    <row r="10" spans="2:5">
      <c r="B10">
        <v>0.26</v>
      </c>
      <c r="C10">
        <v>0.95099999999999996</v>
      </c>
      <c r="D10">
        <v>3.8E-3</v>
      </c>
      <c r="E10">
        <f t="shared" si="0"/>
        <v>4.0824829046386308E-4</v>
      </c>
    </row>
    <row r="11" spans="2:5">
      <c r="B11">
        <v>0.3</v>
      </c>
      <c r="C11">
        <v>1.04</v>
      </c>
      <c r="D11">
        <v>3.5000000000000001E-3</v>
      </c>
      <c r="E11">
        <f t="shared" si="0"/>
        <v>4.0824829046386308E-4</v>
      </c>
    </row>
    <row r="12" spans="2:5">
      <c r="B12">
        <v>0.34</v>
      </c>
      <c r="C12">
        <v>0.8</v>
      </c>
      <c r="D12">
        <v>5.7000000000000002E-3</v>
      </c>
      <c r="E12">
        <f t="shared" si="0"/>
        <v>4.0824829046386308E-4</v>
      </c>
    </row>
    <row r="13" spans="2:5">
      <c r="B13">
        <v>0.38</v>
      </c>
      <c r="C13">
        <v>1.21</v>
      </c>
      <c r="D13">
        <v>3.0000000000000001E-3</v>
      </c>
      <c r="E13">
        <f t="shared" si="0"/>
        <v>4.0824829046386308E-4</v>
      </c>
    </row>
    <row r="14" spans="2:5">
      <c r="B14">
        <v>0.06</v>
      </c>
      <c r="C14">
        <v>0.33200000000000002</v>
      </c>
      <c r="D14">
        <v>1.2E-2</v>
      </c>
      <c r="E14">
        <f t="shared" si="0"/>
        <v>4.0824829046386308E-4</v>
      </c>
    </row>
    <row r="15" spans="2:5">
      <c r="B15">
        <v>0.36</v>
      </c>
      <c r="C15">
        <v>1.06</v>
      </c>
      <c r="D15">
        <v>5.0000000000000001E-3</v>
      </c>
      <c r="E15">
        <f t="shared" si="0"/>
        <v>4.0824829046386308E-4</v>
      </c>
    </row>
    <row r="16" spans="2:5">
      <c r="B16">
        <v>0.24</v>
      </c>
      <c r="C16">
        <v>0.86</v>
      </c>
      <c r="D16">
        <v>5.1000000000000004E-3</v>
      </c>
      <c r="E16">
        <f t="shared" si="0"/>
        <v>4.0824829046386308E-4</v>
      </c>
    </row>
    <row r="17" spans="2:5">
      <c r="B17">
        <v>0.15</v>
      </c>
      <c r="C17">
        <v>0.65</v>
      </c>
      <c r="D17">
        <v>6.3E-3</v>
      </c>
      <c r="E17">
        <f t="shared" si="0"/>
        <v>4.0824829046386308E-4</v>
      </c>
    </row>
    <row r="21" spans="2:5">
      <c r="C21">
        <f>530.11+242.579</f>
        <v>772.68900000000008</v>
      </c>
      <c r="D21" t="s">
        <v>36</v>
      </c>
    </row>
    <row r="22" spans="2:5">
      <c r="C22">
        <v>223.15899999999999</v>
      </c>
      <c r="D22" t="s">
        <v>39</v>
      </c>
    </row>
    <row r="23" spans="2:5">
      <c r="C23" t="s">
        <v>38</v>
      </c>
      <c r="D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מקדם חיכוך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Tom</cp:lastModifiedBy>
  <dcterms:created xsi:type="dcterms:W3CDTF">2015-12-10T07:43:23Z</dcterms:created>
  <dcterms:modified xsi:type="dcterms:W3CDTF">2015-12-22T15:15:52Z</dcterms:modified>
</cp:coreProperties>
</file>