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tom_r\OneDrive\Documents\Activité Professionnelle\LIMNO 2019-2022\Experiments\Predator Growth\"/>
    </mc:Choice>
  </mc:AlternateContent>
  <xr:revisionPtr revIDLastSave="0" documentId="13_ncr:1_{64B43319-B4DA-496F-8793-74A4778789FB}" xr6:coauthVersionLast="47" xr6:coauthVersionMax="47" xr10:uidLastSave="{00000000-0000-0000-0000-000000000000}"/>
  <bookViews>
    <workbookView xWindow="-110" yWindow="-110" windowWidth="19420" windowHeight="10300" firstSheet="3" activeTab="8" xr2:uid="{00000000-000D-0000-FFFF-FFFF00000000}"/>
  </bookViews>
  <sheets>
    <sheet name="RG 12.12.20" sheetId="1" r:id="rId1"/>
    <sheet name="RG 18.12.20" sheetId="2" r:id="rId2"/>
    <sheet name="RG 26.12.20" sheetId="3" r:id="rId3"/>
    <sheet name="RG 26.01.21" sheetId="4" r:id="rId4"/>
    <sheet name="RG 28.01.21" sheetId="5" r:id="rId5"/>
    <sheet name="RG 07.08.21" sheetId="7" r:id="rId6"/>
    <sheet name="RG 27.08.21" sheetId="8" r:id="rId7"/>
    <sheet name="RG 14.09.21" sheetId="9" r:id="rId8"/>
    <sheet name="RG 19.10.21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5" i="10" l="1"/>
  <c r="H14" i="10"/>
  <c r="G14" i="10"/>
  <c r="G15" i="10" s="1"/>
  <c r="F14" i="10"/>
  <c r="F15" i="10" s="1"/>
  <c r="E14" i="10"/>
  <c r="E15" i="10" s="1"/>
  <c r="D14" i="10"/>
  <c r="D15" i="10" s="1"/>
  <c r="C14" i="10"/>
  <c r="C15" i="10" s="1"/>
  <c r="H13" i="10"/>
  <c r="G13" i="10"/>
  <c r="F13" i="10"/>
  <c r="E13" i="10"/>
  <c r="D13" i="10"/>
  <c r="C13" i="10"/>
  <c r="Q7" i="10"/>
  <c r="Q6" i="10"/>
  <c r="P6" i="10"/>
  <c r="P7" i="10" s="1"/>
  <c r="O6" i="10"/>
  <c r="O7" i="10" s="1"/>
  <c r="N6" i="10"/>
  <c r="N7" i="10" s="1"/>
  <c r="M6" i="10"/>
  <c r="M7" i="10" s="1"/>
  <c r="L6" i="10"/>
  <c r="L7" i="10" s="1"/>
  <c r="H6" i="10"/>
  <c r="G6" i="10"/>
  <c r="F6" i="10"/>
  <c r="E6" i="10"/>
  <c r="D6" i="10"/>
  <c r="C6" i="10"/>
  <c r="H5" i="10"/>
  <c r="G5" i="10"/>
  <c r="F5" i="10"/>
  <c r="E5" i="10"/>
  <c r="D5" i="10"/>
  <c r="C5" i="10"/>
  <c r="H14" i="9"/>
  <c r="H15" i="9" s="1"/>
  <c r="G14" i="9"/>
  <c r="G15" i="9" s="1"/>
  <c r="F14" i="9"/>
  <c r="F15" i="9" s="1"/>
  <c r="E14" i="9"/>
  <c r="E15" i="9" s="1"/>
  <c r="D14" i="9"/>
  <c r="D15" i="9" s="1"/>
  <c r="C14" i="9"/>
  <c r="C15" i="9" s="1"/>
  <c r="H13" i="9"/>
  <c r="G13" i="9"/>
  <c r="F13" i="9"/>
  <c r="E13" i="9"/>
  <c r="D13" i="9"/>
  <c r="C13" i="9"/>
  <c r="Q6" i="9"/>
  <c r="Q7" i="9" s="1"/>
  <c r="P6" i="9"/>
  <c r="P7" i="9" s="1"/>
  <c r="O6" i="9"/>
  <c r="O7" i="9" s="1"/>
  <c r="N6" i="9"/>
  <c r="N7" i="9" s="1"/>
  <c r="M6" i="9"/>
  <c r="M7" i="9" s="1"/>
  <c r="L6" i="9"/>
  <c r="L7" i="9" s="1"/>
  <c r="H6" i="9"/>
  <c r="G6" i="9"/>
  <c r="F6" i="9"/>
  <c r="E6" i="9"/>
  <c r="D6" i="9"/>
  <c r="C6" i="9"/>
  <c r="H5" i="9"/>
  <c r="G5" i="9"/>
  <c r="F5" i="9"/>
  <c r="E5" i="9"/>
  <c r="D5" i="9"/>
  <c r="C5" i="9"/>
  <c r="H14" i="8" l="1"/>
  <c r="H15" i="8" s="1"/>
  <c r="G14" i="8"/>
  <c r="G15" i="8" s="1"/>
  <c r="F14" i="8"/>
  <c r="F15" i="8" s="1"/>
  <c r="E14" i="8"/>
  <c r="E15" i="8" s="1"/>
  <c r="D14" i="8"/>
  <c r="D15" i="8" s="1"/>
  <c r="C14" i="8"/>
  <c r="C15" i="8" s="1"/>
  <c r="H13" i="8"/>
  <c r="G13" i="8"/>
  <c r="F13" i="8"/>
  <c r="E13" i="8"/>
  <c r="D13" i="8"/>
  <c r="C13" i="8"/>
  <c r="Q6" i="8"/>
  <c r="Q7" i="8" s="1"/>
  <c r="P6" i="8"/>
  <c r="P7" i="8" s="1"/>
  <c r="O6" i="8"/>
  <c r="O7" i="8" s="1"/>
  <c r="N6" i="8"/>
  <c r="N7" i="8" s="1"/>
  <c r="M6" i="8"/>
  <c r="M7" i="8" s="1"/>
  <c r="L6" i="8"/>
  <c r="L7" i="8" s="1"/>
  <c r="H6" i="8"/>
  <c r="G6" i="8"/>
  <c r="F6" i="8"/>
  <c r="E6" i="8"/>
  <c r="D6" i="8"/>
  <c r="C6" i="8"/>
  <c r="H5" i="8"/>
  <c r="G5" i="8"/>
  <c r="F5" i="8"/>
  <c r="E5" i="8"/>
  <c r="D5" i="8"/>
  <c r="C5" i="8"/>
  <c r="D14" i="7"/>
  <c r="D15" i="7" s="1"/>
  <c r="E14" i="7"/>
  <c r="E15" i="7" s="1"/>
  <c r="F14" i="7"/>
  <c r="F15" i="7" s="1"/>
  <c r="G14" i="7"/>
  <c r="G15" i="7" s="1"/>
  <c r="H14" i="7"/>
  <c r="H15" i="7" s="1"/>
  <c r="C14" i="7"/>
  <c r="C15" i="7" s="1"/>
  <c r="D6" i="7"/>
  <c r="E6" i="7"/>
  <c r="F6" i="7"/>
  <c r="G6" i="7"/>
  <c r="H6" i="7"/>
  <c r="C6" i="7"/>
  <c r="D13" i="7"/>
  <c r="E13" i="7"/>
  <c r="F13" i="7"/>
  <c r="G13" i="7"/>
  <c r="H13" i="7"/>
  <c r="C13" i="7"/>
  <c r="C5" i="7"/>
  <c r="L6" i="7" l="1"/>
  <c r="M6" i="7" l="1"/>
  <c r="M7" i="7" s="1"/>
  <c r="N6" i="7"/>
  <c r="N7" i="7" s="1"/>
  <c r="O6" i="7"/>
  <c r="O7" i="7" s="1"/>
  <c r="P6" i="7"/>
  <c r="P7" i="7" s="1"/>
  <c r="Q6" i="7"/>
  <c r="Q7" i="7" s="1"/>
  <c r="L7" i="7"/>
  <c r="H5" i="7" l="1"/>
  <c r="G5" i="7"/>
  <c r="F5" i="7"/>
  <c r="E5" i="7"/>
  <c r="D5" i="7"/>
  <c r="C10" i="5" l="1"/>
  <c r="M21" i="5"/>
  <c r="N21" i="5"/>
  <c r="O21" i="5"/>
  <c r="P21" i="5"/>
  <c r="Q21" i="5"/>
  <c r="L21" i="5"/>
  <c r="S16" i="5"/>
  <c r="T16" i="5" s="1"/>
  <c r="S14" i="5"/>
  <c r="T14" i="5" s="1"/>
  <c r="D10" i="4" l="1"/>
  <c r="D11" i="4" s="1"/>
  <c r="D12" i="4" s="1"/>
  <c r="E10" i="4"/>
  <c r="E11" i="4" s="1"/>
  <c r="E12" i="4" s="1"/>
  <c r="F10" i="4"/>
  <c r="F11" i="4" s="1"/>
  <c r="F12" i="4" s="1"/>
  <c r="G10" i="4"/>
  <c r="G11" i="4" s="1"/>
  <c r="G12" i="4" s="1"/>
  <c r="H10" i="4"/>
  <c r="H11" i="4" s="1"/>
  <c r="H12" i="4" s="1"/>
  <c r="D10" i="5"/>
  <c r="D11" i="5" s="1"/>
  <c r="D12" i="5" s="1"/>
  <c r="E10" i="5"/>
  <c r="E11" i="5" s="1"/>
  <c r="E12" i="5" s="1"/>
  <c r="F10" i="5"/>
  <c r="F11" i="5" s="1"/>
  <c r="F12" i="5" s="1"/>
  <c r="G10" i="5"/>
  <c r="G11" i="5" s="1"/>
  <c r="G12" i="5" s="1"/>
  <c r="H10" i="5"/>
  <c r="H11" i="5" s="1"/>
  <c r="H12" i="5" s="1"/>
  <c r="Q22" i="5" l="1"/>
  <c r="P22" i="5"/>
  <c r="O22" i="5"/>
  <c r="N22" i="5"/>
  <c r="M22" i="5"/>
  <c r="L22" i="5"/>
  <c r="S18" i="5"/>
  <c r="T18" i="5" s="1"/>
  <c r="S17" i="5"/>
  <c r="T17" i="5" s="1"/>
  <c r="S15" i="5"/>
  <c r="S13" i="5"/>
  <c r="T13" i="5" s="1"/>
  <c r="C11" i="5"/>
  <c r="C12" i="5" s="1"/>
  <c r="H6" i="5"/>
  <c r="H7" i="5" s="1"/>
  <c r="G6" i="5"/>
  <c r="G7" i="5" s="1"/>
  <c r="F6" i="5"/>
  <c r="F7" i="5" s="1"/>
  <c r="E6" i="5"/>
  <c r="E7" i="5" s="1"/>
  <c r="D6" i="5"/>
  <c r="D7" i="5" s="1"/>
  <c r="C6" i="5"/>
  <c r="C7" i="5" s="1"/>
  <c r="H5" i="5"/>
  <c r="G5" i="5"/>
  <c r="F5" i="5"/>
  <c r="E5" i="5"/>
  <c r="D5" i="5"/>
  <c r="C5" i="5"/>
  <c r="S21" i="5" l="1"/>
  <c r="T15" i="5"/>
  <c r="T21" i="5" s="1"/>
  <c r="S16" i="4"/>
  <c r="T16" i="4" s="1"/>
  <c r="S15" i="4"/>
  <c r="T15" i="4" s="1"/>
  <c r="S14" i="4"/>
  <c r="T14" i="4" s="1"/>
  <c r="S13" i="4"/>
  <c r="T13" i="4" s="1"/>
  <c r="S12" i="4"/>
  <c r="T12" i="4" s="1"/>
  <c r="M19" i="4" l="1"/>
  <c r="M20" i="4" s="1"/>
  <c r="N19" i="4"/>
  <c r="N20" i="4" s="1"/>
  <c r="O19" i="4"/>
  <c r="O20" i="4" s="1"/>
  <c r="P19" i="4"/>
  <c r="P20" i="4" s="1"/>
  <c r="Q19" i="4"/>
  <c r="Q20" i="4" s="1"/>
  <c r="L19" i="4"/>
  <c r="L20" i="4" s="1"/>
  <c r="D6" i="4"/>
  <c r="D7" i="4" s="1"/>
  <c r="E6" i="4"/>
  <c r="E7" i="4" s="1"/>
  <c r="F6" i="4"/>
  <c r="F7" i="4" s="1"/>
  <c r="G6" i="4"/>
  <c r="G7" i="4" s="1"/>
  <c r="H6" i="4"/>
  <c r="H7" i="4" s="1"/>
  <c r="C6" i="4"/>
  <c r="C7" i="4" s="1"/>
  <c r="C10" i="4"/>
  <c r="C11" i="4" s="1"/>
  <c r="C12" i="4" s="1"/>
  <c r="H5" i="4" l="1"/>
  <c r="G5" i="4"/>
  <c r="F5" i="4"/>
  <c r="E5" i="4"/>
  <c r="D5" i="4"/>
  <c r="C5" i="4"/>
  <c r="T19" i="4" l="1"/>
  <c r="S19" i="4"/>
  <c r="S16" i="3"/>
  <c r="T16" i="3" s="1"/>
  <c r="S15" i="3"/>
  <c r="T15" i="3" s="1"/>
  <c r="S14" i="3"/>
  <c r="T14" i="3" s="1"/>
  <c r="S13" i="3"/>
  <c r="T13" i="3" s="1"/>
  <c r="D6" i="3"/>
  <c r="E6" i="3"/>
  <c r="F6" i="3"/>
  <c r="G6" i="3"/>
  <c r="H6" i="3"/>
  <c r="C6" i="3"/>
  <c r="D10" i="3"/>
  <c r="E10" i="3"/>
  <c r="F10" i="3"/>
  <c r="G10" i="3"/>
  <c r="H10" i="3"/>
  <c r="C10" i="3"/>
  <c r="M19" i="3"/>
  <c r="N19" i="3"/>
  <c r="O19" i="3"/>
  <c r="P19" i="3"/>
  <c r="Q19" i="3"/>
  <c r="S12" i="3"/>
  <c r="T12" i="3" s="1"/>
  <c r="L19" i="3"/>
  <c r="L20" i="3" s="1"/>
  <c r="E11" i="3" l="1"/>
  <c r="E12" i="3" s="1"/>
  <c r="F11" i="3"/>
  <c r="F12" i="3" s="1"/>
  <c r="H11" i="3"/>
  <c r="H12" i="3" s="1"/>
  <c r="M20" i="3"/>
  <c r="N20" i="3"/>
  <c r="O20" i="3"/>
  <c r="P20" i="3"/>
  <c r="Q20" i="3"/>
  <c r="G11" i="3"/>
  <c r="G12" i="3" s="1"/>
  <c r="D11" i="3"/>
  <c r="D12" i="3" s="1"/>
  <c r="C11" i="3"/>
  <c r="C12" i="3" s="1"/>
  <c r="H5" i="3"/>
  <c r="G5" i="3"/>
  <c r="F5" i="3"/>
  <c r="E5" i="3"/>
  <c r="D5" i="3"/>
  <c r="C5" i="3"/>
  <c r="T19" i="3" l="1"/>
  <c r="S19" i="3"/>
  <c r="D6" i="2"/>
  <c r="E6" i="2"/>
  <c r="F6" i="2"/>
  <c r="G6" i="2"/>
  <c r="H6" i="2"/>
  <c r="C6" i="2"/>
  <c r="C10" i="2"/>
  <c r="C11" i="2" s="1"/>
  <c r="C12" i="2" s="1"/>
  <c r="D10" i="2"/>
  <c r="D11" i="2" s="1"/>
  <c r="D12" i="2" s="1"/>
  <c r="E10" i="2"/>
  <c r="E11" i="2" s="1"/>
  <c r="E12" i="2" s="1"/>
  <c r="F10" i="2"/>
  <c r="F11" i="2" s="1"/>
  <c r="F12" i="2" s="1"/>
  <c r="G10" i="2"/>
  <c r="G11" i="2" s="1"/>
  <c r="G12" i="2" s="1"/>
  <c r="H10" i="2"/>
  <c r="H11" i="2" s="1"/>
  <c r="H12" i="2" s="1"/>
  <c r="M21" i="2"/>
  <c r="M22" i="2" s="1"/>
  <c r="N21" i="2"/>
  <c r="N22" i="2" s="1"/>
  <c r="O21" i="2"/>
  <c r="O22" i="2" s="1"/>
  <c r="P21" i="2"/>
  <c r="P22" i="2" s="1"/>
  <c r="Q21" i="2"/>
  <c r="Q22" i="2" s="1"/>
  <c r="L21" i="2"/>
  <c r="S18" i="2"/>
  <c r="T18" i="2" s="1"/>
  <c r="S17" i="2"/>
  <c r="T17" i="2" s="1"/>
  <c r="S16" i="2"/>
  <c r="T16" i="2" s="1"/>
  <c r="S15" i="2"/>
  <c r="T15" i="2" s="1"/>
  <c r="S14" i="2"/>
  <c r="T14" i="2" s="1"/>
  <c r="S13" i="2"/>
  <c r="T13" i="2" s="1"/>
  <c r="L22" i="2" l="1"/>
  <c r="H5" i="2"/>
  <c r="G5" i="2"/>
  <c r="F5" i="2"/>
  <c r="E5" i="2"/>
  <c r="D5" i="2"/>
  <c r="C5" i="2"/>
  <c r="S21" i="2" l="1"/>
  <c r="T21" i="2"/>
  <c r="D6" i="1"/>
  <c r="E6" i="1"/>
  <c r="F6" i="1"/>
  <c r="G6" i="1"/>
  <c r="H6" i="1"/>
  <c r="C6" i="1"/>
  <c r="D10" i="1"/>
  <c r="D11" i="1" s="1"/>
  <c r="D12" i="1" s="1"/>
  <c r="E10" i="1"/>
  <c r="E11" i="1" s="1"/>
  <c r="E12" i="1" s="1"/>
  <c r="F10" i="1"/>
  <c r="F11" i="1" s="1"/>
  <c r="F12" i="1" s="1"/>
  <c r="G10" i="1"/>
  <c r="G11" i="1" s="1"/>
  <c r="G12" i="1" s="1"/>
  <c r="H10" i="1"/>
  <c r="H11" i="1" s="1"/>
  <c r="H12" i="1" s="1"/>
  <c r="C10" i="1"/>
  <c r="C11" i="1" s="1"/>
  <c r="C12" i="1" s="1"/>
  <c r="S26" i="1"/>
  <c r="T26" i="1" s="1"/>
  <c r="S25" i="1"/>
  <c r="T25" i="1" s="1"/>
  <c r="S24" i="1"/>
  <c r="T24" i="1" s="1"/>
  <c r="S23" i="1"/>
  <c r="T23" i="1" s="1"/>
  <c r="S22" i="1"/>
  <c r="T22" i="1" s="1"/>
  <c r="S21" i="1"/>
  <c r="T21" i="1" s="1"/>
  <c r="S20" i="1"/>
  <c r="T20" i="1" s="1"/>
  <c r="S19" i="1"/>
  <c r="T19" i="1" s="1"/>
  <c r="S18" i="1"/>
  <c r="T18" i="1" s="1"/>
  <c r="S17" i="1"/>
  <c r="T17" i="1" s="1"/>
  <c r="M29" i="1"/>
  <c r="M30" i="1" s="1"/>
  <c r="N29" i="1"/>
  <c r="N30" i="1" s="1"/>
  <c r="O29" i="1"/>
  <c r="O30" i="1" s="1"/>
  <c r="P29" i="1"/>
  <c r="P30" i="1" s="1"/>
  <c r="Q29" i="1"/>
  <c r="Q30" i="1" s="1"/>
  <c r="L29" i="1"/>
  <c r="L30" i="1" s="1"/>
  <c r="H5" i="1"/>
  <c r="G5" i="1"/>
  <c r="F5" i="1"/>
  <c r="E5" i="1"/>
  <c r="D5" i="1"/>
  <c r="C5" i="1"/>
  <c r="S29" i="1" l="1"/>
  <c r="T29" i="1"/>
</calcChain>
</file>

<file path=xl/sharedStrings.xml><?xml version="1.0" encoding="utf-8"?>
<sst xmlns="http://schemas.openxmlformats.org/spreadsheetml/2006/main" count="496" uniqueCount="58">
  <si>
    <t>Strains</t>
  </si>
  <si>
    <t>CR1</t>
  </si>
  <si>
    <r>
      <t>V</t>
    </r>
    <r>
      <rPr>
        <vertAlign val="subscript"/>
        <sz val="10"/>
        <color theme="1"/>
        <rFont val="Calibri"/>
        <family val="2"/>
        <scheme val="minor"/>
      </rPr>
      <t>SAFE</t>
    </r>
  </si>
  <si>
    <r>
      <t>V</t>
    </r>
    <r>
      <rPr>
        <vertAlign val="subscript"/>
        <sz val="10"/>
        <color theme="1"/>
        <rFont val="Calibri"/>
        <family val="2"/>
        <scheme val="minor"/>
      </rPr>
      <t>1</t>
    </r>
  </si>
  <si>
    <r>
      <t>C</t>
    </r>
    <r>
      <rPr>
        <vertAlign val="sub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</si>
  <si>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 mL)</t>
    </r>
  </si>
  <si>
    <r>
      <t>C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</si>
  <si>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t>CR6</t>
  </si>
  <si>
    <t>CR2</t>
  </si>
  <si>
    <t>CR3</t>
  </si>
  <si>
    <t>CR4</t>
  </si>
  <si>
    <t>Nitrogen</t>
  </si>
  <si>
    <t>TREATMENTS</t>
  </si>
  <si>
    <r>
      <t>C</t>
    </r>
    <r>
      <rPr>
        <vertAlign val="sub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</si>
  <si>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1000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</si>
  <si>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0</t>
    </r>
  </si>
  <si>
    <t>DILUTION VOLUMES</t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</si>
  <si>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- 1000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</si>
  <si>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- 800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</si>
  <si>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- 600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</si>
  <si>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- 400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</si>
  <si>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- 200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</si>
  <si>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- 100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</si>
  <si>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- 80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</si>
  <si>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- 60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</si>
  <si>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- 40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</si>
  <si>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- 20</t>
    </r>
  </si>
  <si>
    <t>COOL 160</t>
  </si>
  <si>
    <r>
      <t>V</t>
    </r>
    <r>
      <rPr>
        <vertAlign val="subscript"/>
        <sz val="10"/>
        <color theme="1"/>
        <rFont val="Calibri"/>
        <family val="2"/>
        <scheme val="minor"/>
      </rPr>
      <t>COOL 0</t>
    </r>
  </si>
  <si>
    <r>
      <t>V</t>
    </r>
    <r>
      <rPr>
        <vertAlign val="subscript"/>
        <sz val="10"/>
        <color theme="1"/>
        <rFont val="Calibri"/>
        <family val="2"/>
        <scheme val="minor"/>
      </rPr>
      <t>WELL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</si>
  <si>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(4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</si>
  <si>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 xml:space="preserve">REP × </t>
    </r>
    <r>
      <rPr>
        <sz val="10"/>
        <color theme="1"/>
        <rFont val="Calibri"/>
        <family val="2"/>
        <scheme val="minor"/>
      </rPr>
      <t>V</t>
    </r>
    <r>
      <rPr>
        <vertAlign val="subscript"/>
        <sz val="10"/>
        <color theme="1"/>
        <rFont val="Calibri"/>
        <family val="2"/>
        <scheme val="minor"/>
      </rPr>
      <t>TREAT</t>
    </r>
  </si>
  <si>
    <r>
      <t>V</t>
    </r>
    <r>
      <rPr>
        <b/>
        <vertAlign val="subscript"/>
        <sz val="10"/>
        <color theme="1"/>
        <rFont val="Calibri"/>
        <family val="2"/>
        <scheme val="minor"/>
      </rPr>
      <t>COOL 800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</si>
  <si>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- 800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</si>
  <si>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- 600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</si>
  <si>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- 400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</si>
  <si>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- 200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</si>
  <si>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- 100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</si>
  <si>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(3 mL) - 50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</si>
  <si>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(7 mL)</t>
    </r>
  </si>
  <si>
    <t>DILUTION VOL.</t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</si>
  <si>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- 800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</si>
  <si>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- 600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</si>
  <si>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- 400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</si>
  <si>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- 200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</si>
  <si>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- 0</t>
    </r>
  </si>
  <si>
    <r>
      <t>V</t>
    </r>
    <r>
      <rPr>
        <vertAlign val="subscript"/>
        <sz val="10"/>
        <color theme="1"/>
        <rFont val="Calibri"/>
        <family val="2"/>
        <scheme val="minor"/>
      </rPr>
      <t>CENTRI</t>
    </r>
    <r>
      <rPr>
        <sz val="10"/>
        <color theme="1"/>
        <rFont val="Calibri"/>
        <family val="2"/>
        <scheme val="minor"/>
      </rPr>
      <t xml:space="preserve"> (6 mL)</t>
    </r>
  </si>
  <si>
    <t>CR5</t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</si>
  <si>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- 500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</si>
  <si>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- 300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</si>
  <si>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(2 mL) - 100</t>
    </r>
  </si>
  <si>
    <t>V2 (2 mL) - 50</t>
  </si>
  <si>
    <r>
      <t>C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(10</t>
    </r>
    <r>
      <rPr>
        <vertAlign val="superscript"/>
        <sz val="10"/>
        <color theme="1"/>
        <rFont val="Calibri"/>
        <family val="2"/>
        <scheme val="minor"/>
      </rPr>
      <t>5</t>
    </r>
    <r>
      <rPr>
        <sz val="10"/>
        <color theme="1"/>
        <rFont val="Calibri"/>
        <family val="2"/>
        <scheme val="minor"/>
      </rPr>
      <t>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</si>
  <si>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(1 mL)</t>
    </r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</si>
  <si>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(4 mL)</t>
    </r>
  </si>
  <si>
    <t>COOL 0</t>
  </si>
  <si>
    <r>
      <t>V</t>
    </r>
    <r>
      <rPr>
        <vertAlign val="subscript"/>
        <sz val="10"/>
        <color theme="1"/>
        <rFont val="Calibri"/>
        <family val="2"/>
        <scheme val="minor"/>
      </rPr>
      <t>DILU</t>
    </r>
    <r>
      <rPr>
        <sz val="10"/>
        <color theme="1"/>
        <rFont val="Calibri"/>
        <family val="2"/>
        <scheme val="minor"/>
      </rPr>
      <t xml:space="preserve"> (6 mL)</t>
    </r>
  </si>
  <si>
    <r>
      <t>V</t>
    </r>
    <r>
      <rPr>
        <vertAlign val="subscript"/>
        <sz val="10"/>
        <rFont val="Calibri"/>
        <family val="2"/>
        <scheme val="minor"/>
      </rPr>
      <t>2</t>
    </r>
    <r>
      <rPr>
        <sz val="10"/>
        <rFont val="Calibri"/>
        <family val="2"/>
        <scheme val="minor"/>
      </rPr>
      <t xml:space="preserve"> (1 mL) - 5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</si>
</sst>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vertAlign val="subscript"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vertAlign val="subscript"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2" fillId="0" borderId="0" xfId="0" applyFont="1"/>
    <xf numFmtId="164" fontId="5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9" fillId="0" borderId="0" xfId="0" applyFont="1"/>
    <xf numFmtId="2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 textRotation="90"/>
    </xf>
    <xf numFmtId="0" fontId="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1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8" width="8.7265625" customWidth="1"/>
    <col min="10" max="10" width="4.7265625" customWidth="1"/>
    <col min="11" max="11" width="15.7265625" customWidth="1"/>
    <col min="12" max="15" width="8.7265625" customWidth="1"/>
  </cols>
  <sheetData>
    <row r="1" spans="1:23" ht="15" customHeight="1" x14ac:dyDescent="0.35">
      <c r="A1" s="7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7"/>
      <c r="J1" s="7"/>
      <c r="K1" s="1" t="s">
        <v>11</v>
      </c>
      <c r="L1" s="1" t="s">
        <v>1</v>
      </c>
      <c r="M1" s="1" t="s">
        <v>8</v>
      </c>
      <c r="N1" s="1" t="s">
        <v>9</v>
      </c>
      <c r="O1" s="1" t="s">
        <v>10</v>
      </c>
      <c r="P1" s="1" t="s">
        <v>47</v>
      </c>
      <c r="Q1" s="1" t="s">
        <v>7</v>
      </c>
      <c r="R1" s="7"/>
      <c r="S1" s="11"/>
      <c r="T1" s="11"/>
    </row>
    <row r="2" spans="1:23" ht="15" customHeight="1" x14ac:dyDescent="0.35">
      <c r="A2" s="40" t="s">
        <v>27</v>
      </c>
      <c r="B2" s="2" t="s">
        <v>4</v>
      </c>
      <c r="C2" s="6">
        <v>6.66</v>
      </c>
      <c r="D2" s="6">
        <v>11.13</v>
      </c>
      <c r="E2" s="6">
        <v>13.77</v>
      </c>
      <c r="F2" s="6">
        <v>4.8499999999999996</v>
      </c>
      <c r="G2" s="6">
        <v>10.14</v>
      </c>
      <c r="H2" s="6">
        <v>8.7799999999999994</v>
      </c>
      <c r="I2" s="7"/>
      <c r="J2" s="41" t="s">
        <v>12</v>
      </c>
      <c r="K2" s="2" t="s">
        <v>4</v>
      </c>
      <c r="L2" s="13">
        <v>1000</v>
      </c>
      <c r="M2" s="13">
        <v>1000</v>
      </c>
      <c r="N2" s="13">
        <v>1000</v>
      </c>
      <c r="O2" s="13">
        <v>1000</v>
      </c>
      <c r="P2" s="13">
        <v>1000</v>
      </c>
      <c r="Q2" s="13">
        <v>1000</v>
      </c>
      <c r="R2" s="7"/>
      <c r="S2" s="14"/>
      <c r="T2" s="14"/>
    </row>
    <row r="3" spans="1:23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7"/>
      <c r="J3" s="42"/>
      <c r="K3" s="2" t="s">
        <v>3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7"/>
      <c r="S3" s="14"/>
      <c r="T3" s="14"/>
    </row>
    <row r="4" spans="1:23" ht="15" customHeight="1" x14ac:dyDescent="0.35">
      <c r="A4" s="40"/>
      <c r="B4" s="2" t="s">
        <v>6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7"/>
      <c r="J4" s="42"/>
      <c r="K4" s="44" t="s">
        <v>13</v>
      </c>
      <c r="L4" s="13">
        <v>1000</v>
      </c>
      <c r="M4" s="13">
        <v>1000</v>
      </c>
      <c r="N4" s="13">
        <v>1000</v>
      </c>
      <c r="O4" s="13">
        <v>1000</v>
      </c>
      <c r="P4" s="13">
        <v>1000</v>
      </c>
      <c r="Q4" s="13">
        <v>1000</v>
      </c>
      <c r="R4" s="7"/>
      <c r="S4" s="14"/>
      <c r="T4" s="14"/>
    </row>
    <row r="5" spans="1:23" ht="15" customHeight="1" x14ac:dyDescent="0.35">
      <c r="A5" s="40"/>
      <c r="B5" s="2" t="s">
        <v>5</v>
      </c>
      <c r="C5" s="8">
        <f t="shared" ref="C5:H5" si="0">((C4*C$3)/C$2)</f>
        <v>0.15015015015015015</v>
      </c>
      <c r="D5" s="8">
        <f t="shared" si="0"/>
        <v>8.9847259658580411E-2</v>
      </c>
      <c r="E5" s="8">
        <f t="shared" si="0"/>
        <v>7.2621641249092234E-2</v>
      </c>
      <c r="F5" s="8">
        <f t="shared" si="0"/>
        <v>0.2061855670103093</v>
      </c>
      <c r="G5" s="8">
        <f>((G4*G$3)/G$2)</f>
        <v>9.8619329388560148E-2</v>
      </c>
      <c r="H5" s="8">
        <f t="shared" si="0"/>
        <v>0.11389521640091117</v>
      </c>
      <c r="I5" s="7"/>
      <c r="J5" s="42"/>
      <c r="K5" s="45"/>
      <c r="L5" s="13">
        <v>800</v>
      </c>
      <c r="M5" s="13">
        <v>800</v>
      </c>
      <c r="N5" s="13">
        <v>800</v>
      </c>
      <c r="O5" s="13">
        <v>800</v>
      </c>
      <c r="P5" s="13">
        <v>800</v>
      </c>
      <c r="Q5" s="13">
        <v>800</v>
      </c>
      <c r="R5" s="7"/>
      <c r="S5" s="14"/>
      <c r="T5" s="14"/>
    </row>
    <row r="6" spans="1:23" ht="15" customHeight="1" x14ac:dyDescent="0.35">
      <c r="A6" s="40"/>
      <c r="B6" s="2" t="s">
        <v>30</v>
      </c>
      <c r="C6" s="8">
        <f>(((C4*C$3)/C$2))*4</f>
        <v>0.60060060060060061</v>
      </c>
      <c r="D6" s="8">
        <f t="shared" ref="D6:H6" si="1">(((D4*D$3)/D$2))*4</f>
        <v>0.35938903863432164</v>
      </c>
      <c r="E6" s="8">
        <f t="shared" si="1"/>
        <v>0.29048656499636893</v>
      </c>
      <c r="F6" s="8">
        <f t="shared" si="1"/>
        <v>0.82474226804123718</v>
      </c>
      <c r="G6" s="8">
        <f t="shared" si="1"/>
        <v>0.39447731755424059</v>
      </c>
      <c r="H6" s="8">
        <f t="shared" si="1"/>
        <v>0.45558086560364469</v>
      </c>
      <c r="I6" s="7"/>
      <c r="J6" s="42"/>
      <c r="K6" s="45"/>
      <c r="L6" s="13">
        <v>600</v>
      </c>
      <c r="M6" s="13">
        <v>600</v>
      </c>
      <c r="N6" s="13">
        <v>600</v>
      </c>
      <c r="O6" s="13">
        <v>600</v>
      </c>
      <c r="P6" s="13">
        <v>600</v>
      </c>
      <c r="Q6" s="13">
        <v>600</v>
      </c>
      <c r="R6" s="7"/>
      <c r="S6" s="14"/>
      <c r="T6" s="14"/>
    </row>
    <row r="7" spans="1:23" ht="15" customHeight="1" x14ac:dyDescent="0.35">
      <c r="A7" s="40"/>
      <c r="B7" s="2" t="s">
        <v>28</v>
      </c>
      <c r="C7" s="5">
        <v>4</v>
      </c>
      <c r="D7" s="5">
        <v>4</v>
      </c>
      <c r="E7" s="5">
        <v>4</v>
      </c>
      <c r="F7" s="5">
        <v>4</v>
      </c>
      <c r="G7" s="5">
        <v>4</v>
      </c>
      <c r="H7" s="5">
        <v>4</v>
      </c>
      <c r="I7" s="7"/>
      <c r="J7" s="42"/>
      <c r="K7" s="45"/>
      <c r="L7" s="13">
        <v>400</v>
      </c>
      <c r="M7" s="13">
        <v>400</v>
      </c>
      <c r="N7" s="13">
        <v>400</v>
      </c>
      <c r="O7" s="13">
        <v>400</v>
      </c>
      <c r="P7" s="13">
        <v>400</v>
      </c>
      <c r="Q7" s="13">
        <v>400</v>
      </c>
      <c r="R7" s="7"/>
      <c r="S7" s="14"/>
      <c r="T7" s="14"/>
    </row>
    <row r="8" spans="1:23" ht="15" customHeight="1" x14ac:dyDescent="0.35">
      <c r="A8" s="7"/>
      <c r="B8" s="7"/>
      <c r="C8" s="7"/>
      <c r="D8" s="7"/>
      <c r="E8" s="7"/>
      <c r="F8" s="7"/>
      <c r="G8" s="7"/>
      <c r="H8" s="7"/>
      <c r="I8" s="7"/>
      <c r="J8" s="42"/>
      <c r="K8" s="45"/>
      <c r="L8" s="13">
        <v>200</v>
      </c>
      <c r="M8" s="13">
        <v>200</v>
      </c>
      <c r="N8" s="13">
        <v>200</v>
      </c>
      <c r="O8" s="13">
        <v>200</v>
      </c>
      <c r="P8" s="13">
        <v>200</v>
      </c>
      <c r="Q8" s="13">
        <v>200</v>
      </c>
      <c r="R8" s="7"/>
      <c r="S8" s="14"/>
      <c r="T8" s="14"/>
    </row>
    <row r="9" spans="1:23" ht="15" customHeight="1" x14ac:dyDescent="0.35">
      <c r="A9" s="7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1" t="s">
        <v>7</v>
      </c>
      <c r="I9" s="7"/>
      <c r="J9" s="42"/>
      <c r="K9" s="45"/>
      <c r="L9" s="13">
        <v>100</v>
      </c>
      <c r="M9" s="13">
        <v>100</v>
      </c>
      <c r="N9" s="13">
        <v>100</v>
      </c>
      <c r="O9" s="13">
        <v>100</v>
      </c>
      <c r="P9" s="13">
        <v>100</v>
      </c>
      <c r="Q9" s="13">
        <v>100</v>
      </c>
      <c r="R9" s="7"/>
      <c r="S9" s="14"/>
      <c r="T9" s="14"/>
    </row>
    <row r="10" spans="1:23" ht="15" customHeight="1" x14ac:dyDescent="0.35">
      <c r="A10" s="23"/>
      <c r="B10" s="2" t="s">
        <v>31</v>
      </c>
      <c r="C10" s="9">
        <f>3*10</f>
        <v>30</v>
      </c>
      <c r="D10" s="9">
        <f t="shared" ref="D10:H10" si="2">3*10</f>
        <v>30</v>
      </c>
      <c r="E10" s="9">
        <f t="shared" si="2"/>
        <v>30</v>
      </c>
      <c r="F10" s="9">
        <f t="shared" si="2"/>
        <v>30</v>
      </c>
      <c r="G10" s="9">
        <f t="shared" si="2"/>
        <v>30</v>
      </c>
      <c r="H10" s="9">
        <f t="shared" si="2"/>
        <v>30</v>
      </c>
      <c r="I10" s="7"/>
      <c r="J10" s="42"/>
      <c r="K10" s="45"/>
      <c r="L10" s="13">
        <v>80</v>
      </c>
      <c r="M10" s="13">
        <v>80</v>
      </c>
      <c r="N10" s="13">
        <v>80</v>
      </c>
      <c r="O10" s="13">
        <v>80</v>
      </c>
      <c r="P10" s="13">
        <v>80</v>
      </c>
      <c r="Q10" s="13">
        <v>80</v>
      </c>
      <c r="R10" s="7"/>
      <c r="S10" s="14"/>
      <c r="T10" s="14"/>
    </row>
    <row r="11" spans="1:23" ht="15" customHeight="1" x14ac:dyDescent="0.35">
      <c r="A11" s="23"/>
      <c r="B11" s="2" t="s">
        <v>2</v>
      </c>
      <c r="C11" s="9">
        <f>C10+2</f>
        <v>32</v>
      </c>
      <c r="D11" s="9">
        <f t="shared" ref="D11:H11" si="3">D10+2</f>
        <v>32</v>
      </c>
      <c r="E11" s="9">
        <f t="shared" si="3"/>
        <v>32</v>
      </c>
      <c r="F11" s="9">
        <f t="shared" si="3"/>
        <v>32</v>
      </c>
      <c r="G11" s="9">
        <f t="shared" si="3"/>
        <v>32</v>
      </c>
      <c r="H11" s="9">
        <f t="shared" si="3"/>
        <v>32</v>
      </c>
      <c r="I11" s="7"/>
      <c r="J11" s="42"/>
      <c r="K11" s="45"/>
      <c r="L11" s="13">
        <v>60</v>
      </c>
      <c r="M11" s="13">
        <v>60</v>
      </c>
      <c r="N11" s="13">
        <v>60</v>
      </c>
      <c r="O11" s="13">
        <v>60</v>
      </c>
      <c r="P11" s="13">
        <v>60</v>
      </c>
      <c r="Q11" s="13">
        <v>60</v>
      </c>
      <c r="R11" s="7"/>
      <c r="S11" s="14"/>
      <c r="T11" s="14"/>
    </row>
    <row r="12" spans="1:23" ht="15" customHeight="1" x14ac:dyDescent="0.35">
      <c r="A12" s="23"/>
      <c r="B12" s="2" t="s">
        <v>29</v>
      </c>
      <c r="C12" s="3">
        <f>C11*0.1</f>
        <v>3.2</v>
      </c>
      <c r="D12" s="3">
        <f t="shared" ref="D12:H12" si="4">D11*0.1</f>
        <v>3.2</v>
      </c>
      <c r="E12" s="3">
        <f t="shared" si="4"/>
        <v>3.2</v>
      </c>
      <c r="F12" s="3">
        <f t="shared" si="4"/>
        <v>3.2</v>
      </c>
      <c r="G12" s="3">
        <f t="shared" si="4"/>
        <v>3.2</v>
      </c>
      <c r="H12" s="3">
        <f t="shared" si="4"/>
        <v>3.2</v>
      </c>
      <c r="I12" s="7"/>
      <c r="J12" s="42"/>
      <c r="K12" s="45"/>
      <c r="L12" s="13">
        <v>40</v>
      </c>
      <c r="M12" s="13">
        <v>40</v>
      </c>
      <c r="N12" s="13">
        <v>40</v>
      </c>
      <c r="O12" s="13">
        <v>40</v>
      </c>
      <c r="P12" s="13">
        <v>40</v>
      </c>
      <c r="Q12" s="13">
        <v>40</v>
      </c>
      <c r="R12" s="7"/>
    </row>
    <row r="13" spans="1:23" ht="15" customHeight="1" x14ac:dyDescent="0.35">
      <c r="A13" s="23"/>
      <c r="B13" s="4"/>
      <c r="C13" s="12"/>
      <c r="D13" s="12"/>
      <c r="E13" s="12"/>
      <c r="F13" s="12"/>
      <c r="G13" s="12"/>
      <c r="H13" s="12"/>
      <c r="I13" s="7"/>
      <c r="J13" s="43"/>
      <c r="K13" s="46"/>
      <c r="L13" s="13">
        <v>20</v>
      </c>
      <c r="M13" s="13">
        <v>20</v>
      </c>
      <c r="N13" s="13">
        <v>20</v>
      </c>
      <c r="O13" s="13">
        <v>20</v>
      </c>
      <c r="P13" s="13">
        <v>20</v>
      </c>
      <c r="Q13" s="13">
        <v>20</v>
      </c>
      <c r="R13" s="7"/>
      <c r="S13" s="11"/>
      <c r="T13" s="11"/>
    </row>
    <row r="14" spans="1:23" ht="15" customHeight="1" x14ac:dyDescent="0.35">
      <c r="A14" s="23"/>
      <c r="B14" s="4"/>
      <c r="C14" s="12"/>
      <c r="D14" s="12"/>
      <c r="E14" s="12"/>
      <c r="F14" s="12"/>
      <c r="G14" s="12"/>
      <c r="H14" s="12"/>
      <c r="I14" s="7"/>
      <c r="J14" s="7"/>
      <c r="K14" s="7"/>
      <c r="L14" s="7"/>
      <c r="M14" s="7"/>
      <c r="N14" s="7"/>
      <c r="O14" s="7"/>
      <c r="P14" s="7"/>
      <c r="Q14" s="7"/>
      <c r="R14" s="7"/>
      <c r="S14" s="15"/>
      <c r="T14" s="15"/>
    </row>
    <row r="15" spans="1:23" ht="15" customHeight="1" x14ac:dyDescent="0.35">
      <c r="A15" s="23"/>
      <c r="B15" s="4"/>
      <c r="C15" s="10"/>
      <c r="D15" s="10"/>
      <c r="E15" s="10"/>
      <c r="F15" s="10"/>
      <c r="G15" s="10"/>
      <c r="H15" s="10"/>
      <c r="I15" s="7"/>
      <c r="J15" s="7"/>
      <c r="K15" s="7"/>
      <c r="L15" s="7"/>
      <c r="M15" s="7"/>
      <c r="N15" s="7"/>
      <c r="O15" s="7"/>
      <c r="P15" s="7"/>
      <c r="Q15" s="7"/>
      <c r="R15" s="7"/>
      <c r="S15" s="14"/>
      <c r="T15" s="14"/>
      <c r="U15" s="21"/>
      <c r="V15" s="21"/>
      <c r="W15" s="21"/>
    </row>
    <row r="16" spans="1:23" ht="1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7"/>
      <c r="K16" s="1" t="s">
        <v>11</v>
      </c>
      <c r="L16" s="1" t="s">
        <v>1</v>
      </c>
      <c r="M16" s="1" t="s">
        <v>8</v>
      </c>
      <c r="N16" s="1" t="s">
        <v>9</v>
      </c>
      <c r="O16" s="1" t="s">
        <v>10</v>
      </c>
      <c r="P16" s="1" t="s">
        <v>47</v>
      </c>
      <c r="Q16" s="1" t="s">
        <v>7</v>
      </c>
      <c r="S16" s="1" t="s">
        <v>14</v>
      </c>
      <c r="T16" s="1" t="s">
        <v>15</v>
      </c>
      <c r="U16" s="21"/>
      <c r="V16" s="21"/>
      <c r="W16" s="21"/>
    </row>
    <row r="17" spans="1:23" ht="15" customHeight="1" x14ac:dyDescent="0.35">
      <c r="A17" s="7"/>
      <c r="I17" s="7"/>
      <c r="J17" s="41" t="s">
        <v>16</v>
      </c>
      <c r="K17" s="16" t="s">
        <v>17</v>
      </c>
      <c r="L17" s="17">
        <v>0.9</v>
      </c>
      <c r="M17" s="17">
        <v>0.9</v>
      </c>
      <c r="N17" s="17">
        <v>0.9</v>
      </c>
      <c r="O17" s="17">
        <v>0.9</v>
      </c>
      <c r="P17" s="17">
        <v>0.9</v>
      </c>
      <c r="Q17" s="17">
        <v>0.9</v>
      </c>
      <c r="S17" s="17">
        <f>(SUM(L17:Q17)*3)*1000/1000</f>
        <v>16.200000000000003</v>
      </c>
      <c r="T17" s="17">
        <f t="shared" ref="T17:T26" si="5">(SUM(L17:Q17)*3)-S17</f>
        <v>0</v>
      </c>
      <c r="U17" s="21"/>
      <c r="V17" s="21"/>
      <c r="W17" s="21"/>
    </row>
    <row r="18" spans="1:23" ht="15" customHeight="1" x14ac:dyDescent="0.35">
      <c r="A18" s="7"/>
      <c r="I18" s="7"/>
      <c r="J18" s="42"/>
      <c r="K18" s="16" t="s">
        <v>18</v>
      </c>
      <c r="L18" s="17">
        <v>0.9</v>
      </c>
      <c r="M18" s="17">
        <v>0.9</v>
      </c>
      <c r="N18" s="17">
        <v>0.9</v>
      </c>
      <c r="O18" s="17">
        <v>0.9</v>
      </c>
      <c r="P18" s="17">
        <v>0.9</v>
      </c>
      <c r="Q18" s="17">
        <v>0.9</v>
      </c>
      <c r="S18" s="17">
        <f>(SUM(L18:Q18)*3)*800/1000</f>
        <v>12.960000000000003</v>
      </c>
      <c r="T18" s="17">
        <f t="shared" si="5"/>
        <v>3.24</v>
      </c>
      <c r="U18" s="21"/>
      <c r="V18" s="22"/>
      <c r="W18" s="21"/>
    </row>
    <row r="19" spans="1:23" ht="15" customHeight="1" x14ac:dyDescent="0.35">
      <c r="A19" s="7"/>
      <c r="J19" s="42"/>
      <c r="K19" s="16" t="s">
        <v>19</v>
      </c>
      <c r="L19" s="17">
        <v>0.9</v>
      </c>
      <c r="M19" s="17">
        <v>0.9</v>
      </c>
      <c r="N19" s="17">
        <v>0.9</v>
      </c>
      <c r="O19" s="17">
        <v>0.9</v>
      </c>
      <c r="P19" s="17">
        <v>0.9</v>
      </c>
      <c r="Q19" s="17">
        <v>0.9</v>
      </c>
      <c r="S19" s="17">
        <f>(SUM(L19:Q19)*3)*600/1000</f>
        <v>9.7200000000000024</v>
      </c>
      <c r="T19" s="17">
        <f t="shared" si="5"/>
        <v>6.48</v>
      </c>
      <c r="U19" s="21"/>
      <c r="V19" s="22"/>
      <c r="W19" s="21"/>
    </row>
    <row r="20" spans="1:23" ht="15" customHeight="1" x14ac:dyDescent="0.35">
      <c r="A20" s="7"/>
      <c r="J20" s="42"/>
      <c r="K20" s="16" t="s">
        <v>20</v>
      </c>
      <c r="L20" s="17">
        <v>0.9</v>
      </c>
      <c r="M20" s="17">
        <v>0.9</v>
      </c>
      <c r="N20" s="17">
        <v>0.9</v>
      </c>
      <c r="O20" s="17">
        <v>0.9</v>
      </c>
      <c r="P20" s="17">
        <v>0.9</v>
      </c>
      <c r="Q20" s="17">
        <v>0.9</v>
      </c>
      <c r="S20" s="17">
        <f>(SUM(L20:Q20)*3)*400/1000</f>
        <v>6.4800000000000013</v>
      </c>
      <c r="T20" s="17">
        <f t="shared" si="5"/>
        <v>9.7200000000000024</v>
      </c>
      <c r="U20" s="21"/>
      <c r="V20" s="22"/>
      <c r="W20" s="21"/>
    </row>
    <row r="21" spans="1:23" ht="15" customHeight="1" x14ac:dyDescent="0.35">
      <c r="B21" s="19"/>
      <c r="C21" s="19"/>
      <c r="J21" s="42"/>
      <c r="K21" s="16" t="s">
        <v>21</v>
      </c>
      <c r="L21" s="17">
        <v>0.9</v>
      </c>
      <c r="M21" s="17">
        <v>0.9</v>
      </c>
      <c r="N21" s="17">
        <v>0.9</v>
      </c>
      <c r="O21" s="17">
        <v>0.9</v>
      </c>
      <c r="P21" s="17">
        <v>0.9</v>
      </c>
      <c r="Q21" s="17">
        <v>0.9</v>
      </c>
      <c r="S21" s="17">
        <f>(SUM(L21:Q21)*3)*200/1000</f>
        <v>3.2400000000000007</v>
      </c>
      <c r="T21" s="17">
        <f t="shared" si="5"/>
        <v>12.960000000000003</v>
      </c>
      <c r="U21" s="21"/>
      <c r="V21" s="22"/>
      <c r="W21" s="21"/>
    </row>
    <row r="22" spans="1:23" ht="15" customHeight="1" x14ac:dyDescent="0.35">
      <c r="B22" s="19"/>
      <c r="C22" s="20"/>
      <c r="J22" s="42"/>
      <c r="K22" s="16" t="s">
        <v>22</v>
      </c>
      <c r="L22" s="17">
        <v>0.9</v>
      </c>
      <c r="M22" s="17">
        <v>0.9</v>
      </c>
      <c r="N22" s="17">
        <v>0.9</v>
      </c>
      <c r="O22" s="17">
        <v>0.9</v>
      </c>
      <c r="P22" s="17">
        <v>0.9</v>
      </c>
      <c r="Q22" s="17">
        <v>0.9</v>
      </c>
      <c r="S22" s="17">
        <f>(SUM(L22:Q22)*3)*100/1000</f>
        <v>1.6200000000000003</v>
      </c>
      <c r="T22" s="17">
        <f t="shared" si="5"/>
        <v>14.580000000000002</v>
      </c>
      <c r="U22" s="21"/>
      <c r="V22" s="22"/>
      <c r="W22" s="21"/>
    </row>
    <row r="23" spans="1:23" ht="15" customHeight="1" x14ac:dyDescent="0.35">
      <c r="J23" s="42"/>
      <c r="K23" s="16" t="s">
        <v>23</v>
      </c>
      <c r="L23" s="17">
        <v>0.9</v>
      </c>
      <c r="M23" s="17">
        <v>0.9</v>
      </c>
      <c r="N23" s="17">
        <v>0.9</v>
      </c>
      <c r="O23" s="17">
        <v>0.9</v>
      </c>
      <c r="P23" s="17">
        <v>0.9</v>
      </c>
      <c r="Q23" s="17">
        <v>0.9</v>
      </c>
      <c r="S23" s="17">
        <f>(SUM(L23:Q23)*3)*80/1000</f>
        <v>1.2960000000000003</v>
      </c>
      <c r="T23" s="17">
        <f t="shared" si="5"/>
        <v>14.904000000000003</v>
      </c>
      <c r="U23" s="21"/>
      <c r="V23" s="22"/>
      <c r="W23" s="21"/>
    </row>
    <row r="24" spans="1:23" ht="15" customHeight="1" x14ac:dyDescent="0.35">
      <c r="J24" s="42"/>
      <c r="K24" s="16" t="s">
        <v>24</v>
      </c>
      <c r="L24" s="17">
        <v>0.9</v>
      </c>
      <c r="M24" s="17">
        <v>0.9</v>
      </c>
      <c r="N24" s="17">
        <v>0.9</v>
      </c>
      <c r="O24" s="17">
        <v>0.9</v>
      </c>
      <c r="P24" s="17">
        <v>0.9</v>
      </c>
      <c r="Q24" s="17">
        <v>0.9</v>
      </c>
      <c r="S24" s="17">
        <f>(SUM(L24:Q24)*3)*60/1000</f>
        <v>0.9720000000000002</v>
      </c>
      <c r="T24" s="17">
        <f t="shared" si="5"/>
        <v>15.228000000000003</v>
      </c>
      <c r="U24" s="21"/>
      <c r="V24" s="22"/>
      <c r="W24" s="21"/>
    </row>
    <row r="25" spans="1:23" ht="15" customHeight="1" x14ac:dyDescent="0.35">
      <c r="J25" s="42"/>
      <c r="K25" s="16" t="s">
        <v>25</v>
      </c>
      <c r="L25" s="17">
        <v>0.9</v>
      </c>
      <c r="M25" s="17">
        <v>0.9</v>
      </c>
      <c r="N25" s="17">
        <v>0.9</v>
      </c>
      <c r="O25" s="17">
        <v>0.9</v>
      </c>
      <c r="P25" s="17">
        <v>0.9</v>
      </c>
      <c r="Q25" s="17">
        <v>0.9</v>
      </c>
      <c r="S25" s="17">
        <f>(SUM(L25:Q25)*3)*40/1000</f>
        <v>0.64800000000000013</v>
      </c>
      <c r="T25" s="17">
        <f t="shared" si="5"/>
        <v>15.552000000000003</v>
      </c>
      <c r="U25" s="21"/>
      <c r="V25" s="22"/>
      <c r="W25" s="21"/>
    </row>
    <row r="26" spans="1:23" ht="15" customHeight="1" x14ac:dyDescent="0.35">
      <c r="J26" s="43"/>
      <c r="K26" s="16" t="s">
        <v>26</v>
      </c>
      <c r="L26" s="17">
        <v>0.9</v>
      </c>
      <c r="M26" s="17">
        <v>0.9</v>
      </c>
      <c r="N26" s="17">
        <v>0.9</v>
      </c>
      <c r="O26" s="17">
        <v>0.9</v>
      </c>
      <c r="P26" s="17">
        <v>0.9</v>
      </c>
      <c r="Q26" s="17">
        <v>0.9</v>
      </c>
      <c r="S26" s="17">
        <f>(SUM(L26:Q26)*3)*20/1000</f>
        <v>0.32400000000000007</v>
      </c>
      <c r="T26" s="17">
        <f t="shared" si="5"/>
        <v>15.876000000000003</v>
      </c>
      <c r="U26" s="21"/>
      <c r="V26" s="22"/>
      <c r="W26" s="21"/>
    </row>
    <row r="27" spans="1:23" ht="15" customHeight="1" x14ac:dyDescent="0.35">
      <c r="U27" s="21"/>
      <c r="V27" s="21"/>
      <c r="W27" s="21"/>
    </row>
    <row r="28" spans="1:23" ht="15" customHeight="1" x14ac:dyDescent="0.35">
      <c r="K28" s="1" t="s">
        <v>11</v>
      </c>
      <c r="L28" s="1" t="s">
        <v>1</v>
      </c>
      <c r="M28" s="1" t="s">
        <v>8</v>
      </c>
      <c r="N28" s="1" t="s">
        <v>9</v>
      </c>
      <c r="O28" s="1" t="s">
        <v>10</v>
      </c>
      <c r="P28" s="1" t="s">
        <v>47</v>
      </c>
      <c r="Q28" s="1" t="s">
        <v>7</v>
      </c>
      <c r="S28" s="1" t="s">
        <v>14</v>
      </c>
      <c r="T28" s="1" t="s">
        <v>15</v>
      </c>
      <c r="U28" s="21"/>
      <c r="V28" s="21"/>
      <c r="W28" s="21"/>
    </row>
    <row r="29" spans="1:23" ht="15" customHeight="1" x14ac:dyDescent="0.35">
      <c r="K29" s="2" t="s">
        <v>31</v>
      </c>
      <c r="L29" s="17">
        <f>SUM(L17,L18,L19,L20,L21,L22,L23,L24,L25,L26)*3</f>
        <v>27.000000000000007</v>
      </c>
      <c r="M29" s="17">
        <f t="shared" ref="M29:Q29" si="6">SUM(M17,M18,M19,M20,M21,M22,M23,M24,M25,M26)*3</f>
        <v>27.000000000000007</v>
      </c>
      <c r="N29" s="17">
        <f t="shared" si="6"/>
        <v>27.000000000000007</v>
      </c>
      <c r="O29" s="17">
        <f t="shared" si="6"/>
        <v>27.000000000000007</v>
      </c>
      <c r="P29" s="17">
        <f t="shared" si="6"/>
        <v>27.000000000000007</v>
      </c>
      <c r="Q29" s="17">
        <f t="shared" si="6"/>
        <v>27.000000000000007</v>
      </c>
      <c r="S29" s="9">
        <f>SUM(S17:S26)</f>
        <v>53.460000000000015</v>
      </c>
      <c r="T29" s="9">
        <f>SUM(T17:T26)</f>
        <v>108.54000000000002</v>
      </c>
      <c r="U29" s="21"/>
      <c r="V29" s="21"/>
      <c r="W29" s="21"/>
    </row>
    <row r="30" spans="1:23" ht="15" customHeight="1" x14ac:dyDescent="0.35">
      <c r="K30" s="2" t="s">
        <v>2</v>
      </c>
      <c r="L30" s="17">
        <f>L29+10</f>
        <v>37.000000000000007</v>
      </c>
      <c r="M30" s="17">
        <f t="shared" ref="M30:Q30" si="7">M29+10</f>
        <v>37.000000000000007</v>
      </c>
      <c r="N30" s="17">
        <f t="shared" si="7"/>
        <v>37.000000000000007</v>
      </c>
      <c r="O30" s="17">
        <f t="shared" si="7"/>
        <v>37.000000000000007</v>
      </c>
      <c r="P30" s="17">
        <f t="shared" si="7"/>
        <v>37.000000000000007</v>
      </c>
      <c r="Q30" s="17">
        <f t="shared" si="7"/>
        <v>37.000000000000007</v>
      </c>
      <c r="S30" s="18"/>
    </row>
    <row r="31" spans="1:23" x14ac:dyDescent="0.35">
      <c r="K31" s="4"/>
      <c r="L31" s="35"/>
      <c r="M31" s="35"/>
      <c r="N31" s="35"/>
      <c r="O31" s="35"/>
      <c r="P31" s="35"/>
      <c r="Q31" s="35"/>
    </row>
  </sheetData>
  <mergeCells count="4">
    <mergeCell ref="A2:A7"/>
    <mergeCell ref="J2:J13"/>
    <mergeCell ref="K4:K13"/>
    <mergeCell ref="J17:J2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23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8" width="8.7265625" customWidth="1"/>
    <col min="10" max="10" width="4.7265625" customWidth="1"/>
    <col min="11" max="11" width="15.7265625" customWidth="1"/>
    <col min="12" max="15" width="8.7265625" customWidth="1"/>
  </cols>
  <sheetData>
    <row r="1" spans="1:20" ht="15" customHeight="1" x14ac:dyDescent="0.35">
      <c r="A1" s="7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7"/>
      <c r="J1" s="7"/>
      <c r="K1" s="27" t="s">
        <v>11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  <c r="R1" s="7"/>
      <c r="S1" s="11"/>
      <c r="T1" s="11"/>
    </row>
    <row r="2" spans="1:20" ht="15" customHeight="1" x14ac:dyDescent="0.35">
      <c r="A2" s="40" t="s">
        <v>27</v>
      </c>
      <c r="B2" s="2" t="s">
        <v>4</v>
      </c>
      <c r="C2" s="6">
        <v>4.2</v>
      </c>
      <c r="D2" s="6">
        <v>4.7300000000000004</v>
      </c>
      <c r="E2" s="6">
        <v>5.65</v>
      </c>
      <c r="F2" s="6">
        <v>3.46</v>
      </c>
      <c r="G2" s="6">
        <v>8.51</v>
      </c>
      <c r="H2" s="6">
        <v>8.01</v>
      </c>
      <c r="I2" s="7"/>
      <c r="J2" s="40" t="s">
        <v>12</v>
      </c>
      <c r="K2" s="2" t="s">
        <v>4</v>
      </c>
      <c r="L2" s="13">
        <v>800</v>
      </c>
      <c r="M2" s="13">
        <v>800</v>
      </c>
      <c r="N2" s="13">
        <v>800</v>
      </c>
      <c r="O2" s="13">
        <v>800</v>
      </c>
      <c r="P2" s="13">
        <v>800</v>
      </c>
      <c r="Q2" s="13">
        <v>800</v>
      </c>
      <c r="R2" s="7"/>
      <c r="S2" s="14"/>
      <c r="T2" s="14"/>
    </row>
    <row r="3" spans="1:20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7"/>
      <c r="J3" s="40"/>
      <c r="K3" s="2" t="s">
        <v>3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7"/>
      <c r="S3" s="14"/>
      <c r="T3" s="14"/>
    </row>
    <row r="4" spans="1:20" ht="15" customHeight="1" x14ac:dyDescent="0.35">
      <c r="A4" s="40"/>
      <c r="B4" s="2" t="s">
        <v>6</v>
      </c>
      <c r="C4" s="5">
        <v>15</v>
      </c>
      <c r="D4" s="5">
        <v>15</v>
      </c>
      <c r="E4" s="5">
        <v>15</v>
      </c>
      <c r="F4" s="5">
        <v>15</v>
      </c>
      <c r="G4" s="5">
        <v>15</v>
      </c>
      <c r="H4" s="5">
        <v>15</v>
      </c>
      <c r="I4" s="7"/>
      <c r="J4" s="40"/>
      <c r="K4" s="47" t="s">
        <v>13</v>
      </c>
      <c r="L4" s="13">
        <v>800</v>
      </c>
      <c r="M4" s="13">
        <v>800</v>
      </c>
      <c r="N4" s="13">
        <v>800</v>
      </c>
      <c r="O4" s="13">
        <v>800</v>
      </c>
      <c r="P4" s="13">
        <v>800</v>
      </c>
      <c r="Q4" s="13">
        <v>800</v>
      </c>
      <c r="R4" s="7"/>
      <c r="S4" s="14"/>
      <c r="T4" s="14"/>
    </row>
    <row r="5" spans="1:20" ht="15" customHeight="1" x14ac:dyDescent="0.35">
      <c r="A5" s="40"/>
      <c r="B5" s="2" t="s">
        <v>5</v>
      </c>
      <c r="C5" s="8">
        <f t="shared" ref="C5:H5" si="0">((C4*C$3)/C$2)</f>
        <v>3.5714285714285712</v>
      </c>
      <c r="D5" s="8">
        <f t="shared" si="0"/>
        <v>3.1712473572938684</v>
      </c>
      <c r="E5" s="8">
        <f t="shared" si="0"/>
        <v>2.6548672566371678</v>
      </c>
      <c r="F5" s="8">
        <f t="shared" si="0"/>
        <v>4.3352601156069364</v>
      </c>
      <c r="G5" s="8">
        <f>((G4*G$3)/G$2)</f>
        <v>1.7626321974148063</v>
      </c>
      <c r="H5" s="8">
        <f t="shared" si="0"/>
        <v>1.8726591760299627</v>
      </c>
      <c r="I5" s="7"/>
      <c r="J5" s="40"/>
      <c r="K5" s="47"/>
      <c r="L5" s="13">
        <v>600</v>
      </c>
      <c r="M5" s="13">
        <v>600</v>
      </c>
      <c r="N5" s="13">
        <v>600</v>
      </c>
      <c r="O5" s="13">
        <v>600</v>
      </c>
      <c r="P5" s="13">
        <v>600</v>
      </c>
      <c r="Q5" s="13">
        <v>600</v>
      </c>
      <c r="R5" s="7"/>
      <c r="S5" s="14"/>
      <c r="T5" s="14"/>
    </row>
    <row r="6" spans="1:20" ht="15" customHeight="1" x14ac:dyDescent="0.35">
      <c r="A6" s="40"/>
      <c r="B6" s="2" t="s">
        <v>39</v>
      </c>
      <c r="C6" s="8">
        <f>(((C4*C$3)/C$2))*7</f>
        <v>25</v>
      </c>
      <c r="D6" s="8">
        <f t="shared" ref="D6:H6" si="1">(((D4*D$3)/D$2))*7</f>
        <v>22.198731501057079</v>
      </c>
      <c r="E6" s="8">
        <f t="shared" si="1"/>
        <v>18.584070796460175</v>
      </c>
      <c r="F6" s="8">
        <f t="shared" si="1"/>
        <v>30.346820809248555</v>
      </c>
      <c r="G6" s="8">
        <f t="shared" si="1"/>
        <v>12.338425381903644</v>
      </c>
      <c r="H6" s="8">
        <f t="shared" si="1"/>
        <v>13.108614232209739</v>
      </c>
      <c r="I6" s="7"/>
      <c r="J6" s="40"/>
      <c r="K6" s="47"/>
      <c r="L6" s="13">
        <v>400</v>
      </c>
      <c r="M6" s="13">
        <v>400</v>
      </c>
      <c r="N6" s="13">
        <v>400</v>
      </c>
      <c r="O6" s="13">
        <v>400</v>
      </c>
      <c r="P6" s="13">
        <v>400</v>
      </c>
      <c r="Q6" s="13">
        <v>400</v>
      </c>
      <c r="R6" s="7"/>
      <c r="S6" s="14"/>
      <c r="T6" s="14"/>
    </row>
    <row r="7" spans="1:20" ht="15" customHeight="1" x14ac:dyDescent="0.35">
      <c r="A7" s="40"/>
      <c r="B7" s="2" t="s">
        <v>28</v>
      </c>
      <c r="C7" s="5">
        <v>7</v>
      </c>
      <c r="D7" s="5">
        <v>7</v>
      </c>
      <c r="E7" s="5">
        <v>7</v>
      </c>
      <c r="F7" s="5">
        <v>7</v>
      </c>
      <c r="G7" s="5">
        <v>7</v>
      </c>
      <c r="H7" s="5">
        <v>7</v>
      </c>
      <c r="I7" s="7"/>
      <c r="J7" s="40"/>
      <c r="K7" s="47"/>
      <c r="L7" s="13">
        <v>200</v>
      </c>
      <c r="M7" s="13">
        <v>200</v>
      </c>
      <c r="N7" s="13">
        <v>200</v>
      </c>
      <c r="O7" s="13">
        <v>200</v>
      </c>
      <c r="P7" s="13">
        <v>200</v>
      </c>
      <c r="Q7" s="13">
        <v>200</v>
      </c>
      <c r="R7" s="7"/>
      <c r="S7" s="14"/>
      <c r="T7" s="14"/>
    </row>
    <row r="8" spans="1:20" ht="15" customHeight="1" x14ac:dyDescent="0.35">
      <c r="A8" s="7"/>
      <c r="B8" s="7"/>
      <c r="C8" s="7"/>
      <c r="D8" s="7"/>
      <c r="E8" s="7"/>
      <c r="F8" s="7"/>
      <c r="G8" s="7"/>
      <c r="H8" s="7"/>
      <c r="I8" s="7"/>
      <c r="J8" s="40"/>
      <c r="K8" s="47"/>
      <c r="L8" s="13">
        <v>100</v>
      </c>
      <c r="M8" s="13">
        <v>100</v>
      </c>
      <c r="N8" s="13">
        <v>100</v>
      </c>
      <c r="O8" s="28">
        <v>100</v>
      </c>
      <c r="P8" s="28">
        <v>100</v>
      </c>
      <c r="Q8" s="28">
        <v>100</v>
      </c>
    </row>
    <row r="9" spans="1:20" ht="15" customHeight="1" x14ac:dyDescent="0.35">
      <c r="A9" s="7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24" t="s">
        <v>7</v>
      </c>
      <c r="I9" s="7"/>
      <c r="J9" s="40"/>
      <c r="K9" s="47"/>
      <c r="L9" s="13">
        <v>50</v>
      </c>
      <c r="M9" s="13">
        <v>50</v>
      </c>
      <c r="N9" s="13">
        <v>50</v>
      </c>
      <c r="O9" s="13">
        <v>50</v>
      </c>
      <c r="P9" s="13">
        <v>50</v>
      </c>
      <c r="Q9" s="13">
        <v>50</v>
      </c>
      <c r="R9" s="7"/>
      <c r="S9" s="14"/>
      <c r="T9" s="14"/>
    </row>
    <row r="10" spans="1:20" ht="15" customHeight="1" x14ac:dyDescent="0.35">
      <c r="A10" s="23"/>
      <c r="B10" s="2" t="s">
        <v>31</v>
      </c>
      <c r="C10" s="9">
        <f>3*6</f>
        <v>18</v>
      </c>
      <c r="D10" s="9">
        <f t="shared" ref="D10:H10" si="2">3*6</f>
        <v>18</v>
      </c>
      <c r="E10" s="9">
        <f t="shared" si="2"/>
        <v>18</v>
      </c>
      <c r="F10" s="9">
        <f t="shared" si="2"/>
        <v>18</v>
      </c>
      <c r="G10" s="9">
        <f t="shared" si="2"/>
        <v>18</v>
      </c>
      <c r="H10" s="9">
        <f t="shared" si="2"/>
        <v>18</v>
      </c>
      <c r="I10" s="7"/>
      <c r="J10" s="23"/>
      <c r="K10" s="25"/>
      <c r="L10" s="26"/>
      <c r="M10" s="26"/>
      <c r="N10" s="26"/>
      <c r="O10" s="26"/>
      <c r="P10" s="26"/>
      <c r="Q10" s="26"/>
      <c r="R10" s="7"/>
      <c r="S10" s="14"/>
      <c r="T10" s="14"/>
    </row>
    <row r="11" spans="1:20" ht="15" customHeight="1" x14ac:dyDescent="0.35">
      <c r="A11" s="23"/>
      <c r="B11" s="2" t="s">
        <v>2</v>
      </c>
      <c r="C11" s="9">
        <f>C10+2</f>
        <v>20</v>
      </c>
      <c r="D11" s="9">
        <f t="shared" ref="D11:H11" si="3">D10+2</f>
        <v>20</v>
      </c>
      <c r="E11" s="9">
        <f t="shared" si="3"/>
        <v>20</v>
      </c>
      <c r="F11" s="9">
        <f t="shared" si="3"/>
        <v>20</v>
      </c>
      <c r="G11" s="9">
        <f t="shared" si="3"/>
        <v>20</v>
      </c>
      <c r="H11" s="9">
        <f t="shared" si="3"/>
        <v>20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14"/>
      <c r="T11" s="14"/>
    </row>
    <row r="12" spans="1:20" ht="15" customHeight="1" x14ac:dyDescent="0.35">
      <c r="A12" s="23"/>
      <c r="B12" s="2" t="s">
        <v>29</v>
      </c>
      <c r="C12" s="3">
        <f>C11*0.1*3</f>
        <v>6</v>
      </c>
      <c r="D12" s="3">
        <f t="shared" ref="D12:H12" si="4">D11*0.1*3</f>
        <v>6</v>
      </c>
      <c r="E12" s="3">
        <f t="shared" si="4"/>
        <v>6</v>
      </c>
      <c r="F12" s="3">
        <f t="shared" si="4"/>
        <v>6</v>
      </c>
      <c r="G12" s="3">
        <f t="shared" si="4"/>
        <v>6</v>
      </c>
      <c r="H12" s="3">
        <f t="shared" si="4"/>
        <v>6</v>
      </c>
      <c r="I12" s="7"/>
      <c r="J12" s="7"/>
      <c r="K12" s="1" t="s">
        <v>11</v>
      </c>
      <c r="L12" s="1" t="s">
        <v>1</v>
      </c>
      <c r="M12" s="1" t="s">
        <v>8</v>
      </c>
      <c r="N12" s="1" t="s">
        <v>9</v>
      </c>
      <c r="O12" s="1" t="s">
        <v>10</v>
      </c>
      <c r="P12" s="1" t="s">
        <v>47</v>
      </c>
      <c r="Q12" s="1" t="s">
        <v>7</v>
      </c>
      <c r="S12" s="1" t="s">
        <v>32</v>
      </c>
      <c r="T12" s="1" t="s">
        <v>15</v>
      </c>
    </row>
    <row r="13" spans="1:20" ht="15" customHeight="1" x14ac:dyDescent="0.35">
      <c r="A13" s="23"/>
      <c r="B13" s="4"/>
      <c r="C13" s="12"/>
      <c r="D13" s="12"/>
      <c r="E13" s="12"/>
      <c r="F13" s="12"/>
      <c r="G13" s="12"/>
      <c r="H13" s="12"/>
      <c r="I13" s="7"/>
      <c r="J13" s="40" t="s">
        <v>16</v>
      </c>
      <c r="K13" s="16" t="s">
        <v>33</v>
      </c>
      <c r="L13" s="17">
        <v>2.7</v>
      </c>
      <c r="M13" s="17">
        <v>2.7</v>
      </c>
      <c r="N13" s="17">
        <v>2.7</v>
      </c>
      <c r="O13" s="17">
        <v>2.7</v>
      </c>
      <c r="P13" s="17">
        <v>2.7</v>
      </c>
      <c r="Q13" s="17">
        <v>2.7</v>
      </c>
      <c r="S13" s="17">
        <f>(SUM(L13:Q13)*3)*800/800</f>
        <v>48.599999999999994</v>
      </c>
      <c r="T13" s="17">
        <f t="shared" ref="T13:T18" si="5">(SUM(L13:Q13)*3)-S13</f>
        <v>0</v>
      </c>
    </row>
    <row r="14" spans="1:20" ht="15" customHeight="1" x14ac:dyDescent="0.35">
      <c r="A14" s="23"/>
      <c r="B14" s="4"/>
      <c r="C14" s="12"/>
      <c r="D14" s="12"/>
      <c r="E14" s="12"/>
      <c r="F14" s="12"/>
      <c r="G14" s="12"/>
      <c r="H14" s="12"/>
      <c r="I14" s="7"/>
      <c r="J14" s="40"/>
      <c r="K14" s="16" t="s">
        <v>34</v>
      </c>
      <c r="L14" s="17">
        <v>2.7</v>
      </c>
      <c r="M14" s="17">
        <v>2.7</v>
      </c>
      <c r="N14" s="17">
        <v>2.7</v>
      </c>
      <c r="O14" s="17">
        <v>2.7</v>
      </c>
      <c r="P14" s="17">
        <v>2.7</v>
      </c>
      <c r="Q14" s="17">
        <v>2.7</v>
      </c>
      <c r="S14" s="17">
        <f>(SUM(L14:Q14)*3)*600/800</f>
        <v>36.449999999999996</v>
      </c>
      <c r="T14" s="17">
        <f t="shared" si="5"/>
        <v>12.149999999999999</v>
      </c>
    </row>
    <row r="15" spans="1:20" ht="15" customHeight="1" x14ac:dyDescent="0.35">
      <c r="A15" s="23"/>
      <c r="B15" s="4"/>
      <c r="C15" s="10"/>
      <c r="D15" s="10"/>
      <c r="E15" s="10"/>
      <c r="F15" s="10"/>
      <c r="G15" s="10"/>
      <c r="H15" s="10"/>
      <c r="I15" s="7"/>
      <c r="J15" s="40"/>
      <c r="K15" s="16" t="s">
        <v>35</v>
      </c>
      <c r="L15" s="17">
        <v>2.7</v>
      </c>
      <c r="M15" s="17">
        <v>2.7</v>
      </c>
      <c r="N15" s="17">
        <v>2.7</v>
      </c>
      <c r="O15" s="17">
        <v>2.7</v>
      </c>
      <c r="P15" s="17">
        <v>2.7</v>
      </c>
      <c r="Q15" s="17">
        <v>2.7</v>
      </c>
      <c r="S15" s="17">
        <f>(SUM(L15:Q15)*3)*400/800</f>
        <v>24.299999999999997</v>
      </c>
      <c r="T15" s="17">
        <f t="shared" si="5"/>
        <v>24.299999999999997</v>
      </c>
    </row>
    <row r="16" spans="1:20" ht="1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40"/>
      <c r="K16" s="16" t="s">
        <v>36</v>
      </c>
      <c r="L16" s="17">
        <v>2.7</v>
      </c>
      <c r="M16" s="17">
        <v>2.7</v>
      </c>
      <c r="N16" s="17">
        <v>2.7</v>
      </c>
      <c r="O16" s="17">
        <v>2.7</v>
      </c>
      <c r="P16" s="17">
        <v>2.7</v>
      </c>
      <c r="Q16" s="17">
        <v>2.7</v>
      </c>
      <c r="S16" s="17">
        <f>(SUM(L16:Q16)*3)*200/800</f>
        <v>12.149999999999999</v>
      </c>
      <c r="T16" s="17">
        <f t="shared" si="5"/>
        <v>36.449999999999996</v>
      </c>
    </row>
    <row r="17" spans="1:20" ht="15" customHeight="1" x14ac:dyDescent="0.35">
      <c r="A17" s="7"/>
      <c r="I17" s="7"/>
      <c r="J17" s="40"/>
      <c r="K17" s="16" t="s">
        <v>37</v>
      </c>
      <c r="L17" s="17">
        <v>2.7</v>
      </c>
      <c r="M17" s="17">
        <v>2.7</v>
      </c>
      <c r="N17" s="17">
        <v>2.7</v>
      </c>
      <c r="O17" s="17">
        <v>2.7</v>
      </c>
      <c r="P17" s="17">
        <v>2.7</v>
      </c>
      <c r="Q17" s="17">
        <v>2.7</v>
      </c>
      <c r="S17" s="17">
        <f>(SUM(L17:Q17)*3)*100/800</f>
        <v>6.0749999999999993</v>
      </c>
      <c r="T17" s="17">
        <f t="shared" si="5"/>
        <v>42.524999999999991</v>
      </c>
    </row>
    <row r="18" spans="1:20" ht="15" customHeight="1" x14ac:dyDescent="0.35">
      <c r="A18" s="7"/>
      <c r="I18" s="7"/>
      <c r="J18" s="40"/>
      <c r="K18" s="16" t="s">
        <v>38</v>
      </c>
      <c r="L18" s="17">
        <v>2.7</v>
      </c>
      <c r="M18" s="17">
        <v>2.7</v>
      </c>
      <c r="N18" s="17">
        <v>2.7</v>
      </c>
      <c r="O18" s="17">
        <v>2.7</v>
      </c>
      <c r="P18" s="17">
        <v>2.7</v>
      </c>
      <c r="Q18" s="17">
        <v>2.7</v>
      </c>
      <c r="S18" s="17">
        <f>(SUM(L18:Q18)*3)*50/800</f>
        <v>3.0374999999999996</v>
      </c>
      <c r="T18" s="17">
        <f t="shared" si="5"/>
        <v>45.562499999999993</v>
      </c>
    </row>
    <row r="19" spans="1:20" ht="15" customHeight="1" x14ac:dyDescent="0.35"/>
    <row r="20" spans="1:20" ht="15" customHeight="1" x14ac:dyDescent="0.35">
      <c r="K20" s="1" t="s">
        <v>11</v>
      </c>
      <c r="L20" s="1" t="s">
        <v>1</v>
      </c>
      <c r="M20" s="1" t="s">
        <v>8</v>
      </c>
      <c r="N20" s="1" t="s">
        <v>9</v>
      </c>
      <c r="O20" s="1" t="s">
        <v>10</v>
      </c>
      <c r="P20" s="1" t="s">
        <v>47</v>
      </c>
      <c r="Q20" s="1" t="s">
        <v>7</v>
      </c>
      <c r="S20" s="1" t="s">
        <v>32</v>
      </c>
      <c r="T20" s="1" t="s">
        <v>15</v>
      </c>
    </row>
    <row r="21" spans="1:20" ht="15" customHeight="1" x14ac:dyDescent="0.35">
      <c r="K21" s="2" t="s">
        <v>31</v>
      </c>
      <c r="L21" s="17">
        <f>SUM(L13,L14,L15,L16,L17,L18)*3</f>
        <v>48.599999999999994</v>
      </c>
      <c r="M21" s="17">
        <f t="shared" ref="M21:Q21" si="6">SUM(M13,M14,M15,M16,M17,M18)*3</f>
        <v>48.599999999999994</v>
      </c>
      <c r="N21" s="17">
        <f t="shared" si="6"/>
        <v>48.599999999999994</v>
      </c>
      <c r="O21" s="17">
        <f t="shared" si="6"/>
        <v>48.599999999999994</v>
      </c>
      <c r="P21" s="17">
        <f t="shared" si="6"/>
        <v>48.599999999999994</v>
      </c>
      <c r="Q21" s="17">
        <f t="shared" si="6"/>
        <v>48.599999999999994</v>
      </c>
      <c r="S21" s="9">
        <f>SUM(S13:S18)</f>
        <v>130.61249999999998</v>
      </c>
      <c r="T21" s="9">
        <f>SUM(T13:T18)</f>
        <v>160.98749999999998</v>
      </c>
    </row>
    <row r="22" spans="1:20" ht="15" customHeight="1" x14ac:dyDescent="0.35">
      <c r="K22" s="33" t="s">
        <v>2</v>
      </c>
      <c r="L22" s="34">
        <f>L21+10</f>
        <v>58.599999999999994</v>
      </c>
      <c r="M22" s="34">
        <f t="shared" ref="M22:Q22" si="7">M21+10</f>
        <v>58.599999999999994</v>
      </c>
      <c r="N22" s="34">
        <f t="shared" si="7"/>
        <v>58.599999999999994</v>
      </c>
      <c r="O22" s="34">
        <f t="shared" si="7"/>
        <v>58.599999999999994</v>
      </c>
      <c r="P22" s="34">
        <f t="shared" si="7"/>
        <v>58.599999999999994</v>
      </c>
      <c r="Q22" s="34">
        <f t="shared" si="7"/>
        <v>58.599999999999994</v>
      </c>
      <c r="S22" s="18"/>
    </row>
    <row r="23" spans="1:20" x14ac:dyDescent="0.35">
      <c r="K23" s="36"/>
      <c r="L23" s="37"/>
      <c r="M23" s="37"/>
      <c r="N23" s="37"/>
      <c r="O23" s="37"/>
      <c r="P23" s="37"/>
      <c r="Q23" s="37"/>
    </row>
  </sheetData>
  <mergeCells count="4">
    <mergeCell ref="K4:K9"/>
    <mergeCell ref="J2:J9"/>
    <mergeCell ref="J13:J18"/>
    <mergeCell ref="A2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1"/>
  <sheetViews>
    <sheetView zoomScaleNormal="100"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8" width="8.7265625" customWidth="1"/>
    <col min="10" max="10" width="4.7265625" customWidth="1"/>
    <col min="11" max="11" width="15.7265625" customWidth="1"/>
    <col min="12" max="15" width="8.7265625" customWidth="1"/>
  </cols>
  <sheetData>
    <row r="1" spans="1:20" ht="15" customHeight="1" x14ac:dyDescent="0.35">
      <c r="A1" s="7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7"/>
      <c r="J1" s="7"/>
      <c r="K1" s="27" t="s">
        <v>11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  <c r="R1" s="7"/>
      <c r="S1" s="11"/>
      <c r="T1" s="11"/>
    </row>
    <row r="2" spans="1:20" ht="15" customHeight="1" x14ac:dyDescent="0.35">
      <c r="A2" s="40" t="s">
        <v>27</v>
      </c>
      <c r="B2" s="2" t="s">
        <v>4</v>
      </c>
      <c r="C2" s="6">
        <v>13.69</v>
      </c>
      <c r="D2" s="6">
        <v>5.34</v>
      </c>
      <c r="E2" s="6">
        <v>10.27</v>
      </c>
      <c r="F2" s="6">
        <v>16.63</v>
      </c>
      <c r="G2" s="6">
        <v>11.72</v>
      </c>
      <c r="H2" s="6">
        <v>11.61</v>
      </c>
      <c r="I2" s="7"/>
      <c r="J2" s="41" t="s">
        <v>12</v>
      </c>
      <c r="K2" s="2" t="s">
        <v>4</v>
      </c>
      <c r="L2" s="13">
        <v>800</v>
      </c>
      <c r="M2" s="13">
        <v>800</v>
      </c>
      <c r="N2" s="13">
        <v>800</v>
      </c>
      <c r="O2" s="13">
        <v>800</v>
      </c>
      <c r="P2" s="13">
        <v>800</v>
      </c>
      <c r="Q2" s="13">
        <v>800</v>
      </c>
      <c r="R2" s="7"/>
      <c r="S2" s="14"/>
      <c r="T2" s="14"/>
    </row>
    <row r="3" spans="1:20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7"/>
      <c r="J3" s="42"/>
      <c r="K3" s="2" t="s">
        <v>3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7"/>
      <c r="S3" s="14"/>
      <c r="T3" s="14"/>
    </row>
    <row r="4" spans="1:20" ht="15" customHeight="1" x14ac:dyDescent="0.35">
      <c r="A4" s="40"/>
      <c r="B4" s="2" t="s">
        <v>6</v>
      </c>
      <c r="C4" s="5">
        <v>10</v>
      </c>
      <c r="D4" s="5">
        <v>10</v>
      </c>
      <c r="E4" s="5">
        <v>10</v>
      </c>
      <c r="F4" s="5">
        <v>10</v>
      </c>
      <c r="G4" s="5">
        <v>10</v>
      </c>
      <c r="H4" s="5">
        <v>10</v>
      </c>
      <c r="I4" s="7"/>
      <c r="J4" s="42"/>
      <c r="K4" s="44" t="s">
        <v>13</v>
      </c>
      <c r="L4" s="13">
        <v>800</v>
      </c>
      <c r="M4" s="13">
        <v>800</v>
      </c>
      <c r="N4" s="13">
        <v>800</v>
      </c>
      <c r="O4" s="13">
        <v>800</v>
      </c>
      <c r="P4" s="13">
        <v>800</v>
      </c>
      <c r="Q4" s="13">
        <v>800</v>
      </c>
      <c r="R4" s="7"/>
      <c r="S4" s="14"/>
      <c r="T4" s="14"/>
    </row>
    <row r="5" spans="1:20" ht="15" customHeight="1" x14ac:dyDescent="0.35">
      <c r="A5" s="40"/>
      <c r="B5" s="2" t="s">
        <v>5</v>
      </c>
      <c r="C5" s="8">
        <f t="shared" ref="C5:H5" si="0">((C4*C$3)/C$2)</f>
        <v>0.73046018991964945</v>
      </c>
      <c r="D5" s="8">
        <f t="shared" si="0"/>
        <v>1.8726591760299627</v>
      </c>
      <c r="E5" s="8">
        <f t="shared" si="0"/>
        <v>0.97370983446932813</v>
      </c>
      <c r="F5" s="8">
        <f t="shared" si="0"/>
        <v>0.60132291040288643</v>
      </c>
      <c r="G5" s="8">
        <f>((G4*G$3)/G$2)</f>
        <v>0.85324232081911255</v>
      </c>
      <c r="H5" s="8">
        <f t="shared" si="0"/>
        <v>0.8613264427217916</v>
      </c>
      <c r="I5" s="7"/>
      <c r="J5" s="42"/>
      <c r="K5" s="45"/>
      <c r="L5" s="13">
        <v>600</v>
      </c>
      <c r="M5" s="13">
        <v>600</v>
      </c>
      <c r="N5" s="13">
        <v>600</v>
      </c>
      <c r="O5" s="13">
        <v>600</v>
      </c>
      <c r="P5" s="13">
        <v>600</v>
      </c>
      <c r="Q5" s="13">
        <v>600</v>
      </c>
      <c r="R5" s="7"/>
      <c r="S5" s="14"/>
      <c r="T5" s="14"/>
    </row>
    <row r="6" spans="1:20" ht="15" customHeight="1" x14ac:dyDescent="0.35">
      <c r="A6" s="40"/>
      <c r="B6" s="2" t="s">
        <v>46</v>
      </c>
      <c r="C6" s="8">
        <f>(((C4*C$3)/C$2))*6</f>
        <v>4.3827611395178963</v>
      </c>
      <c r="D6" s="8">
        <f t="shared" ref="D6:H6" si="1">(((D4*D$3)/D$2))*6</f>
        <v>11.235955056179776</v>
      </c>
      <c r="E6" s="8">
        <f t="shared" si="1"/>
        <v>5.8422590068159685</v>
      </c>
      <c r="F6" s="8">
        <f t="shared" si="1"/>
        <v>3.6079374624173184</v>
      </c>
      <c r="G6" s="8">
        <f t="shared" si="1"/>
        <v>5.1194539249146755</v>
      </c>
      <c r="H6" s="8">
        <f t="shared" si="1"/>
        <v>5.1679586563307494</v>
      </c>
      <c r="I6" s="7"/>
      <c r="J6" s="42"/>
      <c r="K6" s="45"/>
      <c r="L6" s="13">
        <v>400</v>
      </c>
      <c r="M6" s="13">
        <v>400</v>
      </c>
      <c r="N6" s="13">
        <v>400</v>
      </c>
      <c r="O6" s="13">
        <v>400</v>
      </c>
      <c r="P6" s="13">
        <v>400</v>
      </c>
      <c r="Q6" s="13">
        <v>400</v>
      </c>
      <c r="R6" s="7"/>
      <c r="S6" s="14"/>
      <c r="T6" s="14"/>
    </row>
    <row r="7" spans="1:20" ht="15" customHeight="1" x14ac:dyDescent="0.35">
      <c r="A7" s="40"/>
      <c r="B7" s="2" t="s">
        <v>28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7"/>
      <c r="J7" s="42"/>
      <c r="K7" s="45"/>
      <c r="L7" s="13">
        <v>200</v>
      </c>
      <c r="M7" s="13">
        <v>200</v>
      </c>
      <c r="N7" s="13">
        <v>200</v>
      </c>
      <c r="O7" s="13">
        <v>200</v>
      </c>
      <c r="P7" s="13">
        <v>200</v>
      </c>
      <c r="Q7" s="13">
        <v>200</v>
      </c>
      <c r="R7" s="7"/>
      <c r="S7" s="14"/>
      <c r="T7" s="14"/>
    </row>
    <row r="8" spans="1:20" ht="15" customHeight="1" x14ac:dyDescent="0.35">
      <c r="A8" s="7"/>
      <c r="B8" s="7"/>
      <c r="C8" s="7"/>
      <c r="D8" s="7"/>
      <c r="E8" s="7"/>
      <c r="F8" s="7"/>
      <c r="G8" s="7"/>
      <c r="H8" s="7"/>
      <c r="I8" s="7"/>
      <c r="J8" s="43"/>
      <c r="K8" s="46"/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</row>
    <row r="9" spans="1:20" ht="15" customHeight="1" x14ac:dyDescent="0.35">
      <c r="A9" s="7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24" t="s">
        <v>7</v>
      </c>
      <c r="I9" s="7"/>
      <c r="R9" s="7"/>
      <c r="S9" s="14"/>
      <c r="T9" s="14"/>
    </row>
    <row r="10" spans="1:20" ht="15" customHeight="1" x14ac:dyDescent="0.35">
      <c r="A10" s="23"/>
      <c r="B10" s="2" t="s">
        <v>31</v>
      </c>
      <c r="C10" s="9">
        <f>4*6</f>
        <v>24</v>
      </c>
      <c r="D10" s="9">
        <f t="shared" ref="D10:H10" si="2">4*6</f>
        <v>24</v>
      </c>
      <c r="E10" s="9">
        <f t="shared" si="2"/>
        <v>24</v>
      </c>
      <c r="F10" s="9">
        <f t="shared" si="2"/>
        <v>24</v>
      </c>
      <c r="G10" s="9">
        <f t="shared" si="2"/>
        <v>24</v>
      </c>
      <c r="H10" s="9">
        <f t="shared" si="2"/>
        <v>24</v>
      </c>
      <c r="I10" s="7"/>
      <c r="J10" s="23"/>
      <c r="K10" s="25"/>
      <c r="L10" s="26"/>
      <c r="M10" s="26"/>
      <c r="N10" s="26"/>
      <c r="O10" s="26"/>
      <c r="P10" s="26"/>
      <c r="Q10" s="26"/>
      <c r="R10" s="7"/>
      <c r="S10" s="14"/>
      <c r="T10" s="14"/>
    </row>
    <row r="11" spans="1:20" ht="15" customHeight="1" x14ac:dyDescent="0.35">
      <c r="A11" s="23"/>
      <c r="B11" s="2" t="s">
        <v>2</v>
      </c>
      <c r="C11" s="9">
        <f>C10+2</f>
        <v>26</v>
      </c>
      <c r="D11" s="9">
        <f t="shared" ref="D11:H11" si="3">D10+2</f>
        <v>26</v>
      </c>
      <c r="E11" s="9">
        <f t="shared" si="3"/>
        <v>26</v>
      </c>
      <c r="F11" s="9">
        <f t="shared" si="3"/>
        <v>26</v>
      </c>
      <c r="G11" s="9">
        <f t="shared" si="3"/>
        <v>26</v>
      </c>
      <c r="H11" s="9">
        <f t="shared" si="3"/>
        <v>26</v>
      </c>
      <c r="I11" s="7"/>
      <c r="J11" s="7"/>
      <c r="K11" s="1" t="s">
        <v>11</v>
      </c>
      <c r="L11" s="1" t="s">
        <v>1</v>
      </c>
      <c r="M11" s="1" t="s">
        <v>8</v>
      </c>
      <c r="N11" s="1" t="s">
        <v>9</v>
      </c>
      <c r="O11" s="1" t="s">
        <v>10</v>
      </c>
      <c r="P11" s="1" t="s">
        <v>47</v>
      </c>
      <c r="Q11" s="1" t="s">
        <v>7</v>
      </c>
      <c r="S11" s="1" t="s">
        <v>32</v>
      </c>
      <c r="T11" s="1" t="s">
        <v>15</v>
      </c>
    </row>
    <row r="12" spans="1:20" ht="15" customHeight="1" x14ac:dyDescent="0.35">
      <c r="A12" s="23"/>
      <c r="B12" s="2" t="s">
        <v>29</v>
      </c>
      <c r="C12" s="3">
        <f>C11*0.1*2</f>
        <v>5.2</v>
      </c>
      <c r="D12" s="3">
        <f t="shared" ref="D12:H12" si="4">D11*0.1*2</f>
        <v>5.2</v>
      </c>
      <c r="E12" s="3">
        <f t="shared" si="4"/>
        <v>5.2</v>
      </c>
      <c r="F12" s="3">
        <f t="shared" si="4"/>
        <v>5.2</v>
      </c>
      <c r="G12" s="3">
        <f t="shared" si="4"/>
        <v>5.2</v>
      </c>
      <c r="H12" s="3">
        <f t="shared" si="4"/>
        <v>5.2</v>
      </c>
      <c r="I12" s="7"/>
      <c r="J12" s="41" t="s">
        <v>40</v>
      </c>
      <c r="K12" s="16" t="s">
        <v>41</v>
      </c>
      <c r="L12" s="17">
        <v>1.8</v>
      </c>
      <c r="M12" s="17">
        <v>1.8</v>
      </c>
      <c r="N12" s="17">
        <v>1.8</v>
      </c>
      <c r="O12" s="17">
        <v>1.8</v>
      </c>
      <c r="P12" s="17">
        <v>1.8</v>
      </c>
      <c r="Q12" s="17">
        <v>1.8</v>
      </c>
      <c r="S12" s="17">
        <f>(SUM(L12:Q12)*4)*800/800</f>
        <v>43.2</v>
      </c>
      <c r="T12" s="17">
        <f>(SUM(L12:Q12)*4)-S12</f>
        <v>0</v>
      </c>
    </row>
    <row r="13" spans="1:20" ht="15" customHeight="1" x14ac:dyDescent="0.35">
      <c r="A13" s="23"/>
      <c r="B13" s="4"/>
      <c r="C13" s="12"/>
      <c r="D13" s="12"/>
      <c r="E13" s="12"/>
      <c r="F13" s="12"/>
      <c r="G13" s="12"/>
      <c r="H13" s="12"/>
      <c r="I13" s="7"/>
      <c r="J13" s="42"/>
      <c r="K13" s="16" t="s">
        <v>42</v>
      </c>
      <c r="L13" s="17">
        <v>1.8</v>
      </c>
      <c r="M13" s="17">
        <v>1.8</v>
      </c>
      <c r="N13" s="17">
        <v>1.8</v>
      </c>
      <c r="O13" s="17">
        <v>1.8</v>
      </c>
      <c r="P13" s="17">
        <v>1.8</v>
      </c>
      <c r="Q13" s="17">
        <v>1.8</v>
      </c>
      <c r="S13" s="17">
        <f>(SUM(L13:Q13)*4)*600/800</f>
        <v>32.4</v>
      </c>
      <c r="T13" s="17">
        <f>(SUM(L13:Q13)*4)-S13</f>
        <v>10.800000000000004</v>
      </c>
    </row>
    <row r="14" spans="1:20" ht="15" customHeight="1" x14ac:dyDescent="0.35">
      <c r="A14" s="23"/>
      <c r="B14" s="4"/>
      <c r="C14" s="12"/>
      <c r="D14" s="12"/>
      <c r="E14" s="12"/>
      <c r="F14" s="12"/>
      <c r="G14" s="12"/>
      <c r="H14" s="12"/>
      <c r="I14" s="7"/>
      <c r="J14" s="42"/>
      <c r="K14" s="16" t="s">
        <v>43</v>
      </c>
      <c r="L14" s="17">
        <v>1.8</v>
      </c>
      <c r="M14" s="17">
        <v>1.8</v>
      </c>
      <c r="N14" s="17">
        <v>1.8</v>
      </c>
      <c r="O14" s="17">
        <v>1.8</v>
      </c>
      <c r="P14" s="17">
        <v>1.8</v>
      </c>
      <c r="Q14" s="17">
        <v>1.8</v>
      </c>
      <c r="S14" s="17">
        <f>(SUM(L14:Q14)*4)*400/800</f>
        <v>21.6</v>
      </c>
      <c r="T14" s="17">
        <f>(SUM(L14:Q14)*4)-S14</f>
        <v>21.6</v>
      </c>
    </row>
    <row r="15" spans="1:20" ht="15" customHeight="1" x14ac:dyDescent="0.35">
      <c r="A15" s="23"/>
      <c r="B15" s="4"/>
      <c r="C15" s="10"/>
      <c r="D15" s="10"/>
      <c r="E15" s="10"/>
      <c r="F15" s="10"/>
      <c r="G15" s="10"/>
      <c r="H15" s="10"/>
      <c r="I15" s="7"/>
      <c r="J15" s="42"/>
      <c r="K15" s="16" t="s">
        <v>44</v>
      </c>
      <c r="L15" s="17">
        <v>1.8</v>
      </c>
      <c r="M15" s="17">
        <v>1.8</v>
      </c>
      <c r="N15" s="17">
        <v>1.8</v>
      </c>
      <c r="O15" s="17">
        <v>1.8</v>
      </c>
      <c r="P15" s="17">
        <v>1.8</v>
      </c>
      <c r="Q15" s="17">
        <v>1.8</v>
      </c>
      <c r="S15" s="17">
        <f>(SUM(L15:Q15)*4)*200/800</f>
        <v>10.8</v>
      </c>
      <c r="T15" s="17">
        <f>(SUM(L15:Q15)*4)-S15</f>
        <v>32.400000000000006</v>
      </c>
    </row>
    <row r="16" spans="1:20" ht="1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43"/>
      <c r="K16" s="16" t="s">
        <v>45</v>
      </c>
      <c r="L16" s="17">
        <v>1.8</v>
      </c>
      <c r="M16" s="17">
        <v>1.8</v>
      </c>
      <c r="N16" s="17">
        <v>1.8</v>
      </c>
      <c r="O16" s="17">
        <v>1.8</v>
      </c>
      <c r="P16" s="17">
        <v>1.8</v>
      </c>
      <c r="Q16" s="17">
        <v>1.8</v>
      </c>
      <c r="S16" s="17">
        <f>(SUM(L16:Q16)*4)*0/800</f>
        <v>0</v>
      </c>
      <c r="T16" s="17">
        <f>(SUM(L16:Q16)*4)-S16</f>
        <v>43.2</v>
      </c>
    </row>
    <row r="17" spans="1:20" ht="15" customHeight="1" x14ac:dyDescent="0.35">
      <c r="A17" s="7"/>
      <c r="I17" s="7"/>
    </row>
    <row r="18" spans="1:20" ht="15" customHeight="1" x14ac:dyDescent="0.35">
      <c r="K18" s="1" t="s">
        <v>11</v>
      </c>
      <c r="L18" s="1" t="s">
        <v>1</v>
      </c>
      <c r="M18" s="1" t="s">
        <v>8</v>
      </c>
      <c r="N18" s="1" t="s">
        <v>9</v>
      </c>
      <c r="O18" s="1" t="s">
        <v>10</v>
      </c>
      <c r="P18" s="1" t="s">
        <v>47</v>
      </c>
      <c r="Q18" s="1" t="s">
        <v>7</v>
      </c>
      <c r="S18" s="1" t="s">
        <v>32</v>
      </c>
      <c r="T18" s="1" t="s">
        <v>15</v>
      </c>
    </row>
    <row r="19" spans="1:20" ht="15" customHeight="1" x14ac:dyDescent="0.35">
      <c r="K19" s="2" t="s">
        <v>31</v>
      </c>
      <c r="L19" s="17">
        <f>SUM(L12,L13,L14,L15,L16)*4</f>
        <v>36</v>
      </c>
      <c r="M19" s="17">
        <f t="shared" ref="M19:Q19" si="5">SUM(M12,M13,M14,M15,M16)*4</f>
        <v>36</v>
      </c>
      <c r="N19" s="17">
        <f t="shared" si="5"/>
        <v>36</v>
      </c>
      <c r="O19" s="17">
        <f t="shared" si="5"/>
        <v>36</v>
      </c>
      <c r="P19" s="17">
        <f t="shared" si="5"/>
        <v>36</v>
      </c>
      <c r="Q19" s="17">
        <f t="shared" si="5"/>
        <v>36</v>
      </c>
      <c r="S19" s="9">
        <f>SUM(S12:S16)</f>
        <v>107.99999999999999</v>
      </c>
      <c r="T19" s="9">
        <f>SUM(T12:T16)</f>
        <v>108.00000000000001</v>
      </c>
    </row>
    <row r="20" spans="1:20" ht="15" customHeight="1" x14ac:dyDescent="0.35">
      <c r="K20" s="33" t="s">
        <v>2</v>
      </c>
      <c r="L20" s="34">
        <f>L19+10</f>
        <v>46</v>
      </c>
      <c r="M20" s="34">
        <f t="shared" ref="M20:Q20" si="6">M19+10</f>
        <v>46</v>
      </c>
      <c r="N20" s="34">
        <f t="shared" si="6"/>
        <v>46</v>
      </c>
      <c r="O20" s="34">
        <f t="shared" si="6"/>
        <v>46</v>
      </c>
      <c r="P20" s="34">
        <f t="shared" si="6"/>
        <v>46</v>
      </c>
      <c r="Q20" s="34">
        <f t="shared" si="6"/>
        <v>46</v>
      </c>
      <c r="S20" s="18"/>
    </row>
    <row r="21" spans="1:20" ht="15" customHeight="1" x14ac:dyDescent="0.35">
      <c r="K21" s="36"/>
      <c r="L21" s="37"/>
      <c r="M21" s="37"/>
      <c r="N21" s="37"/>
      <c r="O21" s="37"/>
      <c r="P21" s="37"/>
      <c r="Q21" s="37"/>
    </row>
  </sheetData>
  <mergeCells count="4">
    <mergeCell ref="J12:J16"/>
    <mergeCell ref="A2:A7"/>
    <mergeCell ref="K4:K8"/>
    <mergeCell ref="J2:J8"/>
  </mergeCells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1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20" width="8.7265625" customWidth="1"/>
  </cols>
  <sheetData>
    <row r="1" spans="1:20" ht="15" customHeight="1" x14ac:dyDescent="0.35">
      <c r="A1" s="7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7"/>
      <c r="J1" s="7"/>
      <c r="K1" s="27" t="s">
        <v>11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  <c r="R1" s="7"/>
      <c r="S1" s="11"/>
      <c r="T1" s="11"/>
    </row>
    <row r="2" spans="1:20" ht="15" customHeight="1" x14ac:dyDescent="0.35">
      <c r="A2" s="40" t="s">
        <v>27</v>
      </c>
      <c r="B2" s="2" t="s">
        <v>4</v>
      </c>
      <c r="C2" s="6">
        <v>5.4721799999999998</v>
      </c>
      <c r="D2" s="6">
        <v>7.5093480000000001</v>
      </c>
      <c r="E2" s="6">
        <v>7.9752960000000002</v>
      </c>
      <c r="F2" s="6">
        <v>5</v>
      </c>
      <c r="G2" s="6">
        <v>6.7291559999999997</v>
      </c>
      <c r="H2" s="6">
        <v>8.8421760000000003</v>
      </c>
      <c r="I2" s="7"/>
      <c r="J2" s="41" t="s">
        <v>12</v>
      </c>
      <c r="K2" s="2" t="s">
        <v>4</v>
      </c>
      <c r="L2" s="13">
        <v>800</v>
      </c>
      <c r="M2" s="13">
        <v>800</v>
      </c>
      <c r="N2" s="13">
        <v>800</v>
      </c>
      <c r="O2" s="13">
        <v>800</v>
      </c>
      <c r="P2" s="13">
        <v>800</v>
      </c>
      <c r="Q2" s="13">
        <v>800</v>
      </c>
      <c r="R2" s="7"/>
      <c r="S2" s="14"/>
      <c r="T2" s="14"/>
    </row>
    <row r="3" spans="1:20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7"/>
      <c r="J3" s="42"/>
      <c r="K3" s="2" t="s">
        <v>3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7"/>
      <c r="S3" s="14"/>
      <c r="T3" s="14"/>
    </row>
    <row r="4" spans="1:20" ht="15" customHeight="1" x14ac:dyDescent="0.35">
      <c r="A4" s="40"/>
      <c r="B4" s="2" t="s">
        <v>52</v>
      </c>
      <c r="C4" s="5">
        <v>0.5</v>
      </c>
      <c r="D4" s="5">
        <v>0.5</v>
      </c>
      <c r="E4" s="5">
        <v>0.5</v>
      </c>
      <c r="F4" s="5">
        <v>0.5</v>
      </c>
      <c r="G4" s="5">
        <v>0.5</v>
      </c>
      <c r="H4" s="5">
        <v>0.5</v>
      </c>
      <c r="I4" s="7"/>
      <c r="J4" s="42"/>
      <c r="K4" s="44" t="s">
        <v>13</v>
      </c>
      <c r="L4" s="13">
        <v>500</v>
      </c>
      <c r="M4" s="13">
        <v>500</v>
      </c>
      <c r="N4" s="13">
        <v>500</v>
      </c>
      <c r="O4" s="13">
        <v>500</v>
      </c>
      <c r="P4" s="13">
        <v>500</v>
      </c>
      <c r="Q4" s="13">
        <v>500</v>
      </c>
      <c r="R4" s="7"/>
      <c r="S4" s="14"/>
      <c r="T4" s="14"/>
    </row>
    <row r="5" spans="1:20" ht="15" customHeight="1" x14ac:dyDescent="0.35">
      <c r="A5" s="40"/>
      <c r="B5" s="2" t="s">
        <v>53</v>
      </c>
      <c r="C5" s="8">
        <f t="shared" ref="C5:H5" si="0">((C4*C$3)/C$2)</f>
        <v>9.1371263372184403E-2</v>
      </c>
      <c r="D5" s="8">
        <f t="shared" si="0"/>
        <v>6.6583676771938119E-2</v>
      </c>
      <c r="E5" s="8">
        <f t="shared" si="0"/>
        <v>6.269359783009934E-2</v>
      </c>
      <c r="F5" s="8">
        <f t="shared" si="0"/>
        <v>0.1</v>
      </c>
      <c r="G5" s="8">
        <f>((G4*G$3)/G$2)</f>
        <v>7.4303523354191825E-2</v>
      </c>
      <c r="H5" s="8">
        <f t="shared" si="0"/>
        <v>5.6547166670285684E-2</v>
      </c>
      <c r="I5" s="7"/>
      <c r="J5" s="42"/>
      <c r="K5" s="45"/>
      <c r="L5" s="13">
        <v>300</v>
      </c>
      <c r="M5" s="13">
        <v>300</v>
      </c>
      <c r="N5" s="13">
        <v>300</v>
      </c>
      <c r="O5" s="13">
        <v>300</v>
      </c>
      <c r="P5" s="13">
        <v>300</v>
      </c>
      <c r="Q5" s="13">
        <v>300</v>
      </c>
      <c r="R5" s="7"/>
      <c r="S5" s="14"/>
      <c r="T5" s="14"/>
    </row>
    <row r="6" spans="1:20" ht="15" customHeight="1" x14ac:dyDescent="0.35">
      <c r="A6" s="40"/>
      <c r="B6" s="2" t="s">
        <v>54</v>
      </c>
      <c r="C6" s="8">
        <f>(((C4*C$3)/C$2))*4</f>
        <v>0.36548505348873761</v>
      </c>
      <c r="D6" s="8">
        <f t="shared" ref="D6:H6" si="1">(((D4*D$3)/D$2))*4</f>
        <v>0.26633470708775248</v>
      </c>
      <c r="E6" s="8">
        <f t="shared" si="1"/>
        <v>0.25077439132039736</v>
      </c>
      <c r="F6" s="8">
        <f t="shared" si="1"/>
        <v>0.4</v>
      </c>
      <c r="G6" s="8">
        <f t="shared" si="1"/>
        <v>0.2972140934167673</v>
      </c>
      <c r="H6" s="8">
        <f t="shared" si="1"/>
        <v>0.22618866668114274</v>
      </c>
      <c r="I6" s="7"/>
      <c r="J6" s="42"/>
      <c r="K6" s="45"/>
      <c r="L6" s="13">
        <v>100</v>
      </c>
      <c r="M6" s="13">
        <v>100</v>
      </c>
      <c r="N6" s="13">
        <v>100</v>
      </c>
      <c r="O6" s="13">
        <v>100</v>
      </c>
      <c r="P6" s="13">
        <v>100</v>
      </c>
      <c r="Q6" s="13">
        <v>100</v>
      </c>
      <c r="R6" s="7"/>
      <c r="S6" s="14"/>
      <c r="T6" s="14"/>
    </row>
    <row r="7" spans="1:20" ht="15" customHeight="1" x14ac:dyDescent="0.35">
      <c r="A7" s="40"/>
      <c r="B7" s="2" t="s">
        <v>28</v>
      </c>
      <c r="C7" s="29">
        <f>4-C6</f>
        <v>3.6345149465112625</v>
      </c>
      <c r="D7" s="29">
        <f t="shared" ref="D7:H7" si="2">4-D6</f>
        <v>3.7336652929122476</v>
      </c>
      <c r="E7" s="29">
        <f t="shared" si="2"/>
        <v>3.7492256086796028</v>
      </c>
      <c r="F7" s="29">
        <f t="shared" si="2"/>
        <v>3.6</v>
      </c>
      <c r="G7" s="29">
        <f t="shared" si="2"/>
        <v>3.7027859065832329</v>
      </c>
      <c r="H7" s="29">
        <f t="shared" si="2"/>
        <v>3.7738113333188572</v>
      </c>
      <c r="I7" s="7"/>
      <c r="J7" s="42"/>
      <c r="K7" s="45"/>
      <c r="L7" s="13">
        <v>50</v>
      </c>
      <c r="M7" s="13">
        <v>50</v>
      </c>
      <c r="N7" s="13">
        <v>50</v>
      </c>
      <c r="O7" s="13">
        <v>50</v>
      </c>
      <c r="P7" s="13">
        <v>50</v>
      </c>
      <c r="Q7" s="13">
        <v>50</v>
      </c>
      <c r="R7" s="7"/>
      <c r="S7" s="14"/>
      <c r="T7" s="14"/>
    </row>
    <row r="8" spans="1:20" ht="15" customHeight="1" x14ac:dyDescent="0.35">
      <c r="A8" s="7"/>
      <c r="B8" s="7"/>
      <c r="C8" s="7"/>
      <c r="D8" s="7"/>
      <c r="E8" s="7"/>
      <c r="F8" s="7"/>
      <c r="G8" s="7"/>
      <c r="H8" s="7"/>
      <c r="I8" s="7"/>
      <c r="J8" s="43"/>
      <c r="K8" s="46"/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</row>
    <row r="9" spans="1:20" ht="15" customHeight="1" x14ac:dyDescent="0.35">
      <c r="A9" s="7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24" t="s">
        <v>7</v>
      </c>
      <c r="I9" s="7"/>
      <c r="R9" s="7"/>
      <c r="S9" s="14"/>
      <c r="T9" s="14"/>
    </row>
    <row r="10" spans="1:20" ht="15" customHeight="1" x14ac:dyDescent="0.35">
      <c r="A10" s="23"/>
      <c r="B10" s="2" t="s">
        <v>31</v>
      </c>
      <c r="C10" s="9">
        <f>3*6</f>
        <v>18</v>
      </c>
      <c r="D10" s="9">
        <f t="shared" ref="D10:H10" si="3">3*6</f>
        <v>18</v>
      </c>
      <c r="E10" s="9">
        <f t="shared" si="3"/>
        <v>18</v>
      </c>
      <c r="F10" s="9">
        <f t="shared" si="3"/>
        <v>18</v>
      </c>
      <c r="G10" s="9">
        <f t="shared" si="3"/>
        <v>18</v>
      </c>
      <c r="H10" s="9">
        <f t="shared" si="3"/>
        <v>18</v>
      </c>
      <c r="I10" s="7"/>
      <c r="J10" s="23"/>
      <c r="K10" s="25"/>
      <c r="L10" s="26"/>
      <c r="M10" s="26"/>
      <c r="N10" s="26"/>
      <c r="O10" s="26"/>
      <c r="P10" s="26"/>
      <c r="Q10" s="26"/>
      <c r="R10" s="7"/>
      <c r="S10" s="14"/>
      <c r="T10" s="14"/>
    </row>
    <row r="11" spans="1:20" ht="15" customHeight="1" x14ac:dyDescent="0.35">
      <c r="A11" s="23"/>
      <c r="B11" s="2" t="s">
        <v>2</v>
      </c>
      <c r="C11" s="9">
        <f>C10+2</f>
        <v>20</v>
      </c>
      <c r="D11" s="9">
        <f t="shared" ref="D11:H11" si="4">D10+2</f>
        <v>20</v>
      </c>
      <c r="E11" s="9">
        <f t="shared" si="4"/>
        <v>20</v>
      </c>
      <c r="F11" s="9">
        <f t="shared" si="4"/>
        <v>20</v>
      </c>
      <c r="G11" s="9">
        <f t="shared" si="4"/>
        <v>20</v>
      </c>
      <c r="H11" s="9">
        <f t="shared" si="4"/>
        <v>20</v>
      </c>
      <c r="I11" s="7"/>
      <c r="J11" s="7"/>
      <c r="K11" s="1" t="s">
        <v>11</v>
      </c>
      <c r="L11" s="1" t="s">
        <v>1</v>
      </c>
      <c r="M11" s="1" t="s">
        <v>8</v>
      </c>
      <c r="N11" s="1" t="s">
        <v>9</v>
      </c>
      <c r="O11" s="1" t="s">
        <v>10</v>
      </c>
      <c r="P11" s="1" t="s">
        <v>47</v>
      </c>
      <c r="Q11" s="1" t="s">
        <v>7</v>
      </c>
      <c r="S11" s="1" t="s">
        <v>32</v>
      </c>
      <c r="T11" s="1" t="s">
        <v>15</v>
      </c>
    </row>
    <row r="12" spans="1:20" ht="15" customHeight="1" x14ac:dyDescent="0.35">
      <c r="A12" s="23"/>
      <c r="B12" s="2" t="s">
        <v>29</v>
      </c>
      <c r="C12" s="3">
        <f>C11*0.1*2</f>
        <v>4</v>
      </c>
      <c r="D12" s="3">
        <f t="shared" ref="D12:H12" si="5">D11*0.1*2</f>
        <v>4</v>
      </c>
      <c r="E12" s="3">
        <f t="shared" si="5"/>
        <v>4</v>
      </c>
      <c r="F12" s="3">
        <f t="shared" si="5"/>
        <v>4</v>
      </c>
      <c r="G12" s="3">
        <f t="shared" si="5"/>
        <v>4</v>
      </c>
      <c r="H12" s="3">
        <f t="shared" si="5"/>
        <v>4</v>
      </c>
      <c r="I12" s="7"/>
      <c r="J12" s="41" t="s">
        <v>40</v>
      </c>
      <c r="K12" s="16" t="s">
        <v>48</v>
      </c>
      <c r="L12" s="17">
        <v>1.8</v>
      </c>
      <c r="M12" s="17">
        <v>1.8</v>
      </c>
      <c r="N12" s="17">
        <v>1.8</v>
      </c>
      <c r="O12" s="17">
        <v>1.8</v>
      </c>
      <c r="P12" s="17">
        <v>1.8</v>
      </c>
      <c r="Q12" s="17">
        <v>1.8</v>
      </c>
      <c r="S12" s="17">
        <f>(SUM(L12:Q12)*3)*500/800</f>
        <v>20.250000000000004</v>
      </c>
      <c r="T12" s="17">
        <f>(SUM(L12:Q12)*3)-S12</f>
        <v>12.150000000000002</v>
      </c>
    </row>
    <row r="13" spans="1:20" ht="15" customHeight="1" x14ac:dyDescent="0.35">
      <c r="A13" s="23"/>
      <c r="B13" s="4"/>
      <c r="C13" s="12"/>
      <c r="D13" s="12"/>
      <c r="E13" s="12"/>
      <c r="F13" s="12"/>
      <c r="G13" s="12"/>
      <c r="H13" s="12"/>
      <c r="I13" s="7"/>
      <c r="J13" s="42"/>
      <c r="K13" s="16" t="s">
        <v>49</v>
      </c>
      <c r="L13" s="17">
        <v>1.8</v>
      </c>
      <c r="M13" s="17">
        <v>1.8</v>
      </c>
      <c r="N13" s="17">
        <v>1.8</v>
      </c>
      <c r="O13" s="17">
        <v>1.8</v>
      </c>
      <c r="P13" s="17">
        <v>1.8</v>
      </c>
      <c r="Q13" s="17">
        <v>1.8</v>
      </c>
      <c r="S13" s="17">
        <f>(SUM(L13:Q13)*3)*300/800</f>
        <v>12.150000000000002</v>
      </c>
      <c r="T13" s="17">
        <f>(SUM(L13:Q13)*3)-S13</f>
        <v>20.250000000000004</v>
      </c>
    </row>
    <row r="14" spans="1:20" ht="15" customHeight="1" x14ac:dyDescent="0.35">
      <c r="A14" s="23"/>
      <c r="B14" s="4"/>
      <c r="C14" s="12"/>
      <c r="D14" s="12"/>
      <c r="E14" s="12"/>
      <c r="F14" s="12"/>
      <c r="G14" s="12"/>
      <c r="H14" s="12"/>
      <c r="I14" s="7"/>
      <c r="J14" s="42"/>
      <c r="K14" s="16" t="s">
        <v>50</v>
      </c>
      <c r="L14" s="17">
        <v>1.8</v>
      </c>
      <c r="M14" s="17">
        <v>1.8</v>
      </c>
      <c r="N14" s="17">
        <v>1.8</v>
      </c>
      <c r="O14" s="17">
        <v>1.8</v>
      </c>
      <c r="P14" s="17">
        <v>1.8</v>
      </c>
      <c r="Q14" s="17">
        <v>1.8</v>
      </c>
      <c r="S14" s="17">
        <f>(SUM(L14:Q14)*3)*100/800</f>
        <v>4.0500000000000007</v>
      </c>
      <c r="T14" s="17">
        <f>(SUM(L14:Q14)*3)-S14</f>
        <v>28.350000000000005</v>
      </c>
    </row>
    <row r="15" spans="1:20" ht="15" customHeight="1" x14ac:dyDescent="0.35">
      <c r="A15" s="23"/>
      <c r="B15" s="4"/>
      <c r="C15" s="10"/>
      <c r="D15" s="10"/>
      <c r="E15" s="10"/>
      <c r="F15" s="10"/>
      <c r="G15" s="10"/>
      <c r="H15" s="10"/>
      <c r="I15" s="7"/>
      <c r="J15" s="42"/>
      <c r="K15" s="16" t="s">
        <v>51</v>
      </c>
      <c r="L15" s="17">
        <v>1.8</v>
      </c>
      <c r="M15" s="17">
        <v>1.8</v>
      </c>
      <c r="N15" s="17">
        <v>1.8</v>
      </c>
      <c r="O15" s="17">
        <v>1.8</v>
      </c>
      <c r="P15" s="17">
        <v>1.8</v>
      </c>
      <c r="Q15" s="17">
        <v>1.8</v>
      </c>
      <c r="S15" s="17">
        <f>(SUM(L15:Q15)*3)*50/800</f>
        <v>2.0250000000000004</v>
      </c>
      <c r="T15" s="17">
        <f>(SUM(L15:Q15)*3)-S15</f>
        <v>30.375000000000007</v>
      </c>
    </row>
    <row r="16" spans="1:20" ht="1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43"/>
      <c r="K16" s="16" t="s">
        <v>45</v>
      </c>
      <c r="L16" s="17">
        <v>1.8</v>
      </c>
      <c r="M16" s="17">
        <v>1.8</v>
      </c>
      <c r="N16" s="17">
        <v>1.8</v>
      </c>
      <c r="O16" s="17">
        <v>1.8</v>
      </c>
      <c r="P16" s="17">
        <v>1.8</v>
      </c>
      <c r="Q16" s="17">
        <v>1.8</v>
      </c>
      <c r="S16" s="17">
        <f>(SUM(L16:Q16)*3)*0/800</f>
        <v>0</v>
      </c>
      <c r="T16" s="17">
        <f>(SUM(L16:Q16)*3)-S16</f>
        <v>32.400000000000006</v>
      </c>
    </row>
    <row r="17" spans="1:20" ht="15" customHeight="1" x14ac:dyDescent="0.35">
      <c r="A17" s="7"/>
      <c r="I17" s="7"/>
    </row>
    <row r="18" spans="1:20" ht="15" customHeight="1" x14ac:dyDescent="0.35">
      <c r="K18" s="1" t="s">
        <v>11</v>
      </c>
      <c r="L18" s="1" t="s">
        <v>1</v>
      </c>
      <c r="M18" s="1" t="s">
        <v>8</v>
      </c>
      <c r="N18" s="1" t="s">
        <v>9</v>
      </c>
      <c r="O18" s="1" t="s">
        <v>10</v>
      </c>
      <c r="P18" s="1" t="s">
        <v>47</v>
      </c>
      <c r="Q18" s="1" t="s">
        <v>7</v>
      </c>
      <c r="S18" s="1" t="s">
        <v>32</v>
      </c>
      <c r="T18" s="1" t="s">
        <v>15</v>
      </c>
    </row>
    <row r="19" spans="1:20" ht="15" customHeight="1" x14ac:dyDescent="0.35">
      <c r="K19" s="2" t="s">
        <v>31</v>
      </c>
      <c r="L19" s="17">
        <f>SUM(L12,L13,L14,L15,L16)*3</f>
        <v>27</v>
      </c>
      <c r="M19" s="17">
        <f t="shared" ref="M19:Q19" si="6">SUM(M12,M13,M14,M15,M16)*3</f>
        <v>27</v>
      </c>
      <c r="N19" s="17">
        <f t="shared" si="6"/>
        <v>27</v>
      </c>
      <c r="O19" s="17">
        <f t="shared" si="6"/>
        <v>27</v>
      </c>
      <c r="P19" s="17">
        <f t="shared" si="6"/>
        <v>27</v>
      </c>
      <c r="Q19" s="17">
        <f t="shared" si="6"/>
        <v>27</v>
      </c>
      <c r="S19" s="9">
        <f>SUM(S12:S16)</f>
        <v>38.475000000000001</v>
      </c>
      <c r="T19" s="9">
        <f>SUM(T12:T16)</f>
        <v>123.52500000000003</v>
      </c>
    </row>
    <row r="20" spans="1:20" ht="15" customHeight="1" x14ac:dyDescent="0.35">
      <c r="K20" s="33" t="s">
        <v>2</v>
      </c>
      <c r="L20" s="34">
        <f>L19+10</f>
        <v>37</v>
      </c>
      <c r="M20" s="34">
        <f t="shared" ref="M20:Q20" si="7">M19+10</f>
        <v>37</v>
      </c>
      <c r="N20" s="34">
        <f t="shared" si="7"/>
        <v>37</v>
      </c>
      <c r="O20" s="34">
        <f t="shared" si="7"/>
        <v>37</v>
      </c>
      <c r="P20" s="34">
        <f t="shared" si="7"/>
        <v>37</v>
      </c>
      <c r="Q20" s="34">
        <f t="shared" si="7"/>
        <v>37</v>
      </c>
      <c r="S20" s="18"/>
    </row>
    <row r="21" spans="1:20" x14ac:dyDescent="0.35">
      <c r="K21" s="36"/>
      <c r="L21" s="37"/>
      <c r="M21" s="37"/>
      <c r="N21" s="37"/>
      <c r="O21" s="37"/>
      <c r="P21" s="37"/>
      <c r="Q21" s="37"/>
    </row>
  </sheetData>
  <mergeCells count="4">
    <mergeCell ref="A2:A7"/>
    <mergeCell ref="J2:J8"/>
    <mergeCell ref="K4:K8"/>
    <mergeCell ref="J12:J16"/>
  </mergeCells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23"/>
  <sheetViews>
    <sheetView workbookViewId="0"/>
  </sheetViews>
  <sheetFormatPr defaultColWidth="8.7265625"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20" width="8.7265625" customWidth="1"/>
  </cols>
  <sheetData>
    <row r="1" spans="1:20" ht="15" customHeight="1" x14ac:dyDescent="0.35">
      <c r="A1" s="7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7"/>
      <c r="J1" s="7"/>
      <c r="K1" s="27" t="s">
        <v>11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  <c r="R1" s="7"/>
      <c r="S1" s="11"/>
      <c r="T1" s="11"/>
    </row>
    <row r="2" spans="1:20" ht="15" customHeight="1" x14ac:dyDescent="0.35">
      <c r="A2" s="40" t="s">
        <v>27</v>
      </c>
      <c r="B2" s="2" t="s">
        <v>4</v>
      </c>
      <c r="C2" s="6">
        <v>15.625511999999999</v>
      </c>
      <c r="D2" s="6">
        <v>15.549659999999999</v>
      </c>
      <c r="E2" s="6">
        <v>21.07602</v>
      </c>
      <c r="F2" s="6">
        <v>18.464544</v>
      </c>
      <c r="G2" s="6">
        <v>21.249396000000001</v>
      </c>
      <c r="H2" s="6">
        <v>16.914996000000002</v>
      </c>
      <c r="I2" s="7"/>
      <c r="J2" s="40" t="s">
        <v>12</v>
      </c>
      <c r="K2" s="2" t="s">
        <v>4</v>
      </c>
      <c r="L2" s="13">
        <v>800</v>
      </c>
      <c r="M2" s="13">
        <v>800</v>
      </c>
      <c r="N2" s="13">
        <v>800</v>
      </c>
      <c r="O2" s="13">
        <v>800</v>
      </c>
      <c r="P2" s="13">
        <v>800</v>
      </c>
      <c r="Q2" s="30">
        <v>800</v>
      </c>
      <c r="R2" s="7"/>
      <c r="S2" s="14"/>
      <c r="T2" s="14"/>
    </row>
    <row r="3" spans="1:20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7"/>
      <c r="J3" s="40"/>
      <c r="K3" s="2" t="s">
        <v>3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31">
        <v>1</v>
      </c>
      <c r="R3" s="7"/>
      <c r="S3" s="14"/>
      <c r="T3" s="14"/>
    </row>
    <row r="4" spans="1:20" ht="15" customHeight="1" x14ac:dyDescent="0.35">
      <c r="A4" s="40"/>
      <c r="B4" s="2" t="s">
        <v>52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7"/>
      <c r="J4" s="40"/>
      <c r="K4" s="47" t="s">
        <v>13</v>
      </c>
      <c r="L4" s="13">
        <v>500</v>
      </c>
      <c r="M4" s="13">
        <v>500</v>
      </c>
      <c r="N4" s="13">
        <v>500</v>
      </c>
      <c r="O4" s="13">
        <v>500</v>
      </c>
      <c r="P4" s="13">
        <v>500</v>
      </c>
      <c r="Q4" s="30">
        <v>500</v>
      </c>
      <c r="R4" s="7"/>
      <c r="S4" s="14"/>
      <c r="T4" s="14"/>
    </row>
    <row r="5" spans="1:20" ht="15" customHeight="1" x14ac:dyDescent="0.35">
      <c r="A5" s="40"/>
      <c r="B5" s="2" t="s">
        <v>53</v>
      </c>
      <c r="C5" s="8">
        <f t="shared" ref="C5:H5" si="0">((C4*C$3)/C$2)</f>
        <v>6.3997902916717225E-2</v>
      </c>
      <c r="D5" s="8">
        <f t="shared" si="0"/>
        <v>6.4310087808993902E-2</v>
      </c>
      <c r="E5" s="8">
        <f t="shared" si="0"/>
        <v>4.7447288434913235E-2</v>
      </c>
      <c r="F5" s="8">
        <f t="shared" si="0"/>
        <v>5.4157849768724321E-2</v>
      </c>
      <c r="G5" s="8">
        <f>((G4*G$3)/G$2)</f>
        <v>4.7060161145286196E-2</v>
      </c>
      <c r="H5" s="8">
        <f t="shared" si="0"/>
        <v>5.9119139017236533E-2</v>
      </c>
      <c r="I5" s="7"/>
      <c r="J5" s="40"/>
      <c r="K5" s="47"/>
      <c r="L5" s="2">
        <v>400</v>
      </c>
      <c r="M5" s="2">
        <v>400</v>
      </c>
      <c r="N5" s="2">
        <v>400</v>
      </c>
      <c r="O5" s="2">
        <v>400</v>
      </c>
      <c r="P5" s="2">
        <v>400</v>
      </c>
      <c r="Q5" s="2">
        <v>400</v>
      </c>
      <c r="R5" s="7"/>
      <c r="S5" s="14"/>
      <c r="T5" s="14"/>
    </row>
    <row r="6" spans="1:20" ht="15" customHeight="1" x14ac:dyDescent="0.35">
      <c r="A6" s="40"/>
      <c r="B6" s="2" t="s">
        <v>54</v>
      </c>
      <c r="C6" s="8">
        <f>(((C4*C$3)/C$2))*4</f>
        <v>0.2559916116668689</v>
      </c>
      <c r="D6" s="8">
        <f t="shared" ref="D6:H6" si="1">(((D4*D$3)/D$2))*4</f>
        <v>0.25724035123597561</v>
      </c>
      <c r="E6" s="8">
        <f t="shared" si="1"/>
        <v>0.18978915373965294</v>
      </c>
      <c r="F6" s="8">
        <f t="shared" si="1"/>
        <v>0.21663139907489729</v>
      </c>
      <c r="G6" s="8">
        <f t="shared" si="1"/>
        <v>0.18824064458114478</v>
      </c>
      <c r="H6" s="8">
        <f t="shared" si="1"/>
        <v>0.23647655606894613</v>
      </c>
      <c r="I6" s="7"/>
      <c r="J6" s="40"/>
      <c r="K6" s="47"/>
      <c r="L6" s="13">
        <v>300</v>
      </c>
      <c r="M6" s="13">
        <v>300</v>
      </c>
      <c r="N6" s="13">
        <v>300</v>
      </c>
      <c r="O6" s="13">
        <v>300</v>
      </c>
      <c r="P6" s="13">
        <v>300</v>
      </c>
      <c r="Q6" s="30">
        <v>300</v>
      </c>
      <c r="R6" s="7"/>
      <c r="S6" s="14"/>
      <c r="T6" s="14"/>
    </row>
    <row r="7" spans="1:20" ht="15" customHeight="1" x14ac:dyDescent="0.35">
      <c r="A7" s="40"/>
      <c r="B7" s="2" t="s">
        <v>28</v>
      </c>
      <c r="C7" s="29">
        <f>4-C6</f>
        <v>3.744008388333131</v>
      </c>
      <c r="D7" s="29">
        <f t="shared" ref="D7:H7" si="2">4-D6</f>
        <v>3.7427596487640242</v>
      </c>
      <c r="E7" s="29">
        <f t="shared" si="2"/>
        <v>3.8102108462603472</v>
      </c>
      <c r="F7" s="29">
        <f t="shared" si="2"/>
        <v>3.7833686009251029</v>
      </c>
      <c r="G7" s="29">
        <f t="shared" si="2"/>
        <v>3.8117593554188551</v>
      </c>
      <c r="H7" s="29">
        <f t="shared" si="2"/>
        <v>3.7635234439310539</v>
      </c>
      <c r="I7" s="7"/>
      <c r="J7" s="40"/>
      <c r="K7" s="47"/>
      <c r="L7" s="2">
        <v>200</v>
      </c>
      <c r="M7" s="2">
        <v>200</v>
      </c>
      <c r="N7" s="2">
        <v>200</v>
      </c>
      <c r="O7" s="2">
        <v>200</v>
      </c>
      <c r="P7" s="2">
        <v>200</v>
      </c>
      <c r="Q7" s="2">
        <v>200</v>
      </c>
      <c r="R7" s="7"/>
      <c r="S7" s="14"/>
      <c r="T7" s="14"/>
    </row>
    <row r="8" spans="1:20" ht="15" customHeight="1" x14ac:dyDescent="0.35">
      <c r="A8" s="7"/>
      <c r="B8" s="7"/>
      <c r="C8" s="7"/>
      <c r="D8" s="7"/>
      <c r="E8" s="7"/>
      <c r="F8" s="7"/>
      <c r="G8" s="7"/>
      <c r="H8" s="7"/>
      <c r="I8" s="7"/>
      <c r="J8" s="40"/>
      <c r="K8" s="47"/>
      <c r="L8" s="13">
        <v>100</v>
      </c>
      <c r="M8" s="13">
        <v>100</v>
      </c>
      <c r="N8" s="13">
        <v>100</v>
      </c>
      <c r="O8" s="13">
        <v>100</v>
      </c>
      <c r="P8" s="13">
        <v>100</v>
      </c>
      <c r="Q8" s="30">
        <v>100</v>
      </c>
    </row>
    <row r="9" spans="1:20" ht="15" customHeight="1" x14ac:dyDescent="0.35">
      <c r="A9" s="7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24" t="s">
        <v>7</v>
      </c>
      <c r="I9" s="7"/>
      <c r="J9" s="40"/>
      <c r="K9" s="47"/>
      <c r="L9" s="13">
        <v>50</v>
      </c>
      <c r="M9" s="13">
        <v>50</v>
      </c>
      <c r="N9" s="13">
        <v>50</v>
      </c>
      <c r="O9" s="13">
        <v>50</v>
      </c>
      <c r="P9" s="13">
        <v>50</v>
      </c>
      <c r="Q9" s="30">
        <v>50</v>
      </c>
      <c r="R9" s="7"/>
      <c r="S9" s="14"/>
      <c r="T9" s="14"/>
    </row>
    <row r="10" spans="1:20" ht="15" customHeight="1" x14ac:dyDescent="0.35">
      <c r="A10" s="23"/>
      <c r="B10" s="2" t="s">
        <v>31</v>
      </c>
      <c r="C10" s="9">
        <f>3*6</f>
        <v>18</v>
      </c>
      <c r="D10" s="9">
        <f t="shared" ref="D10:H10" si="3">3*6</f>
        <v>18</v>
      </c>
      <c r="E10" s="9">
        <f t="shared" si="3"/>
        <v>18</v>
      </c>
      <c r="F10" s="9">
        <f t="shared" si="3"/>
        <v>18</v>
      </c>
      <c r="G10" s="9">
        <f t="shared" si="3"/>
        <v>18</v>
      </c>
      <c r="H10" s="9">
        <f t="shared" si="3"/>
        <v>18</v>
      </c>
      <c r="I10" s="7"/>
      <c r="J10" s="23"/>
      <c r="K10" s="25"/>
      <c r="L10" s="26"/>
      <c r="M10" s="26"/>
      <c r="N10" s="26"/>
      <c r="O10" s="26"/>
      <c r="P10" s="26"/>
      <c r="Q10" s="26"/>
      <c r="R10" s="7"/>
      <c r="S10" s="14"/>
      <c r="T10" s="14"/>
    </row>
    <row r="11" spans="1:20" ht="15" customHeight="1" x14ac:dyDescent="0.35">
      <c r="A11" s="23"/>
      <c r="B11" s="2" t="s">
        <v>2</v>
      </c>
      <c r="C11" s="9">
        <f>C10+2</f>
        <v>20</v>
      </c>
      <c r="D11" s="9">
        <f t="shared" ref="D11:H11" si="4">D10+2</f>
        <v>20</v>
      </c>
      <c r="E11" s="9">
        <f t="shared" si="4"/>
        <v>20</v>
      </c>
      <c r="F11" s="9">
        <f t="shared" si="4"/>
        <v>20</v>
      </c>
      <c r="G11" s="9">
        <f t="shared" si="4"/>
        <v>20</v>
      </c>
      <c r="H11" s="9">
        <f t="shared" si="4"/>
        <v>20</v>
      </c>
      <c r="I11" s="7"/>
    </row>
    <row r="12" spans="1:20" ht="15" customHeight="1" x14ac:dyDescent="0.35">
      <c r="A12" s="23"/>
      <c r="B12" s="2" t="s">
        <v>29</v>
      </c>
      <c r="C12" s="3">
        <f>C11*0.1*2</f>
        <v>4</v>
      </c>
      <c r="D12" s="3">
        <f t="shared" ref="D12:H12" si="5">D11*0.1*2</f>
        <v>4</v>
      </c>
      <c r="E12" s="3">
        <f t="shared" si="5"/>
        <v>4</v>
      </c>
      <c r="F12" s="3">
        <f t="shared" si="5"/>
        <v>4</v>
      </c>
      <c r="G12" s="3">
        <f t="shared" si="5"/>
        <v>4</v>
      </c>
      <c r="H12" s="3">
        <f t="shared" si="5"/>
        <v>4</v>
      </c>
      <c r="I12" s="7"/>
      <c r="J12" s="7"/>
      <c r="K12" s="1" t="s">
        <v>11</v>
      </c>
      <c r="L12" s="1" t="s">
        <v>1</v>
      </c>
      <c r="M12" s="1" t="s">
        <v>8</v>
      </c>
      <c r="N12" s="1" t="s">
        <v>9</v>
      </c>
      <c r="O12" s="1" t="s">
        <v>10</v>
      </c>
      <c r="P12" s="1" t="s">
        <v>47</v>
      </c>
      <c r="Q12" s="1" t="s">
        <v>7</v>
      </c>
      <c r="S12" s="1" t="s">
        <v>32</v>
      </c>
      <c r="T12" s="1" t="s">
        <v>15</v>
      </c>
    </row>
    <row r="13" spans="1:20" ht="15" customHeight="1" x14ac:dyDescent="0.35">
      <c r="A13" s="23"/>
      <c r="B13" s="4"/>
      <c r="C13" s="12"/>
      <c r="D13" s="12"/>
      <c r="E13" s="12"/>
      <c r="F13" s="12"/>
      <c r="G13" s="12"/>
      <c r="H13" s="12"/>
      <c r="I13" s="7"/>
      <c r="J13" s="40" t="s">
        <v>40</v>
      </c>
      <c r="K13" s="16" t="s">
        <v>48</v>
      </c>
      <c r="L13" s="17">
        <v>1.8</v>
      </c>
      <c r="M13" s="17">
        <v>1.8</v>
      </c>
      <c r="N13" s="17">
        <v>1.8</v>
      </c>
      <c r="O13" s="17">
        <v>1.8</v>
      </c>
      <c r="P13" s="17">
        <v>1.8</v>
      </c>
      <c r="Q13" s="17">
        <v>1.8</v>
      </c>
      <c r="S13" s="17">
        <f>(SUM(L13:Q13)*3)*500/800</f>
        <v>20.250000000000004</v>
      </c>
      <c r="T13" s="17">
        <f t="shared" ref="T13:T18" si="6">(SUM(L13:Q13)*3)-S13</f>
        <v>12.150000000000002</v>
      </c>
    </row>
    <row r="14" spans="1:20" ht="15" customHeight="1" x14ac:dyDescent="0.35">
      <c r="A14" s="23"/>
      <c r="B14" s="4"/>
      <c r="C14" s="12"/>
      <c r="D14" s="12"/>
      <c r="E14" s="12"/>
      <c r="F14" s="12"/>
      <c r="G14" s="12"/>
      <c r="H14" s="12"/>
      <c r="I14" s="7"/>
      <c r="J14" s="40"/>
      <c r="K14" s="16" t="s">
        <v>43</v>
      </c>
      <c r="L14" s="17">
        <v>1.8</v>
      </c>
      <c r="M14" s="17">
        <v>1.8</v>
      </c>
      <c r="N14" s="17">
        <v>1.8</v>
      </c>
      <c r="O14" s="17">
        <v>1.8</v>
      </c>
      <c r="P14" s="17">
        <v>1.8</v>
      </c>
      <c r="Q14" s="17">
        <v>1.8</v>
      </c>
      <c r="S14" s="17">
        <f>(SUM(L14:Q14)*3)*400/800</f>
        <v>16.200000000000003</v>
      </c>
      <c r="T14" s="17">
        <f t="shared" si="6"/>
        <v>16.200000000000003</v>
      </c>
    </row>
    <row r="15" spans="1:20" ht="15" customHeight="1" x14ac:dyDescent="0.35">
      <c r="A15" s="23"/>
      <c r="B15" s="4"/>
      <c r="C15" s="10"/>
      <c r="D15" s="10"/>
      <c r="E15" s="10"/>
      <c r="F15" s="10"/>
      <c r="G15" s="10"/>
      <c r="H15" s="10"/>
      <c r="I15" s="7"/>
      <c r="J15" s="40"/>
      <c r="K15" s="16" t="s">
        <v>49</v>
      </c>
      <c r="L15" s="17">
        <v>1.8</v>
      </c>
      <c r="M15" s="17">
        <v>1.8</v>
      </c>
      <c r="N15" s="17">
        <v>1.8</v>
      </c>
      <c r="O15" s="17">
        <v>1.8</v>
      </c>
      <c r="P15" s="17">
        <v>1.8</v>
      </c>
      <c r="Q15" s="17">
        <v>1.8</v>
      </c>
      <c r="S15" s="17">
        <f>(SUM(L15:Q15)*3)*300/800</f>
        <v>12.150000000000002</v>
      </c>
      <c r="T15" s="17">
        <f t="shared" si="6"/>
        <v>20.250000000000004</v>
      </c>
    </row>
    <row r="16" spans="1:20" ht="15" customHeight="1" x14ac:dyDescent="0.35">
      <c r="A16" s="7"/>
      <c r="B16" s="7"/>
      <c r="C16" s="7"/>
      <c r="D16" s="7"/>
      <c r="E16" s="7"/>
      <c r="F16" s="7"/>
      <c r="G16" s="7"/>
      <c r="H16" s="7"/>
      <c r="I16" s="7"/>
      <c r="J16" s="40"/>
      <c r="K16" s="16" t="s">
        <v>44</v>
      </c>
      <c r="L16" s="17">
        <v>1.8</v>
      </c>
      <c r="M16" s="17">
        <v>1.8</v>
      </c>
      <c r="N16" s="17">
        <v>1.8</v>
      </c>
      <c r="O16" s="17">
        <v>1.8</v>
      </c>
      <c r="P16" s="17">
        <v>1.8</v>
      </c>
      <c r="Q16" s="17">
        <v>1.8</v>
      </c>
      <c r="S16" s="17">
        <f>(SUM(L16:Q16)*3)*200/800</f>
        <v>8.1000000000000014</v>
      </c>
      <c r="T16" s="17">
        <f t="shared" si="6"/>
        <v>24.300000000000004</v>
      </c>
    </row>
    <row r="17" spans="1:20" ht="15" customHeight="1" x14ac:dyDescent="0.35">
      <c r="A17" s="7"/>
      <c r="I17" s="7"/>
      <c r="J17" s="40"/>
      <c r="K17" s="16" t="s">
        <v>50</v>
      </c>
      <c r="L17" s="17">
        <v>1.8</v>
      </c>
      <c r="M17" s="17">
        <v>1.8</v>
      </c>
      <c r="N17" s="17">
        <v>1.8</v>
      </c>
      <c r="O17" s="17">
        <v>1.8</v>
      </c>
      <c r="P17" s="17">
        <v>1.8</v>
      </c>
      <c r="Q17" s="17">
        <v>1.8</v>
      </c>
      <c r="S17" s="17">
        <f>(SUM(L17:Q17)*3)*100/800</f>
        <v>4.0500000000000007</v>
      </c>
      <c r="T17" s="17">
        <f t="shared" si="6"/>
        <v>28.350000000000005</v>
      </c>
    </row>
    <row r="18" spans="1:20" ht="15" customHeight="1" x14ac:dyDescent="0.35">
      <c r="J18" s="40"/>
      <c r="K18" s="16" t="s">
        <v>51</v>
      </c>
      <c r="L18" s="17">
        <v>1.8</v>
      </c>
      <c r="M18" s="17">
        <v>1.8</v>
      </c>
      <c r="N18" s="17">
        <v>1.8</v>
      </c>
      <c r="O18" s="17">
        <v>1.8</v>
      </c>
      <c r="P18" s="17">
        <v>1.8</v>
      </c>
      <c r="Q18" s="17">
        <v>1.8</v>
      </c>
      <c r="S18" s="17">
        <f>(SUM(L18:Q18)*3)*50/800</f>
        <v>2.0250000000000004</v>
      </c>
      <c r="T18" s="17">
        <f t="shared" si="6"/>
        <v>30.375000000000007</v>
      </c>
    </row>
    <row r="19" spans="1:20" ht="15" customHeight="1" x14ac:dyDescent="0.35"/>
    <row r="20" spans="1:20" ht="15" customHeight="1" x14ac:dyDescent="0.35">
      <c r="K20" s="1" t="s">
        <v>11</v>
      </c>
      <c r="L20" s="1" t="s">
        <v>1</v>
      </c>
      <c r="M20" s="1" t="s">
        <v>8</v>
      </c>
      <c r="N20" s="1" t="s">
        <v>9</v>
      </c>
      <c r="O20" s="1" t="s">
        <v>10</v>
      </c>
      <c r="P20" s="1" t="s">
        <v>47</v>
      </c>
      <c r="Q20" s="1" t="s">
        <v>7</v>
      </c>
      <c r="S20" s="1" t="s">
        <v>32</v>
      </c>
      <c r="T20" s="1" t="s">
        <v>15</v>
      </c>
    </row>
    <row r="21" spans="1:20" ht="15" customHeight="1" x14ac:dyDescent="0.35">
      <c r="K21" s="2" t="s">
        <v>31</v>
      </c>
      <c r="L21" s="17">
        <f>SUM(L13:L18)*3</f>
        <v>32.400000000000006</v>
      </c>
      <c r="M21" s="17">
        <f t="shared" ref="M21:Q21" si="7">SUM(M13:M18)*3</f>
        <v>32.400000000000006</v>
      </c>
      <c r="N21" s="17">
        <f t="shared" si="7"/>
        <v>32.400000000000006</v>
      </c>
      <c r="O21" s="17">
        <f t="shared" si="7"/>
        <v>32.400000000000006</v>
      </c>
      <c r="P21" s="17">
        <f t="shared" si="7"/>
        <v>32.400000000000006</v>
      </c>
      <c r="Q21" s="17">
        <f t="shared" si="7"/>
        <v>32.400000000000006</v>
      </c>
      <c r="S21" s="9">
        <f>SUM(S13:S18)</f>
        <v>62.775000000000013</v>
      </c>
      <c r="T21" s="9">
        <f>SUM(T13:T18)</f>
        <v>131.62500000000003</v>
      </c>
    </row>
    <row r="22" spans="1:20" ht="15" customHeight="1" x14ac:dyDescent="0.35">
      <c r="K22" s="33" t="s">
        <v>2</v>
      </c>
      <c r="L22" s="34">
        <f>L21+10</f>
        <v>42.400000000000006</v>
      </c>
      <c r="M22" s="34">
        <f t="shared" ref="M22:Q22" si="8">M21+10</f>
        <v>42.400000000000006</v>
      </c>
      <c r="N22" s="34">
        <f t="shared" si="8"/>
        <v>42.400000000000006</v>
      </c>
      <c r="O22" s="34">
        <f t="shared" si="8"/>
        <v>42.400000000000006</v>
      </c>
      <c r="P22" s="34">
        <f t="shared" si="8"/>
        <v>42.400000000000006</v>
      </c>
      <c r="Q22" s="34">
        <f t="shared" si="8"/>
        <v>42.400000000000006</v>
      </c>
      <c r="S22" s="18"/>
    </row>
    <row r="23" spans="1:20" ht="15" customHeight="1" x14ac:dyDescent="0.35">
      <c r="K23" s="36"/>
      <c r="L23" s="37"/>
      <c r="M23" s="37"/>
      <c r="N23" s="37"/>
      <c r="O23" s="37"/>
      <c r="P23" s="37"/>
      <c r="Q23" s="37"/>
    </row>
  </sheetData>
  <mergeCells count="4">
    <mergeCell ref="K4:K9"/>
    <mergeCell ref="A2:A7"/>
    <mergeCell ref="J13:J18"/>
    <mergeCell ref="J2:J9"/>
  </mergeCells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7"/>
  <sheetViews>
    <sheetView workbookViewId="0"/>
  </sheetViews>
  <sheetFormatPr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18" width="8.7265625" customWidth="1"/>
  </cols>
  <sheetData>
    <row r="1" spans="1:18" s="39" customFormat="1" ht="15" customHeight="1" x14ac:dyDescent="0.35">
      <c r="A1" s="4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4"/>
      <c r="J1" s="4"/>
      <c r="K1" s="1" t="s">
        <v>0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</row>
    <row r="2" spans="1:18" s="39" customFormat="1" ht="15" customHeight="1" x14ac:dyDescent="0.35">
      <c r="A2" s="40" t="s">
        <v>27</v>
      </c>
      <c r="B2" s="2" t="s">
        <v>4</v>
      </c>
      <c r="C2" s="6">
        <v>5.5371959999999998</v>
      </c>
      <c r="D2" s="6">
        <v>7.4118240000000002</v>
      </c>
      <c r="E2" s="6">
        <v>9.8715960000000003</v>
      </c>
      <c r="F2" s="6">
        <v>1.7879400000000001</v>
      </c>
      <c r="G2" s="6">
        <v>10.987704000000001</v>
      </c>
      <c r="H2" s="6">
        <v>9.6115320000000004</v>
      </c>
      <c r="I2" s="4"/>
      <c r="J2" s="38"/>
      <c r="K2" s="16" t="s">
        <v>57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</row>
    <row r="3" spans="1:18" s="39" customFormat="1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4"/>
      <c r="J3" s="38"/>
      <c r="K3" s="2" t="s">
        <v>28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8" s="39" customFormat="1" ht="15" customHeight="1" x14ac:dyDescent="0.35">
      <c r="A4" s="40"/>
      <c r="B4" s="2" t="s">
        <v>52</v>
      </c>
      <c r="C4" s="5">
        <v>8</v>
      </c>
      <c r="D4" s="5">
        <v>8</v>
      </c>
      <c r="E4" s="5">
        <v>8</v>
      </c>
      <c r="F4" s="5">
        <v>8</v>
      </c>
      <c r="G4" s="5">
        <v>8</v>
      </c>
      <c r="H4" s="5">
        <v>8</v>
      </c>
      <c r="I4" s="4"/>
      <c r="J4" s="38"/>
    </row>
    <row r="5" spans="1:18" s="39" customFormat="1" ht="15" customHeight="1" x14ac:dyDescent="0.35">
      <c r="A5" s="40"/>
      <c r="B5" s="2" t="s">
        <v>53</v>
      </c>
      <c r="C5" s="8">
        <f>((C4*C$3)/C$2)</f>
        <v>1.4447745754349315</v>
      </c>
      <c r="D5" s="8">
        <f t="shared" ref="D5:H5" si="0">((D4*D$3)/D$2)</f>
        <v>1.0793564445135233</v>
      </c>
      <c r="E5" s="8">
        <f t="shared" si="0"/>
        <v>0.81040593638556524</v>
      </c>
      <c r="F5" s="8">
        <f t="shared" si="0"/>
        <v>4.4744230790742421</v>
      </c>
      <c r="G5" s="8">
        <f>((G4*G$3)/G$2)</f>
        <v>0.72808659570734702</v>
      </c>
      <c r="H5" s="8">
        <f t="shared" si="0"/>
        <v>0.83233349272519719</v>
      </c>
      <c r="I5" s="4"/>
      <c r="J5" s="38"/>
      <c r="K5" s="1" t="s">
        <v>0</v>
      </c>
      <c r="L5" s="1" t="s">
        <v>1</v>
      </c>
      <c r="M5" s="1" t="s">
        <v>8</v>
      </c>
      <c r="N5" s="1" t="s">
        <v>9</v>
      </c>
      <c r="O5" s="1" t="s">
        <v>10</v>
      </c>
      <c r="P5" s="1" t="s">
        <v>47</v>
      </c>
      <c r="Q5" s="1" t="s">
        <v>7</v>
      </c>
    </row>
    <row r="6" spans="1:18" s="39" customFormat="1" ht="15" customHeight="1" x14ac:dyDescent="0.35">
      <c r="A6" s="40"/>
      <c r="B6" s="2" t="s">
        <v>56</v>
      </c>
      <c r="C6" s="8">
        <f>(((C4*C$3)/C$2))*6</f>
        <v>8.6686474526095889</v>
      </c>
      <c r="D6" s="8">
        <f t="shared" ref="D6:H6" si="1">(((D4*D$3)/D$2))*6</f>
        <v>6.4761386670811394</v>
      </c>
      <c r="E6" s="8">
        <f t="shared" si="1"/>
        <v>4.8624356183133912</v>
      </c>
      <c r="F6" s="8">
        <f t="shared" si="1"/>
        <v>26.846538474445452</v>
      </c>
      <c r="G6" s="8">
        <f t="shared" si="1"/>
        <v>4.3685195742440825</v>
      </c>
      <c r="H6" s="8">
        <f t="shared" si="1"/>
        <v>4.9940009563511829</v>
      </c>
      <c r="I6" s="4"/>
      <c r="J6" s="38"/>
      <c r="K6" s="2" t="s">
        <v>31</v>
      </c>
      <c r="L6" s="17">
        <f>L2*5</f>
        <v>5</v>
      </c>
      <c r="M6" s="17">
        <f t="shared" ref="M6:Q6" si="2">M2*5</f>
        <v>5</v>
      </c>
      <c r="N6" s="17">
        <f t="shared" si="2"/>
        <v>5</v>
      </c>
      <c r="O6" s="17">
        <f t="shared" si="2"/>
        <v>5</v>
      </c>
      <c r="P6" s="17">
        <f t="shared" si="2"/>
        <v>5</v>
      </c>
      <c r="Q6" s="17">
        <f t="shared" si="2"/>
        <v>5</v>
      </c>
    </row>
    <row r="7" spans="1:18" s="39" customFormat="1" ht="15" customHeight="1" x14ac:dyDescent="0.35">
      <c r="A7" s="40"/>
      <c r="B7" s="2" t="s">
        <v>28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4"/>
      <c r="J7" s="4"/>
      <c r="K7" s="2" t="s">
        <v>2</v>
      </c>
      <c r="L7" s="17">
        <f>L6+1</f>
        <v>6</v>
      </c>
      <c r="M7" s="17">
        <f t="shared" ref="M7:Q7" si="3">M6+1</f>
        <v>6</v>
      </c>
      <c r="N7" s="17">
        <f t="shared" si="3"/>
        <v>6</v>
      </c>
      <c r="O7" s="17">
        <f t="shared" si="3"/>
        <v>6</v>
      </c>
      <c r="P7" s="17">
        <f t="shared" si="3"/>
        <v>6</v>
      </c>
      <c r="Q7" s="17">
        <f t="shared" si="3"/>
        <v>6</v>
      </c>
    </row>
    <row r="8" spans="1:18" s="39" customFormat="1" ht="15" customHeight="1" x14ac:dyDescent="0.35">
      <c r="A8" s="4"/>
      <c r="B8" s="4"/>
      <c r="C8" s="4"/>
      <c r="D8" s="4"/>
      <c r="E8" s="4"/>
      <c r="F8" s="4"/>
      <c r="G8" s="4"/>
      <c r="H8" s="4"/>
      <c r="I8" s="4"/>
      <c r="J8" s="38"/>
      <c r="R8" s="4"/>
    </row>
    <row r="9" spans="1:18" s="39" customFormat="1" ht="15" customHeight="1" x14ac:dyDescent="0.35">
      <c r="A9" s="4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1" t="s">
        <v>7</v>
      </c>
      <c r="I9" s="4"/>
      <c r="J9" s="38"/>
      <c r="R9" s="4"/>
    </row>
    <row r="10" spans="1:18" s="39" customFormat="1" ht="15" customHeight="1" x14ac:dyDescent="0.35">
      <c r="A10" s="41" t="s">
        <v>55</v>
      </c>
      <c r="B10" s="2" t="s">
        <v>4</v>
      </c>
      <c r="C10" s="6">
        <v>8.3112120000000012</v>
      </c>
      <c r="D10" s="6">
        <v>7.5418560000000001</v>
      </c>
      <c r="E10" s="6">
        <v>7.4009880000000008</v>
      </c>
      <c r="F10" s="6">
        <v>8.2570320000000006</v>
      </c>
      <c r="G10" s="6">
        <v>14.097636000000001</v>
      </c>
      <c r="H10" s="6">
        <v>16.600752</v>
      </c>
      <c r="J10" s="38"/>
    </row>
    <row r="11" spans="1:18" s="39" customFormat="1" ht="15" customHeight="1" x14ac:dyDescent="0.35">
      <c r="A11" s="42"/>
      <c r="B11" s="2" t="s">
        <v>3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</row>
    <row r="12" spans="1:18" s="39" customFormat="1" ht="15" customHeight="1" x14ac:dyDescent="0.35">
      <c r="A12" s="42"/>
      <c r="B12" s="2" t="s">
        <v>52</v>
      </c>
      <c r="C12" s="5">
        <v>5</v>
      </c>
      <c r="D12" s="5">
        <v>5</v>
      </c>
      <c r="E12" s="5">
        <v>5</v>
      </c>
      <c r="F12" s="5">
        <v>5</v>
      </c>
      <c r="G12" s="5">
        <v>5</v>
      </c>
      <c r="H12" s="5">
        <v>5</v>
      </c>
    </row>
    <row r="13" spans="1:18" s="39" customFormat="1" ht="15" customHeight="1" x14ac:dyDescent="0.35">
      <c r="A13" s="42"/>
      <c r="B13" s="2" t="s">
        <v>53</v>
      </c>
      <c r="C13" s="8">
        <f>((C12*C$11)/C$10)</f>
        <v>0.60159697526666378</v>
      </c>
      <c r="D13" s="8">
        <f t="shared" ref="D13:H13" si="4">((D12*D$11)/D$10)</f>
        <v>0.66296678165162526</v>
      </c>
      <c r="E13" s="8">
        <f t="shared" si="4"/>
        <v>0.67558547588511153</v>
      </c>
      <c r="F13" s="8">
        <f t="shared" si="4"/>
        <v>0.60554446198101197</v>
      </c>
      <c r="G13" s="8">
        <f t="shared" si="4"/>
        <v>0.35466939279748744</v>
      </c>
      <c r="H13" s="8">
        <f t="shared" si="4"/>
        <v>0.30119117495400211</v>
      </c>
    </row>
    <row r="14" spans="1:18" s="39" customFormat="1" ht="15" customHeight="1" x14ac:dyDescent="0.35">
      <c r="A14" s="42"/>
      <c r="B14" s="2" t="s">
        <v>56</v>
      </c>
      <c r="C14" s="8">
        <f>((C12*C$11)/C$10)*6</f>
        <v>3.6095818515999829</v>
      </c>
      <c r="D14" s="8">
        <f t="shared" ref="D14:H14" si="5">((D12*D$11)/D$10)*6</f>
        <v>3.9778006899097518</v>
      </c>
      <c r="E14" s="8">
        <f t="shared" si="5"/>
        <v>4.053512855310669</v>
      </c>
      <c r="F14" s="8">
        <f t="shared" si="5"/>
        <v>3.6332667718860718</v>
      </c>
      <c r="G14" s="8">
        <f t="shared" si="5"/>
        <v>2.1280163567849248</v>
      </c>
      <c r="H14" s="8">
        <f t="shared" si="5"/>
        <v>1.8071470497240125</v>
      </c>
      <c r="J14" s="38"/>
    </row>
    <row r="15" spans="1:18" s="39" customFormat="1" ht="15" customHeight="1" x14ac:dyDescent="0.35">
      <c r="A15" s="43"/>
      <c r="B15" s="2" t="s">
        <v>28</v>
      </c>
      <c r="C15" s="29">
        <f>6-C14</f>
        <v>2.3904181484000171</v>
      </c>
      <c r="D15" s="29">
        <f t="shared" ref="D15:H15" si="6">6-D14</f>
        <v>2.0221993100902482</v>
      </c>
      <c r="E15" s="29">
        <f t="shared" si="6"/>
        <v>1.946487144689331</v>
      </c>
      <c r="F15" s="29">
        <f t="shared" si="6"/>
        <v>2.3667332281139282</v>
      </c>
      <c r="G15" s="29">
        <f t="shared" si="6"/>
        <v>3.8719836432150752</v>
      </c>
      <c r="H15" s="29">
        <f t="shared" si="6"/>
        <v>4.1928529502759879</v>
      </c>
      <c r="J15" s="38"/>
    </row>
    <row r="16" spans="1:18" s="39" customFormat="1" ht="15" customHeight="1" x14ac:dyDescent="0.35">
      <c r="J16" s="38"/>
      <c r="K16" s="32"/>
      <c r="L16" s="14"/>
      <c r="M16" s="14"/>
      <c r="N16" s="14"/>
      <c r="O16" s="14"/>
    </row>
    <row r="17" s="39" customFormat="1" ht="15" customHeight="1" x14ac:dyDescent="0.35"/>
  </sheetData>
  <mergeCells count="2">
    <mergeCell ref="A2:A7"/>
    <mergeCell ref="A10:A1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7"/>
  <sheetViews>
    <sheetView workbookViewId="0"/>
  </sheetViews>
  <sheetFormatPr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17" width="8.7265625" customWidth="1"/>
  </cols>
  <sheetData>
    <row r="1" spans="1:17" ht="15" customHeight="1" x14ac:dyDescent="0.35">
      <c r="A1" s="4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4"/>
      <c r="J1" s="4"/>
      <c r="K1" s="1" t="s">
        <v>0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</row>
    <row r="2" spans="1:17" ht="15" customHeight="1" x14ac:dyDescent="0.35">
      <c r="A2" s="40" t="s">
        <v>27</v>
      </c>
      <c r="B2" s="2" t="s">
        <v>4</v>
      </c>
      <c r="C2" s="6">
        <v>9.6765480000000004</v>
      </c>
      <c r="D2" s="6">
        <v>6.2090280000000009</v>
      </c>
      <c r="E2" s="6">
        <v>11.32362</v>
      </c>
      <c r="F2" s="6">
        <v>9.8824320000000014</v>
      </c>
      <c r="G2" s="6">
        <v>4.5294479999999995</v>
      </c>
      <c r="H2" s="6">
        <v>10.196676</v>
      </c>
      <c r="I2" s="4"/>
      <c r="J2" s="38"/>
      <c r="K2" s="16" t="s">
        <v>57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</row>
    <row r="3" spans="1:17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4"/>
      <c r="J3" s="38"/>
      <c r="K3" s="2" t="s">
        <v>28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7" ht="15" customHeight="1" x14ac:dyDescent="0.35">
      <c r="A4" s="40"/>
      <c r="B4" s="2" t="s">
        <v>52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4"/>
      <c r="J4" s="38"/>
      <c r="K4" s="39"/>
      <c r="L4" s="39"/>
      <c r="M4" s="39"/>
      <c r="N4" s="39"/>
      <c r="O4" s="39"/>
      <c r="P4" s="39"/>
      <c r="Q4" s="39"/>
    </row>
    <row r="5" spans="1:17" ht="15" customHeight="1" x14ac:dyDescent="0.35">
      <c r="A5" s="40"/>
      <c r="B5" s="2" t="s">
        <v>53</v>
      </c>
      <c r="C5" s="8">
        <f t="shared" ref="C5:H5" si="0">((C4*C$3)/C$2)</f>
        <v>0.51671319152243134</v>
      </c>
      <c r="D5" s="8">
        <f t="shared" si="0"/>
        <v>0.80527902273914687</v>
      </c>
      <c r="E5" s="8">
        <f t="shared" si="0"/>
        <v>0.44155490911916861</v>
      </c>
      <c r="F5" s="8">
        <f t="shared" si="0"/>
        <v>0.50594833336571399</v>
      </c>
      <c r="G5" s="8">
        <f t="shared" si="0"/>
        <v>1.1038872727979216</v>
      </c>
      <c r="H5" s="8">
        <f t="shared" si="0"/>
        <v>0.49035587675826908</v>
      </c>
      <c r="I5" s="4"/>
      <c r="J5" s="38"/>
      <c r="K5" s="1" t="s">
        <v>0</v>
      </c>
      <c r="L5" s="1" t="s">
        <v>1</v>
      </c>
      <c r="M5" s="1" t="s">
        <v>8</v>
      </c>
      <c r="N5" s="1" t="s">
        <v>9</v>
      </c>
      <c r="O5" s="1" t="s">
        <v>10</v>
      </c>
      <c r="P5" s="1" t="s">
        <v>47</v>
      </c>
      <c r="Q5" s="1" t="s">
        <v>7</v>
      </c>
    </row>
    <row r="6" spans="1:17" ht="15" customHeight="1" x14ac:dyDescent="0.35">
      <c r="A6" s="40"/>
      <c r="B6" s="2" t="s">
        <v>56</v>
      </c>
      <c r="C6" s="8">
        <f t="shared" ref="C6:H6" si="1">(((C4*C$3)/C$2))*6</f>
        <v>3.1002791491345878</v>
      </c>
      <c r="D6" s="8">
        <f t="shared" si="1"/>
        <v>4.8316741364348808</v>
      </c>
      <c r="E6" s="8">
        <f t="shared" si="1"/>
        <v>2.6493294547150117</v>
      </c>
      <c r="F6" s="8">
        <f t="shared" si="1"/>
        <v>3.0356900001942839</v>
      </c>
      <c r="G6" s="8">
        <f t="shared" si="1"/>
        <v>6.6233236367875303</v>
      </c>
      <c r="H6" s="8">
        <f t="shared" si="1"/>
        <v>2.9421352605496143</v>
      </c>
      <c r="I6" s="4"/>
      <c r="J6" s="38"/>
      <c r="K6" s="2" t="s">
        <v>31</v>
      </c>
      <c r="L6" s="17">
        <f>L2*5</f>
        <v>5</v>
      </c>
      <c r="M6" s="17">
        <f t="shared" ref="M6:Q6" si="2">M2*5</f>
        <v>5</v>
      </c>
      <c r="N6" s="17">
        <f t="shared" si="2"/>
        <v>5</v>
      </c>
      <c r="O6" s="17">
        <f t="shared" si="2"/>
        <v>5</v>
      </c>
      <c r="P6" s="17">
        <f t="shared" si="2"/>
        <v>5</v>
      </c>
      <c r="Q6" s="17">
        <f t="shared" si="2"/>
        <v>5</v>
      </c>
    </row>
    <row r="7" spans="1:17" ht="15" customHeight="1" x14ac:dyDescent="0.35">
      <c r="A7" s="40"/>
      <c r="B7" s="2" t="s">
        <v>28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4"/>
      <c r="J7" s="4"/>
      <c r="K7" s="2" t="s">
        <v>2</v>
      </c>
      <c r="L7" s="17">
        <f>L6+1</f>
        <v>6</v>
      </c>
      <c r="M7" s="17">
        <f t="shared" ref="M7:Q7" si="3">M6+1</f>
        <v>6</v>
      </c>
      <c r="N7" s="17">
        <f t="shared" si="3"/>
        <v>6</v>
      </c>
      <c r="O7" s="17">
        <f t="shared" si="3"/>
        <v>6</v>
      </c>
      <c r="P7" s="17">
        <f t="shared" si="3"/>
        <v>6</v>
      </c>
      <c r="Q7" s="17">
        <f t="shared" si="3"/>
        <v>6</v>
      </c>
    </row>
    <row r="8" spans="1:17" ht="15" customHeight="1" x14ac:dyDescent="0.35">
      <c r="A8" s="4"/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</row>
    <row r="9" spans="1:17" ht="15" customHeight="1" x14ac:dyDescent="0.35">
      <c r="A9" s="4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1" t="s">
        <v>7</v>
      </c>
      <c r="I9" s="4"/>
      <c r="J9" s="38"/>
      <c r="K9" s="39"/>
      <c r="L9" s="39"/>
      <c r="M9" s="39"/>
      <c r="N9" s="39"/>
      <c r="O9" s="39"/>
      <c r="P9" s="39"/>
      <c r="Q9" s="39"/>
    </row>
    <row r="10" spans="1:17" ht="15" customHeight="1" x14ac:dyDescent="0.35">
      <c r="A10" s="41" t="s">
        <v>55</v>
      </c>
      <c r="B10" s="2" t="s">
        <v>4</v>
      </c>
      <c r="C10" s="6"/>
      <c r="D10" s="6"/>
      <c r="E10" s="6"/>
      <c r="F10" s="6"/>
      <c r="G10" s="6"/>
      <c r="H10" s="6"/>
      <c r="I10" s="39"/>
      <c r="J10" s="38"/>
      <c r="K10" s="39"/>
      <c r="L10" s="39"/>
      <c r="M10" s="39"/>
      <c r="N10" s="39"/>
      <c r="O10" s="39"/>
      <c r="P10" s="39"/>
      <c r="Q10" s="39"/>
    </row>
    <row r="11" spans="1:17" ht="15" customHeight="1" x14ac:dyDescent="0.35">
      <c r="A11" s="42"/>
      <c r="B11" s="2" t="s">
        <v>3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35">
      <c r="A12" s="42"/>
      <c r="B12" s="2" t="s">
        <v>52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35">
      <c r="A13" s="42"/>
      <c r="B13" s="2" t="s">
        <v>53</v>
      </c>
      <c r="C13" s="8" t="e">
        <f>((C12*C$11)/C$10)</f>
        <v>#DIV/0!</v>
      </c>
      <c r="D13" s="8" t="e">
        <f t="shared" ref="D13:H13" si="4">((D12*D$11)/D$10)</f>
        <v>#DIV/0!</v>
      </c>
      <c r="E13" s="8" t="e">
        <f t="shared" si="4"/>
        <v>#DIV/0!</v>
      </c>
      <c r="F13" s="8" t="e">
        <f t="shared" si="4"/>
        <v>#DIV/0!</v>
      </c>
      <c r="G13" s="8" t="e">
        <f t="shared" si="4"/>
        <v>#DIV/0!</v>
      </c>
      <c r="H13" s="8" t="e">
        <f t="shared" si="4"/>
        <v>#DIV/0!</v>
      </c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35">
      <c r="A14" s="42"/>
      <c r="B14" s="2" t="s">
        <v>56</v>
      </c>
      <c r="C14" s="8" t="e">
        <f>((C12*C$11)/C$10)*6</f>
        <v>#DIV/0!</v>
      </c>
      <c r="D14" s="8" t="e">
        <f t="shared" ref="D14:H14" si="5">((D12*D$11)/D$10)*6</f>
        <v>#DIV/0!</v>
      </c>
      <c r="E14" s="8" t="e">
        <f t="shared" si="5"/>
        <v>#DIV/0!</v>
      </c>
      <c r="F14" s="8" t="e">
        <f t="shared" si="5"/>
        <v>#DIV/0!</v>
      </c>
      <c r="G14" s="8" t="e">
        <f t="shared" si="5"/>
        <v>#DIV/0!</v>
      </c>
      <c r="H14" s="8" t="e">
        <f t="shared" si="5"/>
        <v>#DIV/0!</v>
      </c>
      <c r="I14" s="39"/>
      <c r="J14" s="38"/>
      <c r="K14" s="39"/>
      <c r="L14" s="39"/>
      <c r="M14" s="39"/>
      <c r="N14" s="39"/>
      <c r="O14" s="39"/>
      <c r="P14" s="39"/>
      <c r="Q14" s="39"/>
    </row>
    <row r="15" spans="1:17" ht="15" customHeight="1" x14ac:dyDescent="0.35">
      <c r="A15" s="43"/>
      <c r="B15" s="2" t="s">
        <v>28</v>
      </c>
      <c r="C15" s="29" t="e">
        <f>6-C14</f>
        <v>#DIV/0!</v>
      </c>
      <c r="D15" s="29" t="e">
        <f t="shared" ref="D15:H15" si="6">6-D14</f>
        <v>#DIV/0!</v>
      </c>
      <c r="E15" s="29" t="e">
        <f t="shared" si="6"/>
        <v>#DIV/0!</v>
      </c>
      <c r="F15" s="29" t="e">
        <f t="shared" si="6"/>
        <v>#DIV/0!</v>
      </c>
      <c r="G15" s="29" t="e">
        <f t="shared" si="6"/>
        <v>#DIV/0!</v>
      </c>
      <c r="H15" s="29" t="e">
        <f t="shared" si="6"/>
        <v>#DIV/0!</v>
      </c>
      <c r="I15" s="39"/>
      <c r="J15" s="38"/>
      <c r="K15" s="39"/>
      <c r="L15" s="39"/>
      <c r="M15" s="39"/>
      <c r="N15" s="39"/>
      <c r="O15" s="39"/>
      <c r="P15" s="39"/>
      <c r="Q15" s="39"/>
    </row>
    <row r="16" spans="1:17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8"/>
      <c r="K16" s="32"/>
      <c r="L16" s="14"/>
      <c r="M16" s="14"/>
      <c r="N16" s="14"/>
      <c r="O16" s="14"/>
      <c r="P16" s="39"/>
      <c r="Q16" s="39"/>
    </row>
    <row r="17" spans="1:17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</sheetData>
  <mergeCells count="2">
    <mergeCell ref="A2:A7"/>
    <mergeCell ref="A10:A1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7"/>
  <sheetViews>
    <sheetView workbookViewId="0"/>
  </sheetViews>
  <sheetFormatPr defaultRowHeight="14.5" x14ac:dyDescent="0.35"/>
  <cols>
    <col min="1" max="1" width="4.7265625" customWidth="1"/>
    <col min="2" max="2" width="15.7265625" customWidth="1"/>
    <col min="3" max="9" width="8.7265625" customWidth="1"/>
    <col min="10" max="10" width="4.7265625" customWidth="1"/>
    <col min="11" max="11" width="15.7265625" customWidth="1"/>
    <col min="12" max="17" width="8.7265625" customWidth="1"/>
  </cols>
  <sheetData>
    <row r="1" spans="1:17" ht="15" customHeight="1" x14ac:dyDescent="0.35">
      <c r="A1" s="4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4"/>
      <c r="J1" s="4"/>
      <c r="K1" s="1" t="s">
        <v>0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</row>
    <row r="2" spans="1:17" ht="15" customHeight="1" x14ac:dyDescent="0.35">
      <c r="A2" s="40" t="s">
        <v>27</v>
      </c>
      <c r="B2" s="2" t="s">
        <v>4</v>
      </c>
      <c r="C2" s="6">
        <v>3.5217000000000001</v>
      </c>
      <c r="D2" s="6">
        <v>4.5619560000000003</v>
      </c>
      <c r="E2" s="6">
        <v>4.4969400000000004</v>
      </c>
      <c r="F2" s="6">
        <v>6.2198640000000003</v>
      </c>
      <c r="G2" s="6">
        <v>4.7244960000000003</v>
      </c>
      <c r="H2" s="6">
        <v>4.3452360000000008</v>
      </c>
      <c r="I2" s="4"/>
      <c r="J2" s="38"/>
      <c r="K2" s="16" t="s">
        <v>57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</row>
    <row r="3" spans="1:17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4"/>
      <c r="J3" s="38"/>
      <c r="K3" s="2" t="s">
        <v>28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7" ht="15" customHeight="1" x14ac:dyDescent="0.35">
      <c r="A4" s="40"/>
      <c r="B4" s="2" t="s">
        <v>52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4"/>
      <c r="J4" s="38"/>
      <c r="K4" s="39"/>
      <c r="L4" s="39"/>
      <c r="M4" s="39"/>
      <c r="N4" s="39"/>
      <c r="O4" s="39"/>
      <c r="P4" s="39"/>
      <c r="Q4" s="39"/>
    </row>
    <row r="5" spans="1:17" ht="15" customHeight="1" x14ac:dyDescent="0.35">
      <c r="A5" s="40"/>
      <c r="B5" s="2" t="s">
        <v>53</v>
      </c>
      <c r="C5" s="8">
        <f t="shared" ref="C5:H5" si="0">((C4*C$3)/C$2)</f>
        <v>1.4197688616293267</v>
      </c>
      <c r="D5" s="8">
        <f t="shared" si="0"/>
        <v>1.0960210927067249</v>
      </c>
      <c r="E5" s="8">
        <f t="shared" si="0"/>
        <v>1.111867180794051</v>
      </c>
      <c r="F5" s="8">
        <f t="shared" si="0"/>
        <v>0.80387609761242362</v>
      </c>
      <c r="G5" s="8">
        <f t="shared" si="0"/>
        <v>1.0583139450218604</v>
      </c>
      <c r="H5" s="8">
        <f t="shared" si="0"/>
        <v>1.150685486357933</v>
      </c>
      <c r="I5" s="4"/>
      <c r="J5" s="38"/>
      <c r="K5" s="1" t="s">
        <v>0</v>
      </c>
      <c r="L5" s="1" t="s">
        <v>1</v>
      </c>
      <c r="M5" s="1" t="s">
        <v>8</v>
      </c>
      <c r="N5" s="1" t="s">
        <v>9</v>
      </c>
      <c r="O5" s="1" t="s">
        <v>10</v>
      </c>
      <c r="P5" s="1" t="s">
        <v>47</v>
      </c>
      <c r="Q5" s="1" t="s">
        <v>7</v>
      </c>
    </row>
    <row r="6" spans="1:17" ht="15" customHeight="1" x14ac:dyDescent="0.35">
      <c r="A6" s="40"/>
      <c r="B6" s="2" t="s">
        <v>56</v>
      </c>
      <c r="C6" s="8">
        <f t="shared" ref="C6:H6" si="1">(((C4*C$3)/C$2))*6</f>
        <v>8.5186131697759606</v>
      </c>
      <c r="D6" s="8">
        <f t="shared" si="1"/>
        <v>6.5761265562403493</v>
      </c>
      <c r="E6" s="8">
        <f t="shared" si="1"/>
        <v>6.671203084764306</v>
      </c>
      <c r="F6" s="8">
        <f t="shared" si="1"/>
        <v>4.8232565856745415</v>
      </c>
      <c r="G6" s="8">
        <f t="shared" si="1"/>
        <v>6.3498836701311623</v>
      </c>
      <c r="H6" s="8">
        <f t="shared" si="1"/>
        <v>6.9041129181475984</v>
      </c>
      <c r="I6" s="4"/>
      <c r="J6" s="38"/>
      <c r="K6" s="2" t="s">
        <v>31</v>
      </c>
      <c r="L6" s="17">
        <f>L2*5</f>
        <v>5</v>
      </c>
      <c r="M6" s="17">
        <f t="shared" ref="M6:Q6" si="2">M2*5</f>
        <v>5</v>
      </c>
      <c r="N6" s="17">
        <f t="shared" si="2"/>
        <v>5</v>
      </c>
      <c r="O6" s="17">
        <f t="shared" si="2"/>
        <v>5</v>
      </c>
      <c r="P6" s="17">
        <f t="shared" si="2"/>
        <v>5</v>
      </c>
      <c r="Q6" s="17">
        <f t="shared" si="2"/>
        <v>5</v>
      </c>
    </row>
    <row r="7" spans="1:17" ht="15" customHeight="1" x14ac:dyDescent="0.35">
      <c r="A7" s="40"/>
      <c r="B7" s="2" t="s">
        <v>28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4"/>
      <c r="J7" s="4"/>
      <c r="K7" s="2" t="s">
        <v>2</v>
      </c>
      <c r="L7" s="17">
        <f>L6+1</f>
        <v>6</v>
      </c>
      <c r="M7" s="17">
        <f t="shared" ref="M7:Q7" si="3">M6+1</f>
        <v>6</v>
      </c>
      <c r="N7" s="17">
        <f t="shared" si="3"/>
        <v>6</v>
      </c>
      <c r="O7" s="17">
        <f t="shared" si="3"/>
        <v>6</v>
      </c>
      <c r="P7" s="17">
        <f t="shared" si="3"/>
        <v>6</v>
      </c>
      <c r="Q7" s="17">
        <f t="shared" si="3"/>
        <v>6</v>
      </c>
    </row>
    <row r="8" spans="1:17" ht="15" customHeight="1" x14ac:dyDescent="0.35">
      <c r="A8" s="4"/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</row>
    <row r="9" spans="1:17" ht="15" customHeight="1" x14ac:dyDescent="0.35">
      <c r="A9" s="4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1" t="s">
        <v>7</v>
      </c>
      <c r="I9" s="4"/>
      <c r="J9" s="38"/>
      <c r="K9" s="39"/>
      <c r="L9" s="39"/>
      <c r="M9" s="39"/>
      <c r="N9" s="39"/>
      <c r="O9" s="39"/>
      <c r="P9" s="39"/>
      <c r="Q9" s="39"/>
    </row>
    <row r="10" spans="1:17" ht="15" customHeight="1" x14ac:dyDescent="0.35">
      <c r="A10" s="41" t="s">
        <v>55</v>
      </c>
      <c r="B10" s="2" t="s">
        <v>4</v>
      </c>
      <c r="C10" s="6">
        <v>3.5000279999999999</v>
      </c>
      <c r="D10" s="6">
        <v>5.1362640000000006</v>
      </c>
      <c r="E10" s="6">
        <v>5.0062319999999998</v>
      </c>
      <c r="F10" s="6">
        <v>4.7678399999999996</v>
      </c>
      <c r="G10" s="6">
        <v>4.3343999999999996</v>
      </c>
      <c r="H10" s="6">
        <v>4.4644320000000004</v>
      </c>
      <c r="I10" s="39"/>
      <c r="J10" s="38"/>
      <c r="K10" s="39"/>
      <c r="L10" s="39"/>
      <c r="M10" s="39"/>
      <c r="N10" s="39"/>
      <c r="O10" s="39"/>
      <c r="P10" s="39"/>
      <c r="Q10" s="39"/>
    </row>
    <row r="11" spans="1:17" ht="15" customHeight="1" x14ac:dyDescent="0.35">
      <c r="A11" s="42"/>
      <c r="B11" s="2" t="s">
        <v>3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35">
      <c r="A12" s="42"/>
      <c r="B12" s="2" t="s">
        <v>52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35">
      <c r="A13" s="42"/>
      <c r="B13" s="2" t="s">
        <v>53</v>
      </c>
      <c r="C13" s="8">
        <f>((C12*C$11)/C$10)</f>
        <v>0.57142400003657112</v>
      </c>
      <c r="D13" s="8">
        <f t="shared" ref="D13:H13" si="4">((D12*D$11)/D$10)</f>
        <v>0.38938808441310646</v>
      </c>
      <c r="E13" s="8">
        <f t="shared" si="4"/>
        <v>0.39950206063162874</v>
      </c>
      <c r="F13" s="8">
        <f t="shared" si="4"/>
        <v>0.4194771636632102</v>
      </c>
      <c r="G13" s="8">
        <f t="shared" si="4"/>
        <v>0.46142488002953125</v>
      </c>
      <c r="H13" s="8">
        <f t="shared" si="4"/>
        <v>0.44798532041702055</v>
      </c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35">
      <c r="A14" s="42"/>
      <c r="B14" s="2" t="s">
        <v>56</v>
      </c>
      <c r="C14" s="8">
        <f>((C12*C$11)/C$10)*6</f>
        <v>3.4285440002194267</v>
      </c>
      <c r="D14" s="8">
        <f t="shared" ref="D14:H14" si="5">((D12*D$11)/D$10)*6</f>
        <v>2.3363285064786385</v>
      </c>
      <c r="E14" s="8">
        <f t="shared" si="5"/>
        <v>2.3970123637897727</v>
      </c>
      <c r="F14" s="8">
        <f t="shared" si="5"/>
        <v>2.5168629819792612</v>
      </c>
      <c r="G14" s="8">
        <f t="shared" si="5"/>
        <v>2.7685492801771874</v>
      </c>
      <c r="H14" s="8">
        <f t="shared" si="5"/>
        <v>2.6879119225021233</v>
      </c>
      <c r="I14" s="39"/>
      <c r="J14" s="38"/>
      <c r="K14" s="39"/>
      <c r="L14" s="39"/>
      <c r="M14" s="39"/>
      <c r="N14" s="39"/>
      <c r="O14" s="39"/>
      <c r="P14" s="39"/>
      <c r="Q14" s="39"/>
    </row>
    <row r="15" spans="1:17" ht="15" customHeight="1" x14ac:dyDescent="0.35">
      <c r="A15" s="43"/>
      <c r="B15" s="2" t="s">
        <v>28</v>
      </c>
      <c r="C15" s="29">
        <f>6-C14</f>
        <v>2.5714559997805733</v>
      </c>
      <c r="D15" s="29">
        <f t="shared" ref="D15:H15" si="6">6-D14</f>
        <v>3.6636714935213615</v>
      </c>
      <c r="E15" s="29">
        <f t="shared" si="6"/>
        <v>3.6029876362102273</v>
      </c>
      <c r="F15" s="29">
        <f t="shared" si="6"/>
        <v>3.4831370180207388</v>
      </c>
      <c r="G15" s="29">
        <f t="shared" si="6"/>
        <v>3.2314507198228126</v>
      </c>
      <c r="H15" s="29">
        <f t="shared" si="6"/>
        <v>3.3120880774978767</v>
      </c>
      <c r="I15" s="39"/>
      <c r="J15" s="38"/>
      <c r="K15" s="39"/>
      <c r="L15" s="39"/>
      <c r="M15" s="39"/>
      <c r="N15" s="39"/>
      <c r="O15" s="39"/>
      <c r="P15" s="39"/>
      <c r="Q15" s="39"/>
    </row>
    <row r="16" spans="1:17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8"/>
      <c r="K16" s="32"/>
      <c r="L16" s="14"/>
      <c r="M16" s="14"/>
      <c r="N16" s="14"/>
      <c r="O16" s="14"/>
      <c r="P16" s="39"/>
      <c r="Q16" s="39"/>
    </row>
    <row r="17" spans="1:17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</sheetData>
  <mergeCells count="2">
    <mergeCell ref="A2:A7"/>
    <mergeCell ref="A10:A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F773-1CE8-489F-81E3-CBD566F7F498}">
  <dimension ref="A1:Q17"/>
  <sheetViews>
    <sheetView tabSelected="1" workbookViewId="0"/>
  </sheetViews>
  <sheetFormatPr defaultRowHeight="14.5" x14ac:dyDescent="0.35"/>
  <cols>
    <col min="1" max="1" width="4.7265625" customWidth="1"/>
    <col min="2" max="2" width="15.7265625" customWidth="1"/>
    <col min="10" max="10" width="4.7265625" customWidth="1"/>
    <col min="11" max="11" width="15.7265625" customWidth="1"/>
  </cols>
  <sheetData>
    <row r="1" spans="1:17" ht="15" customHeight="1" x14ac:dyDescent="0.35">
      <c r="A1" s="4"/>
      <c r="B1" s="1" t="s">
        <v>0</v>
      </c>
      <c r="C1" s="1" t="s">
        <v>1</v>
      </c>
      <c r="D1" s="1" t="s">
        <v>8</v>
      </c>
      <c r="E1" s="1" t="s">
        <v>9</v>
      </c>
      <c r="F1" s="1" t="s">
        <v>10</v>
      </c>
      <c r="G1" s="1" t="s">
        <v>47</v>
      </c>
      <c r="H1" s="1" t="s">
        <v>7</v>
      </c>
      <c r="I1" s="4"/>
      <c r="J1" s="4"/>
      <c r="K1" s="1" t="s">
        <v>0</v>
      </c>
      <c r="L1" s="27" t="s">
        <v>1</v>
      </c>
      <c r="M1" s="27" t="s">
        <v>8</v>
      </c>
      <c r="N1" s="27" t="s">
        <v>9</v>
      </c>
      <c r="O1" s="27" t="s">
        <v>10</v>
      </c>
      <c r="P1" s="27" t="s">
        <v>47</v>
      </c>
      <c r="Q1" s="27" t="s">
        <v>7</v>
      </c>
    </row>
    <row r="2" spans="1:17" ht="15" customHeight="1" x14ac:dyDescent="0.35">
      <c r="A2" s="40" t="s">
        <v>27</v>
      </c>
      <c r="B2" s="2" t="s">
        <v>4</v>
      </c>
      <c r="C2" s="6">
        <v>2.0046599999999999</v>
      </c>
      <c r="D2" s="6">
        <v>1.7554320000000001</v>
      </c>
      <c r="E2" s="6">
        <v>2.3514120000000003</v>
      </c>
      <c r="F2" s="6">
        <v>4.9412160000000007</v>
      </c>
      <c r="G2" s="6">
        <v>9.0697320000000001</v>
      </c>
      <c r="H2" s="6">
        <v>3.272472</v>
      </c>
      <c r="I2" s="4"/>
      <c r="J2" s="38"/>
      <c r="K2" s="16" t="s">
        <v>57</v>
      </c>
      <c r="L2" s="6">
        <v>1</v>
      </c>
      <c r="M2" s="6">
        <v>1</v>
      </c>
      <c r="N2" s="6">
        <v>1</v>
      </c>
      <c r="O2" s="6">
        <v>1</v>
      </c>
      <c r="P2" s="6">
        <v>1</v>
      </c>
      <c r="Q2" s="6">
        <v>1</v>
      </c>
    </row>
    <row r="3" spans="1:17" ht="15" customHeight="1" x14ac:dyDescent="0.35">
      <c r="A3" s="40"/>
      <c r="B3" s="2" t="s">
        <v>3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4"/>
      <c r="J3" s="38"/>
      <c r="K3" s="2" t="s">
        <v>28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7" ht="15" customHeight="1" x14ac:dyDescent="0.35">
      <c r="A4" s="40"/>
      <c r="B4" s="2" t="s">
        <v>52</v>
      </c>
      <c r="C4" s="5">
        <v>5</v>
      </c>
      <c r="D4" s="5">
        <v>5</v>
      </c>
      <c r="E4" s="5">
        <v>5</v>
      </c>
      <c r="F4" s="5">
        <v>5</v>
      </c>
      <c r="G4" s="5">
        <v>5</v>
      </c>
      <c r="H4" s="5">
        <v>5</v>
      </c>
      <c r="I4" s="4"/>
      <c r="J4" s="38"/>
      <c r="K4" s="39"/>
      <c r="L4" s="39"/>
      <c r="M4" s="39"/>
      <c r="N4" s="39"/>
      <c r="O4" s="39"/>
      <c r="P4" s="39"/>
      <c r="Q4" s="39"/>
    </row>
    <row r="5" spans="1:17" ht="15" customHeight="1" x14ac:dyDescent="0.35">
      <c r="A5" s="40"/>
      <c r="B5" s="2" t="s">
        <v>53</v>
      </c>
      <c r="C5" s="8">
        <f t="shared" ref="C5:H5" si="0">((C4*C$3)/C$2)</f>
        <v>2.4941885407001689</v>
      </c>
      <c r="D5" s="8">
        <f t="shared" si="0"/>
        <v>2.8483017285773529</v>
      </c>
      <c r="E5" s="8">
        <f t="shared" si="0"/>
        <v>2.1263819356199591</v>
      </c>
      <c r="F5" s="8">
        <f t="shared" si="0"/>
        <v>1.011896666731428</v>
      </c>
      <c r="G5" s="8">
        <f t="shared" si="0"/>
        <v>0.55128420553110058</v>
      </c>
      <c r="H5" s="8">
        <f t="shared" si="0"/>
        <v>1.5278969537401694</v>
      </c>
      <c r="I5" s="4"/>
      <c r="J5" s="38"/>
      <c r="K5" s="1" t="s">
        <v>0</v>
      </c>
      <c r="L5" s="1" t="s">
        <v>1</v>
      </c>
      <c r="M5" s="1" t="s">
        <v>8</v>
      </c>
      <c r="N5" s="1" t="s">
        <v>9</v>
      </c>
      <c r="O5" s="1" t="s">
        <v>10</v>
      </c>
      <c r="P5" s="1" t="s">
        <v>47</v>
      </c>
      <c r="Q5" s="1" t="s">
        <v>7</v>
      </c>
    </row>
    <row r="6" spans="1:17" ht="15" customHeight="1" x14ac:dyDescent="0.35">
      <c r="A6" s="40"/>
      <c r="B6" s="2" t="s">
        <v>56</v>
      </c>
      <c r="C6" s="8">
        <f t="shared" ref="C6:H6" si="1">(((C4*C$3)/C$2))*6</f>
        <v>14.965131244201014</v>
      </c>
      <c r="D6" s="8">
        <f t="shared" si="1"/>
        <v>17.089810371464118</v>
      </c>
      <c r="E6" s="8">
        <f t="shared" si="1"/>
        <v>12.758291613719756</v>
      </c>
      <c r="F6" s="8">
        <f t="shared" si="1"/>
        <v>6.0713800003885678</v>
      </c>
      <c r="G6" s="8">
        <f t="shared" si="1"/>
        <v>3.3077052331866037</v>
      </c>
      <c r="H6" s="8">
        <f t="shared" si="1"/>
        <v>9.1673817224410161</v>
      </c>
      <c r="I6" s="4"/>
      <c r="J6" s="38"/>
      <c r="K6" s="2" t="s">
        <v>31</v>
      </c>
      <c r="L6" s="17">
        <f>L2*5</f>
        <v>5</v>
      </c>
      <c r="M6" s="17">
        <f t="shared" ref="M6:Q6" si="2">M2*5</f>
        <v>5</v>
      </c>
      <c r="N6" s="17">
        <f t="shared" si="2"/>
        <v>5</v>
      </c>
      <c r="O6" s="17">
        <f t="shared" si="2"/>
        <v>5</v>
      </c>
      <c r="P6" s="17">
        <f t="shared" si="2"/>
        <v>5</v>
      </c>
      <c r="Q6" s="17">
        <f t="shared" si="2"/>
        <v>5</v>
      </c>
    </row>
    <row r="7" spans="1:17" ht="15" customHeight="1" x14ac:dyDescent="0.35">
      <c r="A7" s="40"/>
      <c r="B7" s="2" t="s">
        <v>28</v>
      </c>
      <c r="C7" s="5">
        <v>6</v>
      </c>
      <c r="D7" s="5">
        <v>6</v>
      </c>
      <c r="E7" s="5">
        <v>6</v>
      </c>
      <c r="F7" s="5">
        <v>6</v>
      </c>
      <c r="G7" s="5">
        <v>6</v>
      </c>
      <c r="H7" s="5">
        <v>6</v>
      </c>
      <c r="I7" s="4"/>
      <c r="J7" s="4"/>
      <c r="K7" s="2" t="s">
        <v>2</v>
      </c>
      <c r="L7" s="17">
        <f>L6+1</f>
        <v>6</v>
      </c>
      <c r="M7" s="17">
        <f t="shared" ref="M7:Q7" si="3">M6+1</f>
        <v>6</v>
      </c>
      <c r="N7" s="17">
        <f t="shared" si="3"/>
        <v>6</v>
      </c>
      <c r="O7" s="17">
        <f t="shared" si="3"/>
        <v>6</v>
      </c>
      <c r="P7" s="17">
        <f t="shared" si="3"/>
        <v>6</v>
      </c>
      <c r="Q7" s="17">
        <f t="shared" si="3"/>
        <v>6</v>
      </c>
    </row>
    <row r="8" spans="1:17" ht="15" customHeight="1" x14ac:dyDescent="0.35">
      <c r="A8" s="4"/>
      <c r="B8" s="4"/>
      <c r="C8" s="4"/>
      <c r="D8" s="4"/>
      <c r="E8" s="4"/>
      <c r="F8" s="4"/>
      <c r="G8" s="4"/>
      <c r="H8" s="4"/>
      <c r="I8" s="4"/>
      <c r="J8" s="38"/>
      <c r="K8" s="39"/>
      <c r="L8" s="39"/>
      <c r="M8" s="39"/>
      <c r="N8" s="39"/>
      <c r="O8" s="39"/>
      <c r="P8" s="39"/>
      <c r="Q8" s="39"/>
    </row>
    <row r="9" spans="1:17" ht="15" customHeight="1" x14ac:dyDescent="0.35">
      <c r="A9" s="4"/>
      <c r="B9" s="1" t="s">
        <v>0</v>
      </c>
      <c r="C9" s="1" t="s">
        <v>1</v>
      </c>
      <c r="D9" s="1" t="s">
        <v>8</v>
      </c>
      <c r="E9" s="1" t="s">
        <v>9</v>
      </c>
      <c r="F9" s="1" t="s">
        <v>10</v>
      </c>
      <c r="G9" s="1" t="s">
        <v>47</v>
      </c>
      <c r="H9" s="1" t="s">
        <v>7</v>
      </c>
      <c r="I9" s="4"/>
      <c r="J9" s="38"/>
      <c r="K9" s="39"/>
      <c r="L9" s="39"/>
      <c r="M9" s="39"/>
      <c r="N9" s="39"/>
      <c r="O9" s="39"/>
      <c r="P9" s="39"/>
      <c r="Q9" s="39"/>
    </row>
    <row r="10" spans="1:17" ht="15" customHeight="1" x14ac:dyDescent="0.35">
      <c r="A10" s="41" t="s">
        <v>55</v>
      </c>
      <c r="B10" s="2" t="s">
        <v>4</v>
      </c>
      <c r="C10" s="6">
        <v>7.3143000000000002</v>
      </c>
      <c r="D10" s="6">
        <v>3.2074560000000005</v>
      </c>
      <c r="E10" s="6">
        <v>4.9628879999999995</v>
      </c>
      <c r="F10" s="6">
        <v>8.2461959999999994</v>
      </c>
      <c r="G10" s="6">
        <v>11.735388</v>
      </c>
      <c r="H10" s="6">
        <v>11.193588</v>
      </c>
      <c r="I10" s="39"/>
      <c r="J10" s="38"/>
      <c r="K10" s="39"/>
      <c r="L10" s="39"/>
      <c r="M10" s="39"/>
      <c r="N10" s="39"/>
      <c r="O10" s="39"/>
      <c r="P10" s="39"/>
      <c r="Q10" s="39"/>
    </row>
    <row r="11" spans="1:17" ht="15" customHeight="1" x14ac:dyDescent="0.35">
      <c r="A11" s="42"/>
      <c r="B11" s="2" t="s">
        <v>3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39"/>
      <c r="J11" s="39"/>
      <c r="K11" s="39"/>
      <c r="L11" s="39"/>
      <c r="M11" s="39"/>
      <c r="N11" s="39"/>
      <c r="O11" s="39"/>
      <c r="P11" s="39"/>
      <c r="Q11" s="39"/>
    </row>
    <row r="12" spans="1:17" ht="15" customHeight="1" x14ac:dyDescent="0.35">
      <c r="A12" s="42"/>
      <c r="B12" s="2" t="s">
        <v>52</v>
      </c>
      <c r="C12" s="5">
        <v>2</v>
      </c>
      <c r="D12" s="5">
        <v>2</v>
      </c>
      <c r="E12" s="5">
        <v>2</v>
      </c>
      <c r="F12" s="5">
        <v>2</v>
      </c>
      <c r="G12" s="5">
        <v>2</v>
      </c>
      <c r="H12" s="5">
        <v>2</v>
      </c>
      <c r="I12" s="39"/>
      <c r="J12" s="39"/>
      <c r="K12" s="39"/>
      <c r="L12" s="39"/>
      <c r="M12" s="39"/>
      <c r="N12" s="39"/>
      <c r="O12" s="39"/>
      <c r="P12" s="39"/>
      <c r="Q12" s="39"/>
    </row>
    <row r="13" spans="1:17" ht="15" customHeight="1" x14ac:dyDescent="0.35">
      <c r="A13" s="42"/>
      <c r="B13" s="2" t="s">
        <v>53</v>
      </c>
      <c r="C13" s="8">
        <f>((C12*C$11)/C$10)</f>
        <v>0.27343696594342587</v>
      </c>
      <c r="D13" s="8">
        <f t="shared" ref="D13:H13" si="4">((D12*D$11)/D$10)</f>
        <v>0.62354713517504201</v>
      </c>
      <c r="E13" s="8">
        <f t="shared" si="4"/>
        <v>0.40299116159784387</v>
      </c>
      <c r="F13" s="8">
        <f t="shared" si="4"/>
        <v>0.24253607360290735</v>
      </c>
      <c r="G13" s="8">
        <f t="shared" si="4"/>
        <v>0.17042470176529315</v>
      </c>
      <c r="H13" s="8">
        <f t="shared" si="4"/>
        <v>0.1786737192757139</v>
      </c>
      <c r="I13" s="39"/>
      <c r="J13" s="39"/>
      <c r="K13" s="39"/>
      <c r="L13" s="39"/>
      <c r="M13" s="39"/>
      <c r="N13" s="39"/>
      <c r="O13" s="39"/>
      <c r="P13" s="39"/>
      <c r="Q13" s="39"/>
    </row>
    <row r="14" spans="1:17" ht="15" customHeight="1" x14ac:dyDescent="0.35">
      <c r="A14" s="42"/>
      <c r="B14" s="2" t="s">
        <v>56</v>
      </c>
      <c r="C14" s="8">
        <f t="shared" ref="C14:H14" si="5">((C12*C$11)/C$10)*6</f>
        <v>1.6406217956605551</v>
      </c>
      <c r="D14" s="8">
        <f t="shared" si="5"/>
        <v>3.7412828110502518</v>
      </c>
      <c r="E14" s="8">
        <f t="shared" si="5"/>
        <v>2.4179469695870632</v>
      </c>
      <c r="F14" s="8">
        <f t="shared" si="5"/>
        <v>1.455216441617444</v>
      </c>
      <c r="G14" s="8">
        <f t="shared" si="5"/>
        <v>1.0225482105917589</v>
      </c>
      <c r="H14" s="8">
        <f t="shared" si="5"/>
        <v>1.0720423156542833</v>
      </c>
      <c r="I14" s="39"/>
      <c r="J14" s="38"/>
      <c r="K14" s="39"/>
      <c r="L14" s="39"/>
      <c r="M14" s="39"/>
      <c r="N14" s="39"/>
      <c r="O14" s="39"/>
      <c r="P14" s="39"/>
      <c r="Q14" s="39"/>
    </row>
    <row r="15" spans="1:17" ht="15" customHeight="1" x14ac:dyDescent="0.35">
      <c r="A15" s="43"/>
      <c r="B15" s="2" t="s">
        <v>28</v>
      </c>
      <c r="C15" s="29">
        <f>6-C14</f>
        <v>4.3593782043394445</v>
      </c>
      <c r="D15" s="29">
        <f t="shared" ref="D15:H15" si="6">6-D14</f>
        <v>2.2587171889497482</v>
      </c>
      <c r="E15" s="29">
        <f t="shared" si="6"/>
        <v>3.5820530304129368</v>
      </c>
      <c r="F15" s="29">
        <f t="shared" si="6"/>
        <v>4.544783558382556</v>
      </c>
      <c r="G15" s="29">
        <f t="shared" si="6"/>
        <v>4.9774517894082413</v>
      </c>
      <c r="H15" s="29">
        <f t="shared" si="6"/>
        <v>4.9279576843457171</v>
      </c>
      <c r="I15" s="39"/>
      <c r="J15" s="38"/>
      <c r="K15" s="39"/>
      <c r="L15" s="39"/>
      <c r="M15" s="39"/>
      <c r="N15" s="39"/>
      <c r="O15" s="39"/>
      <c r="P15" s="39"/>
      <c r="Q15" s="39"/>
    </row>
    <row r="16" spans="1:17" x14ac:dyDescent="0.35">
      <c r="A16" s="39"/>
      <c r="B16" s="39"/>
      <c r="C16" s="39"/>
      <c r="D16" s="39"/>
      <c r="E16" s="39"/>
      <c r="F16" s="39"/>
      <c r="G16" s="39"/>
      <c r="H16" s="39"/>
      <c r="I16" s="39"/>
      <c r="J16" s="38"/>
      <c r="K16" s="32"/>
      <c r="L16" s="14"/>
      <c r="M16" s="14"/>
      <c r="N16" s="14"/>
      <c r="O16" s="14"/>
      <c r="P16" s="39"/>
      <c r="Q16" s="39"/>
    </row>
    <row r="17" spans="1:17" x14ac:dyDescent="0.3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</row>
  </sheetData>
  <mergeCells count="2">
    <mergeCell ref="A2:A7"/>
    <mergeCell ref="A10:A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RG 12.12.20</vt:lpstr>
      <vt:lpstr>RG 18.12.20</vt:lpstr>
      <vt:lpstr>RG 26.12.20</vt:lpstr>
      <vt:lpstr>RG 26.01.21</vt:lpstr>
      <vt:lpstr>RG 28.01.21</vt:lpstr>
      <vt:lpstr>RG 07.08.21</vt:lpstr>
      <vt:lpstr>RG 27.08.21</vt:lpstr>
      <vt:lpstr>RG 14.09.21</vt:lpstr>
      <vt:lpstr>RG 19.10.21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TOM_Admin</dc:creator>
  <cp:lastModifiedBy>Tom Réveillon</cp:lastModifiedBy>
  <dcterms:created xsi:type="dcterms:W3CDTF">2020-12-01T10:56:01Z</dcterms:created>
  <dcterms:modified xsi:type="dcterms:W3CDTF">2022-04-29T09:54:45Z</dcterms:modified>
</cp:coreProperties>
</file>