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r\OneDrive\Documents\Activité Professionnelle\LIMNO 2019-2022\Experiments\Functional Response Beads\"/>
    </mc:Choice>
  </mc:AlternateContent>
  <xr:revisionPtr revIDLastSave="0" documentId="13_ncr:1_{5B9A32DF-9BDB-4780-9927-5DD7F9B4005F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FRB (8H00) 18.02.21" sheetId="4" r:id="rId1"/>
    <sheet name="FRB (8H00) 19.08.21" sheetId="5" r:id="rId2"/>
    <sheet name="FRB (8H00) 14.12.21" sheetId="6" r:id="rId3"/>
    <sheet name="FRB (8H00) 31.01.22" sheetId="7" r:id="rId4"/>
    <sheet name="FRB (8H00) 03.02.22" sheetId="8" r:id="rId5"/>
    <sheet name="FRB (8H00) 07.02.22" sheetId="9" r:id="rId6"/>
    <sheet name="FRB (8H00) 18.02.2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0" l="1"/>
  <c r="E6" i="10"/>
  <c r="F6" i="10"/>
  <c r="G6" i="10"/>
  <c r="H6" i="10"/>
  <c r="C6" i="10"/>
  <c r="E14" i="10"/>
  <c r="E15" i="10" s="1"/>
  <c r="F14" i="10"/>
  <c r="F15" i="10" s="1"/>
  <c r="G14" i="10"/>
  <c r="G15" i="10" s="1"/>
  <c r="H14" i="10"/>
  <c r="H15" i="10"/>
  <c r="D14" i="10"/>
  <c r="D15" i="10" s="1"/>
  <c r="C14" i="10"/>
  <c r="C15" i="10" s="1"/>
  <c r="C35" i="10"/>
  <c r="C34" i="10"/>
  <c r="D34" i="10" l="1"/>
  <c r="D35" i="10" s="1"/>
  <c r="E34" i="10"/>
  <c r="E35" i="10" s="1"/>
  <c r="N29" i="10"/>
  <c r="M29" i="10"/>
  <c r="M30" i="10"/>
  <c r="M31" i="10" s="1"/>
  <c r="E35" i="9"/>
  <c r="E34" i="9"/>
  <c r="D33" i="10"/>
  <c r="E33" i="10"/>
  <c r="C33" i="10"/>
  <c r="N30" i="10"/>
  <c r="N31" i="10" s="1"/>
  <c r="R24" i="10"/>
  <c r="R25" i="10" s="1"/>
  <c r="R23" i="10"/>
  <c r="Q23" i="10"/>
  <c r="Q24" i="10" s="1"/>
  <c r="Q25" i="10" s="1"/>
  <c r="P23" i="10"/>
  <c r="P24" i="10" s="1"/>
  <c r="P25" i="10" s="1"/>
  <c r="O23" i="10"/>
  <c r="O24" i="10" s="1"/>
  <c r="O25" i="10" s="1"/>
  <c r="N23" i="10"/>
  <c r="N24" i="10" s="1"/>
  <c r="N25" i="10" s="1"/>
  <c r="M23" i="10"/>
  <c r="M24" i="10" s="1"/>
  <c r="M25" i="10" s="1"/>
  <c r="R20" i="10"/>
  <c r="Q20" i="10"/>
  <c r="P20" i="10"/>
  <c r="O20" i="10"/>
  <c r="N20" i="10"/>
  <c r="M20" i="10"/>
  <c r="R17" i="10"/>
  <c r="Q17" i="10"/>
  <c r="P17" i="10"/>
  <c r="O17" i="10"/>
  <c r="N17" i="10"/>
  <c r="M17" i="10"/>
  <c r="R14" i="10"/>
  <c r="Q14" i="10"/>
  <c r="P14" i="10"/>
  <c r="O14" i="10"/>
  <c r="N14" i="10"/>
  <c r="M14" i="10"/>
  <c r="AB13" i="10"/>
  <c r="W13" i="10"/>
  <c r="H13" i="10"/>
  <c r="G13" i="10"/>
  <c r="F13" i="10"/>
  <c r="E13" i="10"/>
  <c r="D13" i="10"/>
  <c r="C13" i="10"/>
  <c r="AB12" i="10"/>
  <c r="AA12" i="10"/>
  <c r="AA13" i="10" s="1"/>
  <c r="Z12" i="10"/>
  <c r="Z13" i="10" s="1"/>
  <c r="Y12" i="10"/>
  <c r="Y13" i="10" s="1"/>
  <c r="X12" i="10"/>
  <c r="X13" i="10" s="1"/>
  <c r="W12" i="10"/>
  <c r="Y11" i="10"/>
  <c r="X11" i="10"/>
  <c r="W11" i="10"/>
  <c r="R11" i="10"/>
  <c r="Q11" i="10"/>
  <c r="P11" i="10"/>
  <c r="O11" i="10"/>
  <c r="N11" i="10"/>
  <c r="M11" i="10"/>
  <c r="AB10" i="10"/>
  <c r="AB11" i="10" s="1"/>
  <c r="AA10" i="10"/>
  <c r="AA11" i="10" s="1"/>
  <c r="Z10" i="10"/>
  <c r="Z11" i="10" s="1"/>
  <c r="Y10" i="10"/>
  <c r="X10" i="10"/>
  <c r="W10" i="10"/>
  <c r="AB9" i="10"/>
  <c r="AA9" i="10"/>
  <c r="Z9" i="10"/>
  <c r="W9" i="10"/>
  <c r="AB8" i="10"/>
  <c r="AA8" i="10"/>
  <c r="Z8" i="10"/>
  <c r="Y8" i="10"/>
  <c r="Y9" i="10" s="1"/>
  <c r="X8" i="10"/>
  <c r="X9" i="10" s="1"/>
  <c r="W8" i="10"/>
  <c r="R8" i="10"/>
  <c r="Q8" i="10"/>
  <c r="P8" i="10"/>
  <c r="O8" i="10"/>
  <c r="N8" i="10"/>
  <c r="M8" i="10"/>
  <c r="AB7" i="10"/>
  <c r="Y7" i="10"/>
  <c r="AB6" i="10"/>
  <c r="AA6" i="10"/>
  <c r="AA7" i="10" s="1"/>
  <c r="Z6" i="10"/>
  <c r="Z7" i="10" s="1"/>
  <c r="Y6" i="10"/>
  <c r="X6" i="10"/>
  <c r="X7" i="10" s="1"/>
  <c r="W6" i="10"/>
  <c r="W7" i="10" s="1"/>
  <c r="AB5" i="10"/>
  <c r="AA5" i="10"/>
  <c r="W5" i="10"/>
  <c r="R5" i="10"/>
  <c r="Q5" i="10"/>
  <c r="P5" i="10"/>
  <c r="O5" i="10"/>
  <c r="N5" i="10"/>
  <c r="M5" i="10"/>
  <c r="H5" i="10"/>
  <c r="G5" i="10"/>
  <c r="F5" i="10"/>
  <c r="E5" i="10"/>
  <c r="D5" i="10"/>
  <c r="C5" i="10"/>
  <c r="AB4" i="10"/>
  <c r="AA4" i="10"/>
  <c r="Z4" i="10"/>
  <c r="Z5" i="10" s="1"/>
  <c r="Y4" i="10"/>
  <c r="Y5" i="10" s="1"/>
  <c r="X4" i="10"/>
  <c r="X5" i="10" s="1"/>
  <c r="W4" i="10"/>
  <c r="AA3" i="10"/>
  <c r="X3" i="10"/>
  <c r="W3" i="10"/>
  <c r="AB2" i="10"/>
  <c r="AB3" i="10" s="1"/>
  <c r="AA2" i="10"/>
  <c r="Z2" i="10"/>
  <c r="Z3" i="10" s="1"/>
  <c r="Y2" i="10"/>
  <c r="Y3" i="10" s="1"/>
  <c r="X2" i="10"/>
  <c r="W2" i="10"/>
  <c r="E33" i="9"/>
  <c r="N30" i="9"/>
  <c r="N31" i="9" s="1"/>
  <c r="N29" i="9"/>
  <c r="C33" i="9"/>
  <c r="C34" i="9" s="1"/>
  <c r="C35" i="9" s="1"/>
  <c r="M25" i="9"/>
  <c r="R24" i="9"/>
  <c r="R25" i="9" s="1"/>
  <c r="M24" i="9"/>
  <c r="R23" i="9"/>
  <c r="Q23" i="9"/>
  <c r="Q24" i="9" s="1"/>
  <c r="Q25" i="9" s="1"/>
  <c r="P23" i="9"/>
  <c r="P24" i="9" s="1"/>
  <c r="P25" i="9" s="1"/>
  <c r="O23" i="9"/>
  <c r="O24" i="9" s="1"/>
  <c r="O25" i="9" s="1"/>
  <c r="N23" i="9"/>
  <c r="N24" i="9" s="1"/>
  <c r="N25" i="9" s="1"/>
  <c r="M23" i="9"/>
  <c r="R20" i="9"/>
  <c r="Q20" i="9"/>
  <c r="P20" i="9"/>
  <c r="O20" i="9"/>
  <c r="N20" i="9"/>
  <c r="M20" i="9"/>
  <c r="R17" i="9"/>
  <c r="Q17" i="9"/>
  <c r="P17" i="9"/>
  <c r="O17" i="9"/>
  <c r="N17" i="9"/>
  <c r="M17" i="9"/>
  <c r="R14" i="9"/>
  <c r="Q14" i="9"/>
  <c r="P14" i="9"/>
  <c r="O14" i="9"/>
  <c r="N14" i="9"/>
  <c r="M14" i="9"/>
  <c r="Y13" i="9"/>
  <c r="X13" i="9"/>
  <c r="W13" i="9"/>
  <c r="H13" i="9"/>
  <c r="H14" i="9" s="1"/>
  <c r="H15" i="9" s="1"/>
  <c r="G13" i="9"/>
  <c r="G14" i="9" s="1"/>
  <c r="G15" i="9" s="1"/>
  <c r="F13" i="9"/>
  <c r="F14" i="9" s="1"/>
  <c r="F15" i="9" s="1"/>
  <c r="E13" i="9"/>
  <c r="E14" i="9" s="1"/>
  <c r="E15" i="9" s="1"/>
  <c r="D13" i="9"/>
  <c r="D14" i="9" s="1"/>
  <c r="D15" i="9" s="1"/>
  <c r="C13" i="9"/>
  <c r="C14" i="9" s="1"/>
  <c r="C15" i="9" s="1"/>
  <c r="AB12" i="9"/>
  <c r="AB13" i="9" s="1"/>
  <c r="AA12" i="9"/>
  <c r="AA13" i="9" s="1"/>
  <c r="Z12" i="9"/>
  <c r="Z13" i="9" s="1"/>
  <c r="Y12" i="9"/>
  <c r="X12" i="9"/>
  <c r="W12" i="9"/>
  <c r="AA11" i="9"/>
  <c r="Z11" i="9"/>
  <c r="Y11" i="9"/>
  <c r="X11" i="9"/>
  <c r="R11" i="9"/>
  <c r="Q11" i="9"/>
  <c r="P11" i="9"/>
  <c r="O11" i="9"/>
  <c r="N11" i="9"/>
  <c r="M11" i="9"/>
  <c r="AB10" i="9"/>
  <c r="AB11" i="9" s="1"/>
  <c r="AA10" i="9"/>
  <c r="Z10" i="9"/>
  <c r="Y10" i="9"/>
  <c r="X10" i="9"/>
  <c r="W10" i="9"/>
  <c r="W11" i="9" s="1"/>
  <c r="AB9" i="9"/>
  <c r="AA9" i="9"/>
  <c r="Z9" i="9"/>
  <c r="AB8" i="9"/>
  <c r="AA8" i="9"/>
  <c r="Z8" i="9"/>
  <c r="Y8" i="9"/>
  <c r="Y9" i="9" s="1"/>
  <c r="X8" i="9"/>
  <c r="X9" i="9" s="1"/>
  <c r="W8" i="9"/>
  <c r="W9" i="9" s="1"/>
  <c r="R8" i="9"/>
  <c r="Q8" i="9"/>
  <c r="P8" i="9"/>
  <c r="O8" i="9"/>
  <c r="N8" i="9"/>
  <c r="M8" i="9"/>
  <c r="AB7" i="9"/>
  <c r="W7" i="9"/>
  <c r="AB6" i="9"/>
  <c r="AA6" i="9"/>
  <c r="AA7" i="9" s="1"/>
  <c r="Z6" i="9"/>
  <c r="Z7" i="9" s="1"/>
  <c r="Y6" i="9"/>
  <c r="Y7" i="9" s="1"/>
  <c r="X6" i="9"/>
  <c r="X7" i="9" s="1"/>
  <c r="W6" i="9"/>
  <c r="W5" i="9"/>
  <c r="R5" i="9"/>
  <c r="Q5" i="9"/>
  <c r="P5" i="9"/>
  <c r="O5" i="9"/>
  <c r="N5" i="9"/>
  <c r="M5" i="9"/>
  <c r="H5" i="9"/>
  <c r="H6" i="9" s="1"/>
  <c r="G5" i="9"/>
  <c r="G6" i="9" s="1"/>
  <c r="F5" i="9"/>
  <c r="F6" i="9" s="1"/>
  <c r="E5" i="9"/>
  <c r="E6" i="9" s="1"/>
  <c r="D5" i="9"/>
  <c r="D6" i="9" s="1"/>
  <c r="C5" i="9"/>
  <c r="C6" i="9" s="1"/>
  <c r="AB4" i="9"/>
  <c r="AB5" i="9" s="1"/>
  <c r="AA4" i="9"/>
  <c r="AA5" i="9" s="1"/>
  <c r="Z4" i="9"/>
  <c r="Z5" i="9" s="1"/>
  <c r="Y4" i="9"/>
  <c r="Y5" i="9" s="1"/>
  <c r="X4" i="9"/>
  <c r="X5" i="9" s="1"/>
  <c r="W4" i="9"/>
  <c r="Y3" i="9"/>
  <c r="X3" i="9"/>
  <c r="W3" i="9"/>
  <c r="AB2" i="9"/>
  <c r="AB3" i="9" s="1"/>
  <c r="AA2" i="9"/>
  <c r="AA3" i="9" s="1"/>
  <c r="Z2" i="9"/>
  <c r="Z3" i="9" s="1"/>
  <c r="Y2" i="9"/>
  <c r="X2" i="9"/>
  <c r="W2" i="9"/>
  <c r="F35" i="8"/>
  <c r="F34" i="8"/>
  <c r="O30" i="8"/>
  <c r="O31" i="8" s="1"/>
  <c r="O30" i="6"/>
  <c r="M30" i="6"/>
  <c r="N30" i="6"/>
  <c r="N31" i="6"/>
  <c r="O29" i="8"/>
  <c r="F33" i="8"/>
  <c r="C33" i="8"/>
  <c r="C34" i="8" s="1"/>
  <c r="C35" i="8" s="1"/>
  <c r="M24" i="8"/>
  <c r="M25" i="8" s="1"/>
  <c r="R23" i="8"/>
  <c r="R24" i="8" s="1"/>
  <c r="R25" i="8" s="1"/>
  <c r="Q23" i="8"/>
  <c r="Q24" i="8" s="1"/>
  <c r="Q25" i="8" s="1"/>
  <c r="P23" i="8"/>
  <c r="P24" i="8" s="1"/>
  <c r="P25" i="8" s="1"/>
  <c r="O23" i="8"/>
  <c r="O24" i="8" s="1"/>
  <c r="O25" i="8" s="1"/>
  <c r="N23" i="8"/>
  <c r="N24" i="8" s="1"/>
  <c r="N25" i="8" s="1"/>
  <c r="M23" i="8"/>
  <c r="R20" i="8"/>
  <c r="Q20" i="8"/>
  <c r="P20" i="8"/>
  <c r="O20" i="8"/>
  <c r="N20" i="8"/>
  <c r="M20" i="8"/>
  <c r="R17" i="8"/>
  <c r="Q17" i="8"/>
  <c r="P17" i="8"/>
  <c r="O17" i="8"/>
  <c r="N17" i="8"/>
  <c r="M17" i="8"/>
  <c r="R14" i="8"/>
  <c r="Q14" i="8"/>
  <c r="P14" i="8"/>
  <c r="O14" i="8"/>
  <c r="N14" i="8"/>
  <c r="M14" i="8"/>
  <c r="X13" i="8"/>
  <c r="W13" i="8"/>
  <c r="H13" i="8"/>
  <c r="H14" i="8" s="1"/>
  <c r="H15" i="8" s="1"/>
  <c r="G13" i="8"/>
  <c r="G14" i="8" s="1"/>
  <c r="G15" i="8" s="1"/>
  <c r="F13" i="8"/>
  <c r="F14" i="8" s="1"/>
  <c r="F15" i="8" s="1"/>
  <c r="E13" i="8"/>
  <c r="E14" i="8" s="1"/>
  <c r="E15" i="8" s="1"/>
  <c r="D13" i="8"/>
  <c r="D14" i="8" s="1"/>
  <c r="D15" i="8" s="1"/>
  <c r="C13" i="8"/>
  <c r="C14" i="8" s="1"/>
  <c r="C15" i="8" s="1"/>
  <c r="AB12" i="8"/>
  <c r="AB13" i="8" s="1"/>
  <c r="AA12" i="8"/>
  <c r="AA13" i="8" s="1"/>
  <c r="Z12" i="8"/>
  <c r="Z13" i="8" s="1"/>
  <c r="Y12" i="8"/>
  <c r="Y13" i="8" s="1"/>
  <c r="X12" i="8"/>
  <c r="W12" i="8"/>
  <c r="Z11" i="8"/>
  <c r="Y11" i="8"/>
  <c r="X11" i="8"/>
  <c r="W11" i="8"/>
  <c r="R11" i="8"/>
  <c r="Q11" i="8"/>
  <c r="P11" i="8"/>
  <c r="O11" i="8"/>
  <c r="N11" i="8"/>
  <c r="M11" i="8"/>
  <c r="AB10" i="8"/>
  <c r="AB11" i="8" s="1"/>
  <c r="AA10" i="8"/>
  <c r="AA11" i="8" s="1"/>
  <c r="Z10" i="8"/>
  <c r="Y10" i="8"/>
  <c r="X10" i="8"/>
  <c r="W10" i="8"/>
  <c r="AB9" i="8"/>
  <c r="Z9" i="8"/>
  <c r="Y9" i="8"/>
  <c r="AB8" i="8"/>
  <c r="AA8" i="8"/>
  <c r="AA9" i="8" s="1"/>
  <c r="Z8" i="8"/>
  <c r="Y8" i="8"/>
  <c r="X8" i="8"/>
  <c r="X9" i="8" s="1"/>
  <c r="W8" i="8"/>
  <c r="W9" i="8" s="1"/>
  <c r="R8" i="8"/>
  <c r="Q8" i="8"/>
  <c r="P8" i="8"/>
  <c r="O8" i="8"/>
  <c r="N8" i="8"/>
  <c r="M8" i="8"/>
  <c r="AB7" i="8"/>
  <c r="AA7" i="8"/>
  <c r="W7" i="8"/>
  <c r="AB6" i="8"/>
  <c r="AA6" i="8"/>
  <c r="Z6" i="8"/>
  <c r="Z7" i="8" s="1"/>
  <c r="Y6" i="8"/>
  <c r="Y7" i="8" s="1"/>
  <c r="X6" i="8"/>
  <c r="X7" i="8" s="1"/>
  <c r="W6" i="8"/>
  <c r="AB5" i="8"/>
  <c r="Y5" i="8"/>
  <c r="R5" i="8"/>
  <c r="Q5" i="8"/>
  <c r="P5" i="8"/>
  <c r="O5" i="8"/>
  <c r="N5" i="8"/>
  <c r="M5" i="8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AB4" i="8"/>
  <c r="AA4" i="8"/>
  <c r="AA5" i="8" s="1"/>
  <c r="Z4" i="8"/>
  <c r="Z5" i="8" s="1"/>
  <c r="Y4" i="8"/>
  <c r="X4" i="8"/>
  <c r="X5" i="8" s="1"/>
  <c r="W4" i="8"/>
  <c r="W5" i="8" s="1"/>
  <c r="Y3" i="8"/>
  <c r="X3" i="8"/>
  <c r="AB2" i="8"/>
  <c r="AB3" i="8" s="1"/>
  <c r="AA2" i="8"/>
  <c r="AA3" i="8" s="1"/>
  <c r="Z2" i="8"/>
  <c r="Z3" i="8" s="1"/>
  <c r="Y2" i="8"/>
  <c r="X2" i="8"/>
  <c r="W2" i="8"/>
  <c r="W3" i="8" s="1"/>
  <c r="D14" i="7"/>
  <c r="D15" i="7" s="1"/>
  <c r="F14" i="7"/>
  <c r="F15" i="7" s="1"/>
  <c r="H14" i="7"/>
  <c r="H15" i="7" s="1"/>
  <c r="C14" i="7"/>
  <c r="C15" i="7" s="1"/>
  <c r="F6" i="7"/>
  <c r="G6" i="7"/>
  <c r="N23" i="7"/>
  <c r="N24" i="7" s="1"/>
  <c r="N25" i="7" s="1"/>
  <c r="O23" i="7"/>
  <c r="O24" i="7" s="1"/>
  <c r="O25" i="7" s="1"/>
  <c r="P23" i="7"/>
  <c r="P24" i="7" s="1"/>
  <c r="P25" i="7" s="1"/>
  <c r="Q23" i="7"/>
  <c r="Q24" i="7" s="1"/>
  <c r="Q25" i="7" s="1"/>
  <c r="R23" i="7"/>
  <c r="R24" i="7" s="1"/>
  <c r="R25" i="7" s="1"/>
  <c r="M24" i="7"/>
  <c r="C33" i="7"/>
  <c r="C34" i="7" s="1"/>
  <c r="C35" i="7" s="1"/>
  <c r="M23" i="7"/>
  <c r="R20" i="7"/>
  <c r="Q20" i="7"/>
  <c r="P20" i="7"/>
  <c r="O20" i="7"/>
  <c r="N20" i="7"/>
  <c r="M20" i="7"/>
  <c r="R17" i="7"/>
  <c r="Q17" i="7"/>
  <c r="P17" i="7"/>
  <c r="O17" i="7"/>
  <c r="N17" i="7"/>
  <c r="M17" i="7"/>
  <c r="R14" i="7"/>
  <c r="Q14" i="7"/>
  <c r="P14" i="7"/>
  <c r="O14" i="7"/>
  <c r="N14" i="7"/>
  <c r="M14" i="7"/>
  <c r="X13" i="7"/>
  <c r="W13" i="7"/>
  <c r="H13" i="7"/>
  <c r="G13" i="7"/>
  <c r="G14" i="7" s="1"/>
  <c r="G15" i="7" s="1"/>
  <c r="F13" i="7"/>
  <c r="E13" i="7"/>
  <c r="E14" i="7" s="1"/>
  <c r="E15" i="7" s="1"/>
  <c r="D13" i="7"/>
  <c r="C13" i="7"/>
  <c r="AB12" i="7"/>
  <c r="AB13" i="7" s="1"/>
  <c r="AA12" i="7"/>
  <c r="AA13" i="7" s="1"/>
  <c r="Z12" i="7"/>
  <c r="Z13" i="7" s="1"/>
  <c r="Y12" i="7"/>
  <c r="Y13" i="7" s="1"/>
  <c r="X12" i="7"/>
  <c r="W12" i="7"/>
  <c r="Z11" i="7"/>
  <c r="Y11" i="7"/>
  <c r="X11" i="7"/>
  <c r="W11" i="7"/>
  <c r="R11" i="7"/>
  <c r="Q11" i="7"/>
  <c r="P11" i="7"/>
  <c r="O11" i="7"/>
  <c r="N11" i="7"/>
  <c r="M11" i="7"/>
  <c r="AB10" i="7"/>
  <c r="AB11" i="7" s="1"/>
  <c r="AA10" i="7"/>
  <c r="AA11" i="7" s="1"/>
  <c r="Z10" i="7"/>
  <c r="Y10" i="7"/>
  <c r="X10" i="7"/>
  <c r="W10" i="7"/>
  <c r="AB9" i="7"/>
  <c r="AA9" i="7"/>
  <c r="Z9" i="7"/>
  <c r="Y9" i="7"/>
  <c r="AB8" i="7"/>
  <c r="AA8" i="7"/>
  <c r="Z8" i="7"/>
  <c r="Y8" i="7"/>
  <c r="X8" i="7"/>
  <c r="X9" i="7" s="1"/>
  <c r="W8" i="7"/>
  <c r="W9" i="7" s="1"/>
  <c r="R8" i="7"/>
  <c r="Q8" i="7"/>
  <c r="P8" i="7"/>
  <c r="O8" i="7"/>
  <c r="N8" i="7"/>
  <c r="M8" i="7"/>
  <c r="AB7" i="7"/>
  <c r="AA7" i="7"/>
  <c r="W7" i="7"/>
  <c r="AB6" i="7"/>
  <c r="AA6" i="7"/>
  <c r="Z6" i="7"/>
  <c r="Z7" i="7" s="1"/>
  <c r="Y6" i="7"/>
  <c r="Y7" i="7" s="1"/>
  <c r="X6" i="7"/>
  <c r="X7" i="7" s="1"/>
  <c r="W6" i="7"/>
  <c r="R5" i="7"/>
  <c r="Q5" i="7"/>
  <c r="P5" i="7"/>
  <c r="O5" i="7"/>
  <c r="N5" i="7"/>
  <c r="M5" i="7"/>
  <c r="H5" i="7"/>
  <c r="H6" i="7" s="1"/>
  <c r="G5" i="7"/>
  <c r="F5" i="7"/>
  <c r="E5" i="7"/>
  <c r="E6" i="7" s="1"/>
  <c r="D5" i="7"/>
  <c r="D6" i="7" s="1"/>
  <c r="C5" i="7"/>
  <c r="C6" i="7" s="1"/>
  <c r="AB4" i="7"/>
  <c r="AB5" i="7" s="1"/>
  <c r="AA4" i="7"/>
  <c r="AA5" i="7" s="1"/>
  <c r="Z4" i="7"/>
  <c r="Z5" i="7" s="1"/>
  <c r="Y4" i="7"/>
  <c r="Y5" i="7" s="1"/>
  <c r="X4" i="7"/>
  <c r="X5" i="7" s="1"/>
  <c r="W4" i="7"/>
  <c r="W5" i="7" s="1"/>
  <c r="Y3" i="7"/>
  <c r="X3" i="7"/>
  <c r="W3" i="7"/>
  <c r="AB2" i="7"/>
  <c r="AB3" i="7" s="1"/>
  <c r="AA2" i="7"/>
  <c r="AA3" i="7" s="1"/>
  <c r="Z2" i="7"/>
  <c r="Z3" i="7" s="1"/>
  <c r="Y2" i="7"/>
  <c r="X2" i="7"/>
  <c r="W2" i="7"/>
  <c r="E35" i="6"/>
  <c r="F35" i="6"/>
  <c r="D35" i="6"/>
  <c r="D34" i="6"/>
  <c r="E34" i="6"/>
  <c r="F34" i="6"/>
  <c r="O31" i="6"/>
  <c r="M29" i="6"/>
  <c r="N24" i="6"/>
  <c r="O24" i="6"/>
  <c r="P24" i="6"/>
  <c r="Q24" i="6"/>
  <c r="R24" i="6"/>
  <c r="M24" i="6"/>
  <c r="D14" i="6"/>
  <c r="D15" i="6" s="1"/>
  <c r="E14" i="6"/>
  <c r="E15" i="6" s="1"/>
  <c r="F14" i="6"/>
  <c r="F15" i="6" s="1"/>
  <c r="G14" i="6"/>
  <c r="H14" i="6"/>
  <c r="G15" i="6"/>
  <c r="H15" i="6"/>
  <c r="C14" i="6"/>
  <c r="C15" i="6" s="1"/>
  <c r="D6" i="6"/>
  <c r="E6" i="6"/>
  <c r="F6" i="6"/>
  <c r="G6" i="6"/>
  <c r="H6" i="6"/>
  <c r="C6" i="6"/>
  <c r="N29" i="6"/>
  <c r="O29" i="6"/>
  <c r="M25" i="7" l="1"/>
  <c r="N29" i="5"/>
  <c r="N30" i="5" s="1"/>
  <c r="N31" i="5" s="1"/>
  <c r="O29" i="5"/>
  <c r="O30" i="5" s="1"/>
  <c r="O31" i="5" s="1"/>
  <c r="M29" i="5"/>
  <c r="M23" i="6"/>
  <c r="N23" i="6" l="1"/>
  <c r="O23" i="6"/>
  <c r="O25" i="6" s="1"/>
  <c r="P23" i="6"/>
  <c r="P25" i="6" s="1"/>
  <c r="Q23" i="6"/>
  <c r="R23" i="6"/>
  <c r="R25" i="6"/>
  <c r="N25" i="6"/>
  <c r="Q25" i="6"/>
  <c r="X2" i="6"/>
  <c r="X3" i="6" s="1"/>
  <c r="Y2" i="6"/>
  <c r="Y3" i="6" s="1"/>
  <c r="Z2" i="6"/>
  <c r="AA2" i="6"/>
  <c r="AB2" i="6"/>
  <c r="Z3" i="6"/>
  <c r="AA3" i="6"/>
  <c r="AB3" i="6"/>
  <c r="X4" i="6"/>
  <c r="Y4" i="6"/>
  <c r="Z4" i="6"/>
  <c r="AA4" i="6"/>
  <c r="AA5" i="6" s="1"/>
  <c r="AB4" i="6"/>
  <c r="X5" i="6"/>
  <c r="Y5" i="6"/>
  <c r="Z5" i="6"/>
  <c r="AB5" i="6"/>
  <c r="X6" i="6"/>
  <c r="Y6" i="6"/>
  <c r="Y7" i="6" s="1"/>
  <c r="Z6" i="6"/>
  <c r="AA6" i="6"/>
  <c r="AA7" i="6" s="1"/>
  <c r="AB6" i="6"/>
  <c r="AB7" i="6" s="1"/>
  <c r="X7" i="6"/>
  <c r="Z7" i="6"/>
  <c r="X8" i="6"/>
  <c r="Y8" i="6"/>
  <c r="Y9" i="6" s="1"/>
  <c r="Z8" i="6"/>
  <c r="Z9" i="6" s="1"/>
  <c r="AA8" i="6"/>
  <c r="AA9" i="6" s="1"/>
  <c r="AB8" i="6"/>
  <c r="X9" i="6"/>
  <c r="AB9" i="6"/>
  <c r="X10" i="6"/>
  <c r="X11" i="6" s="1"/>
  <c r="Y10" i="6"/>
  <c r="Y11" i="6" s="1"/>
  <c r="Z10" i="6"/>
  <c r="AA10" i="6"/>
  <c r="AB10" i="6"/>
  <c r="Z11" i="6"/>
  <c r="AA11" i="6"/>
  <c r="AB11" i="6"/>
  <c r="X12" i="6"/>
  <c r="Y12" i="6"/>
  <c r="Z12" i="6"/>
  <c r="AA12" i="6"/>
  <c r="AA13" i="6" s="1"/>
  <c r="AB12" i="6"/>
  <c r="X13" i="6"/>
  <c r="Y13" i="6"/>
  <c r="Z13" i="6"/>
  <c r="AB13" i="6"/>
  <c r="W13" i="6"/>
  <c r="W11" i="6"/>
  <c r="W9" i="6"/>
  <c r="W7" i="6"/>
  <c r="W5" i="6"/>
  <c r="W3" i="6"/>
  <c r="W12" i="6"/>
  <c r="W10" i="6"/>
  <c r="W8" i="6"/>
  <c r="W6" i="6"/>
  <c r="W4" i="6"/>
  <c r="W2" i="6"/>
  <c r="R20" i="5" l="1"/>
  <c r="Q20" i="5"/>
  <c r="P20" i="5"/>
  <c r="O20" i="5"/>
  <c r="N20" i="5"/>
  <c r="M20" i="5"/>
  <c r="R17" i="5"/>
  <c r="Q17" i="5"/>
  <c r="P17" i="5"/>
  <c r="O17" i="5"/>
  <c r="N17" i="5"/>
  <c r="M17" i="5"/>
  <c r="R14" i="5"/>
  <c r="Q14" i="5"/>
  <c r="P14" i="5"/>
  <c r="O14" i="5"/>
  <c r="N14" i="5"/>
  <c r="M14" i="5"/>
  <c r="R11" i="5"/>
  <c r="Q11" i="5"/>
  <c r="P11" i="5"/>
  <c r="O11" i="5"/>
  <c r="N11" i="5"/>
  <c r="M11" i="5"/>
  <c r="R8" i="5"/>
  <c r="Q8" i="5"/>
  <c r="P8" i="5"/>
  <c r="O8" i="5"/>
  <c r="N8" i="5"/>
  <c r="M8" i="5"/>
  <c r="R5" i="5"/>
  <c r="Q5" i="5"/>
  <c r="P5" i="5"/>
  <c r="O5" i="5"/>
  <c r="N5" i="5"/>
  <c r="M5" i="5"/>
  <c r="N5" i="6"/>
  <c r="O5" i="6"/>
  <c r="P5" i="6"/>
  <c r="Q5" i="6"/>
  <c r="R5" i="6"/>
  <c r="M5" i="6"/>
  <c r="M31" i="6"/>
  <c r="F33" i="6" l="1"/>
  <c r="E33" i="6"/>
  <c r="D33" i="6"/>
  <c r="C33" i="6"/>
  <c r="C34" i="6" s="1"/>
  <c r="C35" i="6" s="1"/>
  <c r="M25" i="6"/>
  <c r="R20" i="6"/>
  <c r="Q20" i="6"/>
  <c r="P20" i="6"/>
  <c r="O20" i="6"/>
  <c r="N20" i="6"/>
  <c r="M20" i="6"/>
  <c r="R17" i="6"/>
  <c r="Q17" i="6"/>
  <c r="P17" i="6"/>
  <c r="O17" i="6"/>
  <c r="N17" i="6"/>
  <c r="M17" i="6"/>
  <c r="R14" i="6"/>
  <c r="Q14" i="6"/>
  <c r="P14" i="6"/>
  <c r="O14" i="6"/>
  <c r="N14" i="6"/>
  <c r="M14" i="6"/>
  <c r="H13" i="6"/>
  <c r="G13" i="6"/>
  <c r="F13" i="6"/>
  <c r="E13" i="6"/>
  <c r="D13" i="6"/>
  <c r="C13" i="6"/>
  <c r="R11" i="6"/>
  <c r="Q11" i="6"/>
  <c r="P11" i="6"/>
  <c r="O11" i="6"/>
  <c r="N11" i="6"/>
  <c r="M11" i="6"/>
  <c r="R8" i="6"/>
  <c r="Q8" i="6"/>
  <c r="P8" i="6"/>
  <c r="O8" i="6"/>
  <c r="N8" i="6"/>
  <c r="M8" i="6"/>
  <c r="H5" i="6"/>
  <c r="G5" i="6"/>
  <c r="F5" i="6"/>
  <c r="E5" i="6"/>
  <c r="D5" i="6"/>
  <c r="C5" i="6"/>
  <c r="N23" i="5"/>
  <c r="O23" i="5"/>
  <c r="P23" i="5"/>
  <c r="Q23" i="5"/>
  <c r="R23" i="5"/>
  <c r="M23" i="5"/>
  <c r="M24" i="5" s="1"/>
  <c r="R24" i="5" l="1"/>
  <c r="R25" i="5" s="1"/>
  <c r="Q24" i="5"/>
  <c r="Q25" i="5" s="1"/>
  <c r="P24" i="5"/>
  <c r="P25" i="5" s="1"/>
  <c r="O24" i="5"/>
  <c r="O25" i="5" s="1"/>
  <c r="N24" i="5"/>
  <c r="N25" i="5" s="1"/>
  <c r="M25" i="5"/>
  <c r="M30" i="5" l="1"/>
  <c r="M31" i="5" s="1"/>
  <c r="X2" i="5"/>
  <c r="X3" i="5" s="1"/>
  <c r="Y2" i="5"/>
  <c r="Y3" i="5" s="1"/>
  <c r="Z2" i="5"/>
  <c r="Z3" i="5" s="1"/>
  <c r="AA2" i="5"/>
  <c r="AA3" i="5" s="1"/>
  <c r="AB2" i="5"/>
  <c r="AB3" i="5" s="1"/>
  <c r="X4" i="5"/>
  <c r="X5" i="5" s="1"/>
  <c r="Y4" i="5"/>
  <c r="Y5" i="5" s="1"/>
  <c r="Z4" i="5"/>
  <c r="Z5" i="5" s="1"/>
  <c r="AA4" i="5"/>
  <c r="AA5" i="5" s="1"/>
  <c r="AB4" i="5"/>
  <c r="AB5" i="5" s="1"/>
  <c r="X6" i="5"/>
  <c r="X7" i="5" s="1"/>
  <c r="Y6" i="5"/>
  <c r="Y7" i="5" s="1"/>
  <c r="Z6" i="5"/>
  <c r="Z7" i="5" s="1"/>
  <c r="AA6" i="5"/>
  <c r="AA7" i="5" s="1"/>
  <c r="AB6" i="5"/>
  <c r="AB7" i="5" s="1"/>
  <c r="X8" i="5"/>
  <c r="Y8" i="5"/>
  <c r="Y9" i="5" s="1"/>
  <c r="Z8" i="5"/>
  <c r="Z9" i="5" s="1"/>
  <c r="AA8" i="5"/>
  <c r="AA9" i="5" s="1"/>
  <c r="AB8" i="5"/>
  <c r="AB9" i="5" s="1"/>
  <c r="X9" i="5"/>
  <c r="X10" i="5"/>
  <c r="X11" i="5" s="1"/>
  <c r="Y10" i="5"/>
  <c r="Y11" i="5" s="1"/>
  <c r="Z10" i="5"/>
  <c r="AA10" i="5"/>
  <c r="AA11" i="5" s="1"/>
  <c r="AB10" i="5"/>
  <c r="AB11" i="5" s="1"/>
  <c r="Z11" i="5"/>
  <c r="X12" i="5"/>
  <c r="X13" i="5" s="1"/>
  <c r="Y12" i="5"/>
  <c r="Y13" i="5" s="1"/>
  <c r="Z12" i="5"/>
  <c r="Z13" i="5" s="1"/>
  <c r="AA12" i="5"/>
  <c r="AA13" i="5" s="1"/>
  <c r="AB12" i="5"/>
  <c r="AB13" i="5" s="1"/>
  <c r="W12" i="5"/>
  <c r="W4" i="5"/>
  <c r="W5" i="5" s="1"/>
  <c r="W2" i="5"/>
  <c r="N26" i="4" l="1"/>
  <c r="O26" i="4"/>
  <c r="P26" i="4"/>
  <c r="Q26" i="4"/>
  <c r="M26" i="4"/>
  <c r="M27" i="4" s="1"/>
  <c r="M20" i="4"/>
  <c r="M21" i="4" s="1"/>
  <c r="W3" i="5"/>
  <c r="F33" i="5" l="1"/>
  <c r="F34" i="5" s="1"/>
  <c r="F35" i="5" s="1"/>
  <c r="E33" i="5"/>
  <c r="E34" i="5" s="1"/>
  <c r="E35" i="5" s="1"/>
  <c r="D33" i="5"/>
  <c r="D34" i="5" s="1"/>
  <c r="D35" i="5" s="1"/>
  <c r="C33" i="5"/>
  <c r="C34" i="5" s="1"/>
  <c r="C35" i="5" s="1"/>
  <c r="H13" i="5"/>
  <c r="H14" i="5" s="1"/>
  <c r="H15" i="5" s="1"/>
  <c r="G13" i="5"/>
  <c r="G14" i="5" s="1"/>
  <c r="G15" i="5" s="1"/>
  <c r="F13" i="5"/>
  <c r="F14" i="5" s="1"/>
  <c r="F15" i="5" s="1"/>
  <c r="E13" i="5"/>
  <c r="E14" i="5" s="1"/>
  <c r="E15" i="5" s="1"/>
  <c r="D13" i="5"/>
  <c r="D14" i="5" s="1"/>
  <c r="D15" i="5" s="1"/>
  <c r="C13" i="5"/>
  <c r="C14" i="5" s="1"/>
  <c r="C15" i="5" s="1"/>
  <c r="W13" i="5"/>
  <c r="W10" i="5"/>
  <c r="W11" i="5" s="1"/>
  <c r="W8" i="5"/>
  <c r="W9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W6" i="5"/>
  <c r="W7" i="5" s="1"/>
  <c r="X2" i="4" l="1"/>
  <c r="X3" i="4" s="1"/>
  <c r="Y2" i="4"/>
  <c r="Y3" i="4" s="1"/>
  <c r="Z2" i="4"/>
  <c r="Z3" i="4" s="1"/>
  <c r="AA2" i="4"/>
  <c r="AA3" i="4" s="1"/>
  <c r="AB2" i="4"/>
  <c r="AB3" i="4" s="1"/>
  <c r="X4" i="4"/>
  <c r="X5" i="4" s="1"/>
  <c r="Y4" i="4"/>
  <c r="Y5" i="4" s="1"/>
  <c r="Z4" i="4"/>
  <c r="Z5" i="4" s="1"/>
  <c r="AA4" i="4"/>
  <c r="AA5" i="4" s="1"/>
  <c r="AB4" i="4"/>
  <c r="AB5" i="4" s="1"/>
  <c r="X6" i="4"/>
  <c r="X7" i="4" s="1"/>
  <c r="Y6" i="4"/>
  <c r="Y7" i="4" s="1"/>
  <c r="Z6" i="4"/>
  <c r="Z7" i="4" s="1"/>
  <c r="AA6" i="4"/>
  <c r="AA7" i="4" s="1"/>
  <c r="AB6" i="4"/>
  <c r="AB7" i="4"/>
  <c r="X8" i="4"/>
  <c r="X9" i="4" s="1"/>
  <c r="Y8" i="4"/>
  <c r="Y9" i="4" s="1"/>
  <c r="Z8" i="4"/>
  <c r="Z9" i="4" s="1"/>
  <c r="AA8" i="4"/>
  <c r="AA9" i="4" s="1"/>
  <c r="AB8" i="4"/>
  <c r="AB9" i="4" s="1"/>
  <c r="X10" i="4"/>
  <c r="X11" i="4" s="1"/>
  <c r="Y10" i="4"/>
  <c r="Y11" i="4" s="1"/>
  <c r="Z10" i="4"/>
  <c r="Z11" i="4" s="1"/>
  <c r="AA10" i="4"/>
  <c r="AB10" i="4"/>
  <c r="AB11" i="4" s="1"/>
  <c r="AA11" i="4"/>
  <c r="W10" i="4"/>
  <c r="W11" i="4" s="1"/>
  <c r="W8" i="4"/>
  <c r="W9" i="4" s="1"/>
  <c r="W6" i="4"/>
  <c r="W7" i="4" s="1"/>
  <c r="W4" i="4"/>
  <c r="W5" i="4" s="1"/>
  <c r="W2" i="4"/>
  <c r="W3" i="4" s="1"/>
  <c r="R17" i="4" l="1"/>
  <c r="Q17" i="4"/>
  <c r="P17" i="4"/>
  <c r="O17" i="4"/>
  <c r="N17" i="4"/>
  <c r="M17" i="4"/>
  <c r="R14" i="4"/>
  <c r="Q14" i="4"/>
  <c r="P14" i="4"/>
  <c r="O14" i="4"/>
  <c r="N14" i="4"/>
  <c r="M14" i="4"/>
  <c r="R11" i="4"/>
  <c r="Q11" i="4"/>
  <c r="P11" i="4"/>
  <c r="O11" i="4"/>
  <c r="N11" i="4"/>
  <c r="M11" i="4"/>
  <c r="R8" i="4"/>
  <c r="Q8" i="4"/>
  <c r="P8" i="4"/>
  <c r="O8" i="4"/>
  <c r="N8" i="4"/>
  <c r="M8" i="4"/>
  <c r="N5" i="4"/>
  <c r="O5" i="4"/>
  <c r="P5" i="4"/>
  <c r="Q5" i="4"/>
  <c r="R5" i="4"/>
  <c r="M5" i="4"/>
  <c r="D32" i="4" l="1"/>
  <c r="D33" i="4" s="1"/>
  <c r="C5" i="4" l="1"/>
  <c r="C6" i="4" s="1"/>
  <c r="N27" i="4" l="1"/>
  <c r="O27" i="4"/>
  <c r="P27" i="4"/>
  <c r="Q27" i="4"/>
  <c r="C32" i="4"/>
  <c r="C33" i="4" s="1"/>
  <c r="C34" i="4" s="1"/>
  <c r="E32" i="4" l="1"/>
  <c r="F32" i="4"/>
  <c r="G32" i="4"/>
  <c r="H32" i="4"/>
  <c r="D34" i="4"/>
  <c r="E33" i="4" l="1"/>
  <c r="E34" i="4" s="1"/>
  <c r="F33" i="4"/>
  <c r="F34" i="4" s="1"/>
  <c r="H33" i="4"/>
  <c r="H34" i="4" s="1"/>
  <c r="G33" i="4"/>
  <c r="G34" i="4" s="1"/>
  <c r="R20" i="4"/>
  <c r="R21" i="4" s="1"/>
  <c r="R22" i="4" s="1"/>
  <c r="N20" i="4"/>
  <c r="N21" i="4" s="1"/>
  <c r="N22" i="4" s="1"/>
  <c r="P20" i="4"/>
  <c r="P21" i="4" s="1"/>
  <c r="P22" i="4" s="1"/>
  <c r="Q20" i="4"/>
  <c r="Q21" i="4" s="1"/>
  <c r="Q22" i="4" s="1"/>
  <c r="O20" i="4"/>
  <c r="O21" i="4" s="1"/>
  <c r="O22" i="4" s="1"/>
  <c r="M22" i="4" l="1"/>
  <c r="G13" i="4"/>
  <c r="G14" i="4" s="1"/>
  <c r="G15" i="4" s="1"/>
  <c r="C13" i="4"/>
  <c r="C14" i="4" s="1"/>
  <c r="C15" i="4" s="1"/>
  <c r="H13" i="4"/>
  <c r="H14" i="4" s="1"/>
  <c r="H15" i="4" s="1"/>
  <c r="F13" i="4"/>
  <c r="F14" i="4" s="1"/>
  <c r="F15" i="4" s="1"/>
  <c r="E13" i="4"/>
  <c r="E14" i="4" s="1"/>
  <c r="E15" i="4" s="1"/>
  <c r="D13" i="4"/>
  <c r="D14" i="4" s="1"/>
  <c r="D15" i="4" s="1"/>
  <c r="G5" i="4"/>
  <c r="G6" i="4" s="1"/>
  <c r="H5" i="4"/>
  <c r="H6" i="4" s="1"/>
  <c r="F5" i="4"/>
  <c r="F6" i="4" s="1"/>
  <c r="E5" i="4"/>
  <c r="E6" i="4" s="1"/>
  <c r="D5" i="4"/>
  <c r="D6" i="4" s="1"/>
</calcChain>
</file>

<file path=xl/sharedStrings.xml><?xml version="1.0" encoding="utf-8"?>
<sst xmlns="http://schemas.openxmlformats.org/spreadsheetml/2006/main" count="893" uniqueCount="66">
  <si>
    <t>Strains</t>
  </si>
  <si>
    <t>Beads</t>
  </si>
  <si>
    <t>COOL 160</t>
  </si>
  <si>
    <r>
      <t>C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</si>
  <si>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1</t>
    </r>
  </si>
  <si>
    <r>
      <t>C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</si>
  <si>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COOL 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</si>
  <si>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 mL)</t>
    </r>
  </si>
  <si>
    <t>COOL 0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</si>
  <si>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</si>
  <si>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 mL)</t>
    </r>
  </si>
  <si>
    <t>TREATMENTS</t>
  </si>
  <si>
    <r>
      <t>V</t>
    </r>
    <r>
      <rPr>
        <vertAlign val="subscript"/>
        <sz val="10"/>
        <color theme="1"/>
        <rFont val="Calibri"/>
        <family val="2"/>
        <scheme val="minor"/>
      </rPr>
      <t>SAFE</t>
    </r>
  </si>
  <si>
    <t>CR2</t>
  </si>
  <si>
    <t>CR3</t>
  </si>
  <si>
    <t>CR4</t>
  </si>
  <si>
    <t>CR1</t>
  </si>
  <si>
    <t>CR6</t>
  </si>
  <si>
    <t>CR5</t>
  </si>
  <si>
    <t>WELL VOLUMES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</si>
  <si>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 50%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</si>
  <si>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                       50%</t>
    </r>
  </si>
  <si>
    <t>Raw</t>
  </si>
  <si>
    <t>TUBE VOLUMES</t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</si>
  <si>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×</t>
    </r>
    <r>
      <rPr>
        <sz val="10"/>
        <color theme="1"/>
        <rFont val="Calibri"/>
        <family val="2"/>
        <scheme val="minor"/>
      </rPr>
      <t xml:space="preserve"> V</t>
    </r>
    <r>
      <rPr>
        <vertAlign val="subscript"/>
        <sz val="10"/>
        <color theme="1"/>
        <rFont val="Calibri"/>
        <family val="2"/>
        <scheme val="minor"/>
      </rPr>
      <t>REP</t>
    </r>
    <r>
      <rPr>
        <sz val="10"/>
        <color theme="1"/>
        <rFont val="Calibri"/>
        <family val="2"/>
        <scheme val="minor"/>
      </rPr>
      <t/>
    </r>
  </si>
  <si>
    <r>
      <t>V</t>
    </r>
    <r>
      <rPr>
        <vertAlign val="subscript"/>
        <sz val="10"/>
        <color theme="1"/>
        <rFont val="Calibri"/>
        <family val="2"/>
        <scheme val="minor"/>
      </rPr>
      <t>BEADS</t>
    </r>
  </si>
  <si>
    <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</si>
  <si>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- 5.0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</si>
  <si>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- 5.0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</si>
  <si>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- 3.0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</si>
  <si>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- 1.0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</si>
  <si>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- 0.1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</si>
  <si>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- 0.5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</si>
  <si>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- 3.0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</si>
  <si>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- 0.1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</si>
  <si>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- 0.5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</si>
  <si>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- 1.0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</si>
  <si>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(9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</si>
  <si>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(22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</si>
  <si>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(22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</si>
  <si>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- 0.2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</si>
  <si>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- 0.2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</si>
  <si>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(0.2 mL) - 7.5</t>
    </r>
  </si>
  <si>
    <r>
      <t>V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(0.2 mL) - 7.5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</si>
  <si>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(8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</si>
  <si>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(8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</si>
  <si>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(10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</si>
  <si>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</si>
  <si>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(24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</si>
  <si>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(5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</si>
  <si>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(5 mL)</t>
    </r>
  </si>
  <si>
    <t>-</t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</si>
  <si>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(3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</si>
  <si>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(4 mL)</t>
    </r>
  </si>
  <si>
    <t>16:1</t>
  </si>
  <si>
    <t>8:1</t>
  </si>
  <si>
    <t>4:1</t>
  </si>
  <si>
    <t>16:1          8:1          4:1</t>
  </si>
  <si>
    <t>32:1          16:1</t>
  </si>
  <si>
    <t>32:1</t>
  </si>
  <si>
    <t>4:1          2:1          1:1          1:2          1:3</t>
  </si>
  <si>
    <t>2:1</t>
  </si>
  <si>
    <t>3:1</t>
  </si>
  <si>
    <t>1:1</t>
  </si>
  <si>
    <t>1:2</t>
  </si>
  <si>
    <t>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</si>
</sst>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165" fontId="2" fillId="0" borderId="0" xfId="0" applyNumberFormat="1" applyFont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zoomScale="80" zoomScaleNormal="80" workbookViewId="0"/>
  </sheetViews>
  <sheetFormatPr defaultColWidth="8.7265625" defaultRowHeight="15" customHeight="1" x14ac:dyDescent="0.35"/>
  <cols>
    <col min="1" max="1" width="4.7265625" style="9" customWidth="1"/>
    <col min="2" max="2" width="15.7265625" style="9" customWidth="1"/>
    <col min="3" max="8" width="8.7265625" style="9"/>
    <col min="9" max="9" width="8.7265625" customWidth="1"/>
    <col min="10" max="11" width="4.7265625" customWidth="1"/>
    <col min="12" max="12" width="15.7265625" customWidth="1"/>
    <col min="13" max="18" width="8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  <col min="29" max="32" width="8.7265625" customWidth="1"/>
  </cols>
  <sheetData>
    <row r="1" spans="1:30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30" ht="15" customHeight="1" x14ac:dyDescent="0.35">
      <c r="A2" s="31" t="s">
        <v>2</v>
      </c>
      <c r="B2" s="3" t="s">
        <v>3</v>
      </c>
      <c r="C2" s="4">
        <v>9.1022400000000001</v>
      </c>
      <c r="D2" s="4">
        <v>9.7307280000000009</v>
      </c>
      <c r="E2" s="4">
        <v>10.305035999999999</v>
      </c>
      <c r="F2" s="4">
        <v>11.518668</v>
      </c>
      <c r="G2" s="4">
        <v>13.653359999999999</v>
      </c>
      <c r="H2" s="4">
        <v>13.566671999999999</v>
      </c>
      <c r="L2" s="17" t="s">
        <v>1</v>
      </c>
      <c r="M2" s="36" t="s">
        <v>60</v>
      </c>
      <c r="N2" s="36"/>
      <c r="O2" s="36"/>
      <c r="P2" s="36"/>
      <c r="Q2" s="36"/>
      <c r="R2" s="36"/>
      <c r="U2" s="31" t="s">
        <v>23</v>
      </c>
      <c r="V2" s="3" t="s">
        <v>27</v>
      </c>
      <c r="W2" s="19">
        <f t="shared" ref="W2:AB2" si="0">((C21*C$20)/C$19)*0.1*8*5</f>
        <v>4</v>
      </c>
      <c r="X2" s="19">
        <f t="shared" si="0"/>
        <v>4</v>
      </c>
      <c r="Y2" s="19">
        <f t="shared" si="0"/>
        <v>4</v>
      </c>
      <c r="Z2" s="19">
        <f t="shared" si="0"/>
        <v>4</v>
      </c>
      <c r="AA2" s="19">
        <f t="shared" si="0"/>
        <v>4</v>
      </c>
      <c r="AB2" s="19">
        <f t="shared" si="0"/>
        <v>4</v>
      </c>
    </row>
    <row r="3" spans="1:30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2" t="s">
        <v>19</v>
      </c>
      <c r="L3" s="3" t="s">
        <v>27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4-W2</f>
        <v>0</v>
      </c>
      <c r="X3" s="11">
        <f t="shared" ref="X3:AB3" si="1">4-X2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30" ht="15" customHeight="1" x14ac:dyDescent="0.35">
      <c r="A4" s="31"/>
      <c r="B4" s="3" t="s">
        <v>5</v>
      </c>
      <c r="C4" s="6">
        <v>15</v>
      </c>
      <c r="D4" s="6">
        <v>15</v>
      </c>
      <c r="E4" s="6">
        <v>15</v>
      </c>
      <c r="F4" s="6">
        <v>15</v>
      </c>
      <c r="G4" s="6">
        <v>15</v>
      </c>
      <c r="H4" s="6">
        <v>15</v>
      </c>
      <c r="K4" s="33"/>
      <c r="L4" s="3" t="s">
        <v>28</v>
      </c>
      <c r="M4" s="8">
        <v>0.1</v>
      </c>
      <c r="N4" s="8">
        <v>0.1</v>
      </c>
      <c r="O4" s="8">
        <v>0.1</v>
      </c>
      <c r="P4" s="8">
        <v>0.1</v>
      </c>
      <c r="Q4" s="8">
        <v>0.1</v>
      </c>
      <c r="R4" s="8">
        <v>0.1</v>
      </c>
      <c r="U4" s="31"/>
      <c r="V4" s="3" t="s">
        <v>29</v>
      </c>
      <c r="W4" s="19">
        <f t="shared" ref="W4:AB4" si="2">((C22*C$20)/C$19)*0.1*8*5</f>
        <v>2.4</v>
      </c>
      <c r="X4" s="19">
        <f t="shared" si="2"/>
        <v>2.4</v>
      </c>
      <c r="Y4" s="19">
        <f t="shared" si="2"/>
        <v>2.4</v>
      </c>
      <c r="Z4" s="19">
        <f t="shared" si="2"/>
        <v>2.4</v>
      </c>
      <c r="AA4" s="19">
        <f t="shared" si="2"/>
        <v>2.4</v>
      </c>
      <c r="AB4" s="19">
        <f t="shared" si="2"/>
        <v>2.4</v>
      </c>
    </row>
    <row r="5" spans="1:30" ht="15" customHeight="1" x14ac:dyDescent="0.35">
      <c r="A5" s="31"/>
      <c r="B5" s="3" t="s">
        <v>7</v>
      </c>
      <c r="C5" s="7">
        <f>((C4*C$3)/C$2)</f>
        <v>1.6479460001054684</v>
      </c>
      <c r="D5" s="7">
        <f t="shared" ref="D5:H5" si="3">((D4*D$3)/D$2)</f>
        <v>1.5415085078937567</v>
      </c>
      <c r="E5" s="7">
        <f t="shared" si="3"/>
        <v>1.455598990629436</v>
      </c>
      <c r="F5" s="7">
        <f t="shared" si="3"/>
        <v>1.3022339041284983</v>
      </c>
      <c r="G5" s="7">
        <f t="shared" si="3"/>
        <v>1.0986306667369792</v>
      </c>
      <c r="H5" s="7">
        <f t="shared" si="3"/>
        <v>1.1056506709972793</v>
      </c>
      <c r="K5" s="33"/>
      <c r="L5" s="3" t="s">
        <v>6</v>
      </c>
      <c r="M5" s="7">
        <f>0.1-M4</f>
        <v>0</v>
      </c>
      <c r="N5" s="7">
        <f t="shared" ref="N5:R5" si="4">0.1-N4</f>
        <v>0</v>
      </c>
      <c r="O5" s="7">
        <f t="shared" si="4"/>
        <v>0</v>
      </c>
      <c r="P5" s="7">
        <f t="shared" si="4"/>
        <v>0</v>
      </c>
      <c r="Q5" s="7">
        <f t="shared" si="4"/>
        <v>0</v>
      </c>
      <c r="R5" s="7">
        <f t="shared" si="4"/>
        <v>0</v>
      </c>
      <c r="U5" s="31"/>
      <c r="V5" s="3" t="s">
        <v>6</v>
      </c>
      <c r="W5" s="11">
        <f>4-W4</f>
        <v>1.6</v>
      </c>
      <c r="X5" s="11">
        <f t="shared" ref="X5:AB5" si="5">4-X4</f>
        <v>1.6</v>
      </c>
      <c r="Y5" s="11">
        <f t="shared" si="5"/>
        <v>1.6</v>
      </c>
      <c r="Z5" s="11">
        <f t="shared" si="5"/>
        <v>1.6</v>
      </c>
      <c r="AA5" s="11">
        <f t="shared" si="5"/>
        <v>1.6</v>
      </c>
      <c r="AB5" s="11">
        <f t="shared" si="5"/>
        <v>1.6</v>
      </c>
    </row>
    <row r="6" spans="1:30" ht="15" customHeight="1" x14ac:dyDescent="0.35">
      <c r="A6" s="31"/>
      <c r="B6" s="3" t="s">
        <v>38</v>
      </c>
      <c r="C6" s="8">
        <f>C5*22</f>
        <v>36.254812002320307</v>
      </c>
      <c r="D6" s="8">
        <f t="shared" ref="D6:H6" si="6">D5*22</f>
        <v>33.913187173662649</v>
      </c>
      <c r="E6" s="8">
        <f t="shared" si="6"/>
        <v>32.023177793847594</v>
      </c>
      <c r="F6" s="8">
        <f t="shared" si="6"/>
        <v>28.649145890826961</v>
      </c>
      <c r="G6" s="8">
        <f t="shared" si="6"/>
        <v>24.169874668213541</v>
      </c>
      <c r="H6" s="8">
        <f t="shared" si="6"/>
        <v>24.324314761940144</v>
      </c>
      <c r="K6" s="33"/>
      <c r="L6" s="3" t="s">
        <v>29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30</v>
      </c>
      <c r="W6" s="19">
        <f t="shared" ref="W6:AB6" si="7">((C23*C$20)/C$19)*0.1*8*5</f>
        <v>0.80000000000000016</v>
      </c>
      <c r="X6" s="19">
        <f t="shared" si="7"/>
        <v>0.80000000000000016</v>
      </c>
      <c r="Y6" s="19">
        <f t="shared" si="7"/>
        <v>0.80000000000000016</v>
      </c>
      <c r="Z6" s="19">
        <f t="shared" si="7"/>
        <v>0.80000000000000016</v>
      </c>
      <c r="AA6" s="19">
        <f t="shared" si="7"/>
        <v>0.80000000000000016</v>
      </c>
      <c r="AB6" s="19">
        <f t="shared" si="7"/>
        <v>0.80000000000000016</v>
      </c>
    </row>
    <row r="7" spans="1:30" ht="15" customHeight="1" x14ac:dyDescent="0.35">
      <c r="A7" s="31"/>
      <c r="B7" s="3" t="s">
        <v>6</v>
      </c>
      <c r="C7" s="5">
        <v>22</v>
      </c>
      <c r="D7" s="5">
        <v>22</v>
      </c>
      <c r="E7" s="5">
        <v>22</v>
      </c>
      <c r="F7" s="5">
        <v>22</v>
      </c>
      <c r="G7" s="5">
        <v>22</v>
      </c>
      <c r="H7" s="5">
        <v>22</v>
      </c>
      <c r="K7" s="33"/>
      <c r="L7" s="3" t="s">
        <v>33</v>
      </c>
      <c r="M7" s="8">
        <v>0.06</v>
      </c>
      <c r="N7" s="8">
        <v>0.06</v>
      </c>
      <c r="O7" s="8">
        <v>0.06</v>
      </c>
      <c r="P7" s="8">
        <v>0.06</v>
      </c>
      <c r="Q7" s="8">
        <v>0.06</v>
      </c>
      <c r="R7" s="8">
        <v>0.06</v>
      </c>
      <c r="U7" s="31"/>
      <c r="V7" s="3" t="s">
        <v>6</v>
      </c>
      <c r="W7" s="11">
        <f>4-W6</f>
        <v>3.1999999999999997</v>
      </c>
      <c r="X7" s="11">
        <f t="shared" ref="X7:AB7" si="8">4-X6</f>
        <v>3.1999999999999997</v>
      </c>
      <c r="Y7" s="11">
        <f t="shared" si="8"/>
        <v>3.1999999999999997</v>
      </c>
      <c r="Z7" s="11">
        <f t="shared" si="8"/>
        <v>3.1999999999999997</v>
      </c>
      <c r="AA7" s="11">
        <f t="shared" si="8"/>
        <v>3.1999999999999997</v>
      </c>
      <c r="AB7" s="11">
        <f t="shared" si="8"/>
        <v>3.1999999999999997</v>
      </c>
    </row>
    <row r="8" spans="1:30" ht="15" customHeight="1" x14ac:dyDescent="0.35">
      <c r="A8" s="1"/>
      <c r="B8" s="1"/>
      <c r="C8" s="1"/>
      <c r="D8" s="1"/>
      <c r="E8" s="1"/>
      <c r="F8" s="1"/>
      <c r="G8" s="1"/>
      <c r="H8" s="1"/>
      <c r="K8" s="33"/>
      <c r="L8" s="3" t="s">
        <v>6</v>
      </c>
      <c r="M8" s="7">
        <f>0.1-M7</f>
        <v>4.0000000000000008E-2</v>
      </c>
      <c r="N8" s="7">
        <f t="shared" ref="N8" si="9">0.1-N7</f>
        <v>4.0000000000000008E-2</v>
      </c>
      <c r="O8" s="7">
        <f t="shared" ref="O8" si="10">0.1-O7</f>
        <v>4.0000000000000008E-2</v>
      </c>
      <c r="P8" s="7">
        <f t="shared" ref="P8" si="11">0.1-P7</f>
        <v>4.0000000000000008E-2</v>
      </c>
      <c r="Q8" s="7">
        <f t="shared" ref="Q8" si="12">0.1-Q7</f>
        <v>4.0000000000000008E-2</v>
      </c>
      <c r="R8" s="7">
        <f t="shared" ref="R8" si="13">0.1-R7</f>
        <v>4.0000000000000008E-2</v>
      </c>
      <c r="U8" s="31"/>
      <c r="V8" s="3" t="s">
        <v>32</v>
      </c>
      <c r="W8" s="19">
        <f t="shared" ref="W8:AB8" si="14">((C24*C$20)/C$19)*0.1*8*5</f>
        <v>0.40000000000000008</v>
      </c>
      <c r="X8" s="19">
        <f t="shared" si="14"/>
        <v>0.40000000000000008</v>
      </c>
      <c r="Y8" s="19">
        <f t="shared" si="14"/>
        <v>0.40000000000000008</v>
      </c>
      <c r="Z8" s="19">
        <f t="shared" si="14"/>
        <v>0.40000000000000008</v>
      </c>
      <c r="AA8" s="19">
        <f t="shared" si="14"/>
        <v>0.40000000000000008</v>
      </c>
      <c r="AB8" s="19">
        <f t="shared" si="14"/>
        <v>0.40000000000000008</v>
      </c>
    </row>
    <row r="9" spans="1:30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3"/>
      <c r="L9" s="3" t="s">
        <v>30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4-W8</f>
        <v>3.6</v>
      </c>
      <c r="X9" s="11">
        <f t="shared" ref="X9:AB9" si="15">4-X8</f>
        <v>3.6</v>
      </c>
      <c r="Y9" s="11">
        <f t="shared" si="15"/>
        <v>3.6</v>
      </c>
      <c r="Z9" s="11">
        <f t="shared" si="15"/>
        <v>3.6</v>
      </c>
      <c r="AA9" s="11">
        <f t="shared" si="15"/>
        <v>3.6</v>
      </c>
      <c r="AB9" s="11">
        <f t="shared" si="15"/>
        <v>3.6</v>
      </c>
    </row>
    <row r="10" spans="1:30" ht="15" customHeight="1" x14ac:dyDescent="0.35">
      <c r="A10" s="32" t="s">
        <v>8</v>
      </c>
      <c r="B10" s="3" t="s">
        <v>3</v>
      </c>
      <c r="C10" s="4">
        <v>10.01642</v>
      </c>
      <c r="D10" s="4">
        <v>14.292684</v>
      </c>
      <c r="E10" s="4">
        <v>13.631688</v>
      </c>
      <c r="F10" s="4">
        <v>10.110585</v>
      </c>
      <c r="G10" s="4">
        <v>10.500084000000001</v>
      </c>
      <c r="H10" s="4">
        <v>10.78182</v>
      </c>
      <c r="K10" s="33"/>
      <c r="L10" s="3" t="s">
        <v>36</v>
      </c>
      <c r="M10" s="8">
        <v>2.0000000000000004E-2</v>
      </c>
      <c r="N10" s="8">
        <v>2.0000000000000004E-2</v>
      </c>
      <c r="O10" s="8">
        <v>2.0000000000000004E-2</v>
      </c>
      <c r="P10" s="8">
        <v>2.0000000000000004E-2</v>
      </c>
      <c r="Q10" s="8">
        <v>2.0000000000000004E-2</v>
      </c>
      <c r="R10" s="8">
        <v>2.0000000000000004E-2</v>
      </c>
      <c r="U10" s="31"/>
      <c r="V10" s="3" t="s">
        <v>31</v>
      </c>
      <c r="W10" s="19">
        <f t="shared" ref="W10:AB10" si="16">((C25*C$20)/C$19)*0.1*8*5</f>
        <v>0.08</v>
      </c>
      <c r="X10" s="19">
        <f t="shared" si="16"/>
        <v>0.08</v>
      </c>
      <c r="Y10" s="19">
        <f t="shared" si="16"/>
        <v>0.08</v>
      </c>
      <c r="Z10" s="19">
        <f t="shared" si="16"/>
        <v>0.08</v>
      </c>
      <c r="AA10" s="19">
        <f t="shared" si="16"/>
        <v>0.08</v>
      </c>
      <c r="AB10" s="19">
        <f t="shared" si="16"/>
        <v>0.08</v>
      </c>
    </row>
    <row r="11" spans="1:30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3"/>
      <c r="L11" s="3" t="s">
        <v>6</v>
      </c>
      <c r="M11" s="7">
        <f>0.1-M10</f>
        <v>0.08</v>
      </c>
      <c r="N11" s="7">
        <f t="shared" ref="N11" si="17">0.1-N10</f>
        <v>0.08</v>
      </c>
      <c r="O11" s="7">
        <f t="shared" ref="O11" si="18">0.1-O10</f>
        <v>0.08</v>
      </c>
      <c r="P11" s="7">
        <f t="shared" ref="P11" si="19">0.1-P10</f>
        <v>0.08</v>
      </c>
      <c r="Q11" s="7">
        <f t="shared" ref="Q11" si="20">0.1-Q10</f>
        <v>0.08</v>
      </c>
      <c r="R11" s="7">
        <f t="shared" ref="R11" si="21">0.1-R10</f>
        <v>0.08</v>
      </c>
      <c r="S11" s="1"/>
      <c r="T11" s="1"/>
      <c r="U11" s="31"/>
      <c r="V11" s="3" t="s">
        <v>6</v>
      </c>
      <c r="W11" s="11">
        <f>4-W10</f>
        <v>3.92</v>
      </c>
      <c r="X11" s="11">
        <f t="shared" ref="X11:AB11" si="22">4-X10</f>
        <v>3.92</v>
      </c>
      <c r="Y11" s="11">
        <f t="shared" si="22"/>
        <v>3.92</v>
      </c>
      <c r="Z11" s="11">
        <f t="shared" si="22"/>
        <v>3.92</v>
      </c>
      <c r="AA11" s="11">
        <f t="shared" si="22"/>
        <v>3.92</v>
      </c>
      <c r="AB11" s="11">
        <f t="shared" si="22"/>
        <v>3.92</v>
      </c>
    </row>
    <row r="12" spans="1:30" ht="15" customHeight="1" x14ac:dyDescent="0.35">
      <c r="A12" s="33"/>
      <c r="B12" s="3" t="s">
        <v>9</v>
      </c>
      <c r="C12" s="6">
        <v>10</v>
      </c>
      <c r="D12" s="6">
        <v>10</v>
      </c>
      <c r="E12" s="6">
        <v>10</v>
      </c>
      <c r="F12" s="6">
        <v>10</v>
      </c>
      <c r="G12" s="6">
        <v>10</v>
      </c>
      <c r="H12" s="6">
        <v>10</v>
      </c>
      <c r="K12" s="33"/>
      <c r="L12" s="3" t="s">
        <v>32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20"/>
      <c r="V12" s="1"/>
      <c r="W12" s="21"/>
      <c r="X12" s="21"/>
      <c r="Y12" s="21"/>
      <c r="Z12" s="21"/>
      <c r="AA12" s="21"/>
      <c r="AB12" s="21"/>
    </row>
    <row r="13" spans="1:30" ht="15" customHeight="1" x14ac:dyDescent="0.35">
      <c r="A13" s="33"/>
      <c r="B13" s="3" t="s">
        <v>10</v>
      </c>
      <c r="C13" s="7">
        <f t="shared" ref="C13:H13" si="23">((C12*C$11)/C$10)</f>
        <v>0.99836069174415609</v>
      </c>
      <c r="D13" s="7">
        <f t="shared" si="23"/>
        <v>0.6996586505375757</v>
      </c>
      <c r="E13" s="7">
        <f t="shared" si="23"/>
        <v>0.73358486491181429</v>
      </c>
      <c r="F13" s="7">
        <f t="shared" si="23"/>
        <v>0.98906245286499239</v>
      </c>
      <c r="G13" s="7">
        <f t="shared" si="23"/>
        <v>0.95237333339428509</v>
      </c>
      <c r="H13" s="7">
        <f t="shared" si="23"/>
        <v>0.92748719603925867</v>
      </c>
      <c r="K13" s="33"/>
      <c r="L13" s="3" t="s">
        <v>35</v>
      </c>
      <c r="M13" s="8">
        <v>1.0000000000000002E-2</v>
      </c>
      <c r="N13" s="8">
        <v>1.0000000000000002E-2</v>
      </c>
      <c r="O13" s="8">
        <v>1.0000000000000002E-2</v>
      </c>
      <c r="P13" s="8">
        <v>1.0000000000000002E-2</v>
      </c>
      <c r="Q13" s="8">
        <v>1.0000000000000002E-2</v>
      </c>
      <c r="R13" s="8">
        <v>1.0000000000000002E-2</v>
      </c>
      <c r="S13" s="1"/>
      <c r="T13" s="1"/>
      <c r="U13" s="20"/>
    </row>
    <row r="14" spans="1:30" ht="15" customHeight="1" x14ac:dyDescent="0.35">
      <c r="A14" s="33"/>
      <c r="B14" s="3" t="s">
        <v>39</v>
      </c>
      <c r="C14" s="8">
        <f>C13*22</f>
        <v>21.963935218371432</v>
      </c>
      <c r="D14" s="8">
        <f t="shared" ref="D14:H14" si="24">D13*22</f>
        <v>15.392490311826666</v>
      </c>
      <c r="E14" s="8">
        <f t="shared" si="24"/>
        <v>16.138867028059913</v>
      </c>
      <c r="F14" s="8">
        <f t="shared" si="24"/>
        <v>21.759373963029834</v>
      </c>
      <c r="G14" s="8">
        <f t="shared" si="24"/>
        <v>20.952213334674273</v>
      </c>
      <c r="H14" s="8">
        <f t="shared" si="24"/>
        <v>20.40471831286369</v>
      </c>
      <c r="K14" s="33"/>
      <c r="L14" s="3" t="s">
        <v>6</v>
      </c>
      <c r="M14" s="7">
        <f>0.1-M13</f>
        <v>0.09</v>
      </c>
      <c r="N14" s="7">
        <f t="shared" ref="N14" si="25">0.1-N13</f>
        <v>0.09</v>
      </c>
      <c r="O14" s="7">
        <f t="shared" ref="O14" si="26">0.1-O13</f>
        <v>0.09</v>
      </c>
      <c r="P14" s="7">
        <f t="shared" ref="P14" si="27">0.1-P13</f>
        <v>0.09</v>
      </c>
      <c r="Q14" s="7">
        <f t="shared" ref="Q14" si="28">0.1-Q13</f>
        <v>0.09</v>
      </c>
      <c r="R14" s="7">
        <f t="shared" ref="R14" si="29">0.1-R13</f>
        <v>0.09</v>
      </c>
      <c r="U14" s="20"/>
      <c r="AD14" s="13"/>
    </row>
    <row r="15" spans="1:30" ht="15" customHeight="1" x14ac:dyDescent="0.35">
      <c r="A15" s="34"/>
      <c r="B15" s="3" t="s">
        <v>6</v>
      </c>
      <c r="C15" s="11">
        <f>22-C14</f>
        <v>3.6064781628567744E-2</v>
      </c>
      <c r="D15" s="11">
        <f t="shared" ref="D15:H15" si="30">22-D14</f>
        <v>6.6075096881733337</v>
      </c>
      <c r="E15" s="11">
        <f t="shared" si="30"/>
        <v>5.8611329719400871</v>
      </c>
      <c r="F15" s="11">
        <f t="shared" si="30"/>
        <v>0.24062603697016627</v>
      </c>
      <c r="G15" s="11">
        <f t="shared" si="30"/>
        <v>1.0477866653257273</v>
      </c>
      <c r="H15" s="11">
        <f t="shared" si="30"/>
        <v>1.5952816871363105</v>
      </c>
      <c r="K15" s="33"/>
      <c r="L15" s="3" t="s">
        <v>31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  <c r="AD15" s="13"/>
    </row>
    <row r="16" spans="1:30" ht="15" customHeight="1" x14ac:dyDescent="0.35">
      <c r="A16" s="1"/>
      <c r="B16" s="1"/>
      <c r="C16" s="1"/>
      <c r="D16" s="1"/>
      <c r="E16" s="1"/>
      <c r="F16" s="1"/>
      <c r="G16" s="1"/>
      <c r="H16" s="1"/>
      <c r="K16" s="33"/>
      <c r="L16" s="3" t="s">
        <v>34</v>
      </c>
      <c r="M16" s="8">
        <v>2E-3</v>
      </c>
      <c r="N16" s="8">
        <v>2E-3</v>
      </c>
      <c r="O16" s="8">
        <v>2E-3</v>
      </c>
      <c r="P16" s="8">
        <v>2E-3</v>
      </c>
      <c r="Q16" s="8">
        <v>2E-3</v>
      </c>
      <c r="R16" s="8">
        <v>2E-3</v>
      </c>
      <c r="U16" s="20"/>
      <c r="AD16" s="14"/>
    </row>
    <row r="17" spans="1:30" ht="15" customHeight="1" x14ac:dyDescent="0.35">
      <c r="A17" s="1"/>
      <c r="B17" s="1"/>
      <c r="C17" s="1"/>
      <c r="D17" s="1"/>
      <c r="E17" s="1"/>
      <c r="F17" s="1"/>
      <c r="G17" s="1"/>
      <c r="H17" s="1"/>
      <c r="K17" s="34"/>
      <c r="L17" s="3" t="s">
        <v>6</v>
      </c>
      <c r="M17" s="7">
        <f>0.1-M16</f>
        <v>9.8000000000000004E-2</v>
      </c>
      <c r="N17" s="7">
        <f t="shared" ref="N17" si="31">0.1-N16</f>
        <v>9.8000000000000004E-2</v>
      </c>
      <c r="O17" s="7">
        <f t="shared" ref="O17" si="32">0.1-O16</f>
        <v>9.8000000000000004E-2</v>
      </c>
      <c r="P17" s="7">
        <f t="shared" ref="P17" si="33">0.1-P16</f>
        <v>9.8000000000000004E-2</v>
      </c>
      <c r="Q17" s="7">
        <f t="shared" ref="Q17" si="34">0.1-Q16</f>
        <v>9.8000000000000004E-2</v>
      </c>
      <c r="R17" s="7">
        <f t="shared" ref="R17" si="35">0.1-R16</f>
        <v>9.8000000000000004E-2</v>
      </c>
      <c r="U17" s="20"/>
      <c r="V17" s="1"/>
      <c r="W17" s="16"/>
      <c r="X17" s="16"/>
      <c r="Y17" s="16"/>
      <c r="Z17" s="16"/>
      <c r="AA17" s="16"/>
      <c r="AB17" s="16"/>
      <c r="AD17" s="15"/>
    </row>
    <row r="18" spans="1:30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U18" s="20"/>
      <c r="V18" s="1"/>
      <c r="W18" s="21"/>
      <c r="X18" s="21"/>
      <c r="Y18" s="21"/>
      <c r="Z18" s="21"/>
      <c r="AA18" s="21"/>
      <c r="AB18" s="21"/>
      <c r="AD18" s="14"/>
    </row>
    <row r="19" spans="1:30" ht="15" customHeight="1" x14ac:dyDescent="0.35">
      <c r="A19" s="31" t="s">
        <v>11</v>
      </c>
      <c r="B19" s="3" t="s">
        <v>3</v>
      </c>
      <c r="C19" s="6">
        <v>10</v>
      </c>
      <c r="D19" s="6">
        <v>10</v>
      </c>
      <c r="E19" s="6">
        <v>10</v>
      </c>
      <c r="F19" s="6">
        <v>10</v>
      </c>
      <c r="G19" s="6">
        <v>10</v>
      </c>
      <c r="H19" s="6">
        <v>10</v>
      </c>
      <c r="K19" s="20"/>
      <c r="L19" s="12" t="s">
        <v>0</v>
      </c>
      <c r="M19" s="12" t="s">
        <v>16</v>
      </c>
      <c r="N19" s="12" t="s">
        <v>13</v>
      </c>
      <c r="O19" s="12" t="s">
        <v>14</v>
      </c>
      <c r="P19" s="12" t="s">
        <v>15</v>
      </c>
      <c r="Q19" s="12" t="s">
        <v>18</v>
      </c>
      <c r="R19" s="12" t="s">
        <v>17</v>
      </c>
      <c r="U19" s="20"/>
      <c r="V19" s="1"/>
      <c r="W19" s="16"/>
      <c r="X19" s="16"/>
      <c r="Y19" s="16"/>
      <c r="Z19" s="16"/>
      <c r="AA19" s="16"/>
      <c r="AB19" s="16"/>
      <c r="AD19" s="15"/>
    </row>
    <row r="20" spans="1:30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20"/>
      <c r="L20" s="3" t="s">
        <v>24</v>
      </c>
      <c r="M20" s="6">
        <f>SUM(M3,M6,M9,M12,M15)*8</f>
        <v>4</v>
      </c>
      <c r="N20" s="6">
        <f t="shared" ref="N20:R20" si="36">SUM(N3,N6,N9,N12,N15)*8</f>
        <v>4</v>
      </c>
      <c r="O20" s="6">
        <f t="shared" si="36"/>
        <v>4</v>
      </c>
      <c r="P20" s="6">
        <f t="shared" si="36"/>
        <v>4</v>
      </c>
      <c r="Q20" s="6">
        <f t="shared" si="36"/>
        <v>4</v>
      </c>
      <c r="R20" s="6">
        <f t="shared" si="36"/>
        <v>4</v>
      </c>
      <c r="U20" s="20"/>
      <c r="V20" s="1"/>
      <c r="W20" s="21"/>
      <c r="X20" s="21"/>
      <c r="Y20" s="21"/>
      <c r="Z20" s="21"/>
      <c r="AA20" s="21"/>
      <c r="AB20" s="21"/>
      <c r="AD20" s="14"/>
    </row>
    <row r="21" spans="1:30" ht="15" customHeight="1" x14ac:dyDescent="0.35">
      <c r="A21" s="31"/>
      <c r="B21" s="35" t="s">
        <v>21</v>
      </c>
      <c r="C21" s="6">
        <v>10</v>
      </c>
      <c r="D21" s="6">
        <v>10</v>
      </c>
      <c r="E21" s="6">
        <v>10</v>
      </c>
      <c r="F21" s="6">
        <v>10</v>
      </c>
      <c r="G21" s="6">
        <v>10</v>
      </c>
      <c r="H21" s="6">
        <v>10</v>
      </c>
      <c r="K21" s="20"/>
      <c r="L21" s="3" t="s">
        <v>25</v>
      </c>
      <c r="M21" s="6">
        <f>M20*5</f>
        <v>20</v>
      </c>
      <c r="N21" s="6">
        <f t="shared" ref="N21:R21" si="37">N20*5</f>
        <v>20</v>
      </c>
      <c r="O21" s="6">
        <f t="shared" si="37"/>
        <v>20</v>
      </c>
      <c r="P21" s="6">
        <f t="shared" si="37"/>
        <v>20</v>
      </c>
      <c r="Q21" s="6">
        <f t="shared" si="37"/>
        <v>20</v>
      </c>
      <c r="R21" s="6">
        <f t="shared" si="37"/>
        <v>20</v>
      </c>
      <c r="U21" s="20"/>
      <c r="V21" s="1"/>
      <c r="W21" s="21"/>
      <c r="X21" s="21"/>
      <c r="Y21" s="21"/>
      <c r="Z21" s="21"/>
      <c r="AA21" s="21"/>
      <c r="AB21" s="21"/>
      <c r="AD21" s="15"/>
    </row>
    <row r="22" spans="1:30" ht="15" customHeight="1" x14ac:dyDescent="0.35">
      <c r="A22" s="31"/>
      <c r="B22" s="35"/>
      <c r="C22" s="6">
        <v>6</v>
      </c>
      <c r="D22" s="6">
        <v>6</v>
      </c>
      <c r="E22" s="6">
        <v>6</v>
      </c>
      <c r="F22" s="6">
        <v>6</v>
      </c>
      <c r="G22" s="6">
        <v>6</v>
      </c>
      <c r="H22" s="6">
        <v>6</v>
      </c>
      <c r="K22" s="20"/>
      <c r="L22" s="3" t="s">
        <v>12</v>
      </c>
      <c r="M22" s="6">
        <f>M21+2</f>
        <v>22</v>
      </c>
      <c r="N22" s="6">
        <f t="shared" ref="N22:R22" si="38">N21+2</f>
        <v>22</v>
      </c>
      <c r="O22" s="6">
        <f t="shared" si="38"/>
        <v>22</v>
      </c>
      <c r="P22" s="6">
        <f t="shared" si="38"/>
        <v>22</v>
      </c>
      <c r="Q22" s="6">
        <f t="shared" si="38"/>
        <v>22</v>
      </c>
      <c r="R22" s="6">
        <f t="shared" si="38"/>
        <v>22</v>
      </c>
      <c r="U22" s="1"/>
      <c r="V22" s="1"/>
      <c r="W22" s="1"/>
      <c r="X22" s="1"/>
      <c r="Y22" s="1"/>
      <c r="Z22" s="1"/>
      <c r="AA22" s="1"/>
      <c r="AB22" s="1"/>
      <c r="AD22" s="14"/>
    </row>
    <row r="23" spans="1:30" ht="15" customHeight="1" x14ac:dyDescent="0.35">
      <c r="A23" s="31"/>
      <c r="B23" s="35"/>
      <c r="C23" s="6">
        <v>2</v>
      </c>
      <c r="D23" s="6">
        <v>2</v>
      </c>
      <c r="E23" s="6">
        <v>2</v>
      </c>
      <c r="F23" s="6">
        <v>2</v>
      </c>
      <c r="G23" s="6">
        <v>2</v>
      </c>
      <c r="H23" s="6">
        <v>2</v>
      </c>
      <c r="K23" s="20"/>
      <c r="L23" s="1"/>
      <c r="M23" s="21"/>
      <c r="N23" s="21"/>
      <c r="O23" s="21"/>
      <c r="P23" s="21"/>
      <c r="Q23" s="21"/>
      <c r="R23" s="21"/>
      <c r="U23" s="1"/>
      <c r="V23" s="1"/>
      <c r="W23" s="1"/>
      <c r="X23" s="1"/>
      <c r="Y23" s="1"/>
      <c r="Z23" s="1"/>
      <c r="AA23" s="1"/>
      <c r="AB23" s="1"/>
      <c r="AD23" s="15"/>
    </row>
    <row r="24" spans="1:30" ht="15" customHeight="1" x14ac:dyDescent="0.35">
      <c r="A24" s="31"/>
      <c r="B24" s="3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K24" s="20"/>
      <c r="L24" s="1"/>
      <c r="M24" s="16"/>
      <c r="N24" s="16"/>
      <c r="O24" s="16"/>
      <c r="P24" s="16"/>
      <c r="Q24" s="16"/>
      <c r="R24" s="16"/>
      <c r="U24" s="1"/>
      <c r="V24" s="1"/>
      <c r="W24" s="18"/>
      <c r="X24" s="18"/>
      <c r="Y24" s="18"/>
      <c r="Z24" s="18"/>
      <c r="AA24" s="18"/>
      <c r="AB24" s="18"/>
      <c r="AD24" s="14"/>
    </row>
    <row r="25" spans="1:30" ht="15" customHeight="1" x14ac:dyDescent="0.35">
      <c r="A25" s="31"/>
      <c r="B25" s="35"/>
      <c r="C25" s="6">
        <v>0.2</v>
      </c>
      <c r="D25" s="6">
        <v>0.2</v>
      </c>
      <c r="E25" s="6">
        <v>0.2</v>
      </c>
      <c r="F25" s="6">
        <v>0.2</v>
      </c>
      <c r="G25" s="6">
        <v>0.2</v>
      </c>
      <c r="H25" s="6">
        <v>0.2</v>
      </c>
      <c r="K25" s="20"/>
      <c r="L25" s="12" t="s">
        <v>1</v>
      </c>
      <c r="M25" s="30" t="s">
        <v>62</v>
      </c>
      <c r="N25" s="30" t="s">
        <v>61</v>
      </c>
      <c r="O25" s="30" t="s">
        <v>63</v>
      </c>
      <c r="P25" s="30" t="s">
        <v>64</v>
      </c>
      <c r="Q25" s="30" t="s">
        <v>65</v>
      </c>
      <c r="R25" s="21"/>
      <c r="U25" s="1"/>
      <c r="V25" s="1"/>
      <c r="W25" s="18"/>
      <c r="X25" s="18"/>
      <c r="Y25" s="18"/>
      <c r="Z25" s="18"/>
      <c r="AA25" s="18"/>
      <c r="AB25" s="18"/>
      <c r="AD25" s="15"/>
    </row>
    <row r="26" spans="1:30" ht="15" customHeight="1" x14ac:dyDescent="0.35">
      <c r="A26" s="1"/>
      <c r="B26" s="1"/>
      <c r="C26" s="1"/>
      <c r="D26" s="1"/>
      <c r="E26" s="1"/>
      <c r="F26" s="1"/>
      <c r="G26" s="1"/>
      <c r="H26" s="1"/>
      <c r="K26" s="20"/>
      <c r="L26" s="3" t="s">
        <v>24</v>
      </c>
      <c r="M26" s="6">
        <f>SUM(M4,M7,M10,M13,M16)*8</f>
        <v>1.536</v>
      </c>
      <c r="N26" s="6">
        <f t="shared" ref="N26:Q26" si="39">SUM(N4,N7,N10,N13,N16)*8</f>
        <v>1.536</v>
      </c>
      <c r="O26" s="6">
        <f t="shared" si="39"/>
        <v>1.536</v>
      </c>
      <c r="P26" s="6">
        <f t="shared" si="39"/>
        <v>1.536</v>
      </c>
      <c r="Q26" s="6">
        <f t="shared" si="39"/>
        <v>1.536</v>
      </c>
      <c r="R26" s="16"/>
    </row>
    <row r="27" spans="1:30" ht="15" customHeight="1" x14ac:dyDescent="0.35">
      <c r="A27" s="1"/>
      <c r="B27" s="1"/>
      <c r="C27" s="1"/>
      <c r="D27" s="1"/>
      <c r="E27" s="1"/>
      <c r="F27" s="1"/>
      <c r="G27" s="1"/>
      <c r="H27" s="1"/>
      <c r="K27" s="20"/>
      <c r="L27" s="3" t="s">
        <v>26</v>
      </c>
      <c r="M27" s="6">
        <f>M26*6</f>
        <v>9.2160000000000011</v>
      </c>
      <c r="N27" s="6">
        <f t="shared" ref="N27:Q27" si="40">N26*6</f>
        <v>9.2160000000000011</v>
      </c>
      <c r="O27" s="6">
        <f t="shared" si="40"/>
        <v>9.2160000000000011</v>
      </c>
      <c r="P27" s="6">
        <f t="shared" si="40"/>
        <v>9.2160000000000011</v>
      </c>
      <c r="Q27" s="6">
        <f t="shared" si="40"/>
        <v>9.2160000000000011</v>
      </c>
      <c r="R27" s="21"/>
      <c r="S27" s="1"/>
      <c r="T27" s="1"/>
    </row>
    <row r="28" spans="1:30" ht="15" customHeight="1" x14ac:dyDescent="0.35">
      <c r="A28" s="2"/>
      <c r="B28" s="17" t="s">
        <v>1</v>
      </c>
      <c r="C28" s="22" t="s">
        <v>22</v>
      </c>
      <c r="D28" s="30" t="s">
        <v>62</v>
      </c>
      <c r="E28" s="30" t="s">
        <v>61</v>
      </c>
      <c r="F28" s="30" t="s">
        <v>63</v>
      </c>
      <c r="G28" s="30" t="s">
        <v>64</v>
      </c>
      <c r="H28" s="30" t="s">
        <v>65</v>
      </c>
      <c r="K28" s="20"/>
      <c r="L28" s="1"/>
      <c r="M28" s="21"/>
      <c r="N28" s="21"/>
      <c r="O28" s="21"/>
      <c r="P28" s="21"/>
      <c r="Q28" s="21"/>
      <c r="R28" s="21"/>
      <c r="S28" s="1"/>
      <c r="T28" s="1"/>
    </row>
    <row r="29" spans="1:30" ht="15" customHeight="1" x14ac:dyDescent="0.35">
      <c r="A29" s="32" t="s">
        <v>8</v>
      </c>
      <c r="B29" s="3" t="s">
        <v>3</v>
      </c>
      <c r="C29" s="23">
        <v>455</v>
      </c>
      <c r="D29" s="23">
        <v>60</v>
      </c>
      <c r="E29" s="23">
        <v>60</v>
      </c>
      <c r="F29" s="23">
        <v>60</v>
      </c>
      <c r="G29" s="23">
        <v>60</v>
      </c>
      <c r="H29" s="23">
        <v>60</v>
      </c>
      <c r="K29" s="20"/>
      <c r="L29" s="1"/>
      <c r="M29" s="16"/>
      <c r="N29" s="16"/>
      <c r="O29" s="16"/>
      <c r="P29" s="16"/>
      <c r="Q29" s="16"/>
      <c r="R29" s="16"/>
      <c r="S29" s="1"/>
      <c r="T29" s="1"/>
    </row>
    <row r="30" spans="1:30" ht="15" customHeight="1" x14ac:dyDescent="0.35">
      <c r="A30" s="33"/>
      <c r="B30" s="3" t="s">
        <v>4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K30" s="20"/>
      <c r="L30" s="1"/>
      <c r="M30" s="21"/>
      <c r="N30" s="21"/>
      <c r="O30" s="21"/>
      <c r="P30" s="21"/>
      <c r="Q30" s="21"/>
      <c r="R30" s="21"/>
      <c r="S30" s="1"/>
      <c r="T30" s="1"/>
    </row>
    <row r="31" spans="1:30" ht="15" customHeight="1" x14ac:dyDescent="0.35">
      <c r="A31" s="33"/>
      <c r="B31" s="3" t="s">
        <v>20</v>
      </c>
      <c r="C31" s="6">
        <v>60</v>
      </c>
      <c r="D31" s="6">
        <v>2.5</v>
      </c>
      <c r="E31" s="6">
        <v>5</v>
      </c>
      <c r="F31" s="6">
        <v>10</v>
      </c>
      <c r="G31" s="6">
        <v>20</v>
      </c>
      <c r="H31" s="6">
        <v>30</v>
      </c>
      <c r="K31" s="20"/>
      <c r="R31" s="13"/>
      <c r="S31" s="1"/>
      <c r="T31" s="1"/>
    </row>
    <row r="32" spans="1:30" ht="15" customHeight="1" x14ac:dyDescent="0.35">
      <c r="A32" s="33"/>
      <c r="B32" s="3" t="s">
        <v>10</v>
      </c>
      <c r="C32" s="7">
        <f>((C31*C$30)/C$29)</f>
        <v>0.13186813186813187</v>
      </c>
      <c r="D32" s="7">
        <f>((D31*D$30)/D$29)</f>
        <v>4.1666666666666664E-2</v>
      </c>
      <c r="E32" s="7">
        <f t="shared" ref="E32:H32" si="41">((E31*E$30)/E$29)</f>
        <v>8.3333333333333329E-2</v>
      </c>
      <c r="F32" s="7">
        <f t="shared" si="41"/>
        <v>0.16666666666666666</v>
      </c>
      <c r="G32" s="7">
        <f t="shared" si="41"/>
        <v>0.33333333333333331</v>
      </c>
      <c r="H32" s="7">
        <f t="shared" si="41"/>
        <v>0.5</v>
      </c>
      <c r="K32" s="20"/>
      <c r="R32" s="18"/>
      <c r="S32" s="1"/>
      <c r="T32" s="1"/>
    </row>
    <row r="33" spans="1:20" ht="15" customHeight="1" x14ac:dyDescent="0.35">
      <c r="A33" s="33"/>
      <c r="B33" s="3" t="s">
        <v>37</v>
      </c>
      <c r="C33" s="8">
        <f>C32*12</f>
        <v>1.5824175824175826</v>
      </c>
      <c r="D33" s="8">
        <f>D32*9</f>
        <v>0.375</v>
      </c>
      <c r="E33" s="8">
        <f t="shared" ref="E33:H33" si="42">E32*9</f>
        <v>0.75</v>
      </c>
      <c r="F33" s="8">
        <f t="shared" si="42"/>
        <v>1.5</v>
      </c>
      <c r="G33" s="8">
        <f t="shared" si="42"/>
        <v>3</v>
      </c>
      <c r="H33" s="8">
        <f t="shared" si="42"/>
        <v>4.5</v>
      </c>
      <c r="K33" s="20"/>
      <c r="R33" s="1"/>
      <c r="S33" s="1"/>
      <c r="T33" s="1"/>
    </row>
    <row r="34" spans="1:20" ht="15" customHeight="1" x14ac:dyDescent="0.35">
      <c r="A34" s="34"/>
      <c r="B34" s="3" t="s">
        <v>6</v>
      </c>
      <c r="C34" s="11">
        <f>12-C33</f>
        <v>10.417582417582418</v>
      </c>
      <c r="D34" s="11">
        <f>5-D33</f>
        <v>4.625</v>
      </c>
      <c r="E34" s="11">
        <f t="shared" ref="E34:H34" si="43">5-E33</f>
        <v>4.25</v>
      </c>
      <c r="F34" s="11">
        <f t="shared" si="43"/>
        <v>3.5</v>
      </c>
      <c r="G34" s="11">
        <f t="shared" si="43"/>
        <v>2</v>
      </c>
      <c r="H34" s="11">
        <f t="shared" si="43"/>
        <v>0.5</v>
      </c>
      <c r="I34" s="24"/>
      <c r="J34" s="24"/>
      <c r="K34" s="20"/>
      <c r="L34" s="24"/>
      <c r="R34" s="18"/>
      <c r="S34" s="1"/>
      <c r="T34" s="1"/>
    </row>
    <row r="35" spans="1:20" ht="15" customHeight="1" x14ac:dyDescent="0.35">
      <c r="D35" s="1"/>
      <c r="E35" s="1"/>
      <c r="F35" s="1"/>
      <c r="G35" s="1"/>
      <c r="H35" s="1"/>
      <c r="S35" s="1"/>
      <c r="T35" s="1"/>
    </row>
    <row r="36" spans="1:20" ht="15" customHeight="1" x14ac:dyDescent="0.35">
      <c r="D36" s="13"/>
      <c r="E36" s="1"/>
      <c r="F36" s="1"/>
      <c r="G36" s="1"/>
      <c r="H36" s="1"/>
      <c r="S36" s="1"/>
      <c r="T36" s="1"/>
    </row>
    <row r="37" spans="1:20" ht="15" customHeight="1" x14ac:dyDescent="0.35">
      <c r="S37" s="1"/>
      <c r="T37" s="1"/>
    </row>
    <row r="43" spans="1:20" ht="15" customHeight="1" x14ac:dyDescent="0.35">
      <c r="A43" s="1"/>
      <c r="B43" s="1"/>
      <c r="C43" s="1"/>
    </row>
  </sheetData>
  <mergeCells count="8">
    <mergeCell ref="U2:U11"/>
    <mergeCell ref="A29:A34"/>
    <mergeCell ref="A2:A7"/>
    <mergeCell ref="A10:A15"/>
    <mergeCell ref="A19:A25"/>
    <mergeCell ref="B21:B25"/>
    <mergeCell ref="K3:K17"/>
    <mergeCell ref="M2:R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zoomScale="80" zoomScaleNormal="80" workbookViewId="0"/>
  </sheetViews>
  <sheetFormatPr defaultRowHeight="14.5" x14ac:dyDescent="0.35"/>
  <cols>
    <col min="1" max="1" width="4.7265625" style="9" customWidth="1"/>
    <col min="2" max="2" width="15.7265625" style="9" customWidth="1"/>
    <col min="3" max="8" width="8.7265625" style="9"/>
    <col min="9" max="9" width="8.7265625" customWidth="1"/>
    <col min="10" max="11" width="4.7265625" customWidth="1"/>
    <col min="12" max="12" width="15.7265625" customWidth="1"/>
    <col min="13" max="18" width="8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9.8824320000000014</v>
      </c>
      <c r="D2" s="4">
        <v>9.6873839999999998</v>
      </c>
      <c r="E2" s="4">
        <v>10.391724</v>
      </c>
      <c r="F2" s="4">
        <v>7.4876759999999996</v>
      </c>
      <c r="G2" s="4">
        <v>7.1734320000000009</v>
      </c>
      <c r="H2" s="4">
        <v>9.0480599999999995</v>
      </c>
      <c r="L2" s="17" t="s">
        <v>1</v>
      </c>
      <c r="M2" s="36" t="s">
        <v>57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 t="shared" ref="W2:AB2" si="0">((C21*C$20)/C$19)*0.1*8*5</f>
        <v>4</v>
      </c>
      <c r="X2" s="19">
        <f t="shared" si="0"/>
        <v>4</v>
      </c>
      <c r="Y2" s="19">
        <f t="shared" si="0"/>
        <v>4</v>
      </c>
      <c r="Z2" s="19">
        <f t="shared" si="0"/>
        <v>4</v>
      </c>
      <c r="AA2" s="19">
        <f t="shared" si="0"/>
        <v>4</v>
      </c>
      <c r="AB2" s="19">
        <f t="shared" si="0"/>
        <v>4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4-W2</f>
        <v>0</v>
      </c>
      <c r="X3" s="11">
        <f t="shared" ref="X3:AB3" si="1">4-X2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 t="shared" ref="W4:AB4" si="2">((C22*C$20)/C$19)*0.1*8*5</f>
        <v>2.6666666666666665</v>
      </c>
      <c r="X4" s="19">
        <f t="shared" si="2"/>
        <v>2.6666666666666665</v>
      </c>
      <c r="Y4" s="19">
        <f t="shared" si="2"/>
        <v>2.6666666666666665</v>
      </c>
      <c r="Z4" s="19">
        <f t="shared" si="2"/>
        <v>2.6666666666666665</v>
      </c>
      <c r="AA4" s="19">
        <f t="shared" si="2"/>
        <v>2.6666666666666665</v>
      </c>
      <c r="AB4" s="19">
        <f t="shared" si="2"/>
        <v>2.6666666666666665</v>
      </c>
    </row>
    <row r="5" spans="1:28" ht="15" customHeight="1" x14ac:dyDescent="0.35">
      <c r="A5" s="31"/>
      <c r="B5" s="3" t="s">
        <v>7</v>
      </c>
      <c r="C5" s="7">
        <f>((C4*C$3)/C$2)</f>
        <v>2.0237933334628559</v>
      </c>
      <c r="D5" s="7">
        <f t="shared" ref="D5:H5" si="3">((D4*D$3)/D$2)</f>
        <v>2.0645408502439877</v>
      </c>
      <c r="E5" s="7">
        <f t="shared" si="3"/>
        <v>1.9246084672764596</v>
      </c>
      <c r="F5" s="7">
        <f t="shared" si="3"/>
        <v>2.6710557454676191</v>
      </c>
      <c r="G5" s="7">
        <f t="shared" si="3"/>
        <v>2.7880657403597047</v>
      </c>
      <c r="H5" s="7">
        <f t="shared" si="3"/>
        <v>2.2104185869678141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4-W4</f>
        <v>1.3333333333333335</v>
      </c>
      <c r="X5" s="11">
        <f t="shared" ref="X5:AB5" si="5">4-X4</f>
        <v>1.3333333333333335</v>
      </c>
      <c r="Y5" s="11">
        <f t="shared" si="5"/>
        <v>1.3333333333333335</v>
      </c>
      <c r="Z5" s="11">
        <f t="shared" si="5"/>
        <v>1.3333333333333335</v>
      </c>
      <c r="AA5" s="11">
        <f t="shared" si="5"/>
        <v>1.3333333333333335</v>
      </c>
      <c r="AB5" s="11">
        <f t="shared" si="5"/>
        <v>1.3333333333333335</v>
      </c>
    </row>
    <row r="6" spans="1:28" ht="15" customHeight="1" x14ac:dyDescent="0.35">
      <c r="A6" s="31"/>
      <c r="B6" s="3" t="s">
        <v>44</v>
      </c>
      <c r="C6" s="8">
        <f>C5*8</f>
        <v>16.190346667702848</v>
      </c>
      <c r="D6" s="8">
        <f t="shared" ref="D6:H6" si="6">D5*8</f>
        <v>16.516326801951902</v>
      </c>
      <c r="E6" s="8">
        <f t="shared" si="6"/>
        <v>15.396867738211677</v>
      </c>
      <c r="F6" s="8">
        <f t="shared" si="6"/>
        <v>21.368445963740953</v>
      </c>
      <c r="G6" s="8">
        <f t="shared" si="6"/>
        <v>22.304525922877637</v>
      </c>
      <c r="H6" s="8">
        <f t="shared" si="6"/>
        <v>17.683348695742513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 t="shared" ref="W6:AB6" si="7">((C23*C$20)/C$19)*0.1*8*5</f>
        <v>1.6000000000000003</v>
      </c>
      <c r="X6" s="19">
        <f t="shared" si="7"/>
        <v>1.6000000000000003</v>
      </c>
      <c r="Y6" s="19">
        <f t="shared" si="7"/>
        <v>1.6000000000000003</v>
      </c>
      <c r="Z6" s="19">
        <f t="shared" si="7"/>
        <v>1.6000000000000003</v>
      </c>
      <c r="AA6" s="19">
        <f t="shared" si="7"/>
        <v>1.6000000000000003</v>
      </c>
      <c r="AB6" s="19">
        <f t="shared" si="7"/>
        <v>1.6000000000000003</v>
      </c>
    </row>
    <row r="7" spans="1:28" ht="15" customHeight="1" x14ac:dyDescent="0.35">
      <c r="A7" s="31"/>
      <c r="B7" s="3" t="s">
        <v>6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4-W6</f>
        <v>2.3999999999999995</v>
      </c>
      <c r="X7" s="11">
        <f t="shared" ref="X7:AB7" si="8">4-X6</f>
        <v>2.3999999999999995</v>
      </c>
      <c r="Y7" s="11">
        <f t="shared" si="8"/>
        <v>2.3999999999999995</v>
      </c>
      <c r="Z7" s="11">
        <f t="shared" si="8"/>
        <v>2.3999999999999995</v>
      </c>
      <c r="AA7" s="11">
        <f t="shared" si="8"/>
        <v>2.3999999999999995</v>
      </c>
      <c r="AB7" s="11">
        <f t="shared" si="8"/>
        <v>2.3999999999999995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 t="shared" ref="W8:AB8" si="10">((C24*C$20)/C$19)*0.1*8*5</f>
        <v>0.53333333333333333</v>
      </c>
      <c r="X8" s="19">
        <f t="shared" si="10"/>
        <v>0.53333333333333333</v>
      </c>
      <c r="Y8" s="19">
        <f t="shared" si="10"/>
        <v>0.53333333333333333</v>
      </c>
      <c r="Z8" s="19">
        <f t="shared" si="10"/>
        <v>0.53333333333333333</v>
      </c>
      <c r="AA8" s="19">
        <f t="shared" si="10"/>
        <v>0.53333333333333333</v>
      </c>
      <c r="AB8" s="19">
        <f t="shared" si="10"/>
        <v>0.53333333333333333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4-W8</f>
        <v>3.4666666666666668</v>
      </c>
      <c r="X9" s="11">
        <f t="shared" ref="X9:AB9" si="11">4-X8</f>
        <v>3.4666666666666668</v>
      </c>
      <c r="Y9" s="11">
        <f t="shared" si="11"/>
        <v>3.4666666666666668</v>
      </c>
      <c r="Z9" s="11">
        <f t="shared" si="11"/>
        <v>3.4666666666666668</v>
      </c>
      <c r="AA9" s="11">
        <f t="shared" si="11"/>
        <v>3.4666666666666668</v>
      </c>
      <c r="AB9" s="11">
        <f t="shared" si="11"/>
        <v>3.4666666666666668</v>
      </c>
    </row>
    <row r="10" spans="1:28" ht="15" customHeight="1" x14ac:dyDescent="0.35">
      <c r="A10" s="32" t="s">
        <v>8</v>
      </c>
      <c r="B10" s="3" t="s">
        <v>3</v>
      </c>
      <c r="C10" s="4">
        <v>19.743192000000001</v>
      </c>
      <c r="D10" s="4">
        <v>15</v>
      </c>
      <c r="E10" s="4">
        <v>15</v>
      </c>
      <c r="F10" s="4">
        <v>15.690528</v>
      </c>
      <c r="G10" s="4">
        <v>21.466116</v>
      </c>
      <c r="H10" s="4">
        <v>19.428948000000002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 t="shared" ref="W10:AB10" si="12">((C25*C$20)/C$19)*0.1*8*5</f>
        <v>0.26666666666666666</v>
      </c>
      <c r="X10" s="19">
        <f t="shared" si="12"/>
        <v>0.26666666666666666</v>
      </c>
      <c r="Y10" s="19">
        <f t="shared" si="12"/>
        <v>0.26666666666666666</v>
      </c>
      <c r="Z10" s="19">
        <f t="shared" si="12"/>
        <v>0.26666666666666666</v>
      </c>
      <c r="AA10" s="19">
        <f t="shared" si="12"/>
        <v>0.26666666666666666</v>
      </c>
      <c r="AB10" s="19">
        <f t="shared" si="12"/>
        <v>0.26666666666666666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4-W10</f>
        <v>3.7333333333333334</v>
      </c>
      <c r="X11" s="11">
        <f t="shared" ref="X11:AB11" si="14">4-X10</f>
        <v>3.7333333333333334</v>
      </c>
      <c r="Y11" s="11">
        <f t="shared" si="14"/>
        <v>3.7333333333333334</v>
      </c>
      <c r="Z11" s="11">
        <f t="shared" si="14"/>
        <v>3.7333333333333334</v>
      </c>
      <c r="AA11" s="11">
        <f t="shared" si="14"/>
        <v>3.7333333333333334</v>
      </c>
      <c r="AB11" s="11">
        <f t="shared" si="14"/>
        <v>3.7333333333333334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 t="shared" ref="W12:AB12" si="15">((C26*C$20)/C$19)*0.1*8*5</f>
        <v>0.10666666666666669</v>
      </c>
      <c r="X12" s="19">
        <f t="shared" si="15"/>
        <v>0.10666666666666669</v>
      </c>
      <c r="Y12" s="19">
        <f t="shared" si="15"/>
        <v>0.10666666666666669</v>
      </c>
      <c r="Z12" s="19">
        <f t="shared" si="15"/>
        <v>0.10666666666666669</v>
      </c>
      <c r="AA12" s="19">
        <f t="shared" si="15"/>
        <v>0.10666666666666669</v>
      </c>
      <c r="AB12" s="19">
        <f t="shared" si="15"/>
        <v>0.10666666666666669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0.75975556536146738</v>
      </c>
      <c r="D13" s="7">
        <f t="shared" si="16"/>
        <v>1</v>
      </c>
      <c r="E13" s="7">
        <f t="shared" si="16"/>
        <v>1</v>
      </c>
      <c r="F13" s="7">
        <f t="shared" si="16"/>
        <v>0.95599077354184636</v>
      </c>
      <c r="G13" s="7">
        <f t="shared" si="16"/>
        <v>0.69877568909065801</v>
      </c>
      <c r="H13" s="7">
        <f t="shared" si="16"/>
        <v>0.77204385950284071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4-W12</f>
        <v>3.8933333333333335</v>
      </c>
      <c r="X13" s="11">
        <f t="shared" ref="X13:AB13" si="17">4-X12</f>
        <v>3.8933333333333335</v>
      </c>
      <c r="Y13" s="11">
        <f t="shared" si="17"/>
        <v>3.8933333333333335</v>
      </c>
      <c r="Z13" s="11">
        <f t="shared" si="17"/>
        <v>3.8933333333333335</v>
      </c>
      <c r="AA13" s="11">
        <f t="shared" si="17"/>
        <v>3.8933333333333335</v>
      </c>
      <c r="AB13" s="11">
        <f t="shared" si="17"/>
        <v>3.8933333333333335</v>
      </c>
    </row>
    <row r="14" spans="1:28" ht="15" customHeight="1" x14ac:dyDescent="0.35">
      <c r="A14" s="33"/>
      <c r="B14" s="3" t="s">
        <v>45</v>
      </c>
      <c r="C14" s="8">
        <f>C13*8</f>
        <v>6.078044522891739</v>
      </c>
      <c r="D14" s="8">
        <f t="shared" ref="D14:H14" si="18">D13*8</f>
        <v>8</v>
      </c>
      <c r="E14" s="8">
        <f t="shared" si="18"/>
        <v>8</v>
      </c>
      <c r="F14" s="8">
        <f t="shared" si="18"/>
        <v>7.6479261883347709</v>
      </c>
      <c r="G14" s="8">
        <f t="shared" si="18"/>
        <v>5.5902055127252641</v>
      </c>
      <c r="H14" s="8">
        <f t="shared" si="18"/>
        <v>6.1763508760227257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8-C14</f>
        <v>1.921955477108261</v>
      </c>
      <c r="D15" s="11">
        <f t="shared" ref="D15:H15" si="20">8-D14</f>
        <v>0</v>
      </c>
      <c r="E15" s="11">
        <f t="shared" si="20"/>
        <v>0</v>
      </c>
      <c r="F15" s="11">
        <f t="shared" si="20"/>
        <v>0.35207381166522911</v>
      </c>
      <c r="G15" s="11">
        <f t="shared" si="20"/>
        <v>2.4097944872747359</v>
      </c>
      <c r="H15" s="11">
        <f t="shared" si="20"/>
        <v>1.8236491239772743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1"/>
      <c r="D16" s="1"/>
      <c r="E16" s="1"/>
      <c r="F16" s="1"/>
      <c r="G16" s="1"/>
      <c r="H16" s="1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"/>
      <c r="D17" s="1"/>
      <c r="E17" s="1"/>
      <c r="F17" s="1"/>
      <c r="G17" s="1"/>
      <c r="H17" s="1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SUM(M3,M6*0.5,M9*0.3,M12*0.1,M15*0.05,M18*0.02)*8</f>
        <v>1.5760000000000003</v>
      </c>
      <c r="N23" s="6">
        <f t="shared" ref="N23:R23" si="23">SUM(N3,N6*0.5,N9*0.3,N12*0.1,N15*0.05,N18*0.02)*8</f>
        <v>1.5760000000000003</v>
      </c>
      <c r="O23" s="6">
        <f t="shared" si="23"/>
        <v>1.5760000000000003</v>
      </c>
      <c r="P23" s="6">
        <f t="shared" si="23"/>
        <v>1.5760000000000003</v>
      </c>
      <c r="Q23" s="6">
        <f t="shared" si="23"/>
        <v>1.5760000000000003</v>
      </c>
      <c r="R23" s="6">
        <f t="shared" si="23"/>
        <v>1.5760000000000003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M23*4</f>
        <v>6.3040000000000012</v>
      </c>
      <c r="N24" s="6">
        <f t="shared" ref="N24:R24" si="24">N23*4</f>
        <v>6.3040000000000012</v>
      </c>
      <c r="O24" s="6">
        <f t="shared" si="24"/>
        <v>6.3040000000000012</v>
      </c>
      <c r="P24" s="6">
        <f t="shared" si="24"/>
        <v>6.3040000000000012</v>
      </c>
      <c r="Q24" s="6">
        <f t="shared" si="24"/>
        <v>6.3040000000000012</v>
      </c>
      <c r="R24" s="6">
        <f t="shared" si="24"/>
        <v>6.3040000000000012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8.304000000000002</v>
      </c>
      <c r="N25" s="6">
        <f t="shared" ref="N25:R25" si="25">N24+2</f>
        <v>8.304000000000002</v>
      </c>
      <c r="O25" s="6">
        <f t="shared" si="25"/>
        <v>8.304000000000002</v>
      </c>
      <c r="P25" s="6">
        <f t="shared" si="25"/>
        <v>8.304000000000002</v>
      </c>
      <c r="Q25" s="6">
        <f t="shared" si="25"/>
        <v>8.304000000000002</v>
      </c>
      <c r="R25" s="6">
        <f t="shared" si="25"/>
        <v>8.304000000000002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54</v>
      </c>
      <c r="N28" s="30" t="s">
        <v>55</v>
      </c>
      <c r="O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54</v>
      </c>
      <c r="E29" s="30" t="s">
        <v>55</v>
      </c>
      <c r="F29" s="30" t="s">
        <v>56</v>
      </c>
      <c r="K29" s="20"/>
      <c r="L29" s="3" t="s">
        <v>24</v>
      </c>
      <c r="M29" s="6">
        <f>SUM(M4,M7,M10,M13,M16,M19)*4</f>
        <v>0.68800000000000006</v>
      </c>
      <c r="N29" s="6">
        <f t="shared" ref="N29:O29" si="26">SUM(N4,N7,N10,N13,N16,N19)*4</f>
        <v>0.68800000000000006</v>
      </c>
      <c r="O29" s="6">
        <f t="shared" si="26"/>
        <v>0.68800000000000006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100</v>
      </c>
      <c r="D30" s="23">
        <v>20</v>
      </c>
      <c r="E30" s="23">
        <v>20</v>
      </c>
      <c r="F30" s="23">
        <v>20</v>
      </c>
      <c r="K30" s="20"/>
      <c r="L30" s="3" t="s">
        <v>26</v>
      </c>
      <c r="M30" s="6">
        <f>M29*6</f>
        <v>4.1280000000000001</v>
      </c>
      <c r="N30" s="6">
        <f t="shared" ref="N30:O30" si="27">N29*6</f>
        <v>4.1280000000000001</v>
      </c>
      <c r="O30" s="6">
        <f t="shared" si="27"/>
        <v>4.1280000000000001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5">
        <v>1</v>
      </c>
      <c r="E31" s="5">
        <v>1</v>
      </c>
      <c r="F31" s="5">
        <v>1</v>
      </c>
      <c r="K31" s="20"/>
      <c r="L31" s="3" t="s">
        <v>12</v>
      </c>
      <c r="M31" s="6">
        <f t="shared" ref="M31:O31" si="28">M30+0.5</f>
        <v>4.6280000000000001</v>
      </c>
      <c r="N31" s="6">
        <f t="shared" si="28"/>
        <v>4.6280000000000001</v>
      </c>
      <c r="O31" s="6">
        <f t="shared" si="28"/>
        <v>4.6280000000000001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>
        <v>3.75</v>
      </c>
      <c r="E32" s="6">
        <v>7.5</v>
      </c>
      <c r="F32" s="6">
        <v>15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9">((C32*C$31)/C$30)</f>
        <v>0.2</v>
      </c>
      <c r="D33" s="7">
        <f>((D32*D$31)/D$30)</f>
        <v>0.1875</v>
      </c>
      <c r="E33" s="7">
        <f>((E32*E$31)/E$30)</f>
        <v>0.375</v>
      </c>
      <c r="F33" s="7">
        <f>((F32*F$31)/F$30)</f>
        <v>0.75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37</v>
      </c>
      <c r="C34" s="8">
        <f>C33*9</f>
        <v>1.8</v>
      </c>
      <c r="D34" s="8">
        <f>D33*5</f>
        <v>0.9375</v>
      </c>
      <c r="E34" s="8">
        <f>E33*5</f>
        <v>1.875</v>
      </c>
      <c r="F34" s="8">
        <f>F33*5</f>
        <v>3.75</v>
      </c>
      <c r="G34" s="28"/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9-C34</f>
        <v>7.2</v>
      </c>
      <c r="D35" s="11">
        <f>5-D34</f>
        <v>4.0625</v>
      </c>
      <c r="E35" s="11">
        <f>5-E34</f>
        <v>3.125</v>
      </c>
      <c r="F35" s="11">
        <f>5-F34</f>
        <v>1.25</v>
      </c>
      <c r="N35" s="26"/>
      <c r="S35" s="1"/>
      <c r="T35" s="1"/>
    </row>
    <row r="36" spans="1:20" x14ac:dyDescent="0.35">
      <c r="N36" s="26"/>
    </row>
    <row r="37" spans="1:20" x14ac:dyDescent="0.35">
      <c r="N37" s="26"/>
    </row>
  </sheetData>
  <mergeCells count="8">
    <mergeCell ref="A30:A35"/>
    <mergeCell ref="B21:B26"/>
    <mergeCell ref="A19:A26"/>
    <mergeCell ref="U2:U13"/>
    <mergeCell ref="A2:A7"/>
    <mergeCell ref="A10:A15"/>
    <mergeCell ref="M2:R2"/>
    <mergeCell ref="K3:K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51A7-DE21-4D05-92EA-F50FDDF5077D}">
  <dimension ref="A1:AB37"/>
  <sheetViews>
    <sheetView zoomScale="80" zoomScaleNormal="80" zoomScaleSheetLayoutView="80" workbookViewId="0"/>
  </sheetViews>
  <sheetFormatPr defaultRowHeight="14.5" x14ac:dyDescent="0.35"/>
  <cols>
    <col min="1" max="1" width="4.7265625" style="9" customWidth="1"/>
    <col min="2" max="2" width="15.7265625" style="9" customWidth="1"/>
    <col min="3" max="8" width="8.7265625" style="9"/>
    <col min="10" max="11" width="4.7265625" customWidth="1"/>
    <col min="12" max="12" width="15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2.2647239999999997</v>
      </c>
      <c r="D2" s="4">
        <v>4.7353320000000005</v>
      </c>
      <c r="E2" s="4">
        <v>8.0728200000000001</v>
      </c>
      <c r="F2" s="4">
        <v>7.140924</v>
      </c>
      <c r="G2" s="4">
        <v>4.0743360000000006</v>
      </c>
      <c r="H2" s="4">
        <v>5.5697040000000007</v>
      </c>
      <c r="L2" s="17" t="s">
        <v>1</v>
      </c>
      <c r="M2" s="36" t="s">
        <v>57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>((C21*C$20)/C$19)*0.1*8</f>
        <v>0.8</v>
      </c>
      <c r="X2" s="19">
        <f t="shared" ref="X2:AB2" si="0">((D21*D$20)/D$19)*0.1*8</f>
        <v>0.8</v>
      </c>
      <c r="Y2" s="19">
        <f t="shared" si="0"/>
        <v>0.8</v>
      </c>
      <c r="Z2" s="19">
        <f t="shared" si="0"/>
        <v>0.8</v>
      </c>
      <c r="AA2" s="19">
        <f t="shared" si="0"/>
        <v>0.8</v>
      </c>
      <c r="AB2" s="19">
        <f t="shared" si="0"/>
        <v>0.8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0.8-W2</f>
        <v>0</v>
      </c>
      <c r="X3" s="11">
        <f t="shared" ref="X3:AB3" si="1">0.8-X2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>((C22*C$20)/C$19)*0.1*8</f>
        <v>0.53333333333333333</v>
      </c>
      <c r="X4" s="19">
        <f t="shared" ref="X4:AB4" si="2">((D22*D$20)/D$19)*0.1*8</f>
        <v>0.53333333333333333</v>
      </c>
      <c r="Y4" s="19">
        <f t="shared" si="2"/>
        <v>0.53333333333333333</v>
      </c>
      <c r="Z4" s="19">
        <f t="shared" si="2"/>
        <v>0.53333333333333333</v>
      </c>
      <c r="AA4" s="19">
        <f t="shared" si="2"/>
        <v>0.53333333333333333</v>
      </c>
      <c r="AB4" s="19">
        <f t="shared" si="2"/>
        <v>0.53333333333333333</v>
      </c>
    </row>
    <row r="5" spans="1:28" ht="15" customHeight="1" x14ac:dyDescent="0.35">
      <c r="A5" s="31"/>
      <c r="B5" s="3" t="s">
        <v>7</v>
      </c>
      <c r="C5" s="7">
        <f>((C4*C$3)/C$2)</f>
        <v>8.8310981823833732</v>
      </c>
      <c r="D5" s="7">
        <f t="shared" ref="D5:H5" si="3">((D4*D$3)/D$2)</f>
        <v>4.2235686959224816</v>
      </c>
      <c r="E5" s="7">
        <f t="shared" si="3"/>
        <v>2.4774490202927848</v>
      </c>
      <c r="F5" s="7">
        <f t="shared" si="3"/>
        <v>2.800757997144347</v>
      </c>
      <c r="G5" s="7">
        <f t="shared" si="3"/>
        <v>4.9087753194630972</v>
      </c>
      <c r="H5" s="7">
        <f t="shared" si="3"/>
        <v>3.5908550975060787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0.8-W4</f>
        <v>0.26666666666666672</v>
      </c>
      <c r="X5" s="11">
        <f t="shared" ref="X5:AB5" si="5">0.8-X4</f>
        <v>0.26666666666666672</v>
      </c>
      <c r="Y5" s="11">
        <f t="shared" si="5"/>
        <v>0.26666666666666672</v>
      </c>
      <c r="Z5" s="11">
        <f t="shared" si="5"/>
        <v>0.26666666666666672</v>
      </c>
      <c r="AA5" s="11">
        <f t="shared" si="5"/>
        <v>0.26666666666666672</v>
      </c>
      <c r="AB5" s="11">
        <f t="shared" si="5"/>
        <v>0.26666666666666672</v>
      </c>
    </row>
    <row r="6" spans="1:28" ht="15" customHeight="1" x14ac:dyDescent="0.35">
      <c r="A6" s="31"/>
      <c r="B6" s="3" t="s">
        <v>46</v>
      </c>
      <c r="C6" s="8">
        <f>C5*10</f>
        <v>88.310981823833728</v>
      </c>
      <c r="D6" s="8">
        <f t="shared" ref="D6:H6" si="6">D5*10</f>
        <v>42.235686959224815</v>
      </c>
      <c r="E6" s="8">
        <f t="shared" si="6"/>
        <v>24.774490202927847</v>
      </c>
      <c r="F6" s="8">
        <f t="shared" si="6"/>
        <v>28.007579971443469</v>
      </c>
      <c r="G6" s="8">
        <f t="shared" si="6"/>
        <v>49.08775319463097</v>
      </c>
      <c r="H6" s="8">
        <f t="shared" si="6"/>
        <v>35.908550975060784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>((C23*C$20)/C$19)*0.1*8</f>
        <v>0.32000000000000006</v>
      </c>
      <c r="X6" s="19">
        <f t="shared" ref="X6:AB6" si="7">((D23*D$20)/D$19)*0.1*8</f>
        <v>0.32000000000000006</v>
      </c>
      <c r="Y6" s="19">
        <f t="shared" si="7"/>
        <v>0.32000000000000006</v>
      </c>
      <c r="Z6" s="19">
        <f t="shared" si="7"/>
        <v>0.32000000000000006</v>
      </c>
      <c r="AA6" s="19">
        <f t="shared" si="7"/>
        <v>0.32000000000000006</v>
      </c>
      <c r="AB6" s="19">
        <f t="shared" si="7"/>
        <v>0.32000000000000006</v>
      </c>
    </row>
    <row r="7" spans="1:28" ht="15" customHeight="1" x14ac:dyDescent="0.35">
      <c r="A7" s="31"/>
      <c r="B7" s="3" t="s">
        <v>6</v>
      </c>
      <c r="C7" s="5">
        <v>10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0.8-W6</f>
        <v>0.48</v>
      </c>
      <c r="X7" s="11">
        <f t="shared" ref="X7:AB7" si="8">0.8-X6</f>
        <v>0.48</v>
      </c>
      <c r="Y7" s="11">
        <f t="shared" si="8"/>
        <v>0.48</v>
      </c>
      <c r="Z7" s="11">
        <f t="shared" si="8"/>
        <v>0.48</v>
      </c>
      <c r="AA7" s="11">
        <f t="shared" si="8"/>
        <v>0.48</v>
      </c>
      <c r="AB7" s="11">
        <f t="shared" si="8"/>
        <v>0.48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>((C24*C$20)/C$19)*0.1*8</f>
        <v>0.10666666666666667</v>
      </c>
      <c r="X8" s="19">
        <f t="shared" ref="X8:AB8" si="10">((D24*D$20)/D$19)*0.1*8</f>
        <v>0.10666666666666667</v>
      </c>
      <c r="Y8" s="19">
        <f t="shared" si="10"/>
        <v>0.10666666666666667</v>
      </c>
      <c r="Z8" s="19">
        <f t="shared" si="10"/>
        <v>0.10666666666666667</v>
      </c>
      <c r="AA8" s="19">
        <f t="shared" si="10"/>
        <v>0.10666666666666667</v>
      </c>
      <c r="AB8" s="19">
        <f t="shared" si="10"/>
        <v>0.10666666666666667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0.8-W8</f>
        <v>0.69333333333333336</v>
      </c>
      <c r="X9" s="11">
        <f t="shared" ref="X9:AB9" si="11">0.8-X8</f>
        <v>0.69333333333333336</v>
      </c>
      <c r="Y9" s="11">
        <f t="shared" si="11"/>
        <v>0.69333333333333336</v>
      </c>
      <c r="Z9" s="11">
        <f t="shared" si="11"/>
        <v>0.69333333333333336</v>
      </c>
      <c r="AA9" s="11">
        <f t="shared" si="11"/>
        <v>0.69333333333333336</v>
      </c>
      <c r="AB9" s="11">
        <f t="shared" si="11"/>
        <v>0.69333333333333336</v>
      </c>
    </row>
    <row r="10" spans="1:28" ht="15" customHeight="1" x14ac:dyDescent="0.35">
      <c r="A10" s="32" t="s">
        <v>8</v>
      </c>
      <c r="B10" s="3" t="s">
        <v>3</v>
      </c>
      <c r="C10" s="4">
        <v>22.538879999999999</v>
      </c>
      <c r="D10" s="4">
        <v>10.846836000000001</v>
      </c>
      <c r="E10" s="4">
        <v>30.145752000000002</v>
      </c>
      <c r="F10" s="4">
        <v>48.220199999999998</v>
      </c>
      <c r="G10" s="4">
        <v>24.641064</v>
      </c>
      <c r="H10" s="4">
        <v>39.941496000000001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>((C25*C$20)/C$19)*0.1*8</f>
        <v>5.3333333333333337E-2</v>
      </c>
      <c r="X10" s="19">
        <f t="shared" ref="X10:AB10" si="12">((D25*D$20)/D$19)*0.1*8</f>
        <v>5.3333333333333337E-2</v>
      </c>
      <c r="Y10" s="19">
        <f t="shared" si="12"/>
        <v>5.3333333333333337E-2</v>
      </c>
      <c r="Z10" s="19">
        <f t="shared" si="12"/>
        <v>5.3333333333333337E-2</v>
      </c>
      <c r="AA10" s="19">
        <f t="shared" si="12"/>
        <v>5.3333333333333337E-2</v>
      </c>
      <c r="AB10" s="19">
        <f t="shared" si="12"/>
        <v>5.3333333333333337E-2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0.8-W10</f>
        <v>0.7466666666666667</v>
      </c>
      <c r="X11" s="11">
        <f t="shared" ref="X11:AB11" si="14">0.8-X10</f>
        <v>0.7466666666666667</v>
      </c>
      <c r="Y11" s="11">
        <f t="shared" si="14"/>
        <v>0.7466666666666667</v>
      </c>
      <c r="Z11" s="11">
        <f t="shared" si="14"/>
        <v>0.7466666666666667</v>
      </c>
      <c r="AA11" s="11">
        <f t="shared" si="14"/>
        <v>0.7466666666666667</v>
      </c>
      <c r="AB11" s="11">
        <f t="shared" si="14"/>
        <v>0.7466666666666667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>((C26*C$20)/C$19)*0.1*8</f>
        <v>2.1333333333333336E-2</v>
      </c>
      <c r="X12" s="19">
        <f t="shared" ref="X12:AB12" si="15">((D26*D$20)/D$19)*0.1*8</f>
        <v>2.1333333333333336E-2</v>
      </c>
      <c r="Y12" s="19">
        <f t="shared" si="15"/>
        <v>2.1333333333333336E-2</v>
      </c>
      <c r="Z12" s="19">
        <f t="shared" si="15"/>
        <v>2.1333333333333336E-2</v>
      </c>
      <c r="AA12" s="19">
        <f t="shared" si="15"/>
        <v>2.1333333333333336E-2</v>
      </c>
      <c r="AB12" s="19">
        <f t="shared" si="15"/>
        <v>2.1333333333333336E-2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0.66551665388874692</v>
      </c>
      <c r="D13" s="7">
        <f t="shared" si="16"/>
        <v>1.3828917483402532</v>
      </c>
      <c r="E13" s="7">
        <f t="shared" si="16"/>
        <v>0.49758254496354909</v>
      </c>
      <c r="F13" s="7">
        <f t="shared" si="16"/>
        <v>0.31107295282889746</v>
      </c>
      <c r="G13" s="7">
        <f t="shared" si="16"/>
        <v>0.60873994726851077</v>
      </c>
      <c r="H13" s="7">
        <f t="shared" si="16"/>
        <v>0.3755492783745506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0.8-W12</f>
        <v>0.77866666666666673</v>
      </c>
      <c r="X13" s="11">
        <f t="shared" ref="X13:AB13" si="17">0.8-X12</f>
        <v>0.77866666666666673</v>
      </c>
      <c r="Y13" s="11">
        <f t="shared" si="17"/>
        <v>0.77866666666666673</v>
      </c>
      <c r="Z13" s="11">
        <f t="shared" si="17"/>
        <v>0.77866666666666673</v>
      </c>
      <c r="AA13" s="11">
        <f t="shared" si="17"/>
        <v>0.77866666666666673</v>
      </c>
      <c r="AB13" s="11">
        <f t="shared" si="17"/>
        <v>0.77866666666666673</v>
      </c>
    </row>
    <row r="14" spans="1:28" ht="15" customHeight="1" x14ac:dyDescent="0.35">
      <c r="A14" s="33"/>
      <c r="B14" s="3" t="s">
        <v>47</v>
      </c>
      <c r="C14" s="8">
        <f>C13*10</f>
        <v>6.6551665388874692</v>
      </c>
      <c r="D14" s="8">
        <f t="shared" ref="D14:H14" si="18">D13*10</f>
        <v>13.828917483402531</v>
      </c>
      <c r="E14" s="8">
        <f t="shared" si="18"/>
        <v>4.975825449635491</v>
      </c>
      <c r="F14" s="8">
        <f t="shared" si="18"/>
        <v>3.1107295282889744</v>
      </c>
      <c r="G14" s="8">
        <f t="shared" si="18"/>
        <v>6.0873994726851075</v>
      </c>
      <c r="H14" s="8">
        <f t="shared" si="18"/>
        <v>3.7554927837455061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10-C14</f>
        <v>3.3448334611125308</v>
      </c>
      <c r="D15" s="11">
        <f t="shared" ref="D15:H15" si="20">10-D14</f>
        <v>-3.828917483402531</v>
      </c>
      <c r="E15" s="11">
        <f t="shared" si="20"/>
        <v>5.024174550364509</v>
      </c>
      <c r="F15" s="11">
        <f t="shared" si="20"/>
        <v>6.8892704717110256</v>
      </c>
      <c r="G15" s="11">
        <f t="shared" si="20"/>
        <v>3.9126005273148925</v>
      </c>
      <c r="H15" s="11">
        <f t="shared" si="20"/>
        <v>6.2445072162544939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1"/>
      <c r="D16" s="1"/>
      <c r="E16" s="1"/>
      <c r="F16" s="16"/>
      <c r="G16" s="16"/>
      <c r="H16" s="16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"/>
      <c r="D17" s="1"/>
      <c r="E17" s="1"/>
      <c r="F17" s="1"/>
      <c r="G17" s="1"/>
      <c r="H17" s="1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SUM(M3,M6*0.65,M9*0.4,M12*0.2,M15*0.1,M18*0.04)*8</f>
        <v>1.9120000000000004</v>
      </c>
      <c r="N23" s="6">
        <f t="shared" ref="N23:R23" si="23">SUM(N3,N6*0.65,N9*0.4,N12*0.2,N15*0.1,N18*0.04)*8</f>
        <v>1.9120000000000004</v>
      </c>
      <c r="O23" s="6">
        <f t="shared" si="23"/>
        <v>1.9120000000000004</v>
      </c>
      <c r="P23" s="6">
        <f t="shared" si="23"/>
        <v>1.9120000000000004</v>
      </c>
      <c r="Q23" s="6">
        <f t="shared" si="23"/>
        <v>1.9120000000000004</v>
      </c>
      <c r="R23" s="6">
        <f t="shared" si="23"/>
        <v>1.9120000000000004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M23*4</f>
        <v>7.6480000000000015</v>
      </c>
      <c r="N24" s="6">
        <f t="shared" ref="N24:R24" si="24">N23*4</f>
        <v>7.6480000000000015</v>
      </c>
      <c r="O24" s="6">
        <f t="shared" si="24"/>
        <v>7.6480000000000015</v>
      </c>
      <c r="P24" s="6">
        <f t="shared" si="24"/>
        <v>7.6480000000000015</v>
      </c>
      <c r="Q24" s="6">
        <f t="shared" si="24"/>
        <v>7.6480000000000015</v>
      </c>
      <c r="R24" s="6">
        <f t="shared" si="24"/>
        <v>7.6480000000000015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9.6480000000000015</v>
      </c>
      <c r="N25" s="6">
        <f t="shared" ref="N25:R25" si="25">N24+2</f>
        <v>9.6480000000000015</v>
      </c>
      <c r="O25" s="6">
        <f t="shared" si="25"/>
        <v>9.6480000000000015</v>
      </c>
      <c r="P25" s="6">
        <f t="shared" si="25"/>
        <v>9.6480000000000015</v>
      </c>
      <c r="Q25" s="6">
        <f t="shared" si="25"/>
        <v>9.6480000000000015</v>
      </c>
      <c r="R25" s="6">
        <f t="shared" si="25"/>
        <v>9.6480000000000015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54</v>
      </c>
      <c r="N28" s="30" t="s">
        <v>55</v>
      </c>
      <c r="O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54</v>
      </c>
      <c r="E29" s="30" t="s">
        <v>55</v>
      </c>
      <c r="F29" s="30" t="s">
        <v>56</v>
      </c>
      <c r="K29" s="20"/>
      <c r="L29" s="3" t="s">
        <v>24</v>
      </c>
      <c r="M29" s="6">
        <f>SUM(M4,M7,M10,M13,M16,M19)*4</f>
        <v>0.68800000000000006</v>
      </c>
      <c r="N29" s="6">
        <f t="shared" ref="N29:O29" si="26">SUM(N4,N7,N10,N13,N16,N19)*4</f>
        <v>0.68800000000000006</v>
      </c>
      <c r="O29" s="6">
        <f t="shared" si="26"/>
        <v>0.68800000000000006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455</v>
      </c>
      <c r="D30" s="23">
        <v>20</v>
      </c>
      <c r="E30" s="23">
        <v>20</v>
      </c>
      <c r="F30" s="23">
        <v>20</v>
      </c>
      <c r="K30" s="20"/>
      <c r="L30" s="3" t="s">
        <v>26</v>
      </c>
      <c r="M30" s="6">
        <f>M29*6*4</f>
        <v>16.512</v>
      </c>
      <c r="N30" s="6">
        <f t="shared" ref="N30:O30" si="27">N29*6*4</f>
        <v>16.512</v>
      </c>
      <c r="O30" s="6">
        <f t="shared" si="27"/>
        <v>16.512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5">
        <v>1</v>
      </c>
      <c r="E31" s="5">
        <v>1</v>
      </c>
      <c r="F31" s="5">
        <v>1</v>
      </c>
      <c r="K31" s="20"/>
      <c r="L31" s="3" t="s">
        <v>12</v>
      </c>
      <c r="M31" s="6">
        <f>M30+1</f>
        <v>17.512</v>
      </c>
      <c r="N31" s="6">
        <f t="shared" ref="N31:O31" si="28">N30+1</f>
        <v>17.512</v>
      </c>
      <c r="O31" s="6">
        <f t="shared" si="28"/>
        <v>17.512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>
        <v>3.75</v>
      </c>
      <c r="E32" s="6">
        <v>7.5</v>
      </c>
      <c r="F32" s="6">
        <v>15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9">((C32*C$31)/C$30)</f>
        <v>4.3956043956043959E-2</v>
      </c>
      <c r="D33" s="7">
        <f>((D32*D$31)/D$30)</f>
        <v>0.1875</v>
      </c>
      <c r="E33" s="7">
        <f>((E32*E$31)/E$30)</f>
        <v>0.375</v>
      </c>
      <c r="F33" s="7">
        <f>((F32*F$31)/F$30)</f>
        <v>0.75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48</v>
      </c>
      <c r="C34" s="8">
        <f>C33*24</f>
        <v>1.054945054945055</v>
      </c>
      <c r="D34" s="8">
        <f>D33*18</f>
        <v>3.375</v>
      </c>
      <c r="E34" s="8">
        <f>E33*18</f>
        <v>6.75</v>
      </c>
      <c r="F34" s="8">
        <f>F33*18</f>
        <v>13.5</v>
      </c>
      <c r="G34" s="28"/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24-C34</f>
        <v>22.945054945054945</v>
      </c>
      <c r="D35" s="11">
        <f>18-D34</f>
        <v>14.625</v>
      </c>
      <c r="E35" s="11">
        <f t="shared" ref="E35:F35" si="30">18-E34</f>
        <v>11.25</v>
      </c>
      <c r="F35" s="11">
        <f t="shared" si="30"/>
        <v>4.5</v>
      </c>
      <c r="N35" s="26"/>
      <c r="S35" s="1"/>
      <c r="T35" s="1"/>
    </row>
    <row r="36" spans="1:20" ht="15" customHeight="1" x14ac:dyDescent="0.35">
      <c r="N36" s="26"/>
    </row>
    <row r="37" spans="1:20" x14ac:dyDescent="0.35">
      <c r="N37" s="26"/>
    </row>
  </sheetData>
  <mergeCells count="8">
    <mergeCell ref="U2:U13"/>
    <mergeCell ref="A30:A35"/>
    <mergeCell ref="A2:A7"/>
    <mergeCell ref="M2:R2"/>
    <mergeCell ref="K3:K20"/>
    <mergeCell ref="A10:A15"/>
    <mergeCell ref="A19:A26"/>
    <mergeCell ref="B21:B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0052-9ECB-4AC1-A129-0E610A4BA46C}">
  <dimension ref="A1:AB37"/>
  <sheetViews>
    <sheetView zoomScale="80" zoomScaleNormal="80" workbookViewId="0"/>
  </sheetViews>
  <sheetFormatPr defaultRowHeight="14.5" x14ac:dyDescent="0.35"/>
  <cols>
    <col min="1" max="1" width="4.7265625" style="9" customWidth="1"/>
    <col min="2" max="2" width="15.7265625" style="9" customWidth="1"/>
    <col min="3" max="8" width="8.7265625" style="9"/>
    <col min="10" max="11" width="4.7265625" customWidth="1"/>
    <col min="12" max="12" width="15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46.724831999999999</v>
      </c>
      <c r="D2" s="4">
        <v>22.593060000000001</v>
      </c>
      <c r="E2" s="4">
        <v>38.662848000000004</v>
      </c>
      <c r="F2" s="4">
        <v>64.517544000000001</v>
      </c>
      <c r="G2" s="4">
        <v>41.946156000000009</v>
      </c>
      <c r="H2" s="4">
        <v>51.330131999999999</v>
      </c>
      <c r="L2" s="17" t="s">
        <v>1</v>
      </c>
      <c r="M2" s="36" t="s">
        <v>57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>((C21*C$20)/C$19)*0.1*8</f>
        <v>0.8</v>
      </c>
      <c r="X2" s="19">
        <f t="shared" ref="X2:AB2" si="0">((D21*D$20)/D$19)*0.1*8</f>
        <v>0.8</v>
      </c>
      <c r="Y2" s="19">
        <f t="shared" si="0"/>
        <v>0.8</v>
      </c>
      <c r="Z2" s="19">
        <f t="shared" si="0"/>
        <v>0.8</v>
      </c>
      <c r="AA2" s="19">
        <f t="shared" si="0"/>
        <v>0.8</v>
      </c>
      <c r="AB2" s="19">
        <f t="shared" si="0"/>
        <v>0.8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0.8-W2</f>
        <v>0</v>
      </c>
      <c r="X3" s="11">
        <f t="shared" ref="X3:AB3" si="1">0.8-X2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>((C22*C$20)/C$19)*0.1*8</f>
        <v>0.53333333333333333</v>
      </c>
      <c r="X4" s="19">
        <f t="shared" ref="X4:AB4" si="2">((D22*D$20)/D$19)*0.1*8</f>
        <v>0.53333333333333333</v>
      </c>
      <c r="Y4" s="19">
        <f t="shared" si="2"/>
        <v>0.53333333333333333</v>
      </c>
      <c r="Z4" s="19">
        <f t="shared" si="2"/>
        <v>0.53333333333333333</v>
      </c>
      <c r="AA4" s="19">
        <f t="shared" si="2"/>
        <v>0.53333333333333333</v>
      </c>
      <c r="AB4" s="19">
        <f t="shared" si="2"/>
        <v>0.53333333333333333</v>
      </c>
    </row>
    <row r="5" spans="1:28" ht="15" customHeight="1" x14ac:dyDescent="0.35">
      <c r="A5" s="31"/>
      <c r="B5" s="3" t="s">
        <v>7</v>
      </c>
      <c r="C5" s="7">
        <f>((C4*C$3)/C$2)</f>
        <v>0.42803792210531649</v>
      </c>
      <c r="D5" s="7">
        <f t="shared" ref="D5:H5" si="3">((D4*D$3)/D$2)</f>
        <v>0.88522758758663056</v>
      </c>
      <c r="E5" s="7">
        <f t="shared" si="3"/>
        <v>0.51729246640081972</v>
      </c>
      <c r="F5" s="7">
        <f t="shared" si="3"/>
        <v>0.30999320122911062</v>
      </c>
      <c r="G5" s="7">
        <f t="shared" si="3"/>
        <v>0.47680173601604864</v>
      </c>
      <c r="H5" s="7">
        <f t="shared" si="3"/>
        <v>0.38963468864642703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0.8-W4</f>
        <v>0.26666666666666672</v>
      </c>
      <c r="X5" s="11">
        <f t="shared" ref="X5:AB5" si="5">0.8-X4</f>
        <v>0.26666666666666672</v>
      </c>
      <c r="Y5" s="11">
        <f t="shared" si="5"/>
        <v>0.26666666666666672</v>
      </c>
      <c r="Z5" s="11">
        <f t="shared" si="5"/>
        <v>0.26666666666666672</v>
      </c>
      <c r="AA5" s="11">
        <f t="shared" si="5"/>
        <v>0.26666666666666672</v>
      </c>
      <c r="AB5" s="11">
        <f t="shared" si="5"/>
        <v>0.26666666666666672</v>
      </c>
    </row>
    <row r="6" spans="1:28" ht="15" customHeight="1" x14ac:dyDescent="0.35">
      <c r="A6" s="31"/>
      <c r="B6" s="3" t="s">
        <v>49</v>
      </c>
      <c r="C6" s="8">
        <f>C5*5</f>
        <v>2.1401896105265825</v>
      </c>
      <c r="D6" s="8">
        <f t="shared" ref="D6:H6" si="6">D5*5</f>
        <v>4.4261379379331531</v>
      </c>
      <c r="E6" s="8">
        <f t="shared" si="6"/>
        <v>2.5864623320040985</v>
      </c>
      <c r="F6" s="8">
        <f t="shared" si="6"/>
        <v>1.5499660061455531</v>
      </c>
      <c r="G6" s="8">
        <f t="shared" si="6"/>
        <v>2.3840086800802434</v>
      </c>
      <c r="H6" s="8">
        <f t="shared" si="6"/>
        <v>1.9481734432321351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>((C23*C$20)/C$19)*0.1*8</f>
        <v>0.32000000000000006</v>
      </c>
      <c r="X6" s="19">
        <f t="shared" ref="X6:AB6" si="7">((D23*D$20)/D$19)*0.1*8</f>
        <v>0.32000000000000006</v>
      </c>
      <c r="Y6" s="19">
        <f t="shared" si="7"/>
        <v>0.32000000000000006</v>
      </c>
      <c r="Z6" s="19">
        <f t="shared" si="7"/>
        <v>0.32000000000000006</v>
      </c>
      <c r="AA6" s="19">
        <f t="shared" si="7"/>
        <v>0.32000000000000006</v>
      </c>
      <c r="AB6" s="19">
        <f t="shared" si="7"/>
        <v>0.32000000000000006</v>
      </c>
    </row>
    <row r="7" spans="1:28" ht="15" customHeight="1" x14ac:dyDescent="0.35">
      <c r="A7" s="31"/>
      <c r="B7" s="3" t="s">
        <v>6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0.8-W6</f>
        <v>0.48</v>
      </c>
      <c r="X7" s="11">
        <f t="shared" ref="X7:AB7" si="8">0.8-X6</f>
        <v>0.48</v>
      </c>
      <c r="Y7" s="11">
        <f t="shared" si="8"/>
        <v>0.48</v>
      </c>
      <c r="Z7" s="11">
        <f t="shared" si="8"/>
        <v>0.48</v>
      </c>
      <c r="AA7" s="11">
        <f t="shared" si="8"/>
        <v>0.48</v>
      </c>
      <c r="AB7" s="11">
        <f t="shared" si="8"/>
        <v>0.48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>((C24*C$20)/C$19)*0.1*8</f>
        <v>0.10666666666666667</v>
      </c>
      <c r="X8" s="19">
        <f t="shared" ref="X8:AB8" si="10">((D24*D$20)/D$19)*0.1*8</f>
        <v>0.10666666666666667</v>
      </c>
      <c r="Y8" s="19">
        <f t="shared" si="10"/>
        <v>0.10666666666666667</v>
      </c>
      <c r="Z8" s="19">
        <f t="shared" si="10"/>
        <v>0.10666666666666667</v>
      </c>
      <c r="AA8" s="19">
        <f t="shared" si="10"/>
        <v>0.10666666666666667</v>
      </c>
      <c r="AB8" s="19">
        <f t="shared" si="10"/>
        <v>0.10666666666666667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0.8-W8</f>
        <v>0.69333333333333336</v>
      </c>
      <c r="X9" s="11">
        <f t="shared" ref="X9:AB9" si="11">0.8-X8</f>
        <v>0.69333333333333336</v>
      </c>
      <c r="Y9" s="11">
        <f t="shared" si="11"/>
        <v>0.69333333333333336</v>
      </c>
      <c r="Z9" s="11">
        <f t="shared" si="11"/>
        <v>0.69333333333333336</v>
      </c>
      <c r="AA9" s="11">
        <f t="shared" si="11"/>
        <v>0.69333333333333336</v>
      </c>
      <c r="AB9" s="11">
        <f t="shared" si="11"/>
        <v>0.69333333333333336</v>
      </c>
    </row>
    <row r="10" spans="1:28" ht="15" customHeight="1" x14ac:dyDescent="0.35">
      <c r="A10" s="32" t="s">
        <v>8</v>
      </c>
      <c r="B10" s="3" t="s">
        <v>3</v>
      </c>
      <c r="C10" s="4">
        <v>15</v>
      </c>
      <c r="D10" s="4">
        <v>15</v>
      </c>
      <c r="E10" s="4">
        <v>15</v>
      </c>
      <c r="F10" s="4">
        <v>15</v>
      </c>
      <c r="G10" s="4">
        <v>15</v>
      </c>
      <c r="H10" s="4">
        <v>15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>((C25*C$20)/C$19)*0.1*8</f>
        <v>5.3333333333333337E-2</v>
      </c>
      <c r="X10" s="19">
        <f t="shared" ref="X10:AB10" si="12">((D25*D$20)/D$19)*0.1*8</f>
        <v>5.3333333333333337E-2</v>
      </c>
      <c r="Y10" s="19">
        <f t="shared" si="12"/>
        <v>5.3333333333333337E-2</v>
      </c>
      <c r="Z10" s="19">
        <f t="shared" si="12"/>
        <v>5.3333333333333337E-2</v>
      </c>
      <c r="AA10" s="19">
        <f t="shared" si="12"/>
        <v>5.3333333333333337E-2</v>
      </c>
      <c r="AB10" s="19">
        <f t="shared" si="12"/>
        <v>5.3333333333333337E-2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0.8-W10</f>
        <v>0.7466666666666667</v>
      </c>
      <c r="X11" s="11">
        <f t="shared" ref="X11:AB11" si="14">0.8-X10</f>
        <v>0.7466666666666667</v>
      </c>
      <c r="Y11" s="11">
        <f t="shared" si="14"/>
        <v>0.7466666666666667</v>
      </c>
      <c r="Z11" s="11">
        <f t="shared" si="14"/>
        <v>0.7466666666666667</v>
      </c>
      <c r="AA11" s="11">
        <f t="shared" si="14"/>
        <v>0.7466666666666667</v>
      </c>
      <c r="AB11" s="11">
        <f t="shared" si="14"/>
        <v>0.7466666666666667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>((C26*C$20)/C$19)*0.1*8</f>
        <v>2.1333333333333336E-2</v>
      </c>
      <c r="X12" s="19">
        <f t="shared" ref="X12:AB12" si="15">((D26*D$20)/D$19)*0.1*8</f>
        <v>2.1333333333333336E-2</v>
      </c>
      <c r="Y12" s="19">
        <f t="shared" si="15"/>
        <v>2.1333333333333336E-2</v>
      </c>
      <c r="Z12" s="19">
        <f t="shared" si="15"/>
        <v>2.1333333333333336E-2</v>
      </c>
      <c r="AA12" s="19">
        <f t="shared" si="15"/>
        <v>2.1333333333333336E-2</v>
      </c>
      <c r="AB12" s="19">
        <f t="shared" si="15"/>
        <v>2.1333333333333336E-2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1</v>
      </c>
      <c r="D13" s="7">
        <f t="shared" si="16"/>
        <v>1</v>
      </c>
      <c r="E13" s="7">
        <f t="shared" si="16"/>
        <v>1</v>
      </c>
      <c r="F13" s="7">
        <f t="shared" si="16"/>
        <v>1</v>
      </c>
      <c r="G13" s="7">
        <f t="shared" si="16"/>
        <v>1</v>
      </c>
      <c r="H13" s="7">
        <f t="shared" si="16"/>
        <v>1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0.8-W12</f>
        <v>0.77866666666666673</v>
      </c>
      <c r="X13" s="11">
        <f t="shared" ref="X13:AB13" si="17">0.8-X12</f>
        <v>0.77866666666666673</v>
      </c>
      <c r="Y13" s="11">
        <f t="shared" si="17"/>
        <v>0.77866666666666673</v>
      </c>
      <c r="Z13" s="11">
        <f t="shared" si="17"/>
        <v>0.77866666666666673</v>
      </c>
      <c r="AA13" s="11">
        <f t="shared" si="17"/>
        <v>0.77866666666666673</v>
      </c>
      <c r="AB13" s="11">
        <f t="shared" si="17"/>
        <v>0.77866666666666673</v>
      </c>
    </row>
    <row r="14" spans="1:28" ht="15" customHeight="1" x14ac:dyDescent="0.35">
      <c r="A14" s="33"/>
      <c r="B14" s="3" t="s">
        <v>50</v>
      </c>
      <c r="C14" s="8">
        <f>C13*5</f>
        <v>5</v>
      </c>
      <c r="D14" s="8">
        <f t="shared" ref="D14:H14" si="18">D13*5</f>
        <v>5</v>
      </c>
      <c r="E14" s="8">
        <f t="shared" si="18"/>
        <v>5</v>
      </c>
      <c r="F14" s="8">
        <f t="shared" si="18"/>
        <v>5</v>
      </c>
      <c r="G14" s="8">
        <f t="shared" si="18"/>
        <v>5</v>
      </c>
      <c r="H14" s="8">
        <f t="shared" si="18"/>
        <v>5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5-C14</f>
        <v>0</v>
      </c>
      <c r="D15" s="11">
        <f t="shared" ref="D15:H15" si="20">5-D14</f>
        <v>0</v>
      </c>
      <c r="E15" s="11">
        <f t="shared" si="20"/>
        <v>0</v>
      </c>
      <c r="F15" s="11">
        <f t="shared" si="20"/>
        <v>0</v>
      </c>
      <c r="G15" s="11">
        <f t="shared" si="20"/>
        <v>0</v>
      </c>
      <c r="H15" s="11">
        <f t="shared" si="20"/>
        <v>0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1"/>
      <c r="D16" s="1"/>
      <c r="E16" s="1"/>
      <c r="F16" s="16"/>
      <c r="G16" s="16"/>
      <c r="H16" s="16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"/>
      <c r="D17" s="1"/>
      <c r="E17" s="1"/>
      <c r="F17" s="1"/>
      <c r="G17" s="1"/>
      <c r="H17" s="1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SUM(M3,M6*0.65,M9*0.4,M12*0.2,M15*0.1,M18*0.04)*8</f>
        <v>1.9120000000000004</v>
      </c>
      <c r="N23" s="6">
        <f t="shared" ref="N23:R23" si="23">SUM(N3,N6*0.65,N9*0.4,N12*0.2,N15*0.1,N18*0.04)*8</f>
        <v>1.9120000000000004</v>
      </c>
      <c r="O23" s="6">
        <f t="shared" si="23"/>
        <v>1.9120000000000004</v>
      </c>
      <c r="P23" s="6">
        <f t="shared" si="23"/>
        <v>1.9120000000000004</v>
      </c>
      <c r="Q23" s="6">
        <f t="shared" si="23"/>
        <v>1.9120000000000004</v>
      </c>
      <c r="R23" s="6">
        <f t="shared" si="23"/>
        <v>1.9120000000000004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M23*1</f>
        <v>1.9120000000000004</v>
      </c>
      <c r="N24" s="6">
        <f t="shared" ref="N24:R24" si="24">N23*1</f>
        <v>1.9120000000000004</v>
      </c>
      <c r="O24" s="6">
        <f t="shared" si="24"/>
        <v>1.9120000000000004</v>
      </c>
      <c r="P24" s="6">
        <f t="shared" si="24"/>
        <v>1.9120000000000004</v>
      </c>
      <c r="Q24" s="6">
        <f t="shared" si="24"/>
        <v>1.9120000000000004</v>
      </c>
      <c r="R24" s="6">
        <f t="shared" si="24"/>
        <v>1.9120000000000004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3.9120000000000004</v>
      </c>
      <c r="N25" s="6">
        <f t="shared" ref="N25:R25" si="25">N24+2</f>
        <v>3.9120000000000004</v>
      </c>
      <c r="O25" s="6">
        <f t="shared" si="25"/>
        <v>3.9120000000000004</v>
      </c>
      <c r="P25" s="6">
        <f t="shared" si="25"/>
        <v>3.9120000000000004</v>
      </c>
      <c r="Q25" s="6">
        <f t="shared" si="25"/>
        <v>3.9120000000000004</v>
      </c>
      <c r="R25" s="6">
        <f t="shared" si="25"/>
        <v>3.9120000000000004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54</v>
      </c>
      <c r="N28" s="30" t="s">
        <v>55</v>
      </c>
      <c r="O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54</v>
      </c>
      <c r="E29" s="30" t="s">
        <v>55</v>
      </c>
      <c r="F29" s="30" t="s">
        <v>56</v>
      </c>
      <c r="K29" s="20"/>
      <c r="L29" s="3" t="s">
        <v>24</v>
      </c>
      <c r="M29" s="6" t="s">
        <v>51</v>
      </c>
      <c r="N29" s="6" t="s">
        <v>51</v>
      </c>
      <c r="O29" s="6" t="s">
        <v>51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455</v>
      </c>
      <c r="D30" s="23" t="s">
        <v>51</v>
      </c>
      <c r="E30" s="23" t="s">
        <v>51</v>
      </c>
      <c r="F30" s="23" t="s">
        <v>51</v>
      </c>
      <c r="K30" s="20"/>
      <c r="L30" s="3" t="s">
        <v>26</v>
      </c>
      <c r="M30" s="6" t="s">
        <v>51</v>
      </c>
      <c r="N30" s="6" t="s">
        <v>51</v>
      </c>
      <c r="O30" s="6" t="s">
        <v>51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6" t="s">
        <v>51</v>
      </c>
      <c r="E31" s="6" t="s">
        <v>51</v>
      </c>
      <c r="F31" s="6" t="s">
        <v>51</v>
      </c>
      <c r="K31" s="20"/>
      <c r="L31" s="3" t="s">
        <v>12</v>
      </c>
      <c r="M31" s="6" t="s">
        <v>51</v>
      </c>
      <c r="N31" s="6" t="s">
        <v>51</v>
      </c>
      <c r="O31" s="6" t="s">
        <v>51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 t="s">
        <v>51</v>
      </c>
      <c r="E32" s="6" t="s">
        <v>51</v>
      </c>
      <c r="F32" s="6" t="s">
        <v>51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6">((C32*C$31)/C$30)</f>
        <v>4.3956043956043959E-2</v>
      </c>
      <c r="D33" s="6" t="s">
        <v>51</v>
      </c>
      <c r="E33" s="6" t="s">
        <v>51</v>
      </c>
      <c r="F33" s="6" t="s">
        <v>51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48</v>
      </c>
      <c r="C34" s="8">
        <f>C33*24</f>
        <v>1.054945054945055</v>
      </c>
      <c r="D34" s="23" t="s">
        <v>51</v>
      </c>
      <c r="E34" s="23" t="s">
        <v>51</v>
      </c>
      <c r="F34" s="23" t="s">
        <v>51</v>
      </c>
      <c r="G34" s="28"/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24-C34</f>
        <v>22.945054945054945</v>
      </c>
      <c r="D35" s="6" t="s">
        <v>51</v>
      </c>
      <c r="E35" s="6" t="s">
        <v>51</v>
      </c>
      <c r="F35" s="6" t="s">
        <v>51</v>
      </c>
      <c r="N35" s="26"/>
      <c r="S35" s="1"/>
      <c r="T35" s="1"/>
    </row>
    <row r="36" spans="1:20" x14ac:dyDescent="0.35">
      <c r="N36" s="26"/>
    </row>
    <row r="37" spans="1:20" x14ac:dyDescent="0.35">
      <c r="N37" s="26"/>
    </row>
  </sheetData>
  <mergeCells count="8">
    <mergeCell ref="A30:A35"/>
    <mergeCell ref="A2:A7"/>
    <mergeCell ref="M2:R2"/>
    <mergeCell ref="U2:U13"/>
    <mergeCell ref="K3:K20"/>
    <mergeCell ref="A10:A15"/>
    <mergeCell ref="A19:A26"/>
    <mergeCell ref="B21:B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72C9-E86A-44AB-9153-AC1DC50F22A3}">
  <dimension ref="A1:AB37"/>
  <sheetViews>
    <sheetView zoomScale="80" zoomScaleNormal="80" workbookViewId="0"/>
  </sheetViews>
  <sheetFormatPr defaultRowHeight="14.5" x14ac:dyDescent="0.35"/>
  <cols>
    <col min="1" max="1" width="4.7265625" style="9" customWidth="1"/>
    <col min="2" max="2" width="15.7265625" style="9" customWidth="1"/>
    <col min="3" max="8" width="8.7265625" style="9"/>
    <col min="10" max="11" width="4.7265625" customWidth="1"/>
    <col min="12" max="12" width="15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18.941328000000002</v>
      </c>
      <c r="D2" s="4">
        <v>11.063556</v>
      </c>
      <c r="E2" s="4">
        <v>9.665712000000001</v>
      </c>
      <c r="F2" s="4">
        <v>19.623996000000002</v>
      </c>
      <c r="G2" s="4">
        <v>16.459884000000002</v>
      </c>
      <c r="H2" s="4">
        <v>11.345291999999999</v>
      </c>
      <c r="L2" s="17" t="s">
        <v>1</v>
      </c>
      <c r="M2" s="36" t="s">
        <v>57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>((C21*C$20)/C$19)*0.1*8</f>
        <v>0.8</v>
      </c>
      <c r="X2" s="19">
        <f t="shared" ref="X2:AB2" si="0">((D21*D$20)/D$19)*0.1*8</f>
        <v>0.8</v>
      </c>
      <c r="Y2" s="19">
        <f t="shared" si="0"/>
        <v>0.8</v>
      </c>
      <c r="Z2" s="19">
        <f t="shared" si="0"/>
        <v>0.8</v>
      </c>
      <c r="AA2" s="19">
        <f t="shared" si="0"/>
        <v>0.8</v>
      </c>
      <c r="AB2" s="19">
        <f t="shared" si="0"/>
        <v>0.8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0.8-W2</f>
        <v>0</v>
      </c>
      <c r="X3" s="11">
        <f t="shared" ref="X3:AB3" si="1">0.8-X2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>((C22*C$20)/C$19)*0.1*8</f>
        <v>0.53333333333333333</v>
      </c>
      <c r="X4" s="19">
        <f t="shared" ref="X4:AB4" si="2">((D22*D$20)/D$19)*0.1*8</f>
        <v>0.53333333333333333</v>
      </c>
      <c r="Y4" s="19">
        <f t="shared" si="2"/>
        <v>0.53333333333333333</v>
      </c>
      <c r="Z4" s="19">
        <f t="shared" si="2"/>
        <v>0.53333333333333333</v>
      </c>
      <c r="AA4" s="19">
        <f t="shared" si="2"/>
        <v>0.53333333333333333</v>
      </c>
      <c r="AB4" s="19">
        <f t="shared" si="2"/>
        <v>0.53333333333333333</v>
      </c>
    </row>
    <row r="5" spans="1:28" ht="15" customHeight="1" x14ac:dyDescent="0.35">
      <c r="A5" s="31"/>
      <c r="B5" s="3" t="s">
        <v>7</v>
      </c>
      <c r="C5" s="7">
        <f>((C4*C$3)/C$2)</f>
        <v>1.0558921739806204</v>
      </c>
      <c r="D5" s="7">
        <f t="shared" ref="D5:H5" si="3">((D4*D$3)/D$2)</f>
        <v>1.8077370422312682</v>
      </c>
      <c r="E5" s="7">
        <f t="shared" si="3"/>
        <v>2.0691698656032789</v>
      </c>
      <c r="F5" s="7">
        <f t="shared" si="3"/>
        <v>1.0191604197228739</v>
      </c>
      <c r="G5" s="7">
        <f t="shared" si="3"/>
        <v>1.2150753917828339</v>
      </c>
      <c r="H5" s="7">
        <f t="shared" si="3"/>
        <v>1.7628457689762416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0.8-W4</f>
        <v>0.26666666666666672</v>
      </c>
      <c r="X5" s="11">
        <f t="shared" ref="X5:AB5" si="5">0.8-X4</f>
        <v>0.26666666666666672</v>
      </c>
      <c r="Y5" s="11">
        <f t="shared" si="5"/>
        <v>0.26666666666666672</v>
      </c>
      <c r="Z5" s="11">
        <f t="shared" si="5"/>
        <v>0.26666666666666672</v>
      </c>
      <c r="AA5" s="11">
        <f t="shared" si="5"/>
        <v>0.26666666666666672</v>
      </c>
      <c r="AB5" s="11">
        <f t="shared" si="5"/>
        <v>0.26666666666666672</v>
      </c>
    </row>
    <row r="6" spans="1:28" ht="15" customHeight="1" x14ac:dyDescent="0.35">
      <c r="A6" s="31"/>
      <c r="B6" s="3" t="s">
        <v>49</v>
      </c>
      <c r="C6" s="8">
        <f>C5*5</f>
        <v>5.2794608699031018</v>
      </c>
      <c r="D6" s="8">
        <f t="shared" ref="D6:H6" si="6">D5*5</f>
        <v>9.0386852111563414</v>
      </c>
      <c r="E6" s="8">
        <f t="shared" si="6"/>
        <v>10.345849328016394</v>
      </c>
      <c r="F6" s="8">
        <f t="shared" si="6"/>
        <v>5.0958020986143691</v>
      </c>
      <c r="G6" s="8">
        <f t="shared" si="6"/>
        <v>6.0753769589141697</v>
      </c>
      <c r="H6" s="8">
        <f t="shared" si="6"/>
        <v>8.8142288448812085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>((C23*C$20)/C$19)*0.1*8</f>
        <v>0.32000000000000006</v>
      </c>
      <c r="X6" s="19">
        <f t="shared" ref="X6:AB6" si="7">((D23*D$20)/D$19)*0.1*8</f>
        <v>0.32000000000000006</v>
      </c>
      <c r="Y6" s="19">
        <f t="shared" si="7"/>
        <v>0.32000000000000006</v>
      </c>
      <c r="Z6" s="19">
        <f t="shared" si="7"/>
        <v>0.32000000000000006</v>
      </c>
      <c r="AA6" s="19">
        <f t="shared" si="7"/>
        <v>0.32000000000000006</v>
      </c>
      <c r="AB6" s="19">
        <f t="shared" si="7"/>
        <v>0.32000000000000006</v>
      </c>
    </row>
    <row r="7" spans="1:28" ht="15" customHeight="1" x14ac:dyDescent="0.35">
      <c r="A7" s="31"/>
      <c r="B7" s="3" t="s">
        <v>6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0.8-W6</f>
        <v>0.48</v>
      </c>
      <c r="X7" s="11">
        <f t="shared" ref="X7:AB7" si="8">0.8-X6</f>
        <v>0.48</v>
      </c>
      <c r="Y7" s="11">
        <f t="shared" si="8"/>
        <v>0.48</v>
      </c>
      <c r="Z7" s="11">
        <f t="shared" si="8"/>
        <v>0.48</v>
      </c>
      <c r="AA7" s="11">
        <f t="shared" si="8"/>
        <v>0.48</v>
      </c>
      <c r="AB7" s="11">
        <f t="shared" si="8"/>
        <v>0.48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>((C24*C$20)/C$19)*0.1*8</f>
        <v>0.10666666666666667</v>
      </c>
      <c r="X8" s="19">
        <f t="shared" ref="X8:AB8" si="10">((D24*D$20)/D$19)*0.1*8</f>
        <v>0.10666666666666667</v>
      </c>
      <c r="Y8" s="19">
        <f t="shared" si="10"/>
        <v>0.10666666666666667</v>
      </c>
      <c r="Z8" s="19">
        <f t="shared" si="10"/>
        <v>0.10666666666666667</v>
      </c>
      <c r="AA8" s="19">
        <f t="shared" si="10"/>
        <v>0.10666666666666667</v>
      </c>
      <c r="AB8" s="19">
        <f t="shared" si="10"/>
        <v>0.10666666666666667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0.8-W8</f>
        <v>0.69333333333333336</v>
      </c>
      <c r="X9" s="11">
        <f t="shared" ref="X9:AB9" si="11">0.8-X8</f>
        <v>0.69333333333333336</v>
      </c>
      <c r="Y9" s="11">
        <f t="shared" si="11"/>
        <v>0.69333333333333336</v>
      </c>
      <c r="Z9" s="11">
        <f t="shared" si="11"/>
        <v>0.69333333333333336</v>
      </c>
      <c r="AA9" s="11">
        <f t="shared" si="11"/>
        <v>0.69333333333333336</v>
      </c>
      <c r="AB9" s="11">
        <f t="shared" si="11"/>
        <v>0.69333333333333336</v>
      </c>
    </row>
    <row r="10" spans="1:28" ht="15" customHeight="1" x14ac:dyDescent="0.35">
      <c r="A10" s="32" t="s">
        <v>8</v>
      </c>
      <c r="B10" s="3" t="s">
        <v>3</v>
      </c>
      <c r="C10" s="4">
        <v>21.119363999999997</v>
      </c>
      <c r="D10" s="4">
        <v>21.23856</v>
      </c>
      <c r="E10" s="4">
        <v>22.332996000000001</v>
      </c>
      <c r="F10" s="4">
        <v>18.594576</v>
      </c>
      <c r="G10" s="4">
        <v>19.158048000000001</v>
      </c>
      <c r="H10" s="4">
        <v>18.074448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>((C25*C$20)/C$19)*0.1*8</f>
        <v>5.3333333333333337E-2</v>
      </c>
      <c r="X10" s="19">
        <f t="shared" ref="X10:AB10" si="12">((D25*D$20)/D$19)*0.1*8</f>
        <v>5.3333333333333337E-2</v>
      </c>
      <c r="Y10" s="19">
        <f t="shared" si="12"/>
        <v>5.3333333333333337E-2</v>
      </c>
      <c r="Z10" s="19">
        <f t="shared" si="12"/>
        <v>5.3333333333333337E-2</v>
      </c>
      <c r="AA10" s="19">
        <f t="shared" si="12"/>
        <v>5.3333333333333337E-2</v>
      </c>
      <c r="AB10" s="19">
        <f t="shared" si="12"/>
        <v>5.3333333333333337E-2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0.8-W10</f>
        <v>0.7466666666666667</v>
      </c>
      <c r="X11" s="11">
        <f t="shared" ref="X11:AB11" si="14">0.8-X10</f>
        <v>0.7466666666666667</v>
      </c>
      <c r="Y11" s="11">
        <f t="shared" si="14"/>
        <v>0.7466666666666667</v>
      </c>
      <c r="Z11" s="11">
        <f t="shared" si="14"/>
        <v>0.7466666666666667</v>
      </c>
      <c r="AA11" s="11">
        <f t="shared" si="14"/>
        <v>0.7466666666666667</v>
      </c>
      <c r="AB11" s="11">
        <f t="shared" si="14"/>
        <v>0.7466666666666667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>((C26*C$20)/C$19)*0.1*8</f>
        <v>2.1333333333333336E-2</v>
      </c>
      <c r="X12" s="19">
        <f t="shared" ref="X12:AB12" si="15">((D26*D$20)/D$19)*0.1*8</f>
        <v>2.1333333333333336E-2</v>
      </c>
      <c r="Y12" s="19">
        <f t="shared" si="15"/>
        <v>2.1333333333333336E-2</v>
      </c>
      <c r="Z12" s="19">
        <f t="shared" si="15"/>
        <v>2.1333333333333336E-2</v>
      </c>
      <c r="AA12" s="19">
        <f t="shared" si="15"/>
        <v>2.1333333333333336E-2</v>
      </c>
      <c r="AB12" s="19">
        <f t="shared" si="15"/>
        <v>2.1333333333333336E-2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0.71024866089717487</v>
      </c>
      <c r="D13" s="7">
        <f t="shared" si="16"/>
        <v>0.70626257147377225</v>
      </c>
      <c r="E13" s="7">
        <f t="shared" si="16"/>
        <v>0.67165193599640638</v>
      </c>
      <c r="F13" s="7">
        <f t="shared" si="16"/>
        <v>0.8066868531984811</v>
      </c>
      <c r="G13" s="7">
        <f t="shared" si="16"/>
        <v>0.78296076928087865</v>
      </c>
      <c r="H13" s="7">
        <f t="shared" si="16"/>
        <v>0.82990086336246616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0.8-W12</f>
        <v>0.77866666666666673</v>
      </c>
      <c r="X13" s="11">
        <f t="shared" ref="X13:AB13" si="17">0.8-X12</f>
        <v>0.77866666666666673</v>
      </c>
      <c r="Y13" s="11">
        <f t="shared" si="17"/>
        <v>0.77866666666666673</v>
      </c>
      <c r="Z13" s="11">
        <f t="shared" si="17"/>
        <v>0.77866666666666673</v>
      </c>
      <c r="AA13" s="11">
        <f t="shared" si="17"/>
        <v>0.77866666666666673</v>
      </c>
      <c r="AB13" s="11">
        <f t="shared" si="17"/>
        <v>0.77866666666666673</v>
      </c>
    </row>
    <row r="14" spans="1:28" ht="15" customHeight="1" x14ac:dyDescent="0.35">
      <c r="A14" s="33"/>
      <c r="B14" s="3" t="s">
        <v>50</v>
      </c>
      <c r="C14" s="8">
        <f>C13*5</f>
        <v>3.5512433044858742</v>
      </c>
      <c r="D14" s="8">
        <f t="shared" ref="D14:H14" si="18">D13*5</f>
        <v>3.531312857368861</v>
      </c>
      <c r="E14" s="8">
        <f t="shared" si="18"/>
        <v>3.3582596799820319</v>
      </c>
      <c r="F14" s="8">
        <f t="shared" si="18"/>
        <v>4.0334342659924056</v>
      </c>
      <c r="G14" s="8">
        <f t="shared" si="18"/>
        <v>3.9148038464043933</v>
      </c>
      <c r="H14" s="8">
        <f t="shared" si="18"/>
        <v>4.1495043168123305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5-C14</f>
        <v>1.4487566955141258</v>
      </c>
      <c r="D15" s="11">
        <f t="shared" ref="D15:H15" si="20">5-D14</f>
        <v>1.468687142631139</v>
      </c>
      <c r="E15" s="11">
        <f t="shared" si="20"/>
        <v>1.6417403200179681</v>
      </c>
      <c r="F15" s="11">
        <f t="shared" si="20"/>
        <v>0.96656573400759438</v>
      </c>
      <c r="G15" s="11">
        <f t="shared" si="20"/>
        <v>1.0851961535956067</v>
      </c>
      <c r="H15" s="11">
        <f t="shared" si="20"/>
        <v>0.85049568318766955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1"/>
      <c r="D16" s="1"/>
      <c r="E16" s="1"/>
      <c r="F16" s="16"/>
      <c r="G16" s="16"/>
      <c r="H16" s="16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"/>
      <c r="D17" s="1"/>
      <c r="E17" s="1"/>
      <c r="F17" s="1"/>
      <c r="G17" s="1"/>
      <c r="H17" s="1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SUM(M3,M6*0.65,M9*0.4,M12*0.2,M15*0.1,M18*0.04)*8</f>
        <v>1.9120000000000004</v>
      </c>
      <c r="N23" s="6">
        <f t="shared" ref="N23:R23" si="23">SUM(N3,N6*0.65,N9*0.4,N12*0.2,N15*0.1,N18*0.04)*8</f>
        <v>1.9120000000000004</v>
      </c>
      <c r="O23" s="6">
        <f t="shared" si="23"/>
        <v>1.9120000000000004</v>
      </c>
      <c r="P23" s="6">
        <f t="shared" si="23"/>
        <v>1.9120000000000004</v>
      </c>
      <c r="Q23" s="6">
        <f t="shared" si="23"/>
        <v>1.9120000000000004</v>
      </c>
      <c r="R23" s="6">
        <f t="shared" si="23"/>
        <v>1.9120000000000004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M23*1</f>
        <v>1.9120000000000004</v>
      </c>
      <c r="N24" s="6">
        <f t="shared" ref="N24:R24" si="24">N23*1</f>
        <v>1.9120000000000004</v>
      </c>
      <c r="O24" s="6">
        <f t="shared" si="24"/>
        <v>1.9120000000000004</v>
      </c>
      <c r="P24" s="6">
        <f t="shared" si="24"/>
        <v>1.9120000000000004</v>
      </c>
      <c r="Q24" s="6">
        <f t="shared" si="24"/>
        <v>1.9120000000000004</v>
      </c>
      <c r="R24" s="6">
        <f t="shared" si="24"/>
        <v>1.9120000000000004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3.9120000000000004</v>
      </c>
      <c r="N25" s="6">
        <f t="shared" ref="N25:R25" si="25">N24+2</f>
        <v>3.9120000000000004</v>
      </c>
      <c r="O25" s="6">
        <f t="shared" si="25"/>
        <v>3.9120000000000004</v>
      </c>
      <c r="P25" s="6">
        <f t="shared" si="25"/>
        <v>3.9120000000000004</v>
      </c>
      <c r="Q25" s="6">
        <f t="shared" si="25"/>
        <v>3.9120000000000004</v>
      </c>
      <c r="R25" s="6">
        <f t="shared" si="25"/>
        <v>3.9120000000000004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54</v>
      </c>
      <c r="N28" s="30" t="s">
        <v>55</v>
      </c>
      <c r="O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54</v>
      </c>
      <c r="E29" s="30" t="s">
        <v>55</v>
      </c>
      <c r="F29" s="30" t="s">
        <v>56</v>
      </c>
      <c r="K29" s="20"/>
      <c r="L29" s="3" t="s">
        <v>24</v>
      </c>
      <c r="M29" s="6" t="s">
        <v>51</v>
      </c>
      <c r="N29" s="6" t="s">
        <v>51</v>
      </c>
      <c r="O29" s="6">
        <f>SUM(O4,O7,O10,O13,O16,O19)*4</f>
        <v>0.68800000000000006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455</v>
      </c>
      <c r="D30" s="23" t="s">
        <v>51</v>
      </c>
      <c r="E30" s="23" t="s">
        <v>51</v>
      </c>
      <c r="F30" s="23">
        <v>20</v>
      </c>
      <c r="K30" s="20"/>
      <c r="L30" s="3" t="s">
        <v>26</v>
      </c>
      <c r="M30" s="6" t="s">
        <v>51</v>
      </c>
      <c r="N30" s="6" t="s">
        <v>51</v>
      </c>
      <c r="O30" s="6">
        <f>O29*6*2</f>
        <v>8.2560000000000002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6" t="s">
        <v>51</v>
      </c>
      <c r="E31" s="6" t="s">
        <v>51</v>
      </c>
      <c r="F31" s="5">
        <v>1</v>
      </c>
      <c r="K31" s="20"/>
      <c r="L31" s="3" t="s">
        <v>12</v>
      </c>
      <c r="M31" s="6" t="s">
        <v>51</v>
      </c>
      <c r="N31" s="6" t="s">
        <v>51</v>
      </c>
      <c r="O31" s="6">
        <f>O30+1</f>
        <v>9.2560000000000002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 t="s">
        <v>51</v>
      </c>
      <c r="E32" s="6" t="s">
        <v>51</v>
      </c>
      <c r="F32" s="6">
        <v>15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6">((C32*C$31)/C$30)</f>
        <v>4.3956043956043959E-2</v>
      </c>
      <c r="D33" s="6" t="s">
        <v>51</v>
      </c>
      <c r="E33" s="6" t="s">
        <v>51</v>
      </c>
      <c r="F33" s="7">
        <f>((F32*F$31)/F$30)</f>
        <v>0.75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45</v>
      </c>
      <c r="C34" s="8">
        <f>C33*8</f>
        <v>0.35164835164835168</v>
      </c>
      <c r="D34" s="23" t="s">
        <v>51</v>
      </c>
      <c r="E34" s="23" t="s">
        <v>51</v>
      </c>
      <c r="F34" s="8">
        <f>F33*10</f>
        <v>7.5</v>
      </c>
      <c r="G34" s="28"/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8-C34</f>
        <v>7.6483516483516487</v>
      </c>
      <c r="D35" s="6" t="s">
        <v>51</v>
      </c>
      <c r="E35" s="6" t="s">
        <v>51</v>
      </c>
      <c r="F35" s="11">
        <f>10-F34</f>
        <v>2.5</v>
      </c>
      <c r="N35" s="26"/>
      <c r="S35" s="1"/>
      <c r="T35" s="1"/>
    </row>
    <row r="36" spans="1:20" x14ac:dyDescent="0.35">
      <c r="N36" s="26"/>
    </row>
    <row r="37" spans="1:20" x14ac:dyDescent="0.35">
      <c r="N37" s="26"/>
    </row>
  </sheetData>
  <mergeCells count="8">
    <mergeCell ref="A30:A35"/>
    <mergeCell ref="A2:A7"/>
    <mergeCell ref="M2:R2"/>
    <mergeCell ref="U2:U13"/>
    <mergeCell ref="K3:K20"/>
    <mergeCell ref="A10:A15"/>
    <mergeCell ref="A19:A26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DB30-F51E-4D34-9223-952D5A304F58}">
  <dimension ref="A1:AB37"/>
  <sheetViews>
    <sheetView zoomScale="80" zoomScaleNormal="80" workbookViewId="0"/>
  </sheetViews>
  <sheetFormatPr defaultRowHeight="14.5" x14ac:dyDescent="0.35"/>
  <cols>
    <col min="1" max="1" width="4.7265625" style="9" customWidth="1"/>
    <col min="2" max="2" width="15.7265625" style="9" customWidth="1"/>
    <col min="3" max="8" width="8.7265625" style="9"/>
    <col min="10" max="11" width="4.7265625" customWidth="1"/>
    <col min="12" max="12" width="15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19.710684000000001</v>
      </c>
      <c r="D2" s="4">
        <v>13.425804000000001</v>
      </c>
      <c r="E2" s="4">
        <v>15.354611999999999</v>
      </c>
      <c r="F2" s="4">
        <v>18.345348000000001</v>
      </c>
      <c r="G2" s="4">
        <v>16.644096000000001</v>
      </c>
      <c r="H2" s="4">
        <v>13.241591999999999</v>
      </c>
      <c r="L2" s="17" t="s">
        <v>1</v>
      </c>
      <c r="M2" s="36" t="s">
        <v>57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>((C21*C$20)/C$19)*0.1*8</f>
        <v>0.8</v>
      </c>
      <c r="X2" s="19">
        <f t="shared" ref="X2:AB2" si="0">((D21*D$20)/D$19)*0.1*8</f>
        <v>0.8</v>
      </c>
      <c r="Y2" s="19">
        <f t="shared" si="0"/>
        <v>0.8</v>
      </c>
      <c r="Z2" s="19">
        <f t="shared" si="0"/>
        <v>0.8</v>
      </c>
      <c r="AA2" s="19">
        <f t="shared" si="0"/>
        <v>0.8</v>
      </c>
      <c r="AB2" s="19">
        <f t="shared" si="0"/>
        <v>0.8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0.8-W2</f>
        <v>0</v>
      </c>
      <c r="X3" s="11">
        <f t="shared" ref="X3:AB3" si="1">0.8-X2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>((C22*C$20)/C$19)*0.1*8</f>
        <v>0.53333333333333333</v>
      </c>
      <c r="X4" s="19">
        <f t="shared" ref="X4:AB4" si="2">((D22*D$20)/D$19)*0.1*8</f>
        <v>0.53333333333333333</v>
      </c>
      <c r="Y4" s="19">
        <f t="shared" si="2"/>
        <v>0.53333333333333333</v>
      </c>
      <c r="Z4" s="19">
        <f t="shared" si="2"/>
        <v>0.53333333333333333</v>
      </c>
      <c r="AA4" s="19">
        <f t="shared" si="2"/>
        <v>0.53333333333333333</v>
      </c>
      <c r="AB4" s="19">
        <f t="shared" si="2"/>
        <v>0.53333333333333333</v>
      </c>
    </row>
    <row r="5" spans="1:28" ht="15" customHeight="1" x14ac:dyDescent="0.35">
      <c r="A5" s="31"/>
      <c r="B5" s="3" t="s">
        <v>7</v>
      </c>
      <c r="C5" s="7">
        <f>((C4*C$3)/C$2)</f>
        <v>1.0146781309060608</v>
      </c>
      <c r="D5" s="7">
        <f t="shared" ref="D5:H5" si="3">((D4*D$3)/D$2)</f>
        <v>1.4896687006603104</v>
      </c>
      <c r="E5" s="7">
        <f t="shared" si="3"/>
        <v>1.3025402400269053</v>
      </c>
      <c r="F5" s="7">
        <f t="shared" si="3"/>
        <v>1.0901946368092881</v>
      </c>
      <c r="G5" s="7">
        <f t="shared" si="3"/>
        <v>1.2016272917435706</v>
      </c>
      <c r="H5" s="7">
        <f t="shared" si="3"/>
        <v>1.5103924059886455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0.8-W4</f>
        <v>0.26666666666666672</v>
      </c>
      <c r="X5" s="11">
        <f t="shared" ref="X5:AB5" si="5">0.8-X4</f>
        <v>0.26666666666666672</v>
      </c>
      <c r="Y5" s="11">
        <f t="shared" si="5"/>
        <v>0.26666666666666672</v>
      </c>
      <c r="Z5" s="11">
        <f t="shared" si="5"/>
        <v>0.26666666666666672</v>
      </c>
      <c r="AA5" s="11">
        <f t="shared" si="5"/>
        <v>0.26666666666666672</v>
      </c>
      <c r="AB5" s="11">
        <f t="shared" si="5"/>
        <v>0.26666666666666672</v>
      </c>
    </row>
    <row r="6" spans="1:28" ht="15" customHeight="1" x14ac:dyDescent="0.35">
      <c r="A6" s="31"/>
      <c r="B6" s="3" t="s">
        <v>49</v>
      </c>
      <c r="C6" s="8">
        <f>C5*5</f>
        <v>5.0733906545303045</v>
      </c>
      <c r="D6" s="8">
        <f t="shared" ref="D6:H6" si="6">D5*5</f>
        <v>7.4483435033015519</v>
      </c>
      <c r="E6" s="8">
        <f t="shared" si="6"/>
        <v>6.5127012001345266</v>
      </c>
      <c r="F6" s="8">
        <f t="shared" si="6"/>
        <v>5.4509731840464406</v>
      </c>
      <c r="G6" s="8">
        <f t="shared" si="6"/>
        <v>6.0081364587178534</v>
      </c>
      <c r="H6" s="8">
        <f t="shared" si="6"/>
        <v>7.551962029943228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>((C23*C$20)/C$19)*0.1*8</f>
        <v>0.32000000000000006</v>
      </c>
      <c r="X6" s="19">
        <f t="shared" ref="X6:AB6" si="7">((D23*D$20)/D$19)*0.1*8</f>
        <v>0.32000000000000006</v>
      </c>
      <c r="Y6" s="19">
        <f t="shared" si="7"/>
        <v>0.32000000000000006</v>
      </c>
      <c r="Z6" s="19">
        <f t="shared" si="7"/>
        <v>0.32000000000000006</v>
      </c>
      <c r="AA6" s="19">
        <f t="shared" si="7"/>
        <v>0.32000000000000006</v>
      </c>
      <c r="AB6" s="19">
        <f t="shared" si="7"/>
        <v>0.32000000000000006</v>
      </c>
    </row>
    <row r="7" spans="1:28" ht="15" customHeight="1" x14ac:dyDescent="0.35">
      <c r="A7" s="31"/>
      <c r="B7" s="3" t="s">
        <v>6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0.8-W6</f>
        <v>0.48</v>
      </c>
      <c r="X7" s="11">
        <f t="shared" ref="X7:AB7" si="8">0.8-X6</f>
        <v>0.48</v>
      </c>
      <c r="Y7" s="11">
        <f t="shared" si="8"/>
        <v>0.48</v>
      </c>
      <c r="Z7" s="11">
        <f t="shared" si="8"/>
        <v>0.48</v>
      </c>
      <c r="AA7" s="11">
        <f t="shared" si="8"/>
        <v>0.48</v>
      </c>
      <c r="AB7" s="11">
        <f t="shared" si="8"/>
        <v>0.48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>((C24*C$20)/C$19)*0.1*8</f>
        <v>0.10666666666666667</v>
      </c>
      <c r="X8" s="19">
        <f t="shared" ref="X8:AB8" si="10">((D24*D$20)/D$19)*0.1*8</f>
        <v>0.10666666666666667</v>
      </c>
      <c r="Y8" s="19">
        <f t="shared" si="10"/>
        <v>0.10666666666666667</v>
      </c>
      <c r="Z8" s="19">
        <f t="shared" si="10"/>
        <v>0.10666666666666667</v>
      </c>
      <c r="AA8" s="19">
        <f t="shared" si="10"/>
        <v>0.10666666666666667</v>
      </c>
      <c r="AB8" s="19">
        <f t="shared" si="10"/>
        <v>0.10666666666666667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0.8-W8</f>
        <v>0.69333333333333336</v>
      </c>
      <c r="X9" s="11">
        <f t="shared" ref="X9:AB9" si="11">0.8-X8</f>
        <v>0.69333333333333336</v>
      </c>
      <c r="Y9" s="11">
        <f t="shared" si="11"/>
        <v>0.69333333333333336</v>
      </c>
      <c r="Z9" s="11">
        <f t="shared" si="11"/>
        <v>0.69333333333333336</v>
      </c>
      <c r="AA9" s="11">
        <f t="shared" si="11"/>
        <v>0.69333333333333336</v>
      </c>
      <c r="AB9" s="11">
        <f t="shared" si="11"/>
        <v>0.69333333333333336</v>
      </c>
    </row>
    <row r="10" spans="1:28" ht="15" customHeight="1" x14ac:dyDescent="0.35">
      <c r="A10" s="32" t="s">
        <v>8</v>
      </c>
      <c r="B10" s="3" t="s">
        <v>3</v>
      </c>
      <c r="C10" s="4">
        <v>24.792768000000002</v>
      </c>
      <c r="D10" s="4">
        <v>25.486272000000003</v>
      </c>
      <c r="E10" s="4">
        <v>23.080680000000001</v>
      </c>
      <c r="F10" s="4">
        <v>32.442983999999996</v>
      </c>
      <c r="G10" s="4">
        <v>27.967715999999999</v>
      </c>
      <c r="H10" s="4">
        <v>27.967715999999999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>((C25*C$20)/C$19)*0.1*8</f>
        <v>5.3333333333333337E-2</v>
      </c>
      <c r="X10" s="19">
        <f t="shared" ref="X10:AB10" si="12">((D25*D$20)/D$19)*0.1*8</f>
        <v>5.3333333333333337E-2</v>
      </c>
      <c r="Y10" s="19">
        <f t="shared" si="12"/>
        <v>5.3333333333333337E-2</v>
      </c>
      <c r="Z10" s="19">
        <f t="shared" si="12"/>
        <v>5.3333333333333337E-2</v>
      </c>
      <c r="AA10" s="19">
        <f t="shared" si="12"/>
        <v>5.3333333333333337E-2</v>
      </c>
      <c r="AB10" s="19">
        <f t="shared" si="12"/>
        <v>5.3333333333333337E-2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0.8-W10</f>
        <v>0.7466666666666667</v>
      </c>
      <c r="X11" s="11">
        <f t="shared" ref="X11:AB11" si="14">0.8-X10</f>
        <v>0.7466666666666667</v>
      </c>
      <c r="Y11" s="11">
        <f t="shared" si="14"/>
        <v>0.7466666666666667</v>
      </c>
      <c r="Z11" s="11">
        <f t="shared" si="14"/>
        <v>0.7466666666666667</v>
      </c>
      <c r="AA11" s="11">
        <f t="shared" si="14"/>
        <v>0.7466666666666667</v>
      </c>
      <c r="AB11" s="11">
        <f t="shared" si="14"/>
        <v>0.7466666666666667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>((C26*C$20)/C$19)*0.1*8</f>
        <v>2.1333333333333336E-2</v>
      </c>
      <c r="X12" s="19">
        <f t="shared" ref="X12:AB12" si="15">((D26*D$20)/D$19)*0.1*8</f>
        <v>2.1333333333333336E-2</v>
      </c>
      <c r="Y12" s="19">
        <f t="shared" si="15"/>
        <v>2.1333333333333336E-2</v>
      </c>
      <c r="Z12" s="19">
        <f t="shared" si="15"/>
        <v>2.1333333333333336E-2</v>
      </c>
      <c r="AA12" s="19">
        <f t="shared" si="15"/>
        <v>2.1333333333333336E-2</v>
      </c>
      <c r="AB12" s="19">
        <f t="shared" si="15"/>
        <v>2.1333333333333336E-2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0.6050151398988608</v>
      </c>
      <c r="D13" s="7">
        <f t="shared" si="16"/>
        <v>0.58855214289481017</v>
      </c>
      <c r="E13" s="7">
        <f t="shared" si="16"/>
        <v>0.64989419722469177</v>
      </c>
      <c r="F13" s="7">
        <f t="shared" si="16"/>
        <v>0.46234957918790709</v>
      </c>
      <c r="G13" s="7">
        <f t="shared" si="16"/>
        <v>0.53633267729120249</v>
      </c>
      <c r="H13" s="7">
        <f t="shared" si="16"/>
        <v>0.53633267729120249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0.8-W12</f>
        <v>0.77866666666666673</v>
      </c>
      <c r="X13" s="11">
        <f t="shared" ref="X13:AB13" si="17">0.8-X12</f>
        <v>0.77866666666666673</v>
      </c>
      <c r="Y13" s="11">
        <f t="shared" si="17"/>
        <v>0.77866666666666673</v>
      </c>
      <c r="Z13" s="11">
        <f t="shared" si="17"/>
        <v>0.77866666666666673</v>
      </c>
      <c r="AA13" s="11">
        <f t="shared" si="17"/>
        <v>0.77866666666666673</v>
      </c>
      <c r="AB13" s="11">
        <f t="shared" si="17"/>
        <v>0.77866666666666673</v>
      </c>
    </row>
    <row r="14" spans="1:28" ht="15" customHeight="1" x14ac:dyDescent="0.35">
      <c r="A14" s="33"/>
      <c r="B14" s="3" t="s">
        <v>50</v>
      </c>
      <c r="C14" s="8">
        <f>C13*5</f>
        <v>3.025075699494304</v>
      </c>
      <c r="D14" s="8">
        <f t="shared" ref="D14:H14" si="18">D13*5</f>
        <v>2.9427607144740509</v>
      </c>
      <c r="E14" s="8">
        <f t="shared" si="18"/>
        <v>3.249470986123459</v>
      </c>
      <c r="F14" s="8">
        <f t="shared" si="18"/>
        <v>2.3117478959395354</v>
      </c>
      <c r="G14" s="8">
        <f t="shared" si="18"/>
        <v>2.6816633864560124</v>
      </c>
      <c r="H14" s="8">
        <f t="shared" si="18"/>
        <v>2.6816633864560124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5-C14</f>
        <v>1.974924300505696</v>
      </c>
      <c r="D15" s="11">
        <f t="shared" ref="D15:H15" si="20">5-D14</f>
        <v>2.0572392855259491</v>
      </c>
      <c r="E15" s="11">
        <f t="shared" si="20"/>
        <v>1.750529013876541</v>
      </c>
      <c r="F15" s="11">
        <f t="shared" si="20"/>
        <v>2.6882521040604646</v>
      </c>
      <c r="G15" s="11">
        <f t="shared" si="20"/>
        <v>2.3183366135439876</v>
      </c>
      <c r="H15" s="11">
        <f t="shared" si="20"/>
        <v>2.3183366135439876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1"/>
      <c r="D16" s="1"/>
      <c r="E16" s="1"/>
      <c r="F16" s="16"/>
      <c r="G16" s="16"/>
      <c r="H16" s="16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"/>
      <c r="D17" s="1"/>
      <c r="E17" s="1"/>
      <c r="F17" s="1"/>
      <c r="G17" s="1"/>
      <c r="H17" s="1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10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SUM(M3,M6*0.65,M9*0.4,M12*0.2,M15*0.1,M18*0.04)*8</f>
        <v>1.9120000000000004</v>
      </c>
      <c r="N23" s="6">
        <f t="shared" ref="N23:R23" si="23">SUM(N3,N6*0.65,N9*0.4,N12*0.2,N15*0.1,N18*0.04)*8</f>
        <v>1.9120000000000004</v>
      </c>
      <c r="O23" s="6">
        <f t="shared" si="23"/>
        <v>1.9120000000000004</v>
      </c>
      <c r="P23" s="6">
        <f t="shared" si="23"/>
        <v>1.9120000000000004</v>
      </c>
      <c r="Q23" s="6">
        <f t="shared" si="23"/>
        <v>1.9120000000000004</v>
      </c>
      <c r="R23" s="6">
        <f t="shared" si="23"/>
        <v>1.9120000000000004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M23*1</f>
        <v>1.9120000000000004</v>
      </c>
      <c r="N24" s="6">
        <f t="shared" ref="N24:R24" si="24">N23*1</f>
        <v>1.9120000000000004</v>
      </c>
      <c r="O24" s="6">
        <f t="shared" si="24"/>
        <v>1.9120000000000004</v>
      </c>
      <c r="P24" s="6">
        <f t="shared" si="24"/>
        <v>1.9120000000000004</v>
      </c>
      <c r="Q24" s="6">
        <f t="shared" si="24"/>
        <v>1.9120000000000004</v>
      </c>
      <c r="R24" s="6">
        <f t="shared" si="24"/>
        <v>1.9120000000000004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3.9120000000000004</v>
      </c>
      <c r="N25" s="6">
        <f t="shared" ref="N25:R25" si="25">N24+2</f>
        <v>3.9120000000000004</v>
      </c>
      <c r="O25" s="6">
        <f t="shared" si="25"/>
        <v>3.9120000000000004</v>
      </c>
      <c r="P25" s="6">
        <f t="shared" si="25"/>
        <v>3.9120000000000004</v>
      </c>
      <c r="Q25" s="6">
        <f t="shared" si="25"/>
        <v>3.9120000000000004</v>
      </c>
      <c r="R25" s="6">
        <f t="shared" si="25"/>
        <v>3.9120000000000004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54</v>
      </c>
      <c r="N28" s="30" t="s">
        <v>55</v>
      </c>
      <c r="O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54</v>
      </c>
      <c r="E29" s="30" t="s">
        <v>55</v>
      </c>
      <c r="F29" s="30" t="s">
        <v>56</v>
      </c>
      <c r="K29" s="20"/>
      <c r="L29" s="3" t="s">
        <v>24</v>
      </c>
      <c r="M29" s="6" t="s">
        <v>51</v>
      </c>
      <c r="N29" s="6">
        <f>SUM(N4,N7,N10,N13,N16,N19)*4</f>
        <v>0.68800000000000006</v>
      </c>
      <c r="O29" s="6" t="s">
        <v>51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455</v>
      </c>
      <c r="D30" s="23" t="s">
        <v>51</v>
      </c>
      <c r="E30" s="23">
        <v>20</v>
      </c>
      <c r="F30" s="23" t="s">
        <v>51</v>
      </c>
      <c r="K30" s="20"/>
      <c r="L30" s="3" t="s">
        <v>26</v>
      </c>
      <c r="M30" s="6" t="s">
        <v>51</v>
      </c>
      <c r="N30" s="6">
        <f>N29*6*2</f>
        <v>8.2560000000000002</v>
      </c>
      <c r="O30" s="6" t="s">
        <v>51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6" t="s">
        <v>51</v>
      </c>
      <c r="E31" s="5">
        <v>1</v>
      </c>
      <c r="F31" s="6" t="s">
        <v>51</v>
      </c>
      <c r="K31" s="20"/>
      <c r="L31" s="3" t="s">
        <v>12</v>
      </c>
      <c r="M31" s="6" t="s">
        <v>51</v>
      </c>
      <c r="N31" s="6">
        <f>N30+1</f>
        <v>9.2560000000000002</v>
      </c>
      <c r="O31" s="6" t="s">
        <v>51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 t="s">
        <v>51</v>
      </c>
      <c r="E32" s="6">
        <v>7.5</v>
      </c>
      <c r="F32" s="6" t="s">
        <v>51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6">((C32*C$31)/C$30)</f>
        <v>4.3956043956043959E-2</v>
      </c>
      <c r="D33" s="6" t="s">
        <v>51</v>
      </c>
      <c r="E33" s="7">
        <f>((E32*E$31)/E$30)</f>
        <v>0.375</v>
      </c>
      <c r="F33" s="6" t="s">
        <v>51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53</v>
      </c>
      <c r="C34" s="8">
        <f>C33*4</f>
        <v>0.17582417582417584</v>
      </c>
      <c r="D34" s="23" t="s">
        <v>51</v>
      </c>
      <c r="E34" s="8">
        <f>E33*10</f>
        <v>3.75</v>
      </c>
      <c r="F34" s="23" t="s">
        <v>51</v>
      </c>
      <c r="G34" s="28"/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4-C34</f>
        <v>3.8241758241758244</v>
      </c>
      <c r="D35" s="6" t="s">
        <v>51</v>
      </c>
      <c r="E35" s="11">
        <f>10-E34</f>
        <v>6.25</v>
      </c>
      <c r="F35" s="6" t="s">
        <v>51</v>
      </c>
      <c r="N35" s="26"/>
      <c r="S35" s="1"/>
      <c r="T35" s="1"/>
    </row>
    <row r="36" spans="1:20" x14ac:dyDescent="0.35">
      <c r="N36" s="26"/>
    </row>
    <row r="37" spans="1:20" x14ac:dyDescent="0.35">
      <c r="N37" s="26"/>
    </row>
  </sheetData>
  <mergeCells count="8">
    <mergeCell ref="A30:A35"/>
    <mergeCell ref="A2:A7"/>
    <mergeCell ref="M2:R2"/>
    <mergeCell ref="U2:U13"/>
    <mergeCell ref="K3:K20"/>
    <mergeCell ref="A10:A15"/>
    <mergeCell ref="A19:A26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D447-929A-48F8-9CAD-6B95535A2D11}">
  <dimension ref="A1:AB39"/>
  <sheetViews>
    <sheetView tabSelected="1" zoomScale="80" zoomScaleNormal="80" workbookViewId="0"/>
  </sheetViews>
  <sheetFormatPr defaultRowHeight="15" customHeight="1" x14ac:dyDescent="0.35"/>
  <cols>
    <col min="1" max="1" width="4.7265625" style="9" customWidth="1"/>
    <col min="2" max="2" width="15.7265625" style="9" customWidth="1"/>
    <col min="3" max="8" width="8.7265625" style="9"/>
    <col min="10" max="11" width="4.7265625" customWidth="1"/>
    <col min="12" max="12" width="15.7265625" customWidth="1"/>
    <col min="19" max="19" width="8.7265625" style="9"/>
    <col min="20" max="20" width="4.7265625" style="9" customWidth="1"/>
    <col min="21" max="21" width="4.7265625" customWidth="1"/>
    <col min="22" max="22" width="15.7265625" customWidth="1"/>
  </cols>
  <sheetData>
    <row r="1" spans="1:28" ht="15" customHeight="1" x14ac:dyDescent="0.35">
      <c r="A1" s="1"/>
      <c r="B1" s="12" t="s">
        <v>0</v>
      </c>
      <c r="C1" s="12" t="s">
        <v>16</v>
      </c>
      <c r="D1" s="12" t="s">
        <v>13</v>
      </c>
      <c r="E1" s="12" t="s">
        <v>14</v>
      </c>
      <c r="F1" s="12" t="s">
        <v>15</v>
      </c>
      <c r="G1" s="12" t="s">
        <v>18</v>
      </c>
      <c r="H1" s="12" t="s">
        <v>17</v>
      </c>
      <c r="K1" s="2"/>
      <c r="L1" s="17" t="s">
        <v>0</v>
      </c>
      <c r="M1" s="17" t="s">
        <v>16</v>
      </c>
      <c r="N1" s="17" t="s">
        <v>13</v>
      </c>
      <c r="O1" s="17" t="s">
        <v>14</v>
      </c>
      <c r="P1" s="17" t="s">
        <v>15</v>
      </c>
      <c r="Q1" s="17" t="s">
        <v>18</v>
      </c>
      <c r="R1" s="17" t="s">
        <v>17</v>
      </c>
      <c r="U1" s="1"/>
      <c r="V1" s="17" t="s">
        <v>0</v>
      </c>
      <c r="W1" s="17" t="s">
        <v>16</v>
      </c>
      <c r="X1" s="17" t="s">
        <v>13</v>
      </c>
      <c r="Y1" s="17" t="s">
        <v>14</v>
      </c>
      <c r="Z1" s="17" t="s">
        <v>15</v>
      </c>
      <c r="AA1" s="17" t="s">
        <v>18</v>
      </c>
      <c r="AB1" s="17" t="s">
        <v>17</v>
      </c>
    </row>
    <row r="2" spans="1:28" ht="15" customHeight="1" x14ac:dyDescent="0.35">
      <c r="A2" s="31" t="s">
        <v>2</v>
      </c>
      <c r="B2" s="3" t="s">
        <v>3</v>
      </c>
      <c r="C2" s="4">
        <v>21.693672000000003</v>
      </c>
      <c r="D2" s="4">
        <v>5.8947840000000005</v>
      </c>
      <c r="E2" s="4">
        <v>7.010892000000001</v>
      </c>
      <c r="F2" s="4">
        <v>19.797371999999999</v>
      </c>
      <c r="G2" s="4">
        <v>18.280331999999998</v>
      </c>
      <c r="H2" s="4">
        <v>15.853068</v>
      </c>
      <c r="L2" s="17" t="s">
        <v>1</v>
      </c>
      <c r="M2" s="36" t="s">
        <v>58</v>
      </c>
      <c r="N2" s="36"/>
      <c r="O2" s="36"/>
      <c r="P2" s="36"/>
      <c r="Q2" s="36"/>
      <c r="R2" s="36"/>
      <c r="U2" s="31" t="s">
        <v>23</v>
      </c>
      <c r="V2" s="3" t="s">
        <v>42</v>
      </c>
      <c r="W2" s="19">
        <f>((C21*C$20)/C$19)*0.1*8</f>
        <v>0.8</v>
      </c>
      <c r="X2" s="19">
        <f t="shared" ref="X2:AB2" si="0">((D21*D$20)/D$19)*0.1*8</f>
        <v>0.8</v>
      </c>
      <c r="Y2" s="19">
        <f t="shared" si="0"/>
        <v>0.8</v>
      </c>
      <c r="Z2" s="19">
        <f t="shared" si="0"/>
        <v>0.8</v>
      </c>
      <c r="AA2" s="19">
        <f t="shared" si="0"/>
        <v>0.8</v>
      </c>
      <c r="AB2" s="19">
        <f t="shared" si="0"/>
        <v>0.8</v>
      </c>
    </row>
    <row r="3" spans="1:28" ht="15" customHeight="1" x14ac:dyDescent="0.35">
      <c r="A3" s="31"/>
      <c r="B3" s="3" t="s">
        <v>4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K3" s="31" t="s">
        <v>19</v>
      </c>
      <c r="L3" s="3" t="s">
        <v>42</v>
      </c>
      <c r="M3" s="8">
        <v>0.1</v>
      </c>
      <c r="N3" s="8">
        <v>0.1</v>
      </c>
      <c r="O3" s="8">
        <v>0.1</v>
      </c>
      <c r="P3" s="8">
        <v>0.1</v>
      </c>
      <c r="Q3" s="8">
        <v>0.1</v>
      </c>
      <c r="R3" s="8">
        <v>0.1</v>
      </c>
      <c r="U3" s="31"/>
      <c r="V3" s="3" t="s">
        <v>6</v>
      </c>
      <c r="W3" s="11">
        <f>0.8-W2</f>
        <v>0</v>
      </c>
      <c r="X3" s="11">
        <f t="shared" ref="X3:AB3" si="1">0.8-X2</f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</row>
    <row r="4" spans="1:28" ht="15" customHeight="1" x14ac:dyDescent="0.35">
      <c r="A4" s="31"/>
      <c r="B4" s="3" t="s">
        <v>5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K4" s="31"/>
      <c r="L4" s="3" t="s">
        <v>43</v>
      </c>
      <c r="M4" s="8">
        <v>7.4999999999999997E-2</v>
      </c>
      <c r="N4" s="8">
        <v>7.4999999999999997E-2</v>
      </c>
      <c r="O4" s="8">
        <v>7.4999999999999997E-2</v>
      </c>
      <c r="P4" s="8">
        <v>7.4999999999999997E-2</v>
      </c>
      <c r="Q4" s="8">
        <v>7.4999999999999997E-2</v>
      </c>
      <c r="R4" s="8">
        <v>7.4999999999999997E-2</v>
      </c>
      <c r="U4" s="31"/>
      <c r="V4" s="3" t="s">
        <v>27</v>
      </c>
      <c r="W4" s="19">
        <f>((C22*C$20)/C$19)*0.1*8</f>
        <v>0.53333333333333333</v>
      </c>
      <c r="X4" s="19">
        <f t="shared" ref="X4:AB4" si="2">((D22*D$20)/D$19)*0.1*8</f>
        <v>0.53333333333333333</v>
      </c>
      <c r="Y4" s="19">
        <f t="shared" si="2"/>
        <v>0.53333333333333333</v>
      </c>
      <c r="Z4" s="19">
        <f t="shared" si="2"/>
        <v>0.53333333333333333</v>
      </c>
      <c r="AA4" s="19">
        <f t="shared" si="2"/>
        <v>0.53333333333333333</v>
      </c>
      <c r="AB4" s="19">
        <f t="shared" si="2"/>
        <v>0.53333333333333333</v>
      </c>
    </row>
    <row r="5" spans="1:28" ht="15" customHeight="1" x14ac:dyDescent="0.35">
      <c r="A5" s="31"/>
      <c r="B5" s="3" t="s">
        <v>7</v>
      </c>
      <c r="C5" s="7">
        <f>((C4*C$3)/C$2)</f>
        <v>0.92192783222683539</v>
      </c>
      <c r="D5" s="7">
        <f t="shared" ref="D5:H5" si="3">((D4*D$3)/D$2)</f>
        <v>3.392830000217141</v>
      </c>
      <c r="E5" s="7">
        <f t="shared" si="3"/>
        <v>2.8527040496416145</v>
      </c>
      <c r="F5" s="7">
        <f t="shared" si="3"/>
        <v>1.0102350958500956</v>
      </c>
      <c r="G5" s="7">
        <f t="shared" si="3"/>
        <v>1.0940720332650415</v>
      </c>
      <c r="H5" s="7">
        <f t="shared" si="3"/>
        <v>1.261585454626196</v>
      </c>
      <c r="K5" s="31"/>
      <c r="L5" s="3" t="s">
        <v>6</v>
      </c>
      <c r="M5" s="7">
        <f>0.1-M4</f>
        <v>2.5000000000000008E-2</v>
      </c>
      <c r="N5" s="7">
        <f t="shared" ref="N5:R5" si="4">0.1-N4</f>
        <v>2.5000000000000008E-2</v>
      </c>
      <c r="O5" s="7">
        <f t="shared" si="4"/>
        <v>2.5000000000000008E-2</v>
      </c>
      <c r="P5" s="7">
        <f t="shared" si="4"/>
        <v>2.5000000000000008E-2</v>
      </c>
      <c r="Q5" s="7">
        <f t="shared" si="4"/>
        <v>2.5000000000000008E-2</v>
      </c>
      <c r="R5" s="7">
        <f t="shared" si="4"/>
        <v>2.5000000000000008E-2</v>
      </c>
      <c r="U5" s="31"/>
      <c r="V5" s="3" t="s">
        <v>6</v>
      </c>
      <c r="W5" s="11">
        <f>0.8-W4</f>
        <v>0.26666666666666672</v>
      </c>
      <c r="X5" s="11">
        <f t="shared" ref="X5:AB5" si="5">0.8-X4</f>
        <v>0.26666666666666672</v>
      </c>
      <c r="Y5" s="11">
        <f t="shared" si="5"/>
        <v>0.26666666666666672</v>
      </c>
      <c r="Z5" s="11">
        <f t="shared" si="5"/>
        <v>0.26666666666666672</v>
      </c>
      <c r="AA5" s="11">
        <f t="shared" si="5"/>
        <v>0.26666666666666672</v>
      </c>
      <c r="AB5" s="11">
        <f t="shared" si="5"/>
        <v>0.26666666666666672</v>
      </c>
    </row>
    <row r="6" spans="1:28" ht="15" customHeight="1" x14ac:dyDescent="0.35">
      <c r="A6" s="31"/>
      <c r="B6" s="3" t="s">
        <v>49</v>
      </c>
      <c r="C6" s="8">
        <f>C5*5</f>
        <v>4.6096391611341767</v>
      </c>
      <c r="D6" s="8">
        <f t="shared" ref="D6:H6" si="6">D5*5</f>
        <v>16.964150001085706</v>
      </c>
      <c r="E6" s="8">
        <f t="shared" si="6"/>
        <v>14.263520248208073</v>
      </c>
      <c r="F6" s="8">
        <f t="shared" si="6"/>
        <v>5.0511754792504782</v>
      </c>
      <c r="G6" s="8">
        <f t="shared" si="6"/>
        <v>5.4703601663252073</v>
      </c>
      <c r="H6" s="8">
        <f t="shared" si="6"/>
        <v>6.3079272731309803</v>
      </c>
      <c r="K6" s="31"/>
      <c r="L6" s="3" t="s">
        <v>27</v>
      </c>
      <c r="M6" s="8">
        <v>0.1</v>
      </c>
      <c r="N6" s="8">
        <v>0.1</v>
      </c>
      <c r="O6" s="8">
        <v>0.1</v>
      </c>
      <c r="P6" s="8">
        <v>0.1</v>
      </c>
      <c r="Q6" s="8">
        <v>0.1</v>
      </c>
      <c r="R6" s="8">
        <v>0.1</v>
      </c>
      <c r="U6" s="31"/>
      <c r="V6" s="3" t="s">
        <v>29</v>
      </c>
      <c r="W6" s="19">
        <f>((C23*C$20)/C$19)*0.1*8</f>
        <v>0.32000000000000006</v>
      </c>
      <c r="X6" s="19">
        <f t="shared" ref="X6:AB6" si="7">((D23*D$20)/D$19)*0.1*8</f>
        <v>0.32000000000000006</v>
      </c>
      <c r="Y6" s="19">
        <f t="shared" si="7"/>
        <v>0.32000000000000006</v>
      </c>
      <c r="Z6" s="19">
        <f t="shared" si="7"/>
        <v>0.32000000000000006</v>
      </c>
      <c r="AA6" s="19">
        <f t="shared" si="7"/>
        <v>0.32000000000000006</v>
      </c>
      <c r="AB6" s="19">
        <f t="shared" si="7"/>
        <v>0.32000000000000006</v>
      </c>
    </row>
    <row r="7" spans="1:28" ht="15" customHeight="1" x14ac:dyDescent="0.35">
      <c r="A7" s="31"/>
      <c r="B7" s="3" t="s">
        <v>6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K7" s="31"/>
      <c r="L7" s="3" t="s">
        <v>28</v>
      </c>
      <c r="M7" s="8">
        <v>0.05</v>
      </c>
      <c r="N7" s="8">
        <v>0.05</v>
      </c>
      <c r="O7" s="8">
        <v>0.05</v>
      </c>
      <c r="P7" s="8">
        <v>0.05</v>
      </c>
      <c r="Q7" s="8">
        <v>0.05</v>
      </c>
      <c r="R7" s="8">
        <v>0.05</v>
      </c>
      <c r="U7" s="31"/>
      <c r="V7" s="3" t="s">
        <v>6</v>
      </c>
      <c r="W7" s="11">
        <f>0.8-W6</f>
        <v>0.48</v>
      </c>
      <c r="X7" s="11">
        <f t="shared" ref="X7:AB7" si="8">0.8-X6</f>
        <v>0.48</v>
      </c>
      <c r="Y7" s="11">
        <f t="shared" si="8"/>
        <v>0.48</v>
      </c>
      <c r="Z7" s="11">
        <f t="shared" si="8"/>
        <v>0.48</v>
      </c>
      <c r="AA7" s="11">
        <f t="shared" si="8"/>
        <v>0.48</v>
      </c>
      <c r="AB7" s="11">
        <f t="shared" si="8"/>
        <v>0.48</v>
      </c>
    </row>
    <row r="8" spans="1:28" ht="15" customHeight="1" x14ac:dyDescent="0.35">
      <c r="A8" s="1"/>
      <c r="B8" s="1"/>
      <c r="C8" s="1"/>
      <c r="D8" s="1"/>
      <c r="E8" s="1"/>
      <c r="F8" s="1"/>
      <c r="G8" s="1"/>
      <c r="H8" s="1"/>
      <c r="K8" s="31"/>
      <c r="L8" s="3" t="s">
        <v>6</v>
      </c>
      <c r="M8" s="7">
        <f>0.1-M7</f>
        <v>0.05</v>
      </c>
      <c r="N8" s="7">
        <f t="shared" ref="N8:R8" si="9">0.1-N7</f>
        <v>0.05</v>
      </c>
      <c r="O8" s="7">
        <f t="shared" si="9"/>
        <v>0.05</v>
      </c>
      <c r="P8" s="7">
        <f t="shared" si="9"/>
        <v>0.05</v>
      </c>
      <c r="Q8" s="7">
        <f t="shared" si="9"/>
        <v>0.05</v>
      </c>
      <c r="R8" s="7">
        <f t="shared" si="9"/>
        <v>0.05</v>
      </c>
      <c r="U8" s="31"/>
      <c r="V8" s="3" t="s">
        <v>30</v>
      </c>
      <c r="W8" s="19">
        <f>((C24*C$20)/C$19)*0.1*8</f>
        <v>0.10666666666666667</v>
      </c>
      <c r="X8" s="19">
        <f t="shared" ref="X8:AB8" si="10">((D24*D$20)/D$19)*0.1*8</f>
        <v>0.10666666666666667</v>
      </c>
      <c r="Y8" s="19">
        <f t="shared" si="10"/>
        <v>0.10666666666666667</v>
      </c>
      <c r="Z8" s="19">
        <f t="shared" si="10"/>
        <v>0.10666666666666667</v>
      </c>
      <c r="AA8" s="19">
        <f t="shared" si="10"/>
        <v>0.10666666666666667</v>
      </c>
      <c r="AB8" s="19">
        <f t="shared" si="10"/>
        <v>0.10666666666666667</v>
      </c>
    </row>
    <row r="9" spans="1:28" ht="15" customHeight="1" x14ac:dyDescent="0.35">
      <c r="A9" s="2"/>
      <c r="B9" s="12" t="s">
        <v>0</v>
      </c>
      <c r="C9" s="12" t="s">
        <v>16</v>
      </c>
      <c r="D9" s="12" t="s">
        <v>13</v>
      </c>
      <c r="E9" s="12" t="s">
        <v>14</v>
      </c>
      <c r="F9" s="12" t="s">
        <v>15</v>
      </c>
      <c r="G9" s="12" t="s">
        <v>18</v>
      </c>
      <c r="H9" s="12" t="s">
        <v>17</v>
      </c>
      <c r="K9" s="31"/>
      <c r="L9" s="3" t="s">
        <v>29</v>
      </c>
      <c r="M9" s="8">
        <v>0.1</v>
      </c>
      <c r="N9" s="8">
        <v>0.1</v>
      </c>
      <c r="O9" s="8">
        <v>0.1</v>
      </c>
      <c r="P9" s="8">
        <v>0.1</v>
      </c>
      <c r="Q9" s="8">
        <v>0.1</v>
      </c>
      <c r="R9" s="8">
        <v>0.1</v>
      </c>
      <c r="U9" s="31"/>
      <c r="V9" s="3" t="s">
        <v>6</v>
      </c>
      <c r="W9" s="11">
        <f>0.8-W8</f>
        <v>0.69333333333333336</v>
      </c>
      <c r="X9" s="11">
        <f t="shared" ref="X9:AB9" si="11">0.8-X8</f>
        <v>0.69333333333333336</v>
      </c>
      <c r="Y9" s="11">
        <f t="shared" si="11"/>
        <v>0.69333333333333336</v>
      </c>
      <c r="Z9" s="11">
        <f t="shared" si="11"/>
        <v>0.69333333333333336</v>
      </c>
      <c r="AA9" s="11">
        <f t="shared" si="11"/>
        <v>0.69333333333333336</v>
      </c>
      <c r="AB9" s="11">
        <f t="shared" si="11"/>
        <v>0.69333333333333336</v>
      </c>
    </row>
    <row r="10" spans="1:28" ht="15" customHeight="1" x14ac:dyDescent="0.35">
      <c r="A10" s="32" t="s">
        <v>8</v>
      </c>
      <c r="B10" s="3" t="s">
        <v>3</v>
      </c>
      <c r="C10" s="4">
        <v>23.156532000000002</v>
      </c>
      <c r="D10" s="4">
        <v>24.153444</v>
      </c>
      <c r="E10" s="4">
        <v>26.060580000000002</v>
      </c>
      <c r="F10" s="4">
        <v>25.432092000000001</v>
      </c>
      <c r="G10" s="4">
        <v>21.769524000000001</v>
      </c>
      <c r="H10" s="4">
        <v>23.091516000000002</v>
      </c>
      <c r="K10" s="31"/>
      <c r="L10" s="3" t="s">
        <v>33</v>
      </c>
      <c r="M10" s="8">
        <v>0.03</v>
      </c>
      <c r="N10" s="8">
        <v>0.03</v>
      </c>
      <c r="O10" s="8">
        <v>0.03</v>
      </c>
      <c r="P10" s="8">
        <v>0.03</v>
      </c>
      <c r="Q10" s="8">
        <v>0.03</v>
      </c>
      <c r="R10" s="8">
        <v>0.03</v>
      </c>
      <c r="U10" s="31"/>
      <c r="V10" s="3" t="s">
        <v>32</v>
      </c>
      <c r="W10" s="19">
        <f>((C25*C$20)/C$19)*0.1*8</f>
        <v>5.3333333333333337E-2</v>
      </c>
      <c r="X10" s="19">
        <f t="shared" ref="X10:AB10" si="12">((D25*D$20)/D$19)*0.1*8</f>
        <v>5.3333333333333337E-2</v>
      </c>
      <c r="Y10" s="19">
        <f t="shared" si="12"/>
        <v>5.3333333333333337E-2</v>
      </c>
      <c r="Z10" s="19">
        <f t="shared" si="12"/>
        <v>5.3333333333333337E-2</v>
      </c>
      <c r="AA10" s="19">
        <f t="shared" si="12"/>
        <v>5.3333333333333337E-2</v>
      </c>
      <c r="AB10" s="19">
        <f t="shared" si="12"/>
        <v>5.3333333333333337E-2</v>
      </c>
    </row>
    <row r="11" spans="1:28" ht="15" customHeight="1" x14ac:dyDescent="0.35">
      <c r="A11" s="33"/>
      <c r="B11" s="3" t="s">
        <v>4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K11" s="31"/>
      <c r="L11" s="3" t="s">
        <v>6</v>
      </c>
      <c r="M11" s="7">
        <f>0.1-M10</f>
        <v>7.0000000000000007E-2</v>
      </c>
      <c r="N11" s="7">
        <f t="shared" ref="N11:R11" si="13">0.1-N10</f>
        <v>7.0000000000000007E-2</v>
      </c>
      <c r="O11" s="7">
        <f t="shared" si="13"/>
        <v>7.0000000000000007E-2</v>
      </c>
      <c r="P11" s="7">
        <f t="shared" si="13"/>
        <v>7.0000000000000007E-2</v>
      </c>
      <c r="Q11" s="7">
        <f t="shared" si="13"/>
        <v>7.0000000000000007E-2</v>
      </c>
      <c r="R11" s="7">
        <f t="shared" si="13"/>
        <v>7.0000000000000007E-2</v>
      </c>
      <c r="S11" s="1"/>
      <c r="T11" s="1"/>
      <c r="U11" s="31"/>
      <c r="V11" s="3" t="s">
        <v>6</v>
      </c>
      <c r="W11" s="11">
        <f>0.8-W10</f>
        <v>0.7466666666666667</v>
      </c>
      <c r="X11" s="11">
        <f t="shared" ref="X11:AB11" si="14">0.8-X10</f>
        <v>0.7466666666666667</v>
      </c>
      <c r="Y11" s="11">
        <f t="shared" si="14"/>
        <v>0.7466666666666667</v>
      </c>
      <c r="Z11" s="11">
        <f t="shared" si="14"/>
        <v>0.7466666666666667</v>
      </c>
      <c r="AA11" s="11">
        <f t="shared" si="14"/>
        <v>0.7466666666666667</v>
      </c>
      <c r="AB11" s="11">
        <f t="shared" si="14"/>
        <v>0.7466666666666667</v>
      </c>
    </row>
    <row r="12" spans="1:28" ht="15" customHeight="1" x14ac:dyDescent="0.35">
      <c r="A12" s="33"/>
      <c r="B12" s="3" t="s">
        <v>9</v>
      </c>
      <c r="C12" s="6">
        <v>15</v>
      </c>
      <c r="D12" s="6">
        <v>15</v>
      </c>
      <c r="E12" s="6">
        <v>15</v>
      </c>
      <c r="F12" s="6">
        <v>15</v>
      </c>
      <c r="G12" s="6">
        <v>15</v>
      </c>
      <c r="H12" s="6">
        <v>15</v>
      </c>
      <c r="K12" s="31"/>
      <c r="L12" s="3" t="s">
        <v>30</v>
      </c>
      <c r="M12" s="8">
        <v>0.1</v>
      </c>
      <c r="N12" s="8">
        <v>0.1</v>
      </c>
      <c r="O12" s="8">
        <v>0.1</v>
      </c>
      <c r="P12" s="8">
        <v>0.1</v>
      </c>
      <c r="Q12" s="8">
        <v>0.1</v>
      </c>
      <c r="R12" s="8">
        <v>0.1</v>
      </c>
      <c r="U12" s="31"/>
      <c r="V12" s="3" t="s">
        <v>40</v>
      </c>
      <c r="W12" s="19">
        <f>((C26*C$20)/C$19)*0.1*8</f>
        <v>2.1333333333333336E-2</v>
      </c>
      <c r="X12" s="19">
        <f t="shared" ref="X12:AB12" si="15">((D26*D$20)/D$19)*0.1*8</f>
        <v>2.1333333333333336E-2</v>
      </c>
      <c r="Y12" s="19">
        <f t="shared" si="15"/>
        <v>2.1333333333333336E-2</v>
      </c>
      <c r="Z12" s="19">
        <f t="shared" si="15"/>
        <v>2.1333333333333336E-2</v>
      </c>
      <c r="AA12" s="19">
        <f t="shared" si="15"/>
        <v>2.1333333333333336E-2</v>
      </c>
      <c r="AB12" s="19">
        <f t="shared" si="15"/>
        <v>2.1333333333333336E-2</v>
      </c>
    </row>
    <row r="13" spans="1:28" ht="15" customHeight="1" x14ac:dyDescent="0.35">
      <c r="A13" s="33"/>
      <c r="B13" s="3" t="s">
        <v>10</v>
      </c>
      <c r="C13" s="7">
        <f t="shared" ref="C13:H13" si="16">((C12*C$11)/C$10)</f>
        <v>0.64776539077613171</v>
      </c>
      <c r="D13" s="7">
        <f t="shared" si="16"/>
        <v>0.62102944822278761</v>
      </c>
      <c r="E13" s="7">
        <f t="shared" si="16"/>
        <v>0.5755819709308081</v>
      </c>
      <c r="F13" s="7">
        <f t="shared" si="16"/>
        <v>0.58980598214256219</v>
      </c>
      <c r="G13" s="7">
        <f t="shared" si="16"/>
        <v>0.68903665509636314</v>
      </c>
      <c r="H13" s="7">
        <f t="shared" si="16"/>
        <v>0.64958922575720013</v>
      </c>
      <c r="K13" s="31"/>
      <c r="L13" s="3" t="s">
        <v>36</v>
      </c>
      <c r="M13" s="8">
        <v>0.01</v>
      </c>
      <c r="N13" s="8">
        <v>0.01</v>
      </c>
      <c r="O13" s="8">
        <v>0.01</v>
      </c>
      <c r="P13" s="8">
        <v>0.01</v>
      </c>
      <c r="Q13" s="8">
        <v>0.01</v>
      </c>
      <c r="R13" s="8">
        <v>0.01</v>
      </c>
      <c r="S13" s="1"/>
      <c r="T13" s="1"/>
      <c r="U13" s="31"/>
      <c r="V13" s="3" t="s">
        <v>6</v>
      </c>
      <c r="W13" s="11">
        <f>0.8-W12</f>
        <v>0.77866666666666673</v>
      </c>
      <c r="X13" s="11">
        <f t="shared" ref="X13:AB13" si="17">0.8-X12</f>
        <v>0.77866666666666673</v>
      </c>
      <c r="Y13" s="11">
        <f t="shared" si="17"/>
        <v>0.77866666666666673</v>
      </c>
      <c r="Z13" s="11">
        <f t="shared" si="17"/>
        <v>0.77866666666666673</v>
      </c>
      <c r="AA13" s="11">
        <f t="shared" si="17"/>
        <v>0.77866666666666673</v>
      </c>
      <c r="AB13" s="11">
        <f t="shared" si="17"/>
        <v>0.77866666666666673</v>
      </c>
    </row>
    <row r="14" spans="1:28" ht="15" customHeight="1" x14ac:dyDescent="0.35">
      <c r="A14" s="33"/>
      <c r="B14" s="3" t="s">
        <v>50</v>
      </c>
      <c r="C14" s="8">
        <f>C13*5</f>
        <v>3.2388269538806584</v>
      </c>
      <c r="D14" s="8">
        <f>D13*8</f>
        <v>4.9682355857823008</v>
      </c>
      <c r="E14" s="8">
        <f t="shared" ref="E14:H14" si="18">E13*8</f>
        <v>4.6046557674464648</v>
      </c>
      <c r="F14" s="8">
        <f t="shared" si="18"/>
        <v>4.7184478571404975</v>
      </c>
      <c r="G14" s="8">
        <f t="shared" si="18"/>
        <v>5.5122932407709051</v>
      </c>
      <c r="H14" s="8">
        <f t="shared" si="18"/>
        <v>5.196713806057601</v>
      </c>
      <c r="K14" s="31"/>
      <c r="L14" s="3" t="s">
        <v>6</v>
      </c>
      <c r="M14" s="7">
        <f>0.1-M13</f>
        <v>9.0000000000000011E-2</v>
      </c>
      <c r="N14" s="7">
        <f t="shared" ref="N14:R14" si="19">0.1-N13</f>
        <v>9.0000000000000011E-2</v>
      </c>
      <c r="O14" s="7">
        <f t="shared" si="19"/>
        <v>9.0000000000000011E-2</v>
      </c>
      <c r="P14" s="7">
        <f t="shared" si="19"/>
        <v>9.0000000000000011E-2</v>
      </c>
      <c r="Q14" s="7">
        <f t="shared" si="19"/>
        <v>9.0000000000000011E-2</v>
      </c>
      <c r="R14" s="7">
        <f t="shared" si="19"/>
        <v>9.0000000000000011E-2</v>
      </c>
      <c r="U14" s="20"/>
    </row>
    <row r="15" spans="1:28" ht="15" customHeight="1" x14ac:dyDescent="0.35">
      <c r="A15" s="34"/>
      <c r="B15" s="3" t="s">
        <v>6</v>
      </c>
      <c r="C15" s="11">
        <f>5-C14</f>
        <v>1.7611730461193416</v>
      </c>
      <c r="D15" s="11">
        <f>8-D14</f>
        <v>3.0317644142176992</v>
      </c>
      <c r="E15" s="11">
        <f t="shared" ref="E15:H15" si="20">8-E14</f>
        <v>3.3953442325535352</v>
      </c>
      <c r="F15" s="11">
        <f t="shared" si="20"/>
        <v>3.2815521428595025</v>
      </c>
      <c r="G15" s="11">
        <f t="shared" si="20"/>
        <v>2.4877067592290949</v>
      </c>
      <c r="H15" s="11">
        <f t="shared" si="20"/>
        <v>2.803286193942399</v>
      </c>
      <c r="K15" s="31"/>
      <c r="L15" s="3" t="s">
        <v>32</v>
      </c>
      <c r="M15" s="8">
        <v>0.1</v>
      </c>
      <c r="N15" s="8">
        <v>0.1</v>
      </c>
      <c r="O15" s="8">
        <v>0.1</v>
      </c>
      <c r="P15" s="8">
        <v>0.1</v>
      </c>
      <c r="Q15" s="8">
        <v>0.1</v>
      </c>
      <c r="R15" s="8">
        <v>0.1</v>
      </c>
      <c r="U15" s="20"/>
      <c r="V15" s="1"/>
      <c r="W15" s="21"/>
      <c r="X15" s="21"/>
      <c r="Y15" s="21"/>
      <c r="Z15" s="21"/>
      <c r="AA15" s="21"/>
      <c r="AB15" s="21"/>
    </row>
    <row r="16" spans="1:28" ht="15" customHeight="1" x14ac:dyDescent="0.35">
      <c r="A16" s="1"/>
      <c r="B16" s="1"/>
      <c r="C16" s="25"/>
      <c r="D16" s="28"/>
      <c r="E16" s="25"/>
      <c r="F16" s="25"/>
      <c r="G16" s="25"/>
      <c r="H16" s="25"/>
      <c r="K16" s="31"/>
      <c r="L16" s="3" t="s">
        <v>35</v>
      </c>
      <c r="M16" s="8">
        <v>5.0000000000000001E-3</v>
      </c>
      <c r="N16" s="8">
        <v>5.0000000000000001E-3</v>
      </c>
      <c r="O16" s="8">
        <v>5.0000000000000001E-3</v>
      </c>
      <c r="P16" s="8">
        <v>5.0000000000000001E-3</v>
      </c>
      <c r="Q16" s="8">
        <v>5.0000000000000001E-3</v>
      </c>
      <c r="R16" s="8">
        <v>5.0000000000000001E-3</v>
      </c>
      <c r="U16" s="20"/>
    </row>
    <row r="17" spans="1:28" ht="15" customHeight="1" x14ac:dyDescent="0.35">
      <c r="A17" s="1"/>
      <c r="B17" s="1"/>
      <c r="C17" s="16"/>
      <c r="D17" s="25"/>
      <c r="E17" s="16"/>
      <c r="F17" s="16"/>
      <c r="G17" s="16"/>
      <c r="H17" s="16"/>
      <c r="K17" s="31"/>
      <c r="L17" s="3" t="s">
        <v>6</v>
      </c>
      <c r="M17" s="7">
        <f>0.1-M16</f>
        <v>9.5000000000000001E-2</v>
      </c>
      <c r="N17" s="7">
        <f t="shared" ref="N17:R17" si="21">0.1-N16</f>
        <v>9.5000000000000001E-2</v>
      </c>
      <c r="O17" s="7">
        <f t="shared" si="21"/>
        <v>9.5000000000000001E-2</v>
      </c>
      <c r="P17" s="7">
        <f t="shared" si="21"/>
        <v>9.5000000000000001E-2</v>
      </c>
      <c r="Q17" s="7">
        <f t="shared" si="21"/>
        <v>9.5000000000000001E-2</v>
      </c>
      <c r="R17" s="7">
        <f t="shared" si="21"/>
        <v>9.5000000000000001E-2</v>
      </c>
      <c r="U17" s="20"/>
      <c r="V17" s="1"/>
      <c r="W17" s="16"/>
      <c r="X17" s="16"/>
      <c r="Y17" s="16"/>
      <c r="Z17" s="16"/>
      <c r="AA17" s="16"/>
      <c r="AB17" s="16"/>
    </row>
    <row r="18" spans="1:28" ht="15" customHeight="1" x14ac:dyDescent="0.35">
      <c r="A18" s="1"/>
      <c r="B18" s="29" t="s">
        <v>0</v>
      </c>
      <c r="C18" s="12" t="s">
        <v>16</v>
      </c>
      <c r="D18" s="12" t="s">
        <v>13</v>
      </c>
      <c r="E18" s="12" t="s">
        <v>14</v>
      </c>
      <c r="F18" s="12" t="s">
        <v>15</v>
      </c>
      <c r="G18" s="12" t="s">
        <v>18</v>
      </c>
      <c r="H18" s="12" t="s">
        <v>17</v>
      </c>
      <c r="K18" s="31"/>
      <c r="L18" s="3" t="s">
        <v>40</v>
      </c>
      <c r="M18" s="8">
        <v>0.1</v>
      </c>
      <c r="N18" s="8">
        <v>0.1</v>
      </c>
      <c r="O18" s="8">
        <v>0.1</v>
      </c>
      <c r="P18" s="8">
        <v>0.1</v>
      </c>
      <c r="Q18" s="8">
        <v>0.1</v>
      </c>
      <c r="R18" s="8">
        <v>0.1</v>
      </c>
      <c r="U18" s="20"/>
      <c r="V18" s="1"/>
      <c r="W18" s="21"/>
      <c r="X18" s="21"/>
      <c r="Y18" s="21"/>
      <c r="Z18" s="21"/>
      <c r="AA18" s="21"/>
      <c r="AB18" s="21"/>
    </row>
    <row r="19" spans="1:28" ht="15" customHeight="1" x14ac:dyDescent="0.35">
      <c r="A19" s="31" t="s">
        <v>11</v>
      </c>
      <c r="B19" s="3" t="s">
        <v>3</v>
      </c>
      <c r="C19" s="6">
        <v>15</v>
      </c>
      <c r="D19" s="6">
        <v>15</v>
      </c>
      <c r="E19" s="6">
        <v>15</v>
      </c>
      <c r="F19" s="6">
        <v>15</v>
      </c>
      <c r="G19" s="6">
        <v>15</v>
      </c>
      <c r="H19" s="6">
        <v>15</v>
      </c>
      <c r="K19" s="31"/>
      <c r="L19" s="3" t="s">
        <v>41</v>
      </c>
      <c r="M19" s="8">
        <v>2E-3</v>
      </c>
      <c r="N19" s="8">
        <v>2E-3</v>
      </c>
      <c r="O19" s="8">
        <v>2E-3</v>
      </c>
      <c r="P19" s="8">
        <v>2E-3</v>
      </c>
      <c r="Q19" s="8">
        <v>2E-3</v>
      </c>
      <c r="R19" s="8">
        <v>2E-3</v>
      </c>
      <c r="U19" s="20"/>
      <c r="V19" s="1"/>
      <c r="W19" s="16"/>
      <c r="X19" s="16"/>
      <c r="Y19" s="16"/>
      <c r="Z19" s="16"/>
      <c r="AA19" s="16"/>
      <c r="AB19" s="16"/>
    </row>
    <row r="20" spans="1:28" ht="15" customHeight="1" x14ac:dyDescent="0.35">
      <c r="A20" s="31"/>
      <c r="B20" s="3" t="s">
        <v>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K20" s="31"/>
      <c r="L20" s="3" t="s">
        <v>6</v>
      </c>
      <c r="M20" s="7">
        <f>0.1-M19</f>
        <v>9.8000000000000004E-2</v>
      </c>
      <c r="N20" s="7">
        <f t="shared" ref="N20:R20" si="22">0.1-N19</f>
        <v>9.8000000000000004E-2</v>
      </c>
      <c r="O20" s="7">
        <f t="shared" si="22"/>
        <v>9.8000000000000004E-2</v>
      </c>
      <c r="P20" s="7">
        <f t="shared" si="22"/>
        <v>9.8000000000000004E-2</v>
      </c>
      <c r="Q20" s="7">
        <f t="shared" si="22"/>
        <v>9.8000000000000004E-2</v>
      </c>
      <c r="R20" s="7">
        <f t="shared" si="22"/>
        <v>9.8000000000000004E-2</v>
      </c>
      <c r="U20" s="20"/>
      <c r="V20" s="1"/>
      <c r="W20" s="21"/>
      <c r="X20" s="21"/>
      <c r="Y20" s="21"/>
      <c r="Z20" s="21"/>
      <c r="AA20" s="21"/>
      <c r="AB20" s="21"/>
    </row>
    <row r="21" spans="1:28" ht="15" customHeight="1" x14ac:dyDescent="0.35">
      <c r="A21" s="31"/>
      <c r="B21" s="35" t="s">
        <v>21</v>
      </c>
      <c r="C21" s="6">
        <v>15</v>
      </c>
      <c r="D21" s="6">
        <v>15</v>
      </c>
      <c r="E21" s="6">
        <v>15</v>
      </c>
      <c r="F21" s="6">
        <v>15</v>
      </c>
      <c r="G21" s="6">
        <v>15</v>
      </c>
      <c r="H21" s="6">
        <v>15</v>
      </c>
      <c r="K21" s="20"/>
      <c r="L21" s="1"/>
      <c r="M21" s="25"/>
      <c r="N21" s="25"/>
      <c r="O21" s="25"/>
      <c r="P21" s="25"/>
      <c r="Q21" s="25"/>
      <c r="R21" s="25"/>
      <c r="U21" s="20"/>
      <c r="V21" s="1"/>
      <c r="W21" s="21"/>
      <c r="X21" s="21"/>
      <c r="Y21" s="21"/>
      <c r="Z21" s="21"/>
      <c r="AA21" s="21"/>
      <c r="AB21" s="21"/>
    </row>
    <row r="22" spans="1:28" ht="15" customHeight="1" x14ac:dyDescent="0.35">
      <c r="A22" s="31"/>
      <c r="B22" s="35"/>
      <c r="C22" s="6">
        <v>10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K22" s="20"/>
      <c r="L22" s="12" t="s">
        <v>0</v>
      </c>
      <c r="M22" s="12" t="s">
        <v>16</v>
      </c>
      <c r="N22" s="12" t="s">
        <v>13</v>
      </c>
      <c r="O22" s="12" t="s">
        <v>14</v>
      </c>
      <c r="P22" s="12" t="s">
        <v>15</v>
      </c>
      <c r="Q22" s="12" t="s">
        <v>18</v>
      </c>
      <c r="R22" s="12" t="s">
        <v>17</v>
      </c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31"/>
      <c r="B23" s="35"/>
      <c r="C23" s="6">
        <v>6</v>
      </c>
      <c r="D23" s="6">
        <v>6</v>
      </c>
      <c r="E23" s="6">
        <v>6</v>
      </c>
      <c r="F23" s="6">
        <v>6</v>
      </c>
      <c r="G23" s="6">
        <v>6</v>
      </c>
      <c r="H23" s="6">
        <v>6</v>
      </c>
      <c r="K23" s="20"/>
      <c r="L23" s="3" t="s">
        <v>24</v>
      </c>
      <c r="M23" s="6">
        <f>SUM(M3,M6*0.65,M9*0.4,M12*0.2,M15*0.1,M18*0.04)*8</f>
        <v>1.9120000000000004</v>
      </c>
      <c r="N23" s="6">
        <f t="shared" ref="N23:R23" si="23">SUM(N3,N6*0.65,N9*0.4,N12*0.2,N15*0.1,N18*0.04)*8</f>
        <v>1.9120000000000004</v>
      </c>
      <c r="O23" s="6">
        <f t="shared" si="23"/>
        <v>1.9120000000000004</v>
      </c>
      <c r="P23" s="6">
        <f t="shared" si="23"/>
        <v>1.9120000000000004</v>
      </c>
      <c r="Q23" s="6">
        <f t="shared" si="23"/>
        <v>1.9120000000000004</v>
      </c>
      <c r="R23" s="6">
        <f t="shared" si="23"/>
        <v>1.9120000000000004</v>
      </c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31"/>
      <c r="B24" s="35"/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K24" s="20"/>
      <c r="L24" s="3" t="s">
        <v>26</v>
      </c>
      <c r="M24" s="6">
        <f>M23*1</f>
        <v>1.9120000000000004</v>
      </c>
      <c r="N24" s="6">
        <f t="shared" ref="N24:R24" si="24">N23*1</f>
        <v>1.9120000000000004</v>
      </c>
      <c r="O24" s="6">
        <f t="shared" si="24"/>
        <v>1.9120000000000004</v>
      </c>
      <c r="P24" s="6">
        <f t="shared" si="24"/>
        <v>1.9120000000000004</v>
      </c>
      <c r="Q24" s="6">
        <f t="shared" si="24"/>
        <v>1.9120000000000004</v>
      </c>
      <c r="R24" s="6">
        <f t="shared" si="24"/>
        <v>1.9120000000000004</v>
      </c>
      <c r="U24" s="1"/>
      <c r="V24" s="1"/>
      <c r="W24" s="18"/>
      <c r="X24" s="18"/>
      <c r="Y24" s="18"/>
      <c r="Z24" s="18"/>
      <c r="AA24" s="18"/>
      <c r="AB24" s="18"/>
    </row>
    <row r="25" spans="1:28" ht="15" customHeight="1" x14ac:dyDescent="0.35">
      <c r="A25" s="31"/>
      <c r="B25" s="35"/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20"/>
      <c r="L25" s="3" t="s">
        <v>12</v>
      </c>
      <c r="M25" s="6">
        <f>M24+2</f>
        <v>3.9120000000000004</v>
      </c>
      <c r="N25" s="6">
        <f t="shared" ref="N25:R25" si="25">N24+2</f>
        <v>3.9120000000000004</v>
      </c>
      <c r="O25" s="6">
        <f t="shared" si="25"/>
        <v>3.9120000000000004</v>
      </c>
      <c r="P25" s="6">
        <f t="shared" si="25"/>
        <v>3.9120000000000004</v>
      </c>
      <c r="Q25" s="6">
        <f t="shared" si="25"/>
        <v>3.9120000000000004</v>
      </c>
      <c r="R25" s="6">
        <f t="shared" si="25"/>
        <v>3.9120000000000004</v>
      </c>
      <c r="U25" s="1"/>
      <c r="V25" s="1"/>
      <c r="W25" s="18"/>
      <c r="X25" s="18"/>
      <c r="Y25" s="18"/>
      <c r="Z25" s="18"/>
      <c r="AA25" s="18"/>
      <c r="AB25" s="18"/>
    </row>
    <row r="26" spans="1:28" ht="15" customHeight="1" x14ac:dyDescent="0.35">
      <c r="A26" s="31"/>
      <c r="B26" s="35"/>
      <c r="C26" s="6">
        <v>0.4</v>
      </c>
      <c r="D26" s="6">
        <v>0.4</v>
      </c>
      <c r="E26" s="6">
        <v>0.4</v>
      </c>
      <c r="F26" s="6">
        <v>0.4</v>
      </c>
      <c r="G26" s="6">
        <v>0.4</v>
      </c>
      <c r="H26" s="6">
        <v>0.4</v>
      </c>
      <c r="K26" s="20"/>
    </row>
    <row r="27" spans="1:28" ht="15" customHeight="1" x14ac:dyDescent="0.35">
      <c r="A27" s="1"/>
      <c r="B27" s="1"/>
      <c r="C27" s="18"/>
      <c r="D27" s="18"/>
      <c r="E27" s="18"/>
      <c r="F27" s="18"/>
      <c r="G27" s="18"/>
      <c r="H27" s="18"/>
      <c r="K27" s="20"/>
      <c r="L27" s="1"/>
      <c r="M27" s="21"/>
      <c r="N27" s="21"/>
      <c r="O27" s="21"/>
      <c r="P27" s="21"/>
      <c r="Q27" s="21"/>
      <c r="R27" s="21"/>
      <c r="S27" s="1"/>
      <c r="T27" s="1"/>
    </row>
    <row r="28" spans="1:28" ht="15" customHeight="1" x14ac:dyDescent="0.35">
      <c r="A28" s="2"/>
      <c r="B28" s="1"/>
      <c r="C28" s="1"/>
      <c r="D28" s="1"/>
      <c r="E28" s="1"/>
      <c r="F28" s="1"/>
      <c r="G28" s="1"/>
      <c r="H28" s="1"/>
      <c r="K28" s="20"/>
      <c r="L28" s="12" t="s">
        <v>1</v>
      </c>
      <c r="M28" s="30" t="s">
        <v>59</v>
      </c>
      <c r="N28" s="30" t="s">
        <v>54</v>
      </c>
      <c r="O28" s="30" t="s">
        <v>55</v>
      </c>
      <c r="P28" s="30" t="s">
        <v>56</v>
      </c>
      <c r="R28" s="16"/>
      <c r="S28" s="1"/>
      <c r="T28" s="1"/>
    </row>
    <row r="29" spans="1:28" ht="15" customHeight="1" x14ac:dyDescent="0.35">
      <c r="B29" s="17" t="s">
        <v>1</v>
      </c>
      <c r="C29" s="22" t="s">
        <v>22</v>
      </c>
      <c r="D29" s="30" t="s">
        <v>59</v>
      </c>
      <c r="E29" s="30" t="s">
        <v>54</v>
      </c>
      <c r="F29" s="30" t="s">
        <v>55</v>
      </c>
      <c r="G29" s="30" t="s">
        <v>56</v>
      </c>
      <c r="K29" s="20"/>
      <c r="L29" s="3" t="s">
        <v>24</v>
      </c>
      <c r="M29" s="6">
        <f>SUM(M4,M7,M10,M13,M16,M19)*4</f>
        <v>0.68800000000000006</v>
      </c>
      <c r="N29" s="6">
        <f>SUM(M4,M7,M10,M13,M16,M19)*4</f>
        <v>0.68800000000000006</v>
      </c>
      <c r="O29" s="6" t="s">
        <v>51</v>
      </c>
      <c r="P29" s="6" t="s">
        <v>51</v>
      </c>
      <c r="R29" s="21"/>
      <c r="S29" s="1"/>
      <c r="T29" s="1"/>
    </row>
    <row r="30" spans="1:28" ht="15" customHeight="1" x14ac:dyDescent="0.35">
      <c r="A30" s="31" t="s">
        <v>8</v>
      </c>
      <c r="B30" s="3" t="s">
        <v>3</v>
      </c>
      <c r="C30" s="23">
        <v>455</v>
      </c>
      <c r="D30" s="23">
        <v>20</v>
      </c>
      <c r="E30" s="23">
        <v>20</v>
      </c>
      <c r="F30" s="23" t="s">
        <v>51</v>
      </c>
      <c r="G30" s="23" t="s">
        <v>51</v>
      </c>
      <c r="K30" s="20"/>
      <c r="L30" s="3" t="s">
        <v>26</v>
      </c>
      <c r="M30" s="6">
        <f>M29*6*2</f>
        <v>8.2560000000000002</v>
      </c>
      <c r="N30" s="6">
        <f>N29*6*2</f>
        <v>8.2560000000000002</v>
      </c>
      <c r="O30" s="6" t="s">
        <v>51</v>
      </c>
      <c r="P30" s="6" t="s">
        <v>51</v>
      </c>
      <c r="R30" s="16"/>
      <c r="S30" s="1"/>
      <c r="T30" s="1"/>
    </row>
    <row r="31" spans="1:28" ht="15" customHeight="1" x14ac:dyDescent="0.35">
      <c r="A31" s="31"/>
      <c r="B31" s="3" t="s">
        <v>4</v>
      </c>
      <c r="C31" s="5">
        <v>1</v>
      </c>
      <c r="D31" s="5">
        <v>1</v>
      </c>
      <c r="E31" s="5">
        <v>1</v>
      </c>
      <c r="F31" s="6" t="s">
        <v>51</v>
      </c>
      <c r="G31" s="6" t="s">
        <v>51</v>
      </c>
      <c r="K31" s="20"/>
      <c r="L31" s="3" t="s">
        <v>12</v>
      </c>
      <c r="M31" s="6">
        <f>M30+1</f>
        <v>9.2560000000000002</v>
      </c>
      <c r="N31" s="6">
        <f>N30+1</f>
        <v>9.2560000000000002</v>
      </c>
      <c r="O31" s="6" t="s">
        <v>51</v>
      </c>
      <c r="P31" s="6" t="s">
        <v>51</v>
      </c>
      <c r="R31" s="27"/>
      <c r="S31" s="1"/>
      <c r="T31" s="1"/>
    </row>
    <row r="32" spans="1:28" ht="15" customHeight="1" x14ac:dyDescent="0.35">
      <c r="A32" s="31"/>
      <c r="B32" s="3" t="s">
        <v>20</v>
      </c>
      <c r="C32" s="6">
        <v>20</v>
      </c>
      <c r="D32" s="6">
        <v>1.88</v>
      </c>
      <c r="E32" s="6">
        <v>3.75</v>
      </c>
      <c r="F32" s="6" t="s">
        <v>51</v>
      </c>
      <c r="G32" s="6" t="s">
        <v>51</v>
      </c>
      <c r="K32" s="20"/>
      <c r="M32" s="25"/>
      <c r="N32" s="25"/>
      <c r="O32" s="25"/>
      <c r="P32" s="25"/>
      <c r="Q32" s="25"/>
      <c r="R32" s="18"/>
      <c r="S32" s="1"/>
      <c r="T32" s="1"/>
    </row>
    <row r="33" spans="1:20" ht="15" customHeight="1" x14ac:dyDescent="0.35">
      <c r="A33" s="31"/>
      <c r="B33" s="3" t="s">
        <v>10</v>
      </c>
      <c r="C33" s="7">
        <f t="shared" ref="C33" si="26">((C32*C$31)/C$30)</f>
        <v>4.3956043956043959E-2</v>
      </c>
      <c r="D33" s="7">
        <f>((D32*D$31)/D$30)</f>
        <v>9.4E-2</v>
      </c>
      <c r="E33" s="7">
        <f>((E32*E$31)/E$30)</f>
        <v>0.1875</v>
      </c>
      <c r="F33" s="6" t="s">
        <v>51</v>
      </c>
      <c r="G33" s="6" t="s">
        <v>51</v>
      </c>
      <c r="K33" s="20"/>
      <c r="M33" s="25"/>
      <c r="N33" s="25"/>
      <c r="O33" s="25"/>
      <c r="P33" s="25"/>
      <c r="Q33" s="25"/>
      <c r="R33" s="1"/>
      <c r="S33" s="1"/>
      <c r="T33" s="1"/>
    </row>
    <row r="34" spans="1:20" ht="15" customHeight="1" x14ac:dyDescent="0.35">
      <c r="A34" s="31"/>
      <c r="B34" s="3" t="s">
        <v>52</v>
      </c>
      <c r="C34" s="8">
        <f>C33*3</f>
        <v>0.13186813186813187</v>
      </c>
      <c r="D34" s="8">
        <f>D33*10</f>
        <v>0.94</v>
      </c>
      <c r="E34" s="8">
        <f>E33*10</f>
        <v>1.875</v>
      </c>
      <c r="F34" s="23" t="s">
        <v>51</v>
      </c>
      <c r="G34" s="23" t="s">
        <v>51</v>
      </c>
      <c r="H34" s="28"/>
      <c r="I34" s="24"/>
      <c r="J34" s="24"/>
      <c r="K34" s="20"/>
      <c r="M34" s="26"/>
      <c r="N34" s="26"/>
      <c r="O34" s="26"/>
      <c r="P34" s="26"/>
      <c r="Q34" s="26"/>
      <c r="R34" s="18"/>
      <c r="S34" s="1"/>
      <c r="T34" s="1"/>
    </row>
    <row r="35" spans="1:20" ht="15" customHeight="1" x14ac:dyDescent="0.35">
      <c r="A35" s="31"/>
      <c r="B35" s="3" t="s">
        <v>6</v>
      </c>
      <c r="C35" s="11">
        <f>3-C34</f>
        <v>2.8681318681318682</v>
      </c>
      <c r="D35" s="11">
        <f>10-D34</f>
        <v>9.06</v>
      </c>
      <c r="E35" s="11">
        <f>10-E34</f>
        <v>8.125</v>
      </c>
      <c r="F35" s="6" t="s">
        <v>51</v>
      </c>
      <c r="G35" s="6" t="s">
        <v>51</v>
      </c>
      <c r="N35" s="26"/>
      <c r="S35" s="1"/>
      <c r="T35" s="1"/>
    </row>
    <row r="36" spans="1:20" ht="15" customHeight="1" x14ac:dyDescent="0.35">
      <c r="N36" s="26"/>
    </row>
    <row r="37" spans="1:20" ht="15" customHeight="1" x14ac:dyDescent="0.35">
      <c r="N37" s="26"/>
    </row>
    <row r="38" spans="1:20" ht="15" customHeight="1" x14ac:dyDescent="0.35">
      <c r="D38" s="28"/>
    </row>
    <row r="39" spans="1:20" ht="15" customHeight="1" x14ac:dyDescent="0.35">
      <c r="D39" s="28"/>
    </row>
  </sheetData>
  <mergeCells count="8">
    <mergeCell ref="A30:A35"/>
    <mergeCell ref="A2:A7"/>
    <mergeCell ref="M2:R2"/>
    <mergeCell ref="U2:U13"/>
    <mergeCell ref="K3:K20"/>
    <mergeCell ref="A10:A15"/>
    <mergeCell ref="A19:A26"/>
    <mergeCell ref="B21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FRB (8H00) 18.02.21</vt:lpstr>
      <vt:lpstr>FRB (8H00) 19.08.21</vt:lpstr>
      <vt:lpstr>FRB (8H00) 14.12.21</vt:lpstr>
      <vt:lpstr>FRB (8H00) 31.01.22</vt:lpstr>
      <vt:lpstr>FRB (8H00) 03.02.22</vt:lpstr>
      <vt:lpstr>FRB (8H00) 07.02.22</vt:lpstr>
      <vt:lpstr>FRB (8H00) 18.02.22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Réveillon</dc:creator>
  <cp:lastModifiedBy>Tom Réveillon</cp:lastModifiedBy>
  <cp:lastPrinted>2021-08-19T07:00:00Z</cp:lastPrinted>
  <dcterms:created xsi:type="dcterms:W3CDTF">2020-01-14T12:59:19Z</dcterms:created>
  <dcterms:modified xsi:type="dcterms:W3CDTF">2023-04-17T13:28:41Z</dcterms:modified>
</cp:coreProperties>
</file>