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Uni Work\Individual project\"/>
    </mc:Choice>
  </mc:AlternateContent>
  <xr:revisionPtr revIDLastSave="0" documentId="13_ncr:1_{99D0D0C2-7B96-4B48-9C23-F078649A8B0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Sheet1!$B$3:$L$11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4" i="1" l="1"/>
  <c r="J54" i="1"/>
  <c r="N14" i="1"/>
  <c r="F55" i="1" s="1"/>
  <c r="G59" i="1"/>
  <c r="G58" i="1"/>
  <c r="G57" i="1"/>
  <c r="G56" i="1"/>
  <c r="G55" i="1"/>
  <c r="G54" i="1"/>
  <c r="I4" i="1"/>
  <c r="I5" i="1"/>
  <c r="I6" i="1"/>
  <c r="I7" i="1"/>
  <c r="I8" i="1"/>
  <c r="I9" i="1"/>
  <c r="I10" i="1"/>
  <c r="I11" i="1"/>
  <c r="G15" i="1"/>
  <c r="F15" i="1"/>
  <c r="E15" i="1"/>
  <c r="L4" i="1"/>
  <c r="L5" i="1"/>
  <c r="L6" i="1"/>
  <c r="L11" i="1"/>
  <c r="L8" i="1"/>
  <c r="L7" i="1"/>
  <c r="L10" i="1"/>
  <c r="L9" i="1"/>
  <c r="O6" i="1" l="1"/>
  <c r="N5" i="1"/>
  <c r="O8" i="1"/>
  <c r="O11" i="1"/>
  <c r="O7" i="1"/>
  <c r="O10" i="1"/>
  <c r="O5" i="1"/>
  <c r="O9" i="1"/>
  <c r="O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tc={CC0E1CA6-B712-420E-8A63-25BF73E08DE1}</author>
    <author>tc={A3D3B2AA-9685-4271-B06F-877C6234179A}</author>
  </authors>
  <commentList>
    <comment ref="O6" authorId="0" shapeId="0" xr:uid="{CC0E1CA6-B712-420E-8A63-25BF73E08DE1}">
      <text>
        <t>[Threaded comment]
Your version of Excel allows you to read this threaded comment; however, any edits to it will get removed if the file is opened in a newer version of Excel. Learn more: https://go.microsoft.com/fwlink/?linkid=870924
Comment:
    Effective temeprtaure could not be found</t>
      </text>
    </comment>
    <comment ref="O11" authorId="1" shapeId="0" xr:uid="{A3D3B2AA-9685-4271-B06F-877C6234179A}">
      <text>
        <t>[Threaded comment]
Your version of Excel allows you to read this threaded comment; however, any edits to it will get removed if the file is opened in a newer version of Excel. Learn more: https://go.microsoft.com/fwlink/?linkid=870924
Comment:
    Effective temperature cannot be found</t>
      </text>
    </comment>
  </commentList>
</comments>
</file>

<file path=xl/sharedStrings.xml><?xml version="1.0" encoding="utf-8"?>
<sst xmlns="http://schemas.openxmlformats.org/spreadsheetml/2006/main" count="121" uniqueCount="52">
  <si>
    <t>Star Name</t>
  </si>
  <si>
    <t>Aludra</t>
  </si>
  <si>
    <t>Star Mass (solar mass)</t>
  </si>
  <si>
    <t>Star temperature (K)</t>
  </si>
  <si>
    <t>Star radius (solar radius)</t>
  </si>
  <si>
    <t>Star Distance (Light years)</t>
  </si>
  <si>
    <t>Star Luminosity (Solar luminosity)</t>
  </si>
  <si>
    <t>Spectral class</t>
  </si>
  <si>
    <t>Alnilam</t>
  </si>
  <si>
    <t>Alnitak Aa</t>
  </si>
  <si>
    <t>Alnitak Ab</t>
  </si>
  <si>
    <t>B1 IV</t>
  </si>
  <si>
    <t>B5 Ia</t>
  </si>
  <si>
    <t>B0 Ia</t>
  </si>
  <si>
    <t>O9.5 Iab</t>
  </si>
  <si>
    <t>Rigel A</t>
  </si>
  <si>
    <t>B8 Ia</t>
  </si>
  <si>
    <t>Naos - Zeta Puppis</t>
  </si>
  <si>
    <t>14 - 26</t>
  </si>
  <si>
    <t>O4 If(n)p</t>
  </si>
  <si>
    <t>Omicron2 Canis Majoris</t>
  </si>
  <si>
    <t>B3 Ia</t>
  </si>
  <si>
    <t>Saiph</t>
  </si>
  <si>
    <t>B0.5 Ia</t>
  </si>
  <si>
    <t>Age (Myr)</t>
  </si>
  <si>
    <t>Flux (W/m^2)</t>
  </si>
  <si>
    <t>Star Distance (pc)</t>
  </si>
  <si>
    <t>n/a</t>
  </si>
  <si>
    <t xml:space="preserve">Stellar wind velocity (km s-1) </t>
  </si>
  <si>
    <t>Effective temperature (K)</t>
  </si>
  <si>
    <t>Binary or multiple star?</t>
  </si>
  <si>
    <t>Yes</t>
  </si>
  <si>
    <t>No</t>
  </si>
  <si>
    <t>Mass loss from equation (Mʘ/yr)</t>
  </si>
  <si>
    <r>
      <t>Cohen, D., Leutenegger, M., Wollman, E., Zsargó, J., Hillier, D., Townsend, R. and Owocki, S., 2010. A mass-loss rate determination for ζ Puppis from the quantitative analysis of X-ray emission-line profiles. </t>
    </r>
    <r>
      <rPr>
        <i/>
        <sz val="10"/>
        <color rgb="FF000000"/>
        <rFont val="Arial"/>
        <family val="2"/>
      </rPr>
      <t>Monthly Notices of the Royal Astronomical Society</t>
    </r>
    <r>
      <rPr>
        <sz val="10"/>
        <color rgb="FF000000"/>
        <rFont val="Arial"/>
        <family val="2"/>
      </rPr>
      <t>, p.no-no.</t>
    </r>
  </si>
  <si>
    <t xml:space="preserve">Naos mass loss </t>
  </si>
  <si>
    <t>Sun's mass loss</t>
  </si>
  <si>
    <t xml:space="preserve">Alnilam mass loss </t>
  </si>
  <si>
    <t>"20 times faster than the sun's mass loss" therefore 20e6 * 6.8e-14</t>
  </si>
  <si>
    <r>
      <t>Star Facts | Stars: A guide to the night sky. 2021. </t>
    </r>
    <r>
      <rPr>
        <i/>
        <sz val="10"/>
        <color rgb="FF000000"/>
        <rFont val="Arial"/>
        <family val="2"/>
      </rPr>
      <t>Alnilam (Epsilon Orionis) Facts: Spectral Type, Name, Location | Star Facts</t>
    </r>
    <r>
      <rPr>
        <sz val="10"/>
        <color rgb="FF000000"/>
        <rFont val="Arial"/>
        <family val="2"/>
      </rPr>
      <t>. [online] Available at: &lt;https://www.star-facts.com/alnilam/&gt; [Accessed 19 March 2021].</t>
    </r>
  </si>
  <si>
    <t xml:space="preserve">Omicron 2 mass loss </t>
  </si>
  <si>
    <r>
      <t>En.wikipedia.org. 2021. </t>
    </r>
    <r>
      <rPr>
        <i/>
        <sz val="10"/>
        <color rgb="FF000000"/>
        <rFont val="Arial"/>
        <family val="2"/>
      </rPr>
      <t>Omicron2 Canis Majoris - Wikipedia</t>
    </r>
    <r>
      <rPr>
        <sz val="10"/>
        <color rgb="FF000000"/>
        <rFont val="Arial"/>
        <family val="2"/>
      </rPr>
      <t>. [online] Available at: &lt;https://en.wikipedia.org/wiki/Omicron2_Canis_Majoris&gt; [Accessed 19 March 2021].</t>
    </r>
  </si>
  <si>
    <t>Saiph mass loss</t>
  </si>
  <si>
    <r>
      <t>En.wikipedia.org. 2021. </t>
    </r>
    <r>
      <rPr>
        <i/>
        <sz val="10"/>
        <color rgb="FF000000"/>
        <rFont val="Arial"/>
        <family val="2"/>
      </rPr>
      <t>Saiph - Wikipedia</t>
    </r>
    <r>
      <rPr>
        <sz val="10"/>
        <color rgb="FF000000"/>
        <rFont val="Arial"/>
        <family val="2"/>
      </rPr>
      <t>. [online] Available at: &lt;https://en.wikipedia.org/wiki/Saiph#:~:text=Saiph%20has%20a%20strong%20stellar,mass%20every%201.1%20million%20years.&gt; [Accessed 19 March 2021].</t>
    </r>
  </si>
  <si>
    <r>
      <t>Measured mass loss (M</t>
    </r>
    <r>
      <rPr>
        <b/>
        <sz val="11"/>
        <color theme="1"/>
        <rFont val="Calibri"/>
        <family val="2"/>
      </rPr>
      <t>ʘ/yr) (estimated)</t>
    </r>
  </si>
  <si>
    <t>Aludra mass loss</t>
  </si>
  <si>
    <t xml:space="preserve">Rigel mass loss </t>
  </si>
  <si>
    <r>
      <t>Kaler, J., n.d. </t>
    </r>
    <r>
      <rPr>
        <i/>
        <sz val="10"/>
        <color rgb="FF000000"/>
        <rFont val="Arial"/>
        <family val="2"/>
      </rPr>
      <t>Aludra</t>
    </r>
    <r>
      <rPr>
        <sz val="10"/>
        <color rgb="FF000000"/>
        <rFont val="Arial"/>
        <family val="2"/>
      </rPr>
      <t>. [online] Stars.astro.illinois.edu. Available at: &lt;http://stars.astro.illinois.edu/sow/aludra.html#:~:text=As%20a%20dying%2C%20expanding%20star,mass%20of%20the%20whole%20Sun.&gt; [Accessed 19 March 2021].</t>
    </r>
  </si>
  <si>
    <r>
      <t>En.wikipedia.org. 2021. </t>
    </r>
    <r>
      <rPr>
        <i/>
        <sz val="10"/>
        <color rgb="FF000000"/>
        <rFont val="Arial"/>
        <family val="2"/>
      </rPr>
      <t>Rigel - Wikipedia</t>
    </r>
    <r>
      <rPr>
        <sz val="10"/>
        <color rgb="FF000000"/>
        <rFont val="Arial"/>
        <family val="2"/>
      </rPr>
      <t>. [online] Available at: &lt;https://en.wikipedia.org/wiki/Rigel#:~:text=From%20observations%20of%20the%20variable,loss%20rate%20from%20the%20Sun.&gt; [Accessed 19 March 2021].</t>
    </r>
  </si>
  <si>
    <t>Solar luminosity  (W)</t>
  </si>
  <si>
    <t>Mass loss from equation 18 (Mʘ/yr)</t>
  </si>
  <si>
    <t>Measured mass loss from equation 16 (Mʘ/yr)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</si>
</sst>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3" fontId="0" fillId="3" borderId="1" xfId="0" applyNumberFormat="1" applyFill="1" applyBorder="1"/>
    <xf numFmtId="0" fontId="1" fillId="2" borderId="2" xfId="0" applyFont="1" applyFill="1" applyBorder="1"/>
    <xf numFmtId="3" fontId="0" fillId="3" borderId="0" xfId="0" applyNumberFormat="1" applyFill="1" applyBorder="1"/>
    <xf numFmtId="0" fontId="0" fillId="4" borderId="0" xfId="0" applyFill="1" applyBorder="1"/>
    <xf numFmtId="11" fontId="0" fillId="3" borderId="1" xfId="0" applyNumberFormat="1" applyFill="1" applyBorder="1"/>
    <xf numFmtId="0" fontId="3" fillId="0" borderId="0" xfId="0" applyFont="1"/>
    <xf numFmtId="11" fontId="0" fillId="0" borderId="0" xfId="0" applyNumberFormat="1"/>
    <xf numFmtId="4" fontId="0" fillId="0" borderId="0" xfId="0" applyNumberFormat="1"/>
    <xf numFmtId="11" fontId="5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 Scattergood" id="{1B30AFEA-6B60-4686-BF0E-BFE69EC14021}" userId="8f2a247d176c073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6" dT="2021-04-23T13:29:58.27" personId="{1B30AFEA-6B60-4686-BF0E-BFE69EC14021}" id="{CC0E1CA6-B712-420E-8A63-25BF73E08DE1}">
    <text>Effective temeprtaure could not be found</text>
  </threadedComment>
  <threadedComment ref="O11" dT="2021-04-23T13:30:13.04" personId="{1B30AFEA-6B60-4686-BF0E-BFE69EC14021}" id="{A3D3B2AA-9685-4271-B06F-877C6234179A}">
    <text>Effective temperature cannot be found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59"/>
  <sheetViews>
    <sheetView tabSelected="1" topLeftCell="A19" zoomScale="70" zoomScaleNormal="70" workbookViewId="0">
      <selection activeCell="B53" sqref="B53:H59"/>
    </sheetView>
  </sheetViews>
  <sheetFormatPr defaultRowHeight="15" x14ac:dyDescent="0.25"/>
  <cols>
    <col min="1" max="1" width="9.140625" customWidth="1"/>
    <col min="2" max="2" width="22.140625" bestFit="1" customWidth="1"/>
    <col min="3" max="3" width="30.7109375" bestFit="1" customWidth="1"/>
    <col min="4" max="4" width="33.85546875" bestFit="1" customWidth="1"/>
    <col min="5" max="5" width="40.140625" bestFit="1" customWidth="1"/>
    <col min="6" max="6" width="47.42578125" customWidth="1"/>
    <col min="7" max="7" width="47.42578125" bestFit="1" customWidth="1"/>
    <col min="8" max="8" width="53.42578125" bestFit="1" customWidth="1"/>
    <col min="9" max="9" width="25.85546875" bestFit="1" customWidth="1"/>
    <col min="10" max="10" width="25" customWidth="1"/>
    <col min="11" max="11" width="15.7109375" bestFit="1" customWidth="1"/>
    <col min="12" max="12" width="18.85546875" bestFit="1" customWidth="1"/>
    <col min="13" max="13" width="35" bestFit="1" customWidth="1"/>
    <col min="14" max="14" width="47.7109375" customWidth="1"/>
    <col min="15" max="15" width="38.140625" bestFit="1" customWidth="1"/>
    <col min="16" max="16" width="28.140625" bestFit="1" customWidth="1"/>
    <col min="17" max="17" width="38.7109375" bestFit="1" customWidth="1"/>
  </cols>
  <sheetData>
    <row r="3" spans="2:16" x14ac:dyDescent="0.25">
      <c r="B3" s="1" t="s">
        <v>0</v>
      </c>
      <c r="C3" s="1" t="s">
        <v>2</v>
      </c>
      <c r="D3" s="1" t="s">
        <v>29</v>
      </c>
      <c r="E3" s="1" t="s">
        <v>3</v>
      </c>
      <c r="F3" s="1" t="s">
        <v>6</v>
      </c>
      <c r="G3" s="1" t="s">
        <v>4</v>
      </c>
      <c r="H3" s="1" t="s">
        <v>5</v>
      </c>
      <c r="I3" s="1" t="s">
        <v>26</v>
      </c>
      <c r="J3" s="1" t="s">
        <v>7</v>
      </c>
      <c r="K3" s="1" t="s">
        <v>24</v>
      </c>
      <c r="L3" s="1" t="s">
        <v>25</v>
      </c>
      <c r="M3" s="1" t="s">
        <v>28</v>
      </c>
      <c r="N3" s="5" t="s">
        <v>44</v>
      </c>
      <c r="O3" s="5" t="s">
        <v>33</v>
      </c>
      <c r="P3" s="5" t="s">
        <v>30</v>
      </c>
    </row>
    <row r="4" spans="2:16" x14ac:dyDescent="0.25">
      <c r="B4" s="2" t="s">
        <v>17</v>
      </c>
      <c r="C4" s="3">
        <v>56.1</v>
      </c>
      <c r="D4" s="3">
        <v>42000</v>
      </c>
      <c r="E4" s="4">
        <v>40000</v>
      </c>
      <c r="F4" s="4">
        <v>813000</v>
      </c>
      <c r="G4" s="3" t="s">
        <v>18</v>
      </c>
      <c r="H4" s="3">
        <v>1080</v>
      </c>
      <c r="I4" s="3">
        <f t="shared" ref="I4:I11" si="0">H4/3.262</f>
        <v>331.08522378908646</v>
      </c>
      <c r="J4" s="3" t="s">
        <v>19</v>
      </c>
      <c r="K4" s="3">
        <v>3.2</v>
      </c>
      <c r="L4" s="3">
        <f>(5.670374419^-8)*(E4^4)</f>
        <v>2395223656359.8892</v>
      </c>
      <c r="M4" s="3">
        <v>2250</v>
      </c>
      <c r="N4" s="8">
        <v>3.4999999999999999E-6</v>
      </c>
      <c r="O4" s="3">
        <f>$E$15*((F4*$G$15)/(10000*$G$15))*$F$15*(D4/3500)</f>
        <v>1.2282076317463862E-8</v>
      </c>
      <c r="P4" s="3" t="s">
        <v>32</v>
      </c>
    </row>
    <row r="5" spans="2:16" x14ac:dyDescent="0.25">
      <c r="B5" s="2" t="s">
        <v>8</v>
      </c>
      <c r="C5" s="3">
        <v>40</v>
      </c>
      <c r="D5" s="3">
        <v>19382</v>
      </c>
      <c r="E5" s="4">
        <v>27500</v>
      </c>
      <c r="F5" s="4">
        <v>537000</v>
      </c>
      <c r="G5" s="3">
        <v>32.4</v>
      </c>
      <c r="H5" s="3">
        <v>1957.8</v>
      </c>
      <c r="I5" s="3">
        <f t="shared" si="0"/>
        <v>600.18393623543841</v>
      </c>
      <c r="J5" s="3" t="s">
        <v>13</v>
      </c>
      <c r="K5" s="3">
        <v>5.7</v>
      </c>
      <c r="L5" s="3">
        <f>(5.670374419^-8)*(E5^4)</f>
        <v>535102379650.34698</v>
      </c>
      <c r="M5" s="3">
        <v>2000</v>
      </c>
      <c r="N5" s="8">
        <f>20000000*N14</f>
        <v>5.9999999999999997E-7</v>
      </c>
      <c r="O5" s="3">
        <f>$E$15*((F5*$G$15)/(10000*$G$15))*$F$15*(D5/3500)</f>
        <v>3.7437326805596677E-9</v>
      </c>
      <c r="P5" s="3" t="s">
        <v>32</v>
      </c>
    </row>
    <row r="6" spans="2:16" x14ac:dyDescent="0.25">
      <c r="B6" s="2" t="s">
        <v>9</v>
      </c>
      <c r="C6" s="3">
        <v>33</v>
      </c>
      <c r="D6" s="3" t="s">
        <v>27</v>
      </c>
      <c r="E6" s="4">
        <v>29500</v>
      </c>
      <c r="F6" s="4">
        <v>250000</v>
      </c>
      <c r="G6" s="3">
        <v>20</v>
      </c>
      <c r="H6" s="3">
        <v>1260</v>
      </c>
      <c r="I6" s="3">
        <f t="shared" si="0"/>
        <v>386.26609442060084</v>
      </c>
      <c r="J6" s="3" t="s">
        <v>14</v>
      </c>
      <c r="K6" s="3">
        <v>6.4</v>
      </c>
      <c r="L6" s="3">
        <f>(5.670374419^-8)*(E6^4)</f>
        <v>708588616207.34192</v>
      </c>
      <c r="M6" s="3" t="s">
        <v>27</v>
      </c>
      <c r="N6" s="3" t="s">
        <v>27</v>
      </c>
      <c r="O6" s="3" t="e">
        <f>$E$15*((F6*$G$15)/(10000*$G$15))*$F$15*(D6/3500)</f>
        <v>#VALUE!</v>
      </c>
      <c r="P6" s="3" t="s">
        <v>31</v>
      </c>
    </row>
    <row r="7" spans="2:16" x14ac:dyDescent="0.25">
      <c r="B7" s="2" t="s">
        <v>20</v>
      </c>
      <c r="C7" s="3">
        <v>21.4</v>
      </c>
      <c r="D7" s="3">
        <v>12523</v>
      </c>
      <c r="E7" s="4">
        <v>15500</v>
      </c>
      <c r="F7" s="4">
        <v>220000</v>
      </c>
      <c r="G7" s="3">
        <v>65</v>
      </c>
      <c r="H7" s="3">
        <v>2800</v>
      </c>
      <c r="I7" s="3">
        <f t="shared" si="0"/>
        <v>858.36909871244632</v>
      </c>
      <c r="J7" s="3" t="s">
        <v>21</v>
      </c>
      <c r="K7" s="3">
        <v>7.4</v>
      </c>
      <c r="L7" s="3">
        <f>(5.670374419^-8)*(E7^4)</f>
        <v>54004866854.129425</v>
      </c>
      <c r="M7" s="3">
        <v>2000</v>
      </c>
      <c r="N7" s="8">
        <v>1.3599999999999999E-6</v>
      </c>
      <c r="O7" s="3">
        <f>$E$15*((F7*$G$15)/(10000*$G$15))*$F$15*(D7/3500)</f>
        <v>9.909757271478941E-10</v>
      </c>
      <c r="P7" s="3" t="s">
        <v>31</v>
      </c>
    </row>
    <row r="8" spans="2:16" x14ac:dyDescent="0.25">
      <c r="B8" s="2" t="s">
        <v>15</v>
      </c>
      <c r="C8" s="3">
        <v>21</v>
      </c>
      <c r="D8" s="3">
        <v>11122</v>
      </c>
      <c r="E8" s="4">
        <v>12100</v>
      </c>
      <c r="F8" s="4">
        <v>120000</v>
      </c>
      <c r="G8" s="3">
        <v>78.900000000000006</v>
      </c>
      <c r="H8" s="3">
        <v>860</v>
      </c>
      <c r="I8" s="3">
        <f t="shared" si="0"/>
        <v>263.64193746167996</v>
      </c>
      <c r="J8" s="3" t="s">
        <v>16</v>
      </c>
      <c r="K8" s="3">
        <v>8</v>
      </c>
      <c r="L8" s="3">
        <f>(5.670374419^-8)*(E8^4)</f>
        <v>20056150887.579468</v>
      </c>
      <c r="M8" s="3">
        <v>230</v>
      </c>
      <c r="N8" s="8">
        <v>9.4E-7</v>
      </c>
      <c r="O8" s="3">
        <f>$E$15*((F8*$G$15)/(10000*$G$15))*$F$15*(D8/3500)</f>
        <v>4.8006063188484653E-10</v>
      </c>
      <c r="P8" s="3" t="s">
        <v>32</v>
      </c>
    </row>
    <row r="9" spans="2:16" x14ac:dyDescent="0.25">
      <c r="B9" s="2" t="s">
        <v>1</v>
      </c>
      <c r="C9" s="3">
        <v>19.190000000000001</v>
      </c>
      <c r="D9" s="3">
        <v>12939</v>
      </c>
      <c r="E9" s="4">
        <v>15000</v>
      </c>
      <c r="F9" s="4">
        <v>105442</v>
      </c>
      <c r="G9" s="3">
        <v>56.3</v>
      </c>
      <c r="H9" s="3">
        <v>2000</v>
      </c>
      <c r="I9" s="3">
        <f t="shared" si="0"/>
        <v>613.12078479460456</v>
      </c>
      <c r="J9" s="3" t="s">
        <v>12</v>
      </c>
      <c r="K9" s="3">
        <v>12</v>
      </c>
      <c r="L9" s="3">
        <f>(5.670374419^-8)*(E9^4)</f>
        <v>47366483438.757576</v>
      </c>
      <c r="M9" s="3">
        <v>500</v>
      </c>
      <c r="N9" s="8">
        <v>2.0000000000000001E-9</v>
      </c>
      <c r="O9" s="3">
        <f>$E$15*((F9*$G$15)/(10000*$G$15))*$F$15*(D9/3500)</f>
        <v>4.9073417488734545E-10</v>
      </c>
      <c r="P9" s="3" t="s">
        <v>31</v>
      </c>
    </row>
    <row r="10" spans="2:16" x14ac:dyDescent="0.25">
      <c r="B10" s="2" t="s">
        <v>22</v>
      </c>
      <c r="C10" s="3">
        <v>15.5</v>
      </c>
      <c r="D10" s="3">
        <v>17659</v>
      </c>
      <c r="E10" s="4">
        <v>26500</v>
      </c>
      <c r="F10" s="4">
        <v>56881</v>
      </c>
      <c r="G10" s="3">
        <v>22.2</v>
      </c>
      <c r="H10" s="3">
        <v>650</v>
      </c>
      <c r="I10" s="3">
        <f t="shared" si="0"/>
        <v>199.26425505824648</v>
      </c>
      <c r="J10" s="3" t="s">
        <v>23</v>
      </c>
      <c r="K10" s="3">
        <v>11.1</v>
      </c>
      <c r="L10" s="3">
        <f>(5.670374419^-8)*(E10^4)</f>
        <v>461412762481.8905</v>
      </c>
      <c r="M10" s="3">
        <v>500</v>
      </c>
      <c r="N10" s="8">
        <v>9.9999999999999995E-7</v>
      </c>
      <c r="O10" s="3">
        <f>$E$15*((F10*$G$15)/(10000*$G$15))*$F$15*(D10/3500)</f>
        <v>3.612977734211403E-10</v>
      </c>
      <c r="P10" s="3" t="s">
        <v>31</v>
      </c>
    </row>
    <row r="11" spans="2:16" x14ac:dyDescent="0.25">
      <c r="B11" s="2" t="s">
        <v>10</v>
      </c>
      <c r="C11" s="3">
        <v>14</v>
      </c>
      <c r="D11" s="3" t="s">
        <v>27</v>
      </c>
      <c r="E11" s="4">
        <v>29000</v>
      </c>
      <c r="F11" s="4">
        <v>32000</v>
      </c>
      <c r="G11" s="3">
        <v>7.3</v>
      </c>
      <c r="H11" s="3">
        <v>1260</v>
      </c>
      <c r="I11" s="3">
        <f t="shared" si="0"/>
        <v>386.26609442060084</v>
      </c>
      <c r="J11" s="3" t="s">
        <v>11</v>
      </c>
      <c r="K11" s="3">
        <v>7.2</v>
      </c>
      <c r="L11" s="3">
        <f>(5.670374419^-8)*(E11^4)</f>
        <v>661756321442.92139</v>
      </c>
      <c r="M11" s="3" t="s">
        <v>27</v>
      </c>
      <c r="N11" s="8">
        <v>1.4999999999999999E-7</v>
      </c>
      <c r="O11" s="3" t="e">
        <f>$E$15*((F11*$G$15)/(10000*$G$15))*$F$15*(D11/3500)</f>
        <v>#VALUE!</v>
      </c>
      <c r="P11" s="3" t="s">
        <v>31</v>
      </c>
    </row>
    <row r="14" spans="2:16" x14ac:dyDescent="0.25">
      <c r="E14" s="6">
        <v>1</v>
      </c>
      <c r="F14" s="6">
        <v>3</v>
      </c>
      <c r="G14" s="7" t="s">
        <v>49</v>
      </c>
      <c r="M14" t="s">
        <v>36</v>
      </c>
      <c r="N14" s="10">
        <f>0.00000000000003</f>
        <v>2.9999999999999998E-14</v>
      </c>
    </row>
    <row r="15" spans="2:16" x14ac:dyDescent="0.25">
      <c r="E15">
        <f>10^(-5.65+1.05)</f>
        <v>2.5118864315095744E-5</v>
      </c>
      <c r="F15">
        <f>10^-6.3</f>
        <v>5.0118723362727218E-7</v>
      </c>
      <c r="G15">
        <f>3.84*10^26</f>
        <v>3.8399999999999999E+26</v>
      </c>
    </row>
    <row r="18" spans="2:14" x14ac:dyDescent="0.25">
      <c r="M18" t="s">
        <v>35</v>
      </c>
      <c r="N18" s="9" t="s">
        <v>34</v>
      </c>
    </row>
    <row r="19" spans="2:14" x14ac:dyDescent="0.25">
      <c r="M19" t="s">
        <v>37</v>
      </c>
      <c r="N19" s="9" t="s">
        <v>39</v>
      </c>
    </row>
    <row r="20" spans="2:14" x14ac:dyDescent="0.25">
      <c r="N20" t="s">
        <v>38</v>
      </c>
    </row>
    <row r="21" spans="2:14" x14ac:dyDescent="0.25">
      <c r="M21" t="s">
        <v>42</v>
      </c>
      <c r="N21" s="9" t="s">
        <v>43</v>
      </c>
    </row>
    <row r="22" spans="2:14" x14ac:dyDescent="0.25">
      <c r="B22" s="1" t="s">
        <v>0</v>
      </c>
      <c r="C22" s="1" t="s">
        <v>2</v>
      </c>
      <c r="D22" s="1" t="s">
        <v>3</v>
      </c>
      <c r="E22" s="1" t="s">
        <v>6</v>
      </c>
      <c r="F22" s="1" t="s">
        <v>4</v>
      </c>
      <c r="G22" s="1" t="s">
        <v>7</v>
      </c>
      <c r="M22" t="s">
        <v>40</v>
      </c>
      <c r="N22" s="9" t="s">
        <v>41</v>
      </c>
    </row>
    <row r="23" spans="2:14" x14ac:dyDescent="0.25">
      <c r="B23" s="2" t="s">
        <v>17</v>
      </c>
      <c r="C23" s="3">
        <v>56.1</v>
      </c>
      <c r="D23" s="4">
        <v>40000</v>
      </c>
      <c r="E23" s="4">
        <v>813000</v>
      </c>
      <c r="F23" s="3" t="s">
        <v>18</v>
      </c>
      <c r="G23" s="3" t="s">
        <v>19</v>
      </c>
      <c r="M23" t="s">
        <v>45</v>
      </c>
      <c r="N23" s="9" t="s">
        <v>47</v>
      </c>
    </row>
    <row r="24" spans="2:14" x14ac:dyDescent="0.25">
      <c r="B24" s="2" t="s">
        <v>9</v>
      </c>
      <c r="C24" s="3">
        <v>33</v>
      </c>
      <c r="D24" s="4">
        <v>29500</v>
      </c>
      <c r="E24" s="4">
        <v>250000</v>
      </c>
      <c r="F24" s="3">
        <v>20</v>
      </c>
      <c r="G24" s="3" t="s">
        <v>14</v>
      </c>
      <c r="M24" t="s">
        <v>46</v>
      </c>
      <c r="N24" s="9" t="s">
        <v>48</v>
      </c>
    </row>
    <row r="25" spans="2:14" x14ac:dyDescent="0.25">
      <c r="B25" s="2" t="s">
        <v>10</v>
      </c>
      <c r="C25" s="3">
        <v>14</v>
      </c>
      <c r="D25" s="4">
        <v>29000</v>
      </c>
      <c r="E25" s="4">
        <v>32000</v>
      </c>
      <c r="F25" s="3">
        <v>7.3</v>
      </c>
      <c r="G25" s="3" t="s">
        <v>11</v>
      </c>
    </row>
    <row r="26" spans="2:14" x14ac:dyDescent="0.25">
      <c r="B26" s="2" t="s">
        <v>8</v>
      </c>
      <c r="C26" s="3">
        <v>40</v>
      </c>
      <c r="D26" s="4">
        <v>27500</v>
      </c>
      <c r="E26" s="4">
        <v>537000</v>
      </c>
      <c r="F26" s="3">
        <v>32.4</v>
      </c>
      <c r="G26" s="3" t="s">
        <v>13</v>
      </c>
    </row>
    <row r="27" spans="2:14" x14ac:dyDescent="0.25">
      <c r="B27" s="2" t="s">
        <v>22</v>
      </c>
      <c r="C27" s="3">
        <v>15.5</v>
      </c>
      <c r="D27" s="4">
        <v>26500</v>
      </c>
      <c r="E27" s="4">
        <v>56881</v>
      </c>
      <c r="F27" s="3">
        <v>22.2</v>
      </c>
      <c r="G27" s="3" t="s">
        <v>23</v>
      </c>
    </row>
    <row r="28" spans="2:14" x14ac:dyDescent="0.25">
      <c r="B28" s="2" t="s">
        <v>20</v>
      </c>
      <c r="C28" s="3">
        <v>21.4</v>
      </c>
      <c r="D28" s="4">
        <v>15500</v>
      </c>
      <c r="E28" s="4">
        <v>220000</v>
      </c>
      <c r="F28" s="3">
        <v>65</v>
      </c>
      <c r="G28" s="3" t="s">
        <v>21</v>
      </c>
    </row>
    <row r="29" spans="2:14" x14ac:dyDescent="0.25">
      <c r="B29" s="2" t="s">
        <v>1</v>
      </c>
      <c r="C29" s="3">
        <v>19.190000000000001</v>
      </c>
      <c r="D29" s="4">
        <v>15000</v>
      </c>
      <c r="E29" s="4">
        <v>105442</v>
      </c>
      <c r="F29" s="3">
        <v>56.3</v>
      </c>
      <c r="G29" s="3" t="s">
        <v>12</v>
      </c>
    </row>
    <row r="30" spans="2:14" x14ac:dyDescent="0.25">
      <c r="B30" s="2" t="s">
        <v>15</v>
      </c>
      <c r="C30" s="3">
        <v>21</v>
      </c>
      <c r="D30" s="4">
        <v>12100</v>
      </c>
      <c r="E30" s="4">
        <v>120000</v>
      </c>
      <c r="F30" s="3">
        <v>78.900000000000006</v>
      </c>
      <c r="G30" s="3" t="s">
        <v>16</v>
      </c>
    </row>
    <row r="34" spans="2:6" x14ac:dyDescent="0.25">
      <c r="B34" s="1" t="s">
        <v>0</v>
      </c>
      <c r="C34" s="1" t="s">
        <v>2</v>
      </c>
      <c r="D34" s="1" t="s">
        <v>3</v>
      </c>
      <c r="E34" s="1" t="s">
        <v>6</v>
      </c>
      <c r="F34" s="1" t="s">
        <v>28</v>
      </c>
    </row>
    <row r="35" spans="2:6" x14ac:dyDescent="0.25">
      <c r="B35" s="2" t="s">
        <v>17</v>
      </c>
      <c r="C35" s="3">
        <v>56.1</v>
      </c>
      <c r="D35" s="4">
        <v>40000</v>
      </c>
      <c r="E35" s="4">
        <v>813000</v>
      </c>
      <c r="F35" s="3">
        <v>2250</v>
      </c>
    </row>
    <row r="36" spans="2:6" x14ac:dyDescent="0.25">
      <c r="B36" s="2" t="s">
        <v>9</v>
      </c>
      <c r="C36" s="3">
        <v>33</v>
      </c>
      <c r="D36" s="4">
        <v>29500</v>
      </c>
      <c r="E36" s="4">
        <v>250000</v>
      </c>
      <c r="F36" s="3">
        <v>2000</v>
      </c>
    </row>
    <row r="37" spans="2:6" x14ac:dyDescent="0.25">
      <c r="B37" s="2" t="s">
        <v>8</v>
      </c>
      <c r="C37" s="3">
        <v>40</v>
      </c>
      <c r="D37" s="4">
        <v>27500</v>
      </c>
      <c r="E37" s="4">
        <v>537000</v>
      </c>
      <c r="F37" s="3">
        <v>2000</v>
      </c>
    </row>
    <row r="38" spans="2:6" x14ac:dyDescent="0.25">
      <c r="B38" s="2" t="s">
        <v>1</v>
      </c>
      <c r="C38" s="3">
        <v>19.190000000000001</v>
      </c>
      <c r="D38" s="4">
        <v>15000</v>
      </c>
      <c r="E38" s="4">
        <v>105442</v>
      </c>
      <c r="F38" s="3">
        <v>500</v>
      </c>
    </row>
    <row r="39" spans="2:6" x14ac:dyDescent="0.25">
      <c r="B39" s="2" t="s">
        <v>15</v>
      </c>
      <c r="C39" s="3">
        <v>21</v>
      </c>
      <c r="D39" s="4">
        <v>12100</v>
      </c>
      <c r="E39" s="4">
        <v>120000</v>
      </c>
      <c r="F39" s="3">
        <v>230</v>
      </c>
    </row>
    <row r="42" spans="2:6" x14ac:dyDescent="0.25">
      <c r="B42" s="1" t="s">
        <v>0</v>
      </c>
      <c r="C42" s="1" t="s">
        <v>2</v>
      </c>
      <c r="D42" s="1" t="s">
        <v>3</v>
      </c>
      <c r="E42" s="1" t="s">
        <v>6</v>
      </c>
      <c r="F42" s="5" t="s">
        <v>44</v>
      </c>
    </row>
    <row r="43" spans="2:6" x14ac:dyDescent="0.25">
      <c r="B43" s="2" t="s">
        <v>17</v>
      </c>
      <c r="C43" s="3">
        <v>56.1</v>
      </c>
      <c r="D43" s="4">
        <v>40000</v>
      </c>
      <c r="E43" s="4">
        <v>813000</v>
      </c>
      <c r="F43" s="8">
        <v>3.4999999999999999E-6</v>
      </c>
    </row>
    <row r="44" spans="2:6" x14ac:dyDescent="0.25">
      <c r="B44" s="2" t="s">
        <v>9</v>
      </c>
      <c r="C44" s="3">
        <v>33</v>
      </c>
      <c r="D44" s="4">
        <v>29500</v>
      </c>
      <c r="E44" s="4">
        <v>250000</v>
      </c>
      <c r="F44" s="3" t="s">
        <v>27</v>
      </c>
    </row>
    <row r="45" spans="2:6" x14ac:dyDescent="0.25">
      <c r="B45" s="2" t="s">
        <v>10</v>
      </c>
      <c r="C45" s="3">
        <v>14</v>
      </c>
      <c r="D45" s="4">
        <v>29000</v>
      </c>
      <c r="E45" s="4">
        <v>32000</v>
      </c>
      <c r="F45" s="3" t="s">
        <v>27</v>
      </c>
    </row>
    <row r="46" spans="2:6" x14ac:dyDescent="0.25">
      <c r="B46" s="2" t="s">
        <v>8</v>
      </c>
      <c r="C46" s="3">
        <v>40</v>
      </c>
      <c r="D46" s="4">
        <v>27500</v>
      </c>
      <c r="E46" s="4">
        <v>537000</v>
      </c>
      <c r="F46" s="8">
        <v>1.3599999999999999E-6</v>
      </c>
    </row>
    <row r="47" spans="2:6" x14ac:dyDescent="0.25">
      <c r="B47" s="2" t="s">
        <v>22</v>
      </c>
      <c r="C47" s="3">
        <v>15.5</v>
      </c>
      <c r="D47" s="4">
        <v>26500</v>
      </c>
      <c r="E47" s="4">
        <v>56881</v>
      </c>
      <c r="F47" s="8">
        <v>8.9999999999999996E-7</v>
      </c>
    </row>
    <row r="48" spans="2:6" x14ac:dyDescent="0.25">
      <c r="B48" s="2" t="s">
        <v>20</v>
      </c>
      <c r="C48" s="3">
        <v>21.4</v>
      </c>
      <c r="D48" s="4">
        <v>15500</v>
      </c>
      <c r="E48" s="4">
        <v>220000</v>
      </c>
      <c r="F48" s="8">
        <v>2.0000000000000001E-9</v>
      </c>
    </row>
    <row r="49" spans="2:11" x14ac:dyDescent="0.25">
      <c r="B49" s="2" t="s">
        <v>1</v>
      </c>
      <c r="C49" s="3">
        <v>19.190000000000001</v>
      </c>
      <c r="D49" s="4">
        <v>15000</v>
      </c>
      <c r="E49" s="4">
        <v>105442</v>
      </c>
      <c r="F49" s="8">
        <v>9.9999999999999995E-7</v>
      </c>
    </row>
    <row r="50" spans="2:11" x14ac:dyDescent="0.25">
      <c r="B50" s="2" t="s">
        <v>15</v>
      </c>
      <c r="C50" s="3">
        <v>21</v>
      </c>
      <c r="D50" s="4">
        <v>12100</v>
      </c>
      <c r="E50" s="4">
        <v>120000</v>
      </c>
      <c r="F50" s="8">
        <v>1.4999999999999999E-7</v>
      </c>
    </row>
    <row r="53" spans="2:11" x14ac:dyDescent="0.25">
      <c r="B53" s="1" t="s">
        <v>0</v>
      </c>
      <c r="C53" s="1" t="s">
        <v>29</v>
      </c>
      <c r="D53" s="1" t="s">
        <v>6</v>
      </c>
      <c r="E53" s="1" t="s">
        <v>3</v>
      </c>
      <c r="F53" s="5" t="s">
        <v>44</v>
      </c>
      <c r="G53" s="5" t="s">
        <v>50</v>
      </c>
      <c r="H53" s="5" t="s">
        <v>51</v>
      </c>
    </row>
    <row r="54" spans="2:11" x14ac:dyDescent="0.25">
      <c r="B54" s="2" t="s">
        <v>17</v>
      </c>
      <c r="C54" s="3">
        <v>42000</v>
      </c>
      <c r="D54" s="4">
        <v>813000</v>
      </c>
      <c r="E54" s="4">
        <v>40000</v>
      </c>
      <c r="F54" s="8">
        <v>3.4999999999999999E-6</v>
      </c>
      <c r="G54" s="3">
        <f>0.0000000122821</f>
        <v>1.2282099999999999E-8</v>
      </c>
      <c r="H54" s="12">
        <v>7.0700000000000001E-6</v>
      </c>
      <c r="J54" s="11">
        <f>10^-10.47</f>
        <v>3.3884415613920157E-11</v>
      </c>
      <c r="K54" s="11">
        <f>J54+1</f>
        <v>1.0000000000338845</v>
      </c>
    </row>
    <row r="55" spans="2:11" x14ac:dyDescent="0.25">
      <c r="B55" s="2" t="s">
        <v>8</v>
      </c>
      <c r="C55" s="3">
        <v>19382</v>
      </c>
      <c r="D55" s="4">
        <v>537000</v>
      </c>
      <c r="E55" s="4">
        <v>27500</v>
      </c>
      <c r="F55" s="8">
        <f>20000000*N14</f>
        <v>5.9999999999999997E-7</v>
      </c>
      <c r="G55" s="3">
        <f>0.00000000374373</f>
        <v>3.7437300000000003E-9</v>
      </c>
      <c r="H55" s="12">
        <v>3.6899999999999998E-6</v>
      </c>
    </row>
    <row r="56" spans="2:11" x14ac:dyDescent="0.25">
      <c r="B56" s="2" t="s">
        <v>20</v>
      </c>
      <c r="C56" s="3">
        <v>12523</v>
      </c>
      <c r="D56" s="4">
        <v>220000</v>
      </c>
      <c r="E56" s="4">
        <v>15500</v>
      </c>
      <c r="F56" s="8">
        <v>1.3599999999999999E-6</v>
      </c>
      <c r="G56" s="3">
        <f>0.000000000990976</f>
        <v>9.9097599999999999E-10</v>
      </c>
      <c r="H56" s="12">
        <v>6.3200000000000005E-7</v>
      </c>
    </row>
    <row r="57" spans="2:11" x14ac:dyDescent="0.25">
      <c r="B57" s="2" t="s">
        <v>15</v>
      </c>
      <c r="C57" s="3">
        <v>11122</v>
      </c>
      <c r="D57" s="4">
        <v>120000</v>
      </c>
      <c r="E57" s="4">
        <v>12100</v>
      </c>
      <c r="F57" s="8">
        <v>8.9999999999999996E-7</v>
      </c>
      <c r="G57" s="3">
        <f>0.000000000480061</f>
        <v>4.80061E-10</v>
      </c>
      <c r="H57" s="12">
        <v>1.9069999999999999E-6</v>
      </c>
    </row>
    <row r="58" spans="2:11" x14ac:dyDescent="0.25">
      <c r="B58" s="2" t="s">
        <v>1</v>
      </c>
      <c r="C58" s="3">
        <v>12939</v>
      </c>
      <c r="D58" s="4">
        <v>105442</v>
      </c>
      <c r="E58" s="4">
        <v>15000</v>
      </c>
      <c r="F58" s="8">
        <v>2.0000000000000001E-9</v>
      </c>
      <c r="G58" s="3">
        <f>0.000000000490734</f>
        <v>4.9073399999999995E-10</v>
      </c>
      <c r="H58" s="12">
        <v>8.4600000000000003E-7</v>
      </c>
    </row>
    <row r="59" spans="2:11" x14ac:dyDescent="0.25">
      <c r="B59" s="2" t="s">
        <v>22</v>
      </c>
      <c r="C59" s="3">
        <v>17659</v>
      </c>
      <c r="D59" s="4">
        <v>56881</v>
      </c>
      <c r="E59" s="4">
        <v>26500</v>
      </c>
      <c r="F59" s="8">
        <v>9.9999999999999995E-7</v>
      </c>
      <c r="G59" s="3">
        <f>0.000000000361298</f>
        <v>3.6129800000000002E-10</v>
      </c>
      <c r="H59" s="12">
        <v>5.0500000000000004E-7</v>
      </c>
    </row>
  </sheetData>
  <autoFilter ref="B3:L11" xr:uid="{00000000-0009-0000-0000-000000000000}">
    <sortState xmlns:xlrd2="http://schemas.microsoft.com/office/spreadsheetml/2017/richdata2" ref="B4:L11">
      <sortCondition descending="1" ref="C3:C11"/>
    </sortState>
  </autoFilter>
  <sortState xmlns:xlrd2="http://schemas.microsoft.com/office/spreadsheetml/2017/richdata2" ref="B4:M11">
    <sortCondition descending="1" ref="E4:E11"/>
  </sortState>
  <dataValidations count="1">
    <dataValidation type="list" allowBlank="1" showInputMessage="1" showErrorMessage="1" sqref="P4:P11" xr:uid="{0E695684-0E7E-432C-A140-789E5BBE84E2}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Scattergood</dc:creator>
  <cp:lastModifiedBy>Thomas Scattergood</cp:lastModifiedBy>
  <dcterms:created xsi:type="dcterms:W3CDTF">2020-10-17T13:51:34Z</dcterms:created>
  <dcterms:modified xsi:type="dcterms:W3CDTF">2021-05-10T14:49:12Z</dcterms:modified>
</cp:coreProperties>
</file>