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sanjavickovic/Downloads/"/>
    </mc:Choice>
  </mc:AlternateContent>
  <xr:revisionPtr revIDLastSave="0" documentId="13_ncr:1_{144E3C39-A595-3341-A8BF-05A2A7942E20}" xr6:coauthVersionLast="36" xr6:coauthVersionMax="36" xr10:uidLastSave="{00000000-0000-0000-0000-000000000000}"/>
  <bookViews>
    <workbookView xWindow="1140" yWindow="460" windowWidth="37260" windowHeight="21140" xr2:uid="{00000000-000D-0000-FFFF-FFFF00000000}"/>
  </bookViews>
  <sheets>
    <sheet name="Part 0" sheetId="8" r:id="rId1"/>
    <sheet name="Part 1" sheetId="1" r:id="rId2"/>
    <sheet name="Part 2" sheetId="2" r:id="rId3"/>
  </sheets>
  <calcPr calcId="181029"/>
  <extLst>
    <ext uri="GoogleSheetsCustomDataVersion1">
      <go:sheetsCustomData xmlns:go="http://customooxmlschemas.google.com/" r:id="rId11" roundtripDataSignature="AMtx7mgIToloxKrbG3ChjmX3MJTtxxBERQ=="/>
    </ext>
  </extLst>
</workbook>
</file>

<file path=xl/calcChain.xml><?xml version="1.0" encoding="utf-8"?>
<calcChain xmlns="http://schemas.openxmlformats.org/spreadsheetml/2006/main">
  <c r="H50" i="8" l="1"/>
  <c r="H46" i="8"/>
  <c r="H45" i="8"/>
  <c r="P45" i="8" s="1"/>
  <c r="H41" i="8"/>
  <c r="H37" i="8"/>
  <c r="H33" i="8"/>
  <c r="H29" i="8"/>
  <c r="H75" i="8"/>
  <c r="H71" i="8"/>
  <c r="H70" i="8"/>
  <c r="P70" i="8" s="1"/>
  <c r="H66" i="8"/>
  <c r="H62" i="8"/>
  <c r="H58" i="8"/>
  <c r="H54" i="8"/>
  <c r="H100" i="8"/>
  <c r="H96" i="8"/>
  <c r="H95" i="8"/>
  <c r="P95" i="8" s="1"/>
  <c r="H91" i="8"/>
  <c r="H87" i="8"/>
  <c r="H83" i="8"/>
  <c r="J83" i="8" s="1"/>
  <c r="H79" i="8"/>
  <c r="U100" i="8"/>
  <c r="J100" i="8"/>
  <c r="U96" i="8"/>
  <c r="U95" i="8"/>
  <c r="R95" i="8"/>
  <c r="Q95" i="8"/>
  <c r="O95" i="8"/>
  <c r="M95" i="8"/>
  <c r="L95" i="8"/>
  <c r="K95" i="8"/>
  <c r="J95" i="8"/>
  <c r="I95" i="8"/>
  <c r="N95" i="8" s="1"/>
  <c r="U91" i="8"/>
  <c r="I91" i="8"/>
  <c r="U87" i="8"/>
  <c r="J87" i="8"/>
  <c r="I87" i="8"/>
  <c r="K87" i="8" s="1"/>
  <c r="U83" i="8"/>
  <c r="I83" i="8"/>
  <c r="K83" i="8" s="1"/>
  <c r="J79" i="8"/>
  <c r="I79" i="8"/>
  <c r="U75" i="8"/>
  <c r="J75" i="8"/>
  <c r="U71" i="8"/>
  <c r="U70" i="8"/>
  <c r="Q70" i="8"/>
  <c r="M70" i="8"/>
  <c r="I70" i="8"/>
  <c r="N70" i="8" s="1"/>
  <c r="U66" i="8"/>
  <c r="I66" i="8"/>
  <c r="U62" i="8"/>
  <c r="J62" i="8"/>
  <c r="I62" i="8"/>
  <c r="K62" i="8" s="1"/>
  <c r="U58" i="8"/>
  <c r="J58" i="8"/>
  <c r="I58" i="8"/>
  <c r="K58" i="8" s="1"/>
  <c r="J54" i="8"/>
  <c r="I54" i="8"/>
  <c r="U50" i="8"/>
  <c r="J50" i="8"/>
  <c r="I50" i="8"/>
  <c r="U46" i="8"/>
  <c r="U45" i="8"/>
  <c r="S45" i="8"/>
  <c r="R45" i="8"/>
  <c r="Q45" i="8"/>
  <c r="O45" i="8"/>
  <c r="M45" i="8"/>
  <c r="L45" i="8"/>
  <c r="K45" i="8"/>
  <c r="J45" i="8"/>
  <c r="I45" i="8"/>
  <c r="N45" i="8" s="1"/>
  <c r="U41" i="8"/>
  <c r="I41" i="8"/>
  <c r="U37" i="8"/>
  <c r="K37" i="8"/>
  <c r="J37" i="8"/>
  <c r="I37" i="8"/>
  <c r="U33" i="8"/>
  <c r="J33" i="8"/>
  <c r="I33" i="8"/>
  <c r="K33" i="8" s="1"/>
  <c r="J29" i="8"/>
  <c r="I29" i="8"/>
  <c r="R70" i="8" l="1"/>
  <c r="K70" i="8"/>
  <c r="O70" i="8"/>
  <c r="S70" i="8"/>
  <c r="J70" i="8"/>
  <c r="L70" i="8"/>
  <c r="S95" i="8"/>
  <c r="I100" i="8"/>
  <c r="I75" i="8"/>
  <c r="U21" i="8"/>
  <c r="H25" i="8"/>
  <c r="J25" i="8" s="1"/>
  <c r="U25" i="8"/>
  <c r="U8" i="8"/>
  <c r="U12" i="8"/>
  <c r="U16" i="8"/>
  <c r="U20" i="8"/>
  <c r="H21" i="8"/>
  <c r="I16" i="8"/>
  <c r="I8" i="8"/>
  <c r="J8" i="8"/>
  <c r="K8" i="8"/>
  <c r="I12" i="8"/>
  <c r="K12" i="8" s="1"/>
  <c r="J12" i="8"/>
  <c r="J4" i="8"/>
  <c r="I4" i="8"/>
  <c r="S20" i="8"/>
  <c r="R20" i="8"/>
  <c r="Q20" i="8"/>
  <c r="P20" i="8"/>
  <c r="O20" i="8"/>
  <c r="M20" i="8"/>
  <c r="L20" i="8"/>
  <c r="K20" i="8"/>
  <c r="J20" i="8"/>
  <c r="I20" i="8"/>
  <c r="N20" i="8" s="1"/>
  <c r="H50" i="2"/>
  <c r="P50" i="2" s="1"/>
  <c r="E50" i="2"/>
  <c r="L49" i="2"/>
  <c r="H49" i="2"/>
  <c r="E49" i="2"/>
  <c r="E48" i="2"/>
  <c r="H48" i="2" s="1"/>
  <c r="P48" i="2" s="1"/>
  <c r="J44" i="2"/>
  <c r="E44" i="2"/>
  <c r="H44" i="2" s="1"/>
  <c r="H40" i="2"/>
  <c r="P40" i="2" s="1"/>
  <c r="E40" i="2"/>
  <c r="L39" i="2"/>
  <c r="H39" i="2"/>
  <c r="E39" i="2"/>
  <c r="E38" i="2"/>
  <c r="H38" i="2" s="1"/>
  <c r="P38" i="2" s="1"/>
  <c r="J34" i="2"/>
  <c r="E34" i="2"/>
  <c r="H34" i="2" s="1"/>
  <c r="P30" i="2"/>
  <c r="H30" i="2"/>
  <c r="E30" i="2"/>
  <c r="M29" i="2"/>
  <c r="I29" i="2"/>
  <c r="H29" i="2"/>
  <c r="L29" i="2" s="1"/>
  <c r="E29" i="2"/>
  <c r="H28" i="2"/>
  <c r="P28" i="2" s="1"/>
  <c r="E28" i="2"/>
  <c r="E24" i="2"/>
  <c r="H24" i="2" s="1"/>
  <c r="P20" i="2"/>
  <c r="H20" i="2"/>
  <c r="E20" i="2"/>
  <c r="M19" i="2"/>
  <c r="I19" i="2"/>
  <c r="H19" i="2"/>
  <c r="L19" i="2" s="1"/>
  <c r="E19" i="2"/>
  <c r="H18" i="2"/>
  <c r="P18" i="2" s="1"/>
  <c r="E18" i="2"/>
  <c r="J14" i="2"/>
  <c r="E14" i="2"/>
  <c r="H14" i="2" s="1"/>
  <c r="P10" i="2"/>
  <c r="H10" i="2"/>
  <c r="E10" i="2"/>
  <c r="M9" i="2"/>
  <c r="I9" i="2"/>
  <c r="H9" i="2"/>
  <c r="L9" i="2" s="1"/>
  <c r="E9" i="2"/>
  <c r="H8" i="2"/>
  <c r="P8" i="2" s="1"/>
  <c r="E8" i="2"/>
  <c r="E4" i="2"/>
  <c r="H4" i="2" s="1"/>
  <c r="J4" i="2" s="1"/>
  <c r="H56" i="1"/>
  <c r="O56" i="1" s="1"/>
  <c r="E56" i="1"/>
  <c r="J55" i="1"/>
  <c r="E55" i="1"/>
  <c r="H55" i="1" s="1"/>
  <c r="H51" i="1"/>
  <c r="E51" i="1"/>
  <c r="E49" i="1"/>
  <c r="H49" i="1" s="1"/>
  <c r="O49" i="1" s="1"/>
  <c r="K48" i="1"/>
  <c r="G48" i="1"/>
  <c r="E48" i="1"/>
  <c r="H48" i="1" s="1"/>
  <c r="E45" i="1"/>
  <c r="H45" i="1" s="1"/>
  <c r="O45" i="1" s="1"/>
  <c r="H44" i="1"/>
  <c r="E44" i="1"/>
  <c r="I40" i="1"/>
  <c r="E40" i="1"/>
  <c r="H40" i="1" s="1"/>
  <c r="O40" i="1" s="1"/>
  <c r="E38" i="1"/>
  <c r="H38" i="1" s="1"/>
  <c r="O38" i="1" s="1"/>
  <c r="I37" i="1"/>
  <c r="H37" i="1"/>
  <c r="O37" i="1" s="1"/>
  <c r="G37" i="1"/>
  <c r="E37" i="1"/>
  <c r="O34" i="1"/>
  <c r="H34" i="1"/>
  <c r="E34" i="1"/>
  <c r="E33" i="1"/>
  <c r="H33" i="1" s="1"/>
  <c r="H29" i="1"/>
  <c r="I29" i="1" s="1"/>
  <c r="E29" i="1"/>
  <c r="H27" i="1"/>
  <c r="O27" i="1" s="1"/>
  <c r="E27" i="1"/>
  <c r="J26" i="1"/>
  <c r="G26" i="1"/>
  <c r="E26" i="1"/>
  <c r="H26" i="1" s="1"/>
  <c r="O23" i="1"/>
  <c r="E23" i="1"/>
  <c r="H23" i="1" s="1"/>
  <c r="O22" i="1"/>
  <c r="I22" i="1"/>
  <c r="H22" i="1"/>
  <c r="L22" i="1" s="1"/>
  <c r="E22" i="1"/>
  <c r="I18" i="1"/>
  <c r="E18" i="1"/>
  <c r="H18" i="1" s="1"/>
  <c r="O18" i="1" s="1"/>
  <c r="O16" i="1"/>
  <c r="H16" i="1"/>
  <c r="E16" i="1"/>
  <c r="G15" i="1"/>
  <c r="H15" i="1" s="1"/>
  <c r="E15" i="1"/>
  <c r="E12" i="1"/>
  <c r="H12" i="1" s="1"/>
  <c r="O12" i="1" s="1"/>
  <c r="E11" i="1"/>
  <c r="H11" i="1" s="1"/>
  <c r="H7" i="1"/>
  <c r="O7" i="1" s="1"/>
  <c r="E7" i="1"/>
  <c r="E5" i="1"/>
  <c r="H5" i="1" s="1"/>
  <c r="O5" i="1" s="1"/>
  <c r="H4" i="1"/>
  <c r="K4" i="1" s="1"/>
  <c r="G4" i="1"/>
  <c r="E4" i="1"/>
  <c r="I25" i="8" l="1"/>
  <c r="J33" i="1"/>
  <c r="O33" i="1"/>
  <c r="I33" i="1"/>
  <c r="K33" i="1"/>
  <c r="L33" i="1"/>
  <c r="O15" i="1"/>
  <c r="I15" i="1"/>
  <c r="K15" i="1"/>
  <c r="J15" i="1"/>
  <c r="J11" i="1"/>
  <c r="I11" i="1"/>
  <c r="O11" i="1"/>
  <c r="K11" i="1"/>
  <c r="L11" i="1"/>
  <c r="O4" i="1"/>
  <c r="I4" i="1"/>
  <c r="I7" i="1"/>
  <c r="J18" i="1"/>
  <c r="O26" i="1"/>
  <c r="K26" i="1"/>
  <c r="J40" i="1"/>
  <c r="I34" i="2"/>
  <c r="P34" i="2"/>
  <c r="K34" i="2"/>
  <c r="K39" i="2"/>
  <c r="P39" i="2"/>
  <c r="J39" i="2"/>
  <c r="M39" i="2"/>
  <c r="I39" i="2"/>
  <c r="O29" i="1"/>
  <c r="J29" i="1"/>
  <c r="J4" i="1"/>
  <c r="K44" i="1"/>
  <c r="J44" i="1"/>
  <c r="O44" i="1"/>
  <c r="I44" i="1"/>
  <c r="J48" i="1"/>
  <c r="I48" i="1"/>
  <c r="O48" i="1"/>
  <c r="I24" i="2"/>
  <c r="P24" i="2"/>
  <c r="K24" i="2"/>
  <c r="O51" i="1"/>
  <c r="J51" i="1"/>
  <c r="I51" i="1"/>
  <c r="I4" i="2"/>
  <c r="P4" i="2"/>
  <c r="K4" i="2"/>
  <c r="J7" i="1"/>
  <c r="K22" i="1"/>
  <c r="J22" i="1"/>
  <c r="I26" i="1"/>
  <c r="K37" i="1"/>
  <c r="J37" i="1"/>
  <c r="L44" i="1"/>
  <c r="O55" i="1"/>
  <c r="I55" i="1"/>
  <c r="L55" i="1"/>
  <c r="K55" i="1"/>
  <c r="I14" i="2"/>
  <c r="P14" i="2"/>
  <c r="K14" i="2"/>
  <c r="J24" i="2"/>
  <c r="I44" i="2"/>
  <c r="P44" i="2"/>
  <c r="K44" i="2"/>
  <c r="K49" i="2"/>
  <c r="P49" i="2"/>
  <c r="J49" i="2"/>
  <c r="M49" i="2"/>
  <c r="I49" i="2"/>
  <c r="J9" i="2"/>
  <c r="P9" i="2"/>
  <c r="J19" i="2"/>
  <c r="P19" i="2"/>
  <c r="J29" i="2"/>
  <c r="P29" i="2"/>
  <c r="K9" i="2"/>
  <c r="K19" i="2"/>
  <c r="K29" i="2"/>
</calcChain>
</file>

<file path=xl/sharedStrings.xml><?xml version="1.0" encoding="utf-8"?>
<sst xmlns="http://schemas.openxmlformats.org/spreadsheetml/2006/main" count="716" uniqueCount="91">
  <si>
    <t>PART 1 on Bravo</t>
  </si>
  <si>
    <t>Second Strand Synthesis</t>
  </si>
  <si>
    <t>1 column           (8 samples)</t>
  </si>
  <si>
    <t>Reagent</t>
  </si>
  <si>
    <t>Volume per Sample 
(uL)</t>
  </si>
  <si>
    <t>Total volume (uL)</t>
  </si>
  <si>
    <t>Excess for tube (uL)</t>
  </si>
  <si>
    <t>Well excess (ul)</t>
  </si>
  <si>
    <t>Total volume to prepare (uL)</t>
  </si>
  <si>
    <t>5X FSB</t>
  </si>
  <si>
    <t>Polymerase</t>
  </si>
  <si>
    <t>RNaseH</t>
  </si>
  <si>
    <t>Reagent plate</t>
  </si>
  <si>
    <t>Volume per well (uL)</t>
  </si>
  <si>
    <t>RNaseH Mix</t>
  </si>
  <si>
    <t>Column 1</t>
  </si>
  <si>
    <t>T4 DNA Pol</t>
  </si>
  <si>
    <t>Column 2</t>
  </si>
  <si>
    <t>Water</t>
  </si>
  <si>
    <t>EDTA</t>
  </si>
  <si>
    <t>EDTA (80mM)</t>
  </si>
  <si>
    <t>Column 12</t>
  </si>
  <si>
    <t>In Vitro Transcription</t>
  </si>
  <si>
    <t>T7 NTP Mix</t>
  </si>
  <si>
    <t>10X T7 RXN Buffer</t>
  </si>
  <si>
    <t>T7 Enzyme Mix</t>
  </si>
  <si>
    <t>SUPERaseIN</t>
  </si>
  <si>
    <t>IVT Mix</t>
  </si>
  <si>
    <t>Column 3</t>
  </si>
  <si>
    <t>VaporLock</t>
  </si>
  <si>
    <t>Column 5</t>
  </si>
  <si>
    <t>2 columns           (16 samples)</t>
  </si>
  <si>
    <t>3 columns       (24 samples)</t>
  </si>
  <si>
    <t>6 columns           (48 samples)</t>
  </si>
  <si>
    <t>Column 5 &amp; 6</t>
  </si>
  <si>
    <t>12 columns           (96 samples)</t>
  </si>
  <si>
    <t>Column 11 &amp; 12</t>
  </si>
  <si>
    <t>Column 3 &amp; 4</t>
  </si>
  <si>
    <t>Column 5-7</t>
  </si>
  <si>
    <t>PART 2 on Bravo</t>
  </si>
  <si>
    <t>Adapter Ligation</t>
  </si>
  <si>
    <t>T4 RNA Ligase Buffer</t>
  </si>
  <si>
    <t>T4 RNA Ligase 2</t>
  </si>
  <si>
    <t>RNase Inhibitor</t>
  </si>
  <si>
    <t>Container</t>
  </si>
  <si>
    <t>Ligation Mix</t>
  </si>
  <si>
    <t>column  12</t>
  </si>
  <si>
    <t>Second Strand cDNA Synthesis</t>
  </si>
  <si>
    <t>0.1 M DTT</t>
  </si>
  <si>
    <t>RNaseOUT</t>
  </si>
  <si>
    <t>Superscript III</t>
  </si>
  <si>
    <t>Primer Mix (dNTP mix + B_mod_RT_primer)</t>
  </si>
  <si>
    <t>column 1</t>
  </si>
  <si>
    <t>RT Mix</t>
  </si>
  <si>
    <t>column 5</t>
  </si>
  <si>
    <t>column 2 &amp; 6</t>
  </si>
  <si>
    <t>3 columns           (24 samples)</t>
  </si>
  <si>
    <t>column 2,3 &amp; 6,7</t>
  </si>
  <si>
    <t>column 2-4 &amp; 6-8</t>
  </si>
  <si>
    <t>BSA (20mg/ml)</t>
  </si>
  <si>
    <t>dNTPs (10mM each)</t>
  </si>
  <si>
    <t>1 slide</t>
  </si>
  <si>
    <t>PFA mix</t>
  </si>
  <si>
    <t>3 slides</t>
  </si>
  <si>
    <t>4 slides</t>
  </si>
  <si>
    <t>Betaine (5M)</t>
  </si>
  <si>
    <t>Mineral oil</t>
  </si>
  <si>
    <t>USER</t>
  </si>
  <si>
    <t>ActD (500ng/ul)</t>
  </si>
  <si>
    <t>Lymphoprep</t>
  </si>
  <si>
    <t>PFA (37%)</t>
  </si>
  <si>
    <t>First strand  cDNA Synthesis</t>
  </si>
  <si>
    <t>Pre-permeabilization</t>
  </si>
  <si>
    <t>Collageanse</t>
  </si>
  <si>
    <t>Collageanse (10U/ul)</t>
  </si>
  <si>
    <t>1x HBSS</t>
  </si>
  <si>
    <t>Exo I buffer</t>
  </si>
  <si>
    <t>10X Exo I buffer</t>
  </si>
  <si>
    <t>Permeabilization</t>
  </si>
  <si>
    <t>Pepsin</t>
  </si>
  <si>
    <t>Fixation</t>
  </si>
  <si>
    <t>PART 0 on Bravo</t>
  </si>
  <si>
    <t>Perm plate (A:C)</t>
  </si>
  <si>
    <t>Perm plate (F:G)</t>
  </si>
  <si>
    <t>cDNA plate (A:C)</t>
  </si>
  <si>
    <t>Tissue removal</t>
  </si>
  <si>
    <t>Prk mix</t>
  </si>
  <si>
    <t>PrK</t>
  </si>
  <si>
    <t>PrK buffer</t>
  </si>
  <si>
    <t>MO plate (A:C)</t>
  </si>
  <si>
    <t>2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</si>
</sst>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 x14ac:knownFonts="1">
    <font>
      <sz val="10"/>
      <color rgb="FF000000"/>
      <name val="Arial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1"/>
      <color rgb="FF4F81BD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u/>
      <sz val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BDFFFF"/>
        <bgColor rgb="FFBDFFFF"/>
      </patternFill>
    </fill>
    <fill>
      <patternFill patternType="solid">
        <fgColor rgb="FF31859B"/>
        <bgColor rgb="FF31859B"/>
      </patternFill>
    </fill>
    <fill>
      <patternFill patternType="solid">
        <fgColor rgb="FF4BACC6"/>
        <bgColor rgb="FF4BACC6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8064A2"/>
        <bgColor rgb="FF8064A2"/>
      </patternFill>
    </fill>
    <fill>
      <patternFill patternType="solid">
        <fgColor rgb="FFB2A1C7"/>
        <bgColor rgb="FFB2A1C7"/>
      </patternFill>
    </fill>
    <fill>
      <patternFill patternType="solid">
        <fgColor rgb="FFEAF1DD"/>
        <bgColor rgb="FFEAF1DD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C0504D"/>
        <bgColor rgb="FFC0504D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9FFF1"/>
        <bgColor rgb="FFEAF1DD"/>
      </patternFill>
    </fill>
    <fill>
      <patternFill patternType="solid">
        <fgColor rgb="FFC9FFF1"/>
        <bgColor rgb="FFBDFFFF"/>
      </patternFill>
    </fill>
    <fill>
      <patternFill patternType="solid">
        <fgColor rgb="FFC9FFF1"/>
        <bgColor indexed="64"/>
      </patternFill>
    </fill>
    <fill>
      <patternFill patternType="solid">
        <fgColor rgb="FFFCFDBE"/>
        <bgColor rgb="FFF2DBDB"/>
      </patternFill>
    </fill>
    <fill>
      <patternFill patternType="solid">
        <fgColor rgb="FFFCFDBE"/>
        <bgColor rgb="FFD99594"/>
      </patternFill>
    </fill>
    <fill>
      <patternFill patternType="solid">
        <fgColor rgb="FFFCFDBE"/>
        <bgColor indexed="64"/>
      </patternFill>
    </fill>
    <fill>
      <patternFill patternType="solid">
        <fgColor rgb="FFFCFDBE"/>
        <bgColor rgb="FFE5B8B7"/>
      </patternFill>
    </fill>
    <fill>
      <patternFill patternType="solid">
        <fgColor rgb="FFC9FFF1"/>
        <bgColor rgb="FF9BBB5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9BBB59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BD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9BBB59"/>
      </patternFill>
    </fill>
  </fills>
  <borders count="1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ck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double">
        <color rgb="FF000000"/>
      </bottom>
      <diagonal/>
    </border>
    <border>
      <left/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rgb="FF000000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/>
      <right style="thick">
        <color indexed="64"/>
      </right>
      <top/>
      <bottom style="double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 style="medium">
        <color indexed="64"/>
      </left>
      <right style="medium">
        <color rgb="FF000000"/>
      </right>
      <top/>
      <bottom style="thick">
        <color indexed="64"/>
      </bottom>
      <diagonal/>
    </border>
    <border>
      <left/>
      <right/>
      <top style="thin">
        <color rgb="FF000000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2" fillId="2" borderId="2" xfId="0" applyFont="1" applyFill="1" applyBorder="1" applyAlignment="1"/>
    <xf numFmtId="0" fontId="2" fillId="2" borderId="2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2" borderId="7" xfId="0" applyFont="1" applyFill="1" applyBorder="1" applyAlignment="1">
      <alignment vertical="top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6" fillId="3" borderId="12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3" fillId="2" borderId="13" xfId="0" applyFont="1" applyFill="1" applyBorder="1"/>
    <xf numFmtId="0" fontId="3" fillId="2" borderId="0" xfId="0" applyFont="1" applyFill="1"/>
    <xf numFmtId="0" fontId="2" fillId="0" borderId="14" xfId="0" applyFont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3" fillId="2" borderId="7" xfId="0" applyFont="1" applyFill="1" applyBorder="1"/>
    <xf numFmtId="3" fontId="3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3" fontId="3" fillId="2" borderId="13" xfId="0" applyNumberFormat="1" applyFont="1" applyFill="1" applyBorder="1"/>
    <xf numFmtId="3" fontId="3" fillId="2" borderId="0" xfId="0" applyNumberFormat="1" applyFont="1" applyFill="1"/>
    <xf numFmtId="164" fontId="3" fillId="0" borderId="17" xfId="0" applyNumberFormat="1" applyFont="1" applyBorder="1" applyAlignment="1">
      <alignment horizontal="center" wrapText="1"/>
    </xf>
    <xf numFmtId="3" fontId="2" fillId="3" borderId="15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" fontId="3" fillId="0" borderId="9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3" fillId="2" borderId="18" xfId="0" applyFont="1" applyFill="1" applyBorder="1"/>
    <xf numFmtId="0" fontId="3" fillId="2" borderId="8" xfId="0" applyFont="1" applyFill="1" applyBorder="1"/>
    <xf numFmtId="1" fontId="3" fillId="2" borderId="8" xfId="0" applyNumberFormat="1" applyFont="1" applyFill="1" applyBorder="1"/>
    <xf numFmtId="1" fontId="3" fillId="2" borderId="0" xfId="0" applyNumberFormat="1" applyFont="1" applyFill="1"/>
    <xf numFmtId="3" fontId="3" fillId="2" borderId="9" xfId="0" applyNumberFormat="1" applyFont="1" applyFill="1" applyBorder="1"/>
    <xf numFmtId="3" fontId="2" fillId="0" borderId="19" xfId="0" applyNumberFormat="1" applyFont="1" applyBorder="1" applyAlignment="1">
      <alignment horizontal="center"/>
    </xf>
    <xf numFmtId="3" fontId="3" fillId="0" borderId="10" xfId="0" applyNumberFormat="1" applyFont="1" applyBorder="1"/>
    <xf numFmtId="164" fontId="3" fillId="0" borderId="17" xfId="0" applyNumberFormat="1" applyFont="1" applyBorder="1"/>
    <xf numFmtId="3" fontId="3" fillId="3" borderId="15" xfId="0" applyNumberFormat="1" applyFont="1" applyFill="1" applyBorder="1"/>
    <xf numFmtId="0" fontId="10" fillId="0" borderId="20" xfId="0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" fontId="3" fillId="7" borderId="20" xfId="0" applyNumberFormat="1" applyFont="1" applyFill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1" fontId="8" fillId="7" borderId="20" xfId="0" applyNumberFormat="1" applyFont="1" applyFill="1" applyBorder="1" applyAlignment="1">
      <alignment horizontal="center"/>
    </xf>
    <xf numFmtId="0" fontId="10" fillId="0" borderId="21" xfId="0" applyFont="1" applyBorder="1"/>
    <xf numFmtId="0" fontId="10" fillId="0" borderId="22" xfId="0" applyFont="1" applyBorder="1"/>
    <xf numFmtId="0" fontId="10" fillId="8" borderId="21" xfId="0" applyFont="1" applyFill="1" applyBorder="1"/>
    <xf numFmtId="0" fontId="2" fillId="8" borderId="23" xfId="0" applyFont="1" applyFill="1" applyBorder="1" applyAlignment="1"/>
    <xf numFmtId="0" fontId="2" fillId="8" borderId="23" xfId="0" applyFont="1" applyFill="1" applyBorder="1"/>
    <xf numFmtId="0" fontId="3" fillId="8" borderId="23" xfId="0" applyFont="1" applyFill="1" applyBorder="1"/>
    <xf numFmtId="2" fontId="3" fillId="8" borderId="23" xfId="0" applyNumberFormat="1" applyFont="1" applyFill="1" applyBorder="1"/>
    <xf numFmtId="0" fontId="3" fillId="8" borderId="24" xfId="0" applyFont="1" applyFill="1" applyBorder="1"/>
    <xf numFmtId="0" fontId="3" fillId="8" borderId="25" xfId="0" applyFont="1" applyFill="1" applyBorder="1"/>
    <xf numFmtId="0" fontId="11" fillId="0" borderId="21" xfId="0" applyFont="1" applyBorder="1"/>
    <xf numFmtId="0" fontId="4" fillId="0" borderId="0" xfId="0" applyFont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11" fillId="0" borderId="0" xfId="0" applyFont="1"/>
    <xf numFmtId="164" fontId="3" fillId="0" borderId="9" xfId="0" applyNumberFormat="1" applyFont="1" applyBorder="1" applyAlignment="1">
      <alignment horizontal="center"/>
    </xf>
    <xf numFmtId="3" fontId="3" fillId="0" borderId="19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4" fontId="8" fillId="0" borderId="0" xfId="0" applyNumberFormat="1" applyFont="1" applyAlignment="1">
      <alignment horizontal="center"/>
    </xf>
    <xf numFmtId="3" fontId="3" fillId="0" borderId="0" xfId="0" applyNumberFormat="1" applyFont="1"/>
    <xf numFmtId="0" fontId="10" fillId="0" borderId="28" xfId="0" applyFont="1" applyBorder="1"/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3" fontId="3" fillId="0" borderId="30" xfId="0" applyNumberFormat="1" applyFont="1" applyBorder="1"/>
    <xf numFmtId="3" fontId="3" fillId="0" borderId="29" xfId="0" applyNumberFormat="1" applyFont="1" applyBorder="1"/>
    <xf numFmtId="164" fontId="3" fillId="0" borderId="33" xfId="0" applyNumberFormat="1" applyFont="1" applyBorder="1" applyAlignment="1">
      <alignment horizontal="center" wrapText="1"/>
    </xf>
    <xf numFmtId="3" fontId="2" fillId="3" borderId="34" xfId="0" applyNumberFormat="1" applyFont="1" applyFill="1" applyBorder="1" applyAlignment="1">
      <alignment horizontal="center"/>
    </xf>
    <xf numFmtId="0" fontId="12" fillId="2" borderId="35" xfId="0" applyFont="1" applyFill="1" applyBorder="1" applyAlignment="1">
      <alignment vertical="top" wrapText="1"/>
    </xf>
    <xf numFmtId="0" fontId="4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6" fillId="3" borderId="40" xfId="0" applyFont="1" applyFill="1" applyBorder="1" applyAlignment="1">
      <alignment horizontal="center" wrapText="1"/>
    </xf>
    <xf numFmtId="0" fontId="4" fillId="0" borderId="38" xfId="0" applyFont="1" applyBorder="1" applyAlignment="1">
      <alignment horizontal="center"/>
    </xf>
    <xf numFmtId="0" fontId="3" fillId="2" borderId="41" xfId="0" applyFont="1" applyFill="1" applyBorder="1"/>
    <xf numFmtId="0" fontId="3" fillId="2" borderId="42" xfId="0" applyFont="1" applyFill="1" applyBorder="1"/>
    <xf numFmtId="0" fontId="2" fillId="0" borderId="43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10" fillId="0" borderId="44" xfId="0" applyFont="1" applyBorder="1"/>
    <xf numFmtId="0" fontId="2" fillId="11" borderId="45" xfId="0" applyFont="1" applyFill="1" applyBorder="1" applyAlignment="1"/>
    <xf numFmtId="0" fontId="2" fillId="11" borderId="2" xfId="0" applyFont="1" applyFill="1" applyBorder="1"/>
    <xf numFmtId="0" fontId="3" fillId="11" borderId="2" xfId="0" applyFont="1" applyFill="1" applyBorder="1"/>
    <xf numFmtId="2" fontId="3" fillId="11" borderId="2" xfId="0" applyNumberFormat="1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5" xfId="0" applyFont="1" applyFill="1" applyBorder="1"/>
    <xf numFmtId="0" fontId="3" fillId="11" borderId="6" xfId="0" applyFont="1" applyFill="1" applyBorder="1"/>
    <xf numFmtId="0" fontId="1" fillId="0" borderId="46" xfId="0" applyFont="1" applyBorder="1" applyAlignment="1">
      <alignment wrapText="1"/>
    </xf>
    <xf numFmtId="0" fontId="11" fillId="11" borderId="13" xfId="0" applyFont="1" applyFill="1" applyBorder="1"/>
    <xf numFmtId="0" fontId="11" fillId="11" borderId="0" xfId="0" applyFont="1" applyFill="1"/>
    <xf numFmtId="0" fontId="11" fillId="11" borderId="48" xfId="0" applyFont="1" applyFill="1" applyBorder="1"/>
    <xf numFmtId="0" fontId="4" fillId="0" borderId="12" xfId="0" applyFont="1" applyBorder="1" applyAlignment="1">
      <alignment horizontal="center"/>
    </xf>
    <xf numFmtId="0" fontId="4" fillId="3" borderId="49" xfId="0" applyFont="1" applyFill="1" applyBorder="1" applyAlignment="1">
      <alignment horizontal="center" wrapText="1"/>
    </xf>
    <xf numFmtId="164" fontId="11" fillId="0" borderId="9" xfId="0" applyNumberFormat="1" applyFont="1" applyBorder="1" applyAlignment="1">
      <alignment horizontal="center"/>
    </xf>
    <xf numFmtId="3" fontId="11" fillId="0" borderId="19" xfId="0" applyNumberFormat="1" applyFont="1" applyBorder="1" applyAlignment="1">
      <alignment horizontal="center"/>
    </xf>
    <xf numFmtId="3" fontId="11" fillId="0" borderId="9" xfId="0" applyNumberFormat="1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4" fontId="11" fillId="11" borderId="50" xfId="0" applyNumberFormat="1" applyFont="1" applyFill="1" applyBorder="1"/>
    <xf numFmtId="3" fontId="11" fillId="11" borderId="48" xfId="0" applyNumberFormat="1" applyFont="1" applyFill="1" applyBorder="1"/>
    <xf numFmtId="164" fontId="11" fillId="0" borderId="26" xfId="0" applyNumberFormat="1" applyFont="1" applyBorder="1" applyAlignment="1">
      <alignment horizontal="center" wrapText="1"/>
    </xf>
    <xf numFmtId="3" fontId="4" fillId="3" borderId="15" xfId="0" applyNumberFormat="1" applyFont="1" applyFill="1" applyBorder="1" applyAlignment="1">
      <alignment horizontal="center"/>
    </xf>
    <xf numFmtId="0" fontId="11" fillId="7" borderId="51" xfId="0" applyFont="1" applyFill="1" applyBorder="1"/>
    <xf numFmtId="0" fontId="11" fillId="7" borderId="50" xfId="0" applyFont="1" applyFill="1" applyBorder="1"/>
    <xf numFmtId="2" fontId="11" fillId="7" borderId="50" xfId="0" applyNumberFormat="1" applyFont="1" applyFill="1" applyBorder="1"/>
    <xf numFmtId="0" fontId="11" fillId="7" borderId="52" xfId="0" applyFont="1" applyFill="1" applyBorder="1"/>
    <xf numFmtId="0" fontId="6" fillId="13" borderId="53" xfId="0" applyFont="1" applyFill="1" applyBorder="1" applyAlignment="1"/>
    <xf numFmtId="0" fontId="6" fillId="13" borderId="23" xfId="0" applyFont="1" applyFill="1" applyBorder="1"/>
    <xf numFmtId="0" fontId="11" fillId="13" borderId="23" xfId="0" applyFont="1" applyFill="1" applyBorder="1"/>
    <xf numFmtId="2" fontId="11" fillId="13" borderId="23" xfId="0" applyNumberFormat="1" applyFont="1" applyFill="1" applyBorder="1"/>
    <xf numFmtId="0" fontId="11" fillId="13" borderId="24" xfId="0" applyFont="1" applyFill="1" applyBorder="1"/>
    <xf numFmtId="0" fontId="11" fillId="13" borderId="50" xfId="0" applyFont="1" applyFill="1" applyBorder="1"/>
    <xf numFmtId="0" fontId="11" fillId="13" borderId="15" xfId="0" applyFont="1" applyFill="1" applyBorder="1"/>
    <xf numFmtId="0" fontId="4" fillId="0" borderId="19" xfId="0" applyFont="1" applyBorder="1" applyAlignment="1">
      <alignment horizontal="center" wrapText="1"/>
    </xf>
    <xf numFmtId="0" fontId="11" fillId="13" borderId="48" xfId="0" applyFont="1" applyFill="1" applyBorder="1"/>
    <xf numFmtId="0" fontId="4" fillId="0" borderId="26" xfId="0" applyFont="1" applyBorder="1" applyAlignment="1">
      <alignment horizontal="center"/>
    </xf>
    <xf numFmtId="3" fontId="11" fillId="0" borderId="8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1" fontId="0" fillId="7" borderId="19" xfId="0" applyNumberFormat="1" applyFont="1" applyFill="1" applyBorder="1" applyAlignment="1">
      <alignment horizontal="center"/>
    </xf>
    <xf numFmtId="4" fontId="11" fillId="0" borderId="9" xfId="0" applyNumberFormat="1" applyFont="1" applyBorder="1"/>
    <xf numFmtId="3" fontId="11" fillId="13" borderId="48" xfId="0" applyNumberFormat="1" applyFont="1" applyFill="1" applyBorder="1"/>
    <xf numFmtId="164" fontId="11" fillId="0" borderId="16" xfId="0" applyNumberFormat="1" applyFont="1" applyBorder="1" applyAlignment="1">
      <alignment horizontal="center" wrapText="1"/>
    </xf>
    <xf numFmtId="3" fontId="4" fillId="3" borderId="49" xfId="0" applyNumberFormat="1" applyFont="1" applyFill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3" fontId="13" fillId="0" borderId="9" xfId="0" applyNumberFormat="1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3" fontId="11" fillId="0" borderId="30" xfId="0" applyNumberFormat="1" applyFont="1" applyBorder="1" applyAlignment="1">
      <alignment horizontal="center"/>
    </xf>
    <xf numFmtId="1" fontId="11" fillId="7" borderId="30" xfId="0" applyNumberFormat="1" applyFont="1" applyFill="1" applyBorder="1" applyAlignment="1">
      <alignment horizontal="center"/>
    </xf>
    <xf numFmtId="3" fontId="11" fillId="0" borderId="30" xfId="0" applyNumberFormat="1" applyFont="1" applyBorder="1"/>
    <xf numFmtId="3" fontId="11" fillId="13" borderId="32" xfId="0" applyNumberFormat="1" applyFont="1" applyFill="1" applyBorder="1"/>
    <xf numFmtId="164" fontId="11" fillId="0" borderId="55" xfId="0" applyNumberFormat="1" applyFont="1" applyBorder="1" applyAlignment="1">
      <alignment horizontal="center" vertical="center" wrapText="1"/>
    </xf>
    <xf numFmtId="3" fontId="4" fillId="3" borderId="34" xfId="0" applyNumberFormat="1" applyFont="1" applyFill="1" applyBorder="1" applyAlignment="1">
      <alignment horizontal="center"/>
    </xf>
    <xf numFmtId="1" fontId="13" fillId="7" borderId="19" xfId="0" applyNumberFormat="1" applyFont="1" applyFill="1" applyBorder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0" fontId="20" fillId="0" borderId="10" xfId="0" applyFont="1" applyBorder="1" applyAlignment="1">
      <alignment horizontal="center" wrapText="1"/>
    </xf>
    <xf numFmtId="3" fontId="11" fillId="0" borderId="57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 wrapText="1"/>
    </xf>
    <xf numFmtId="0" fontId="5" fillId="0" borderId="56" xfId="0" applyFont="1" applyFill="1" applyBorder="1"/>
    <xf numFmtId="164" fontId="11" fillId="0" borderId="56" xfId="0" applyNumberFormat="1" applyFont="1" applyFill="1" applyBorder="1" applyAlignment="1">
      <alignment horizontal="center"/>
    </xf>
    <xf numFmtId="3" fontId="11" fillId="0" borderId="56" xfId="0" applyNumberFormat="1" applyFont="1" applyFill="1" applyBorder="1" applyAlignment="1">
      <alignment horizontal="center"/>
    </xf>
    <xf numFmtId="1" fontId="13" fillId="0" borderId="56" xfId="0" applyNumberFormat="1" applyFont="1" applyFill="1" applyBorder="1" applyAlignment="1">
      <alignment horizontal="center"/>
    </xf>
    <xf numFmtId="3" fontId="1" fillId="0" borderId="56" xfId="0" applyNumberFormat="1" applyFont="1" applyFill="1" applyBorder="1" applyAlignment="1">
      <alignment horizontal="center"/>
    </xf>
    <xf numFmtId="4" fontId="13" fillId="0" borderId="56" xfId="0" applyNumberFormat="1" applyFont="1" applyFill="1" applyBorder="1" applyAlignment="1">
      <alignment horizontal="center"/>
    </xf>
    <xf numFmtId="0" fontId="11" fillId="0" borderId="56" xfId="0" applyFont="1" applyFill="1" applyBorder="1"/>
    <xf numFmtId="4" fontId="11" fillId="0" borderId="56" xfId="0" applyNumberFormat="1" applyFont="1" applyFill="1" applyBorder="1"/>
    <xf numFmtId="3" fontId="11" fillId="0" borderId="56" xfId="0" applyNumberFormat="1" applyFont="1" applyFill="1" applyBorder="1"/>
    <xf numFmtId="0" fontId="0" fillId="0" borderId="0" xfId="0" applyFont="1" applyFill="1" applyAlignment="1"/>
    <xf numFmtId="164" fontId="11" fillId="0" borderId="56" xfId="0" applyNumberFormat="1" applyFont="1" applyFill="1" applyBorder="1" applyAlignment="1">
      <alignment horizontal="center" wrapText="1"/>
    </xf>
    <xf numFmtId="0" fontId="23" fillId="0" borderId="56" xfId="0" applyFont="1" applyFill="1" applyBorder="1"/>
    <xf numFmtId="4" fontId="23" fillId="0" borderId="56" xfId="0" applyNumberFormat="1" applyFont="1" applyFill="1" applyBorder="1"/>
    <xf numFmtId="3" fontId="23" fillId="0" borderId="56" xfId="0" applyNumberFormat="1" applyFont="1" applyFill="1" applyBorder="1"/>
    <xf numFmtId="0" fontId="16" fillId="0" borderId="0" xfId="0" applyFont="1" applyFill="1" applyAlignment="1"/>
    <xf numFmtId="164" fontId="23" fillId="0" borderId="56" xfId="0" applyNumberFormat="1" applyFont="1" applyFill="1" applyBorder="1" applyAlignment="1">
      <alignment horizontal="center" wrapText="1"/>
    </xf>
    <xf numFmtId="164" fontId="11" fillId="0" borderId="19" xfId="0" applyNumberFormat="1" applyFont="1" applyBorder="1" applyAlignment="1">
      <alignment horizontal="center"/>
    </xf>
    <xf numFmtId="1" fontId="13" fillId="0" borderId="19" xfId="0" applyNumberFormat="1" applyFont="1" applyBorder="1" applyAlignment="1">
      <alignment horizontal="center"/>
    </xf>
    <xf numFmtId="3" fontId="1" fillId="3" borderId="48" xfId="0" applyNumberFormat="1" applyFont="1" applyFill="1" applyBorder="1" applyAlignment="1">
      <alignment horizontal="center"/>
    </xf>
    <xf numFmtId="4" fontId="13" fillId="0" borderId="48" xfId="0" applyNumberFormat="1" applyFont="1" applyBorder="1" applyAlignment="1">
      <alignment horizontal="center"/>
    </xf>
    <xf numFmtId="164" fontId="23" fillId="0" borderId="56" xfId="0" applyNumberFormat="1" applyFont="1" applyFill="1" applyBorder="1" applyAlignment="1">
      <alignment horizontal="center"/>
    </xf>
    <xf numFmtId="3" fontId="23" fillId="0" borderId="56" xfId="0" applyNumberFormat="1" applyFont="1" applyFill="1" applyBorder="1" applyAlignment="1">
      <alignment horizontal="center"/>
    </xf>
    <xf numFmtId="1" fontId="23" fillId="0" borderId="56" xfId="0" applyNumberFormat="1" applyFont="1" applyFill="1" applyBorder="1" applyAlignment="1">
      <alignment horizontal="center"/>
    </xf>
    <xf numFmtId="3" fontId="24" fillId="0" borderId="56" xfId="0" applyNumberFormat="1" applyFont="1" applyFill="1" applyBorder="1" applyAlignment="1">
      <alignment horizontal="center"/>
    </xf>
    <xf numFmtId="4" fontId="23" fillId="0" borderId="56" xfId="0" applyNumberFormat="1" applyFont="1" applyFill="1" applyBorder="1" applyAlignment="1">
      <alignment horizontal="center"/>
    </xf>
    <xf numFmtId="164" fontId="11" fillId="0" borderId="61" xfId="0" applyNumberFormat="1" applyFont="1" applyFill="1" applyBorder="1" applyAlignment="1">
      <alignment horizontal="center"/>
    </xf>
    <xf numFmtId="3" fontId="11" fillId="0" borderId="61" xfId="0" applyNumberFormat="1" applyFont="1" applyFill="1" applyBorder="1" applyAlignment="1">
      <alignment horizontal="center"/>
    </xf>
    <xf numFmtId="1" fontId="13" fillId="0" borderId="61" xfId="0" applyNumberFormat="1" applyFont="1" applyFill="1" applyBorder="1" applyAlignment="1">
      <alignment horizontal="center"/>
    </xf>
    <xf numFmtId="3" fontId="1" fillId="0" borderId="61" xfId="0" applyNumberFormat="1" applyFont="1" applyFill="1" applyBorder="1" applyAlignment="1">
      <alignment horizontal="center"/>
    </xf>
    <xf numFmtId="4" fontId="13" fillId="0" borderId="61" xfId="0" applyNumberFormat="1" applyFont="1" applyFill="1" applyBorder="1" applyAlignment="1">
      <alignment horizontal="center"/>
    </xf>
    <xf numFmtId="0" fontId="20" fillId="0" borderId="56" xfId="0" applyFont="1" applyFill="1" applyBorder="1" applyAlignment="1">
      <alignment horizontal="center"/>
    </xf>
    <xf numFmtId="0" fontId="20" fillId="0" borderId="56" xfId="0" applyFont="1" applyFill="1" applyBorder="1" applyAlignment="1">
      <alignment horizontal="center"/>
    </xf>
    <xf numFmtId="0" fontId="5" fillId="0" borderId="56" xfId="0" applyFont="1" applyFill="1" applyBorder="1"/>
    <xf numFmtId="0" fontId="20" fillId="0" borderId="66" xfId="0" applyFont="1" applyBorder="1" applyAlignment="1">
      <alignment horizontal="center" wrapText="1"/>
    </xf>
    <xf numFmtId="164" fontId="11" fillId="0" borderId="70" xfId="0" applyNumberFormat="1" applyFont="1" applyBorder="1" applyAlignment="1">
      <alignment horizontal="center"/>
    </xf>
    <xf numFmtId="3" fontId="11" fillId="0" borderId="70" xfId="0" applyNumberFormat="1" applyFont="1" applyBorder="1" applyAlignment="1">
      <alignment horizontal="center"/>
    </xf>
    <xf numFmtId="1" fontId="13" fillId="0" borderId="70" xfId="0" applyNumberFormat="1" applyFont="1" applyBorder="1" applyAlignment="1">
      <alignment horizontal="center"/>
    </xf>
    <xf numFmtId="3" fontId="1" fillId="3" borderId="71" xfId="0" applyNumberFormat="1" applyFont="1" applyFill="1" applyBorder="1" applyAlignment="1">
      <alignment horizontal="center"/>
    </xf>
    <xf numFmtId="4" fontId="13" fillId="0" borderId="71" xfId="0" applyNumberFormat="1" applyFont="1" applyBorder="1" applyAlignment="1">
      <alignment horizontal="center"/>
    </xf>
    <xf numFmtId="164" fontId="11" fillId="0" borderId="59" xfId="0" applyNumberFormat="1" applyFont="1" applyFill="1" applyBorder="1" applyAlignment="1">
      <alignment horizontal="center"/>
    </xf>
    <xf numFmtId="3" fontId="11" fillId="0" borderId="59" xfId="0" applyNumberFormat="1" applyFont="1" applyFill="1" applyBorder="1" applyAlignment="1">
      <alignment horizontal="center"/>
    </xf>
    <xf numFmtId="1" fontId="13" fillId="0" borderId="59" xfId="0" applyNumberFormat="1" applyFont="1" applyFill="1" applyBorder="1" applyAlignment="1">
      <alignment horizontal="center"/>
    </xf>
    <xf numFmtId="3" fontId="1" fillId="0" borderId="59" xfId="0" applyNumberFormat="1" applyFont="1" applyFill="1" applyBorder="1" applyAlignment="1">
      <alignment horizontal="center"/>
    </xf>
    <xf numFmtId="4" fontId="13" fillId="0" borderId="59" xfId="0" applyNumberFormat="1" applyFont="1" applyFill="1" applyBorder="1" applyAlignment="1">
      <alignment horizontal="center"/>
    </xf>
    <xf numFmtId="0" fontId="5" fillId="0" borderId="59" xfId="0" applyFont="1" applyFill="1" applyBorder="1"/>
    <xf numFmtId="0" fontId="18" fillId="0" borderId="73" xfId="0" applyFont="1" applyBorder="1" applyAlignment="1">
      <alignment wrapText="1"/>
    </xf>
    <xf numFmtId="0" fontId="18" fillId="0" borderId="0" xfId="0" applyFont="1"/>
    <xf numFmtId="0" fontId="20" fillId="0" borderId="78" xfId="0" applyFont="1" applyBorder="1" applyAlignment="1">
      <alignment horizontal="center"/>
    </xf>
    <xf numFmtId="164" fontId="21" fillId="0" borderId="77" xfId="0" applyNumberFormat="1" applyFont="1" applyBorder="1" applyAlignment="1">
      <alignment horizontal="center" wrapText="1"/>
    </xf>
    <xf numFmtId="0" fontId="4" fillId="0" borderId="80" xfId="0" applyFont="1" applyBorder="1" applyAlignment="1">
      <alignment horizontal="center"/>
    </xf>
    <xf numFmtId="164" fontId="21" fillId="0" borderId="81" xfId="0" applyNumberFormat="1" applyFont="1" applyBorder="1" applyAlignment="1">
      <alignment horizontal="center" wrapText="1"/>
    </xf>
    <xf numFmtId="3" fontId="4" fillId="0" borderId="83" xfId="0" applyNumberFormat="1" applyFont="1" applyFill="1" applyBorder="1" applyAlignment="1">
      <alignment horizontal="center"/>
    </xf>
    <xf numFmtId="0" fontId="4" fillId="3" borderId="84" xfId="0" applyFont="1" applyFill="1" applyBorder="1" applyAlignment="1">
      <alignment horizontal="center" wrapText="1"/>
    </xf>
    <xf numFmtId="3" fontId="4" fillId="3" borderId="85" xfId="0" applyNumberFormat="1" applyFont="1" applyFill="1" applyBorder="1" applyAlignment="1">
      <alignment horizontal="center"/>
    </xf>
    <xf numFmtId="3" fontId="22" fillId="0" borderId="82" xfId="0" applyNumberFormat="1" applyFont="1" applyFill="1" applyBorder="1" applyAlignment="1">
      <alignment horizontal="center"/>
    </xf>
    <xf numFmtId="3" fontId="4" fillId="0" borderId="82" xfId="0" applyNumberFormat="1" applyFont="1" applyFill="1" applyBorder="1" applyAlignment="1">
      <alignment horizontal="center"/>
    </xf>
    <xf numFmtId="0" fontId="4" fillId="3" borderId="88" xfId="0" applyFont="1" applyFill="1" applyBorder="1" applyAlignment="1">
      <alignment horizontal="center" wrapText="1"/>
    </xf>
    <xf numFmtId="3" fontId="4" fillId="3" borderId="88" xfId="0" applyNumberFormat="1" applyFont="1" applyFill="1" applyBorder="1" applyAlignment="1">
      <alignment horizontal="center"/>
    </xf>
    <xf numFmtId="0" fontId="10" fillId="0" borderId="73" xfId="0" applyFont="1" applyBorder="1"/>
    <xf numFmtId="0" fontId="10" fillId="0" borderId="56" xfId="0" applyFont="1" applyFill="1" applyBorder="1"/>
    <xf numFmtId="0" fontId="0" fillId="0" borderId="56" xfId="0" applyFont="1" applyFill="1" applyBorder="1" applyAlignment="1"/>
    <xf numFmtId="2" fontId="11" fillId="0" borderId="56" xfId="0" applyNumberFormat="1" applyFont="1" applyFill="1" applyBorder="1"/>
    <xf numFmtId="0" fontId="6" fillId="0" borderId="56" xfId="0" applyFont="1" applyFill="1" applyBorder="1" applyAlignment="1"/>
    <xf numFmtId="0" fontId="6" fillId="0" borderId="56" xfId="0" applyFont="1" applyFill="1" applyBorder="1"/>
    <xf numFmtId="3" fontId="4" fillId="3" borderId="82" xfId="0" applyNumberFormat="1" applyFont="1" applyFill="1" applyBorder="1" applyAlignment="1">
      <alignment horizontal="center"/>
    </xf>
    <xf numFmtId="3" fontId="23" fillId="0" borderId="69" xfId="0" applyNumberFormat="1" applyFont="1" applyBorder="1" applyAlignment="1">
      <alignment horizontal="center"/>
    </xf>
    <xf numFmtId="164" fontId="11" fillId="0" borderId="93" xfId="0" applyNumberFormat="1" applyFont="1" applyBorder="1" applyAlignment="1">
      <alignment horizontal="center"/>
    </xf>
    <xf numFmtId="3" fontId="11" fillId="0" borderId="93" xfId="0" applyNumberFormat="1" applyFont="1" applyBorder="1" applyAlignment="1">
      <alignment horizontal="center"/>
    </xf>
    <xf numFmtId="1" fontId="13" fillId="0" borderId="93" xfId="0" applyNumberFormat="1" applyFont="1" applyBorder="1" applyAlignment="1">
      <alignment horizontal="center"/>
    </xf>
    <xf numFmtId="3" fontId="1" fillId="3" borderId="94" xfId="0" applyNumberFormat="1" applyFont="1" applyFill="1" applyBorder="1" applyAlignment="1">
      <alignment horizontal="center"/>
    </xf>
    <xf numFmtId="4" fontId="13" fillId="0" borderId="94" xfId="0" applyNumberFormat="1" applyFont="1" applyBorder="1" applyAlignment="1">
      <alignment horizontal="center"/>
    </xf>
    <xf numFmtId="164" fontId="21" fillId="0" borderId="95" xfId="0" applyNumberFormat="1" applyFont="1" applyBorder="1" applyAlignment="1">
      <alignment horizontal="center" wrapText="1"/>
    </xf>
    <xf numFmtId="3" fontId="4" fillId="3" borderId="92" xfId="0" applyNumberFormat="1" applyFont="1" applyFill="1" applyBorder="1" applyAlignment="1">
      <alignment horizontal="center"/>
    </xf>
    <xf numFmtId="0" fontId="0" fillId="0" borderId="90" xfId="0" applyFont="1" applyBorder="1" applyAlignment="1"/>
    <xf numFmtId="0" fontId="10" fillId="0" borderId="98" xfId="0" applyFont="1" applyBorder="1"/>
    <xf numFmtId="0" fontId="0" fillId="0" borderId="98" xfId="0" applyFont="1" applyBorder="1" applyAlignment="1"/>
    <xf numFmtId="0" fontId="10" fillId="0" borderId="98" xfId="0" applyFont="1" applyFill="1" applyBorder="1"/>
    <xf numFmtId="0" fontId="20" fillId="0" borderId="79" xfId="0" applyFont="1" applyBorder="1" applyAlignment="1">
      <alignment horizontal="center" wrapText="1"/>
    </xf>
    <xf numFmtId="4" fontId="13" fillId="0" borderId="99" xfId="0" applyNumberFormat="1" applyFont="1" applyBorder="1" applyAlignment="1">
      <alignment horizontal="center"/>
    </xf>
    <xf numFmtId="3" fontId="13" fillId="0" borderId="100" xfId="0" applyNumberFormat="1" applyFont="1" applyBorder="1" applyAlignment="1">
      <alignment horizontal="center"/>
    </xf>
    <xf numFmtId="3" fontId="13" fillId="0" borderId="101" xfId="0" applyNumberFormat="1" applyFont="1" applyBorder="1" applyAlignment="1">
      <alignment horizontal="center"/>
    </xf>
    <xf numFmtId="3" fontId="13" fillId="0" borderId="103" xfId="0" applyNumberFormat="1" applyFont="1" applyBorder="1" applyAlignment="1">
      <alignment horizontal="center"/>
    </xf>
    <xf numFmtId="3" fontId="13" fillId="0" borderId="61" xfId="0" applyNumberFormat="1" applyFont="1" applyBorder="1" applyAlignment="1">
      <alignment horizontal="center"/>
    </xf>
    <xf numFmtId="1" fontId="23" fillId="0" borderId="57" xfId="0" applyNumberFormat="1" applyFont="1" applyBorder="1" applyAlignment="1">
      <alignment horizontal="center"/>
    </xf>
    <xf numFmtId="0" fontId="10" fillId="0" borderId="105" xfId="0" applyFont="1" applyBorder="1"/>
    <xf numFmtId="0" fontId="10" fillId="0" borderId="104" xfId="0" applyFont="1" applyBorder="1"/>
    <xf numFmtId="3" fontId="25" fillId="0" borderId="56" xfId="0" applyNumberFormat="1" applyFont="1" applyFill="1" applyBorder="1" applyAlignment="1">
      <alignment horizontal="center"/>
    </xf>
    <xf numFmtId="164" fontId="21" fillId="0" borderId="106" xfId="0" applyNumberFormat="1" applyFont="1" applyBorder="1" applyAlignment="1">
      <alignment horizontal="center" wrapText="1"/>
    </xf>
    <xf numFmtId="4" fontId="11" fillId="0" borderId="61" xfId="0" applyNumberFormat="1" applyFont="1" applyFill="1" applyBorder="1"/>
    <xf numFmtId="3" fontId="11" fillId="0" borderId="61" xfId="0" applyNumberFormat="1" applyFont="1" applyFill="1" applyBorder="1"/>
    <xf numFmtId="0" fontId="11" fillId="0" borderId="61" xfId="0" applyFont="1" applyFill="1" applyBorder="1"/>
    <xf numFmtId="0" fontId="0" fillId="0" borderId="61" xfId="0" applyFont="1" applyFill="1" applyBorder="1" applyAlignment="1"/>
    <xf numFmtId="164" fontId="11" fillId="0" borderId="61" xfId="0" applyNumberFormat="1" applyFont="1" applyFill="1" applyBorder="1" applyAlignment="1">
      <alignment horizontal="center" wrapText="1"/>
    </xf>
    <xf numFmtId="3" fontId="4" fillId="0" borderId="102" xfId="0" applyNumberFormat="1" applyFont="1" applyFill="1" applyBorder="1" applyAlignment="1">
      <alignment horizontal="center"/>
    </xf>
    <xf numFmtId="3" fontId="11" fillId="0" borderId="109" xfId="0" applyNumberFormat="1" applyFont="1" applyBorder="1" applyAlignment="1">
      <alignment horizontal="center"/>
    </xf>
    <xf numFmtId="1" fontId="0" fillId="7" borderId="108" xfId="0" applyNumberFormat="1" applyFont="1" applyFill="1" applyBorder="1" applyAlignment="1">
      <alignment horizontal="center"/>
    </xf>
    <xf numFmtId="0" fontId="20" fillId="0" borderId="56" xfId="0" applyFont="1" applyFill="1" applyBorder="1" applyAlignment="1">
      <alignment horizontal="center"/>
    </xf>
    <xf numFmtId="0" fontId="5" fillId="0" borderId="56" xfId="0" applyFont="1" applyFill="1" applyBorder="1"/>
    <xf numFmtId="0" fontId="5" fillId="0" borderId="8" xfId="0" applyFont="1" applyBorder="1"/>
    <xf numFmtId="0" fontId="22" fillId="0" borderId="56" xfId="0" applyFont="1" applyFill="1" applyBorder="1" applyAlignment="1">
      <alignment horizontal="center"/>
    </xf>
    <xf numFmtId="0" fontId="16" fillId="0" borderId="56" xfId="0" applyFont="1" applyFill="1" applyBorder="1"/>
    <xf numFmtId="0" fontId="2" fillId="10" borderId="29" xfId="0" applyFont="1" applyFill="1" applyBorder="1" applyAlignment="1">
      <alignment horizontal="center"/>
    </xf>
    <xf numFmtId="0" fontId="5" fillId="0" borderId="29" xfId="0" applyFont="1" applyBorder="1"/>
    <xf numFmtId="0" fontId="2" fillId="4" borderId="8" xfId="0" applyFont="1" applyFill="1" applyBorder="1" applyAlignment="1">
      <alignment horizontal="center"/>
    </xf>
    <xf numFmtId="0" fontId="5" fillId="0" borderId="9" xfId="0" applyFont="1" applyBorder="1"/>
    <xf numFmtId="0" fontId="2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4" fillId="0" borderId="8" xfId="0" applyFont="1" applyBorder="1" applyAlignment="1">
      <alignment wrapText="1"/>
    </xf>
    <xf numFmtId="0" fontId="2" fillId="9" borderId="8" xfId="0" applyFont="1" applyFill="1" applyBorder="1" applyAlignment="1">
      <alignment horizontal="center"/>
    </xf>
    <xf numFmtId="0" fontId="4" fillId="0" borderId="36" xfId="0" applyFont="1" applyBorder="1" applyAlignment="1">
      <alignment wrapText="1"/>
    </xf>
    <xf numFmtId="0" fontId="5" fillId="0" borderId="37" xfId="0" applyFont="1" applyBorder="1"/>
    <xf numFmtId="0" fontId="4" fillId="14" borderId="47" xfId="0" applyFont="1" applyFill="1" applyBorder="1" applyAlignment="1">
      <alignment horizontal="center" wrapText="1"/>
    </xf>
    <xf numFmtId="0" fontId="4" fillId="15" borderId="47" xfId="0" applyFont="1" applyFill="1" applyBorder="1" applyAlignment="1">
      <alignment horizontal="center"/>
    </xf>
    <xf numFmtId="0" fontId="4" fillId="16" borderId="54" xfId="0" applyFont="1" applyFill="1" applyBorder="1" applyAlignment="1">
      <alignment horizontal="center"/>
    </xf>
    <xf numFmtId="0" fontId="4" fillId="0" borderId="47" xfId="0" applyFont="1" applyBorder="1" applyAlignment="1">
      <alignment wrapText="1"/>
    </xf>
    <xf numFmtId="0" fontId="4" fillId="12" borderId="47" xfId="0" applyFont="1" applyFill="1" applyBorder="1" applyAlignment="1">
      <alignment horizontal="center"/>
    </xf>
    <xf numFmtId="0" fontId="3" fillId="17" borderId="65" xfId="0" applyFont="1" applyFill="1" applyBorder="1"/>
    <xf numFmtId="2" fontId="3" fillId="17" borderId="65" xfId="0" applyNumberFormat="1" applyFont="1" applyFill="1" applyBorder="1"/>
    <xf numFmtId="0" fontId="17" fillId="17" borderId="65" xfId="0" applyFont="1" applyFill="1" applyBorder="1" applyAlignment="1">
      <alignment horizontal="center"/>
    </xf>
    <xf numFmtId="0" fontId="11" fillId="17" borderId="58" xfId="0" applyFont="1" applyFill="1" applyBorder="1"/>
    <xf numFmtId="0" fontId="0" fillId="18" borderId="58" xfId="0" applyFont="1" applyFill="1" applyBorder="1" applyAlignment="1"/>
    <xf numFmtId="164" fontId="11" fillId="18" borderId="58" xfId="0" applyNumberFormat="1" applyFont="1" applyFill="1" applyBorder="1" applyAlignment="1">
      <alignment horizontal="center" wrapText="1"/>
    </xf>
    <xf numFmtId="0" fontId="0" fillId="18" borderId="0" xfId="0" applyFont="1" applyFill="1" applyAlignment="1"/>
    <xf numFmtId="0" fontId="3" fillId="17" borderId="58" xfId="0" applyFont="1" applyFill="1" applyBorder="1"/>
    <xf numFmtId="4" fontId="11" fillId="18" borderId="58" xfId="0" applyNumberFormat="1" applyFont="1" applyFill="1" applyBorder="1"/>
    <xf numFmtId="3" fontId="11" fillId="18" borderId="58" xfId="0" applyNumberFormat="1" applyFont="1" applyFill="1" applyBorder="1"/>
    <xf numFmtId="0" fontId="11" fillId="18" borderId="58" xfId="0" applyFont="1" applyFill="1" applyBorder="1"/>
    <xf numFmtId="3" fontId="4" fillId="18" borderId="86" xfId="0" applyNumberFormat="1" applyFont="1" applyFill="1" applyBorder="1" applyAlignment="1">
      <alignment horizontal="center"/>
    </xf>
    <xf numFmtId="4" fontId="11" fillId="18" borderId="68" xfId="0" applyNumberFormat="1" applyFont="1" applyFill="1" applyBorder="1"/>
    <xf numFmtId="4" fontId="11" fillId="18" borderId="56" xfId="0" applyNumberFormat="1" applyFont="1" applyFill="1" applyBorder="1"/>
    <xf numFmtId="3" fontId="11" fillId="18" borderId="56" xfId="0" applyNumberFormat="1" applyFont="1" applyFill="1" applyBorder="1"/>
    <xf numFmtId="0" fontId="11" fillId="18" borderId="56" xfId="0" applyFont="1" applyFill="1" applyBorder="1"/>
    <xf numFmtId="0" fontId="0" fillId="18" borderId="56" xfId="0" applyFont="1" applyFill="1" applyBorder="1" applyAlignment="1"/>
    <xf numFmtId="0" fontId="17" fillId="19" borderId="65" xfId="0" applyFont="1" applyFill="1" applyBorder="1" applyAlignment="1"/>
    <xf numFmtId="0" fontId="2" fillId="19" borderId="65" xfId="0" applyFont="1" applyFill="1" applyBorder="1"/>
    <xf numFmtId="0" fontId="3" fillId="19" borderId="65" xfId="0" applyFont="1" applyFill="1" applyBorder="1"/>
    <xf numFmtId="2" fontId="3" fillId="19" borderId="65" xfId="0" applyNumberFormat="1" applyFont="1" applyFill="1" applyBorder="1"/>
    <xf numFmtId="0" fontId="11" fillId="19" borderId="65" xfId="0" applyFont="1" applyFill="1" applyBorder="1"/>
    <xf numFmtId="4" fontId="11" fillId="19" borderId="58" xfId="0" applyNumberFormat="1" applyFont="1" applyFill="1" applyBorder="1"/>
    <xf numFmtId="3" fontId="4" fillId="20" borderId="63" xfId="0" applyNumberFormat="1" applyFont="1" applyFill="1" applyBorder="1" applyAlignment="1">
      <alignment horizontal="center"/>
    </xf>
    <xf numFmtId="4" fontId="11" fillId="19" borderId="68" xfId="0" applyNumberFormat="1" applyFont="1" applyFill="1" applyBorder="1"/>
    <xf numFmtId="4" fontId="11" fillId="19" borderId="56" xfId="0" applyNumberFormat="1" applyFont="1" applyFill="1" applyBorder="1"/>
    <xf numFmtId="4" fontId="11" fillId="19" borderId="64" xfId="0" applyNumberFormat="1" applyFont="1" applyFill="1" applyBorder="1"/>
    <xf numFmtId="4" fontId="11" fillId="19" borderId="59" xfId="0" applyNumberFormat="1" applyFont="1" applyFill="1" applyBorder="1"/>
    <xf numFmtId="0" fontId="17" fillId="19" borderId="65" xfId="0" applyFont="1" applyFill="1" applyBorder="1" applyAlignment="1">
      <alignment horizontal="center"/>
    </xf>
    <xf numFmtId="3" fontId="11" fillId="19" borderId="58" xfId="0" applyNumberFormat="1" applyFont="1" applyFill="1" applyBorder="1"/>
    <xf numFmtId="0" fontId="11" fillId="19" borderId="58" xfId="0" applyFont="1" applyFill="1" applyBorder="1"/>
    <xf numFmtId="0" fontId="0" fillId="21" borderId="58" xfId="0" applyFont="1" applyFill="1" applyBorder="1" applyAlignment="1"/>
    <xf numFmtId="164" fontId="11" fillId="21" borderId="58" xfId="0" applyNumberFormat="1" applyFont="1" applyFill="1" applyBorder="1" applyAlignment="1">
      <alignment horizontal="center" wrapText="1"/>
    </xf>
    <xf numFmtId="3" fontId="4" fillId="20" borderId="86" xfId="0" applyNumberFormat="1" applyFont="1" applyFill="1" applyBorder="1" applyAlignment="1">
      <alignment horizontal="center"/>
    </xf>
    <xf numFmtId="3" fontId="11" fillId="19" borderId="56" xfId="0" applyNumberFormat="1" applyFont="1" applyFill="1" applyBorder="1"/>
    <xf numFmtId="0" fontId="11" fillId="19" borderId="56" xfId="0" applyFont="1" applyFill="1" applyBorder="1"/>
    <xf numFmtId="0" fontId="0" fillId="21" borderId="0" xfId="0" applyFont="1" applyFill="1" applyAlignment="1"/>
    <xf numFmtId="3" fontId="11" fillId="19" borderId="59" xfId="0" applyNumberFormat="1" applyFont="1" applyFill="1" applyBorder="1"/>
    <xf numFmtId="0" fontId="11" fillId="19" borderId="59" xfId="0" applyFont="1" applyFill="1" applyBorder="1"/>
    <xf numFmtId="0" fontId="0" fillId="21" borderId="59" xfId="0" applyFont="1" applyFill="1" applyBorder="1" applyAlignment="1"/>
    <xf numFmtId="0" fontId="19" fillId="22" borderId="65" xfId="0" applyFont="1" applyFill="1" applyBorder="1" applyAlignment="1">
      <alignment horizontal="center"/>
    </xf>
    <xf numFmtId="0" fontId="11" fillId="22" borderId="69" xfId="0" applyFont="1" applyFill="1" applyBorder="1"/>
    <xf numFmtId="2" fontId="11" fillId="22" borderId="69" xfId="0" applyNumberFormat="1" applyFont="1" applyFill="1" applyBorder="1"/>
    <xf numFmtId="0" fontId="11" fillId="22" borderId="24" xfId="0" applyFont="1" applyFill="1" applyBorder="1"/>
    <xf numFmtId="0" fontId="11" fillId="22" borderId="56" xfId="0" applyFont="1" applyFill="1" applyBorder="1"/>
    <xf numFmtId="0" fontId="11" fillId="22" borderId="87" xfId="0" applyFont="1" applyFill="1" applyBorder="1"/>
    <xf numFmtId="0" fontId="19" fillId="22" borderId="75" xfId="0" applyFont="1" applyFill="1" applyBorder="1" applyAlignment="1">
      <alignment horizontal="center"/>
    </xf>
    <xf numFmtId="0" fontId="19" fillId="22" borderId="53" xfId="0" applyFont="1" applyFill="1" applyBorder="1" applyAlignment="1">
      <alignment horizontal="center"/>
    </xf>
    <xf numFmtId="0" fontId="4" fillId="23" borderId="74" xfId="0" applyFont="1" applyFill="1" applyBorder="1" applyAlignment="1">
      <alignment horizontal="center"/>
    </xf>
    <xf numFmtId="0" fontId="5" fillId="24" borderId="62" xfId="0" applyFont="1" applyFill="1" applyBorder="1"/>
    <xf numFmtId="0" fontId="22" fillId="25" borderId="89" xfId="0" applyFont="1" applyFill="1" applyBorder="1" applyAlignment="1">
      <alignment horizontal="center"/>
    </xf>
    <xf numFmtId="0" fontId="16" fillId="24" borderId="72" xfId="0" applyFont="1" applyFill="1" applyBorder="1"/>
    <xf numFmtId="0" fontId="4" fillId="21" borderId="53" xfId="0" applyFont="1" applyFill="1" applyBorder="1" applyAlignment="1">
      <alignment wrapText="1"/>
    </xf>
    <xf numFmtId="0" fontId="20" fillId="26" borderId="72" xfId="0" applyFont="1" applyFill="1" applyBorder="1" applyAlignment="1">
      <alignment horizontal="center"/>
    </xf>
    <xf numFmtId="0" fontId="5" fillId="21" borderId="53" xfId="0" applyFont="1" applyFill="1" applyBorder="1"/>
    <xf numFmtId="0" fontId="20" fillId="26" borderId="69" xfId="0" applyFont="1" applyFill="1" applyBorder="1" applyAlignment="1">
      <alignment horizontal="center"/>
    </xf>
    <xf numFmtId="0" fontId="5" fillId="21" borderId="69" xfId="0" applyFont="1" applyFill="1" applyBorder="1"/>
    <xf numFmtId="0" fontId="4" fillId="27" borderId="62" xfId="0" applyFont="1" applyFill="1" applyBorder="1" applyAlignment="1">
      <alignment wrapText="1"/>
    </xf>
    <xf numFmtId="0" fontId="5" fillId="27" borderId="62" xfId="0" applyFont="1" applyFill="1" applyBorder="1"/>
    <xf numFmtId="0" fontId="20" fillId="28" borderId="107" xfId="0" applyFont="1" applyFill="1" applyBorder="1" applyAlignment="1">
      <alignment horizontal="center"/>
    </xf>
    <xf numFmtId="0" fontId="5" fillId="27" borderId="60" xfId="0" applyFont="1" applyFill="1" applyBorder="1"/>
    <xf numFmtId="0" fontId="3" fillId="29" borderId="65" xfId="0" applyFont="1" applyFill="1" applyBorder="1"/>
    <xf numFmtId="2" fontId="3" fillId="29" borderId="65" xfId="0" applyNumberFormat="1" applyFont="1" applyFill="1" applyBorder="1"/>
    <xf numFmtId="4" fontId="11" fillId="29" borderId="58" xfId="0" applyNumberFormat="1" applyFont="1" applyFill="1" applyBorder="1"/>
    <xf numFmtId="3" fontId="4" fillId="30" borderId="97" xfId="0" applyNumberFormat="1" applyFont="1" applyFill="1" applyBorder="1" applyAlignment="1">
      <alignment horizontal="center"/>
    </xf>
    <xf numFmtId="4" fontId="11" fillId="29" borderId="56" xfId="0" applyNumberFormat="1" applyFont="1" applyFill="1" applyBorder="1"/>
    <xf numFmtId="4" fontId="11" fillId="31" borderId="56" xfId="0" applyNumberFormat="1" applyFont="1" applyFill="1" applyBorder="1"/>
    <xf numFmtId="4" fontId="11" fillId="29" borderId="91" xfId="0" applyNumberFormat="1" applyFont="1" applyFill="1" applyBorder="1"/>
    <xf numFmtId="0" fontId="4" fillId="32" borderId="53" xfId="0" applyFont="1" applyFill="1" applyBorder="1" applyAlignment="1">
      <alignment wrapText="1"/>
    </xf>
    <xf numFmtId="0" fontId="20" fillId="33" borderId="96" xfId="0" applyFont="1" applyFill="1" applyBorder="1" applyAlignment="1">
      <alignment horizontal="center"/>
    </xf>
    <xf numFmtId="0" fontId="17" fillId="29" borderId="65" xfId="0" applyFont="1" applyFill="1" applyBorder="1" applyAlignment="1">
      <alignment horizontal="center"/>
    </xf>
    <xf numFmtId="0" fontId="17" fillId="0" borderId="67" xfId="0" applyFont="1" applyFill="1" applyBorder="1" applyAlignment="1">
      <alignment horizontal="center"/>
    </xf>
    <xf numFmtId="0" fontId="3" fillId="0" borderId="67" xfId="0" applyFont="1" applyFill="1" applyBorder="1"/>
    <xf numFmtId="2" fontId="3" fillId="0" borderId="67" xfId="0" applyNumberFormat="1" applyFont="1" applyFill="1" applyBorder="1"/>
    <xf numFmtId="0" fontId="3" fillId="0" borderId="42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76" xfId="0" applyFont="1" applyFill="1" applyBorder="1"/>
    <xf numFmtId="0" fontId="4" fillId="0" borderId="53" xfId="0" applyFont="1" applyFill="1" applyBorder="1" applyAlignment="1">
      <alignment wrapText="1"/>
    </xf>
    <xf numFmtId="0" fontId="5" fillId="0" borderId="8" xfId="0" applyFont="1" applyFill="1" applyBorder="1"/>
    <xf numFmtId="0" fontId="4" fillId="0" borderId="10" xfId="0" applyFont="1" applyFill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 wrapText="1"/>
    </xf>
    <xf numFmtId="0" fontId="20" fillId="0" borderId="10" xfId="0" applyFont="1" applyFill="1" applyBorder="1" applyAlignment="1">
      <alignment horizontal="center" wrapText="1"/>
    </xf>
    <xf numFmtId="0" fontId="20" fillId="0" borderId="66" xfId="0" applyFont="1" applyFill="1" applyBorder="1" applyAlignment="1">
      <alignment horizontal="center" wrapText="1"/>
    </xf>
    <xf numFmtId="0" fontId="11" fillId="0" borderId="68" xfId="0" applyFont="1" applyFill="1" applyBorder="1"/>
    <xf numFmtId="0" fontId="11" fillId="0" borderId="13" xfId="0" applyFont="1" applyFill="1" applyBorder="1"/>
    <xf numFmtId="0" fontId="11" fillId="0" borderId="82" xfId="0" applyFont="1" applyFill="1" applyBorder="1"/>
    <xf numFmtId="0" fontId="20" fillId="0" borderId="89" xfId="0" applyFont="1" applyFill="1" applyBorder="1" applyAlignment="1">
      <alignment horizontal="center"/>
    </xf>
    <xf numFmtId="0" fontId="5" fillId="0" borderId="72" xfId="0" applyFont="1" applyFill="1" applyBorder="1"/>
    <xf numFmtId="164" fontId="11" fillId="0" borderId="70" xfId="0" applyNumberFormat="1" applyFont="1" applyFill="1" applyBorder="1" applyAlignment="1">
      <alignment horizontal="center"/>
    </xf>
    <xf numFmtId="3" fontId="11" fillId="0" borderId="70" xfId="0" applyNumberFormat="1" applyFont="1" applyFill="1" applyBorder="1" applyAlignment="1">
      <alignment horizontal="center"/>
    </xf>
    <xf numFmtId="1" fontId="13" fillId="0" borderId="70" xfId="0" applyNumberFormat="1" applyFont="1" applyFill="1" applyBorder="1" applyAlignment="1">
      <alignment horizontal="center"/>
    </xf>
    <xf numFmtId="3" fontId="1" fillId="0" borderId="71" xfId="0" applyNumberFormat="1" applyFont="1" applyFill="1" applyBorder="1" applyAlignment="1">
      <alignment horizontal="center"/>
    </xf>
    <xf numFmtId="4" fontId="13" fillId="0" borderId="71" xfId="0" applyNumberFormat="1" applyFont="1" applyFill="1" applyBorder="1" applyAlignment="1">
      <alignment horizontal="center"/>
    </xf>
    <xf numFmtId="0" fontId="11" fillId="0" borderId="64" xfId="0" applyFont="1" applyFill="1" applyBorder="1"/>
    <xf numFmtId="4" fontId="11" fillId="0" borderId="59" xfId="0" applyNumberFormat="1" applyFont="1" applyFill="1" applyBorder="1"/>
    <xf numFmtId="3" fontId="11" fillId="0" borderId="59" xfId="0" applyNumberFormat="1" applyFont="1" applyFill="1" applyBorder="1"/>
    <xf numFmtId="0" fontId="11" fillId="0" borderId="59" xfId="0" applyFont="1" applyFill="1" applyBorder="1"/>
    <xf numFmtId="3" fontId="11" fillId="0" borderId="83" xfId="0" applyNumberFormat="1" applyFont="1" applyFill="1" applyBorder="1"/>
    <xf numFmtId="0" fontId="1" fillId="0" borderId="73" xfId="0" applyFont="1" applyBorder="1" applyAlignment="1">
      <alignment wrapText="1"/>
    </xf>
  </cellXfs>
  <cellStyles count="1"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FF6F1"/>
      <color rgb="FFC9FFF1"/>
      <color rgb="FFFCFDBE"/>
      <color rgb="FFD2D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D929-EC6A-1C42-9013-77A0DD5B3C6E}">
  <dimension ref="A1:V101"/>
  <sheetViews>
    <sheetView tabSelected="1" workbookViewId="0">
      <selection activeCell="H50" sqref="H50"/>
    </sheetView>
  </sheetViews>
  <sheetFormatPr baseColWidth="10" defaultRowHeight="13" x14ac:dyDescent="0.15"/>
  <cols>
    <col min="8" max="8" width="34.33203125" bestFit="1" customWidth="1"/>
  </cols>
  <sheetData>
    <row r="1" spans="1:21" ht="16" thickBot="1" x14ac:dyDescent="0.25">
      <c r="A1" s="196" t="s">
        <v>81</v>
      </c>
    </row>
    <row r="2" spans="1:21" ht="17" thickTop="1" thickBot="1" x14ac:dyDescent="0.25">
      <c r="A2" s="88"/>
      <c r="B2" s="337" t="s">
        <v>80</v>
      </c>
      <c r="C2" s="337"/>
      <c r="D2" s="338"/>
      <c r="E2" s="338"/>
      <c r="F2" s="338"/>
      <c r="G2" s="339"/>
      <c r="H2" s="338"/>
      <c r="I2" s="338"/>
      <c r="J2" s="338"/>
      <c r="K2" s="340"/>
      <c r="L2" s="341"/>
      <c r="M2" s="342"/>
      <c r="N2" s="341"/>
      <c r="O2" s="340"/>
      <c r="P2" s="341"/>
      <c r="Q2" s="342"/>
      <c r="R2" s="341"/>
      <c r="S2" s="341"/>
      <c r="T2" s="340"/>
      <c r="U2" s="343"/>
    </row>
    <row r="3" spans="1:21" ht="46" thickBot="1" x14ac:dyDescent="0.25">
      <c r="A3" s="195" t="s">
        <v>61</v>
      </c>
      <c r="B3" s="344" t="s">
        <v>3</v>
      </c>
      <c r="C3" s="345"/>
      <c r="D3" s="346" t="s">
        <v>4</v>
      </c>
      <c r="E3" s="346" t="s">
        <v>5</v>
      </c>
      <c r="F3" s="346" t="s">
        <v>6</v>
      </c>
      <c r="G3" s="347" t="s">
        <v>7</v>
      </c>
      <c r="H3" s="348" t="s">
        <v>8</v>
      </c>
      <c r="I3" s="349" t="s">
        <v>70</v>
      </c>
      <c r="J3" s="350" t="s">
        <v>18</v>
      </c>
      <c r="K3" s="351"/>
      <c r="L3" s="352"/>
      <c r="M3" s="156"/>
      <c r="N3" s="156"/>
      <c r="O3" s="156"/>
      <c r="P3" s="156"/>
      <c r="Q3" s="156"/>
      <c r="R3" s="156"/>
      <c r="S3" s="352"/>
      <c r="T3" s="156"/>
      <c r="U3" s="353"/>
    </row>
    <row r="4" spans="1:21" ht="17" thickTop="1" thickBot="1" x14ac:dyDescent="0.25">
      <c r="A4" s="51"/>
      <c r="B4" s="354" t="s">
        <v>62</v>
      </c>
      <c r="C4" s="355"/>
      <c r="D4" s="356">
        <v>130</v>
      </c>
      <c r="E4" s="357">
        <v>150</v>
      </c>
      <c r="F4" s="357">
        <v>10</v>
      </c>
      <c r="G4" s="358">
        <v>10</v>
      </c>
      <c r="H4" s="359">
        <v>900</v>
      </c>
      <c r="I4" s="360">
        <f>H4*0.11</f>
        <v>99</v>
      </c>
      <c r="J4" s="360">
        <f>H4*0.89</f>
        <v>801</v>
      </c>
      <c r="K4" s="361"/>
      <c r="L4" s="362"/>
      <c r="M4" s="362"/>
      <c r="N4" s="363"/>
      <c r="O4" s="364"/>
      <c r="P4" s="362"/>
      <c r="Q4" s="362"/>
      <c r="R4" s="363"/>
      <c r="S4" s="363"/>
      <c r="T4" s="363"/>
      <c r="U4" s="365"/>
    </row>
    <row r="5" spans="1:21" ht="15" x14ac:dyDescent="0.2">
      <c r="A5" s="51"/>
      <c r="B5" s="194"/>
      <c r="C5" s="194"/>
      <c r="D5" s="189"/>
      <c r="E5" s="190"/>
      <c r="F5" s="190"/>
      <c r="G5" s="191"/>
      <c r="H5" s="192"/>
      <c r="I5" s="193"/>
      <c r="J5" s="193"/>
      <c r="K5" s="156"/>
      <c r="L5" s="157"/>
      <c r="M5" s="157"/>
      <c r="N5" s="158"/>
      <c r="O5" s="156"/>
      <c r="P5" s="157"/>
      <c r="Q5" s="157"/>
      <c r="R5" s="158"/>
      <c r="S5" s="159"/>
      <c r="T5" s="160"/>
      <c r="U5" s="201"/>
    </row>
    <row r="6" spans="1:21" ht="16" thickBot="1" x14ac:dyDescent="0.25">
      <c r="A6" s="51"/>
      <c r="B6" s="283" t="s">
        <v>72</v>
      </c>
      <c r="C6" s="284"/>
      <c r="D6" s="285"/>
      <c r="E6" s="285"/>
      <c r="F6" s="285"/>
      <c r="G6" s="286"/>
      <c r="H6" s="285"/>
      <c r="I6" s="285"/>
      <c r="J6" s="285"/>
      <c r="K6" s="287"/>
      <c r="L6" s="288"/>
      <c r="M6" s="288"/>
      <c r="N6" s="288"/>
      <c r="O6" s="288"/>
      <c r="P6" s="288"/>
      <c r="Q6" s="288"/>
      <c r="R6" s="288"/>
      <c r="S6" s="288"/>
      <c r="T6" s="288"/>
      <c r="U6" s="289"/>
    </row>
    <row r="7" spans="1:21" ht="46" thickBot="1" x14ac:dyDescent="0.25">
      <c r="A7" s="208"/>
      <c r="B7" s="318" t="s">
        <v>3</v>
      </c>
      <c r="C7" s="318"/>
      <c r="D7" s="14" t="s">
        <v>4</v>
      </c>
      <c r="E7" s="14" t="s">
        <v>5</v>
      </c>
      <c r="F7" s="14" t="s">
        <v>6</v>
      </c>
      <c r="G7" s="15" t="s">
        <v>7</v>
      </c>
      <c r="H7" s="16" t="s">
        <v>8</v>
      </c>
      <c r="I7" s="147" t="s">
        <v>74</v>
      </c>
      <c r="J7" s="149" t="s">
        <v>75</v>
      </c>
      <c r="K7" s="149" t="s">
        <v>59</v>
      </c>
      <c r="L7" s="290"/>
      <c r="M7" s="291"/>
      <c r="N7" s="291"/>
      <c r="O7" s="291"/>
      <c r="P7" s="291"/>
      <c r="Q7" s="291"/>
      <c r="R7" s="291"/>
      <c r="S7" s="291"/>
      <c r="T7" s="197" t="s">
        <v>44</v>
      </c>
      <c r="U7" s="202" t="s">
        <v>13</v>
      </c>
    </row>
    <row r="8" spans="1:21" ht="32" thickTop="1" thickBot="1" x14ac:dyDescent="0.25">
      <c r="A8" s="208"/>
      <c r="B8" s="319" t="s">
        <v>73</v>
      </c>
      <c r="C8" s="319"/>
      <c r="D8" s="184">
        <v>130</v>
      </c>
      <c r="E8" s="185">
        <v>150</v>
      </c>
      <c r="F8" s="185">
        <v>10</v>
      </c>
      <c r="G8" s="186">
        <v>10</v>
      </c>
      <c r="H8" s="187">
        <v>900</v>
      </c>
      <c r="I8" s="188">
        <f>H8*0.01</f>
        <v>9</v>
      </c>
      <c r="J8" s="188">
        <f>H8*0.984</f>
        <v>885.6</v>
      </c>
      <c r="K8" s="188">
        <f>I8*0.04</f>
        <v>0.36</v>
      </c>
      <c r="L8" s="292"/>
      <c r="M8" s="293"/>
      <c r="N8" s="293"/>
      <c r="O8" s="293"/>
      <c r="P8" s="293"/>
      <c r="Q8" s="293"/>
      <c r="R8" s="293"/>
      <c r="S8" s="293"/>
      <c r="T8" s="198" t="s">
        <v>82</v>
      </c>
      <c r="U8" s="203">
        <f>E8</f>
        <v>150</v>
      </c>
    </row>
    <row r="9" spans="1:21" ht="15" x14ac:dyDescent="0.2">
      <c r="A9" s="51"/>
      <c r="B9" s="249"/>
      <c r="C9" s="250"/>
      <c r="D9" s="170"/>
      <c r="E9" s="236"/>
      <c r="F9" s="171"/>
      <c r="G9" s="172"/>
      <c r="H9" s="173"/>
      <c r="I9" s="174"/>
      <c r="J9" s="174"/>
      <c r="K9" s="161"/>
      <c r="L9" s="162"/>
      <c r="M9" s="162"/>
      <c r="N9" s="163"/>
      <c r="O9" s="161"/>
      <c r="P9" s="162"/>
      <c r="Q9" s="162"/>
      <c r="R9" s="163"/>
      <c r="S9" s="164"/>
      <c r="T9" s="165"/>
      <c r="U9" s="204"/>
    </row>
    <row r="10" spans="1:21" ht="16" thickBot="1" x14ac:dyDescent="0.25">
      <c r="A10" s="51"/>
      <c r="B10" s="294" t="s">
        <v>72</v>
      </c>
      <c r="C10" s="294"/>
      <c r="D10" s="285"/>
      <c r="E10" s="285"/>
      <c r="F10" s="285"/>
      <c r="G10" s="286"/>
      <c r="H10" s="285"/>
      <c r="I10" s="285"/>
      <c r="J10" s="285"/>
      <c r="K10" s="287"/>
      <c r="L10" s="288"/>
      <c r="M10" s="288"/>
      <c r="N10" s="295"/>
      <c r="O10" s="296"/>
      <c r="P10" s="288"/>
      <c r="Q10" s="288"/>
      <c r="R10" s="295"/>
      <c r="S10" s="297"/>
      <c r="T10" s="298"/>
      <c r="U10" s="299"/>
    </row>
    <row r="11" spans="1:21" ht="46" thickBot="1" x14ac:dyDescent="0.25">
      <c r="A11" s="208"/>
      <c r="B11" s="318" t="s">
        <v>3</v>
      </c>
      <c r="C11" s="320"/>
      <c r="D11" s="14" t="s">
        <v>4</v>
      </c>
      <c r="E11" s="14" t="s">
        <v>5</v>
      </c>
      <c r="F11" s="14" t="s">
        <v>6</v>
      </c>
      <c r="G11" s="15" t="s">
        <v>7</v>
      </c>
      <c r="H11" s="16" t="s">
        <v>8</v>
      </c>
      <c r="I11" s="147" t="s">
        <v>77</v>
      </c>
      <c r="J11" s="183" t="s">
        <v>18</v>
      </c>
      <c r="K11" s="149" t="s">
        <v>59</v>
      </c>
      <c r="L11" s="290"/>
      <c r="M11" s="291"/>
      <c r="N11" s="300"/>
      <c r="O11" s="301"/>
      <c r="P11" s="291"/>
      <c r="Q11" s="291"/>
      <c r="R11" s="300"/>
      <c r="S11" s="302"/>
      <c r="T11" s="197" t="s">
        <v>44</v>
      </c>
      <c r="U11" s="202" t="s">
        <v>13</v>
      </c>
    </row>
    <row r="12" spans="1:21" ht="32" thickTop="1" thickBot="1" x14ac:dyDescent="0.25">
      <c r="A12" s="208"/>
      <c r="B12" s="321" t="s">
        <v>76</v>
      </c>
      <c r="C12" s="322"/>
      <c r="D12" s="184">
        <v>130</v>
      </c>
      <c r="E12" s="185">
        <v>150</v>
      </c>
      <c r="F12" s="185">
        <v>10</v>
      </c>
      <c r="G12" s="186">
        <v>10</v>
      </c>
      <c r="H12" s="187">
        <v>900</v>
      </c>
      <c r="I12" s="188">
        <f>H12*0.1</f>
        <v>90</v>
      </c>
      <c r="J12" s="188">
        <f>H12*0.9</f>
        <v>810</v>
      </c>
      <c r="K12" s="188">
        <f>I12*0.01</f>
        <v>0.9</v>
      </c>
      <c r="L12" s="292"/>
      <c r="M12" s="293"/>
      <c r="N12" s="303"/>
      <c r="O12" s="304"/>
      <c r="P12" s="293"/>
      <c r="Q12" s="293"/>
      <c r="R12" s="303"/>
      <c r="S12" s="305"/>
      <c r="T12" s="198" t="s">
        <v>82</v>
      </c>
      <c r="U12" s="203">
        <f>E12</f>
        <v>150</v>
      </c>
    </row>
    <row r="13" spans="1:21" ht="15" x14ac:dyDescent="0.2">
      <c r="A13" s="51"/>
      <c r="B13" s="180"/>
      <c r="C13" s="150"/>
      <c r="D13" s="151"/>
      <c r="E13" s="152"/>
      <c r="F13" s="152"/>
      <c r="G13" s="153"/>
      <c r="H13" s="154"/>
      <c r="I13" s="155"/>
      <c r="J13" s="155"/>
      <c r="K13" s="156"/>
      <c r="L13" s="157"/>
      <c r="M13" s="157"/>
      <c r="N13" s="158"/>
      <c r="O13" s="156"/>
      <c r="P13" s="157"/>
      <c r="Q13" s="157"/>
      <c r="R13" s="158"/>
      <c r="S13" s="159"/>
      <c r="T13" s="160"/>
      <c r="U13" s="205"/>
    </row>
    <row r="14" spans="1:21" ht="16" thickBot="1" x14ac:dyDescent="0.25">
      <c r="A14" s="51"/>
      <c r="B14" s="268" t="s">
        <v>78</v>
      </c>
      <c r="C14" s="268"/>
      <c r="D14" s="266"/>
      <c r="E14" s="266"/>
      <c r="F14" s="266"/>
      <c r="G14" s="267"/>
      <c r="H14" s="266"/>
      <c r="I14" s="266"/>
      <c r="J14" s="273"/>
      <c r="K14" s="269"/>
      <c r="L14" s="274"/>
      <c r="M14" s="274"/>
      <c r="N14" s="275"/>
      <c r="O14" s="276"/>
      <c r="P14" s="274"/>
      <c r="Q14" s="274"/>
      <c r="R14" s="275"/>
      <c r="S14" s="270"/>
      <c r="T14" s="271"/>
      <c r="U14" s="277"/>
    </row>
    <row r="15" spans="1:21" ht="46" thickBot="1" x14ac:dyDescent="0.25">
      <c r="A15" s="208"/>
      <c r="B15" s="323" t="s">
        <v>3</v>
      </c>
      <c r="C15" s="324"/>
      <c r="D15" s="14" t="s">
        <v>4</v>
      </c>
      <c r="E15" s="14" t="s">
        <v>5</v>
      </c>
      <c r="F15" s="14" t="s">
        <v>6</v>
      </c>
      <c r="G15" s="15" t="s">
        <v>7</v>
      </c>
      <c r="H15" s="16" t="s">
        <v>8</v>
      </c>
      <c r="I15" s="149" t="s">
        <v>79</v>
      </c>
      <c r="J15" s="278"/>
      <c r="K15" s="279"/>
      <c r="L15" s="279"/>
      <c r="M15" s="279"/>
      <c r="N15" s="280"/>
      <c r="O15" s="281"/>
      <c r="P15" s="279"/>
      <c r="Q15" s="279"/>
      <c r="R15" s="280"/>
      <c r="S15" s="272"/>
      <c r="T15" s="197" t="s">
        <v>44</v>
      </c>
      <c r="U15" s="202" t="s">
        <v>13</v>
      </c>
    </row>
    <row r="16" spans="1:21" ht="31" thickTop="1" x14ac:dyDescent="0.2">
      <c r="A16" s="208"/>
      <c r="B16" s="325" t="s">
        <v>79</v>
      </c>
      <c r="C16" s="326"/>
      <c r="D16" s="166">
        <v>85</v>
      </c>
      <c r="E16" s="104">
        <v>100</v>
      </c>
      <c r="F16" s="104">
        <v>7.5</v>
      </c>
      <c r="G16" s="167">
        <v>7.5</v>
      </c>
      <c r="H16" s="168">
        <v>600</v>
      </c>
      <c r="I16" s="169">
        <f>H16*1</f>
        <v>600</v>
      </c>
      <c r="J16" s="279"/>
      <c r="K16" s="279"/>
      <c r="L16" s="279"/>
      <c r="M16" s="279"/>
      <c r="N16" s="280"/>
      <c r="O16" s="281"/>
      <c r="P16" s="279"/>
      <c r="Q16" s="279"/>
      <c r="R16" s="280"/>
      <c r="S16" s="282"/>
      <c r="T16" s="237" t="s">
        <v>83</v>
      </c>
      <c r="U16" s="214">
        <f>E16</f>
        <v>100</v>
      </c>
    </row>
    <row r="17" spans="1:21" ht="15" x14ac:dyDescent="0.2">
      <c r="A17" s="51"/>
      <c r="B17" s="246"/>
      <c r="C17" s="247"/>
      <c r="D17" s="175"/>
      <c r="E17" s="176"/>
      <c r="F17" s="176"/>
      <c r="G17" s="177"/>
      <c r="H17" s="178"/>
      <c r="I17" s="179"/>
      <c r="J17" s="238"/>
      <c r="K17" s="238"/>
      <c r="L17" s="238"/>
      <c r="M17" s="238"/>
      <c r="N17" s="239"/>
      <c r="O17" s="240"/>
      <c r="P17" s="238"/>
      <c r="Q17" s="238"/>
      <c r="R17" s="239"/>
      <c r="S17" s="241"/>
      <c r="T17" s="242"/>
      <c r="U17" s="243"/>
    </row>
    <row r="18" spans="1:21" ht="15" thickBot="1" x14ac:dyDescent="0.25">
      <c r="A18" s="51"/>
      <c r="B18" s="306" t="s">
        <v>71</v>
      </c>
      <c r="C18" s="306"/>
      <c r="D18" s="307"/>
      <c r="E18" s="307"/>
      <c r="F18" s="307"/>
      <c r="G18" s="308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10"/>
      <c r="U18" s="311"/>
    </row>
    <row r="19" spans="1:21" ht="46" thickBot="1" x14ac:dyDescent="0.25">
      <c r="A19" s="224"/>
      <c r="B19" s="312" t="s">
        <v>3</v>
      </c>
      <c r="C19" s="313"/>
      <c r="D19" s="14" t="s">
        <v>4</v>
      </c>
      <c r="E19" s="124" t="s">
        <v>5</v>
      </c>
      <c r="F19" s="14" t="s">
        <v>6</v>
      </c>
      <c r="G19" s="15" t="s">
        <v>7</v>
      </c>
      <c r="H19" s="16" t="s">
        <v>8</v>
      </c>
      <c r="I19" s="17" t="s">
        <v>9</v>
      </c>
      <c r="J19" s="17" t="s">
        <v>18</v>
      </c>
      <c r="K19" s="17" t="s">
        <v>48</v>
      </c>
      <c r="L19" s="14" t="s">
        <v>49</v>
      </c>
      <c r="M19" s="15" t="s">
        <v>50</v>
      </c>
      <c r="N19" s="15" t="s">
        <v>67</v>
      </c>
      <c r="O19" s="15" t="s">
        <v>68</v>
      </c>
      <c r="P19" s="15" t="s">
        <v>60</v>
      </c>
      <c r="Q19" s="15" t="s">
        <v>59</v>
      </c>
      <c r="R19" s="15" t="s">
        <v>65</v>
      </c>
      <c r="S19" s="15" t="s">
        <v>69</v>
      </c>
      <c r="T19" s="199" t="s">
        <v>44</v>
      </c>
      <c r="U19" s="206" t="s">
        <v>13</v>
      </c>
    </row>
    <row r="20" spans="1:21" ht="32" thickTop="1" thickBot="1" x14ac:dyDescent="0.25">
      <c r="A20" s="224"/>
      <c r="B20" s="314" t="s">
        <v>53</v>
      </c>
      <c r="C20" s="315"/>
      <c r="D20" s="134">
        <v>85</v>
      </c>
      <c r="E20" s="148">
        <v>90</v>
      </c>
      <c r="F20" s="233">
        <v>2.5</v>
      </c>
      <c r="G20" s="245">
        <v>2.5</v>
      </c>
      <c r="H20" s="25">
        <v>540</v>
      </c>
      <c r="I20" s="229">
        <f>0.2*H20</f>
        <v>108</v>
      </c>
      <c r="J20" s="230">
        <f>0.077*H20</f>
        <v>41.58</v>
      </c>
      <c r="K20" s="230">
        <f>0.05*H20</f>
        <v>27</v>
      </c>
      <c r="L20" s="230">
        <f>0.05*H20</f>
        <v>27</v>
      </c>
      <c r="M20" s="230">
        <f>0.1*H20</f>
        <v>54</v>
      </c>
      <c r="N20" s="231">
        <f>0.5*I20</f>
        <v>54</v>
      </c>
      <c r="O20" s="231">
        <f>0.1*H20</f>
        <v>54</v>
      </c>
      <c r="P20" s="231">
        <f>0.052*H20</f>
        <v>28.08</v>
      </c>
      <c r="Q20" s="231">
        <f>0.012*H20</f>
        <v>6.48</v>
      </c>
      <c r="R20" s="231">
        <f>0.2*H20</f>
        <v>108</v>
      </c>
      <c r="S20" s="232">
        <f>0.06*H20</f>
        <v>32.4</v>
      </c>
      <c r="T20" s="200" t="s">
        <v>84</v>
      </c>
      <c r="U20" s="207">
        <f>E20</f>
        <v>90</v>
      </c>
    </row>
    <row r="21" spans="1:21" ht="32" thickTop="1" thickBot="1" x14ac:dyDescent="0.25">
      <c r="A21" s="224"/>
      <c r="B21" s="316" t="s">
        <v>66</v>
      </c>
      <c r="C21" s="317"/>
      <c r="D21" s="215">
        <v>80</v>
      </c>
      <c r="E21" s="148">
        <v>85</v>
      </c>
      <c r="F21" s="148">
        <v>2.5</v>
      </c>
      <c r="G21" s="244">
        <v>2.5</v>
      </c>
      <c r="H21" s="25">
        <f>SUM(E21:G21)*6</f>
        <v>540</v>
      </c>
      <c r="I21" s="307"/>
      <c r="J21" s="308"/>
      <c r="K21" s="309"/>
      <c r="L21" s="309"/>
      <c r="M21" s="309"/>
      <c r="N21" s="309"/>
      <c r="O21" s="309"/>
      <c r="P21" s="309"/>
      <c r="Q21" s="309"/>
      <c r="R21" s="309"/>
      <c r="S21" s="309"/>
      <c r="T21" s="200" t="s">
        <v>89</v>
      </c>
      <c r="U21" s="207">
        <f>E21</f>
        <v>85</v>
      </c>
    </row>
    <row r="22" spans="1:21" x14ac:dyDescent="0.15">
      <c r="A22" s="225"/>
      <c r="U22" s="223"/>
    </row>
    <row r="23" spans="1:21" ht="16" thickBot="1" x14ac:dyDescent="0.25">
      <c r="A23" s="226"/>
      <c r="B23" s="336" t="s">
        <v>85</v>
      </c>
      <c r="C23" s="336"/>
      <c r="D23" s="327"/>
      <c r="E23" s="327"/>
      <c r="F23" s="327"/>
      <c r="G23" s="328"/>
      <c r="H23" s="327"/>
      <c r="I23" s="327"/>
      <c r="J23" s="327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30"/>
    </row>
    <row r="24" spans="1:21" ht="46" thickBot="1" x14ac:dyDescent="0.25">
      <c r="A24" s="234"/>
      <c r="B24" s="334" t="s">
        <v>3</v>
      </c>
      <c r="C24" s="334"/>
      <c r="D24" s="14" t="s">
        <v>4</v>
      </c>
      <c r="E24" s="14" t="s">
        <v>5</v>
      </c>
      <c r="F24" s="14" t="s">
        <v>6</v>
      </c>
      <c r="G24" s="15" t="s">
        <v>7</v>
      </c>
      <c r="H24" s="16" t="s">
        <v>8</v>
      </c>
      <c r="I24" s="147" t="s">
        <v>87</v>
      </c>
      <c r="J24" s="227" t="s">
        <v>88</v>
      </c>
      <c r="K24" s="331"/>
      <c r="L24" s="332"/>
      <c r="M24" s="331"/>
      <c r="N24" s="331"/>
      <c r="O24" s="331"/>
      <c r="P24" s="331"/>
      <c r="Q24" s="331"/>
      <c r="R24" s="331"/>
      <c r="S24" s="331"/>
      <c r="T24" s="197" t="s">
        <v>44</v>
      </c>
      <c r="U24" s="202" t="s">
        <v>13</v>
      </c>
    </row>
    <row r="25" spans="1:21" ht="32" thickTop="1" thickBot="1" x14ac:dyDescent="0.25">
      <c r="A25" s="235"/>
      <c r="B25" s="335" t="s">
        <v>86</v>
      </c>
      <c r="C25" s="335"/>
      <c r="D25" s="216">
        <v>190</v>
      </c>
      <c r="E25" s="217">
        <v>200</v>
      </c>
      <c r="F25" s="217">
        <v>5</v>
      </c>
      <c r="G25" s="218">
        <v>5</v>
      </c>
      <c r="H25" s="219">
        <f>SUM(E25)*6</f>
        <v>1200</v>
      </c>
      <c r="I25" s="220">
        <f>H25*0.125</f>
        <v>150</v>
      </c>
      <c r="J25" s="228">
        <f>H25*0.88</f>
        <v>1056</v>
      </c>
      <c r="K25" s="333"/>
      <c r="L25" s="333"/>
      <c r="M25" s="333"/>
      <c r="N25" s="333"/>
      <c r="O25" s="333"/>
      <c r="P25" s="333"/>
      <c r="Q25" s="333"/>
      <c r="R25" s="333"/>
      <c r="S25" s="333"/>
      <c r="T25" s="221" t="s">
        <v>82</v>
      </c>
      <c r="U25" s="222">
        <f>E25</f>
        <v>200</v>
      </c>
    </row>
    <row r="26" spans="1:21" ht="16" thickTop="1" thickBot="1" x14ac:dyDescent="0.2">
      <c r="A26" s="145"/>
      <c r="B26" s="146"/>
      <c r="C26" s="145"/>
      <c r="D26" s="145"/>
      <c r="E26" s="145"/>
      <c r="F26" s="145"/>
    </row>
    <row r="27" spans="1:21" ht="17" thickTop="1" thickBot="1" x14ac:dyDescent="0.25">
      <c r="A27" s="88"/>
      <c r="B27" s="337" t="s">
        <v>80</v>
      </c>
      <c r="C27" s="337"/>
      <c r="D27" s="338"/>
      <c r="E27" s="338"/>
      <c r="F27" s="338"/>
      <c r="G27" s="339"/>
      <c r="H27" s="338"/>
      <c r="I27" s="338"/>
      <c r="J27" s="338"/>
      <c r="K27" s="340"/>
      <c r="L27" s="341"/>
      <c r="M27" s="342"/>
      <c r="N27" s="341"/>
      <c r="O27" s="340"/>
      <c r="P27" s="341"/>
      <c r="Q27" s="342"/>
      <c r="R27" s="341"/>
      <c r="S27" s="341"/>
      <c r="T27" s="340"/>
      <c r="U27" s="343"/>
    </row>
    <row r="28" spans="1:21" ht="46" thickBot="1" x14ac:dyDescent="0.25">
      <c r="A28" s="366" t="s">
        <v>90</v>
      </c>
      <c r="B28" s="344" t="s">
        <v>3</v>
      </c>
      <c r="C28" s="345"/>
      <c r="D28" s="346" t="s">
        <v>4</v>
      </c>
      <c r="E28" s="346" t="s">
        <v>5</v>
      </c>
      <c r="F28" s="346" t="s">
        <v>6</v>
      </c>
      <c r="G28" s="347" t="s">
        <v>7</v>
      </c>
      <c r="H28" s="348" t="s">
        <v>8</v>
      </c>
      <c r="I28" s="349" t="s">
        <v>70</v>
      </c>
      <c r="J28" s="350" t="s">
        <v>18</v>
      </c>
      <c r="K28" s="351"/>
      <c r="L28" s="352"/>
      <c r="M28" s="156"/>
      <c r="N28" s="156"/>
      <c r="O28" s="156"/>
      <c r="P28" s="156"/>
      <c r="Q28" s="156"/>
      <c r="R28" s="156"/>
      <c r="S28" s="352"/>
      <c r="T28" s="156"/>
      <c r="U28" s="353"/>
    </row>
    <row r="29" spans="1:21" ht="17" thickTop="1" thickBot="1" x14ac:dyDescent="0.25">
      <c r="A29" s="51"/>
      <c r="B29" s="354" t="s">
        <v>62</v>
      </c>
      <c r="C29" s="355"/>
      <c r="D29" s="356">
        <v>130</v>
      </c>
      <c r="E29" s="357">
        <v>150</v>
      </c>
      <c r="F29" s="357">
        <v>10</v>
      </c>
      <c r="G29" s="358">
        <v>10</v>
      </c>
      <c r="H29" s="359">
        <f>E29*12</f>
        <v>1800</v>
      </c>
      <c r="I29" s="360">
        <f>H29*0.11</f>
        <v>198</v>
      </c>
      <c r="J29" s="360">
        <f>H29*0.89</f>
        <v>1602</v>
      </c>
      <c r="K29" s="361"/>
      <c r="L29" s="362"/>
      <c r="M29" s="362"/>
      <c r="N29" s="363"/>
      <c r="O29" s="364"/>
      <c r="P29" s="362"/>
      <c r="Q29" s="362"/>
      <c r="R29" s="363"/>
      <c r="S29" s="363"/>
      <c r="T29" s="363"/>
      <c r="U29" s="365"/>
    </row>
    <row r="30" spans="1:21" ht="15" x14ac:dyDescent="0.2">
      <c r="A30" s="51"/>
      <c r="B30" s="194"/>
      <c r="C30" s="194"/>
      <c r="D30" s="189"/>
      <c r="E30" s="190"/>
      <c r="F30" s="190"/>
      <c r="G30" s="191"/>
      <c r="H30" s="192"/>
      <c r="I30" s="193"/>
      <c r="J30" s="193"/>
      <c r="K30" s="156"/>
      <c r="L30" s="157"/>
      <c r="M30" s="157"/>
      <c r="N30" s="158"/>
      <c r="O30" s="156"/>
      <c r="P30" s="157"/>
      <c r="Q30" s="157"/>
      <c r="R30" s="158"/>
      <c r="S30" s="159"/>
      <c r="T30" s="160"/>
      <c r="U30" s="201"/>
    </row>
    <row r="31" spans="1:21" ht="16" thickBot="1" x14ac:dyDescent="0.25">
      <c r="A31" s="51"/>
      <c r="B31" s="283" t="s">
        <v>72</v>
      </c>
      <c r="C31" s="284"/>
      <c r="D31" s="285"/>
      <c r="E31" s="285"/>
      <c r="F31" s="285"/>
      <c r="G31" s="286"/>
      <c r="H31" s="285"/>
      <c r="I31" s="285"/>
      <c r="J31" s="285"/>
      <c r="K31" s="287"/>
      <c r="L31" s="288"/>
      <c r="M31" s="288"/>
      <c r="N31" s="288"/>
      <c r="O31" s="288"/>
      <c r="P31" s="288"/>
      <c r="Q31" s="288"/>
      <c r="R31" s="288"/>
      <c r="S31" s="288"/>
      <c r="T31" s="288"/>
      <c r="U31" s="289"/>
    </row>
    <row r="32" spans="1:21" ht="46" thickBot="1" x14ac:dyDescent="0.25">
      <c r="A32" s="208"/>
      <c r="B32" s="318" t="s">
        <v>3</v>
      </c>
      <c r="C32" s="318"/>
      <c r="D32" s="14" t="s">
        <v>4</v>
      </c>
      <c r="E32" s="14" t="s">
        <v>5</v>
      </c>
      <c r="F32" s="14" t="s">
        <v>6</v>
      </c>
      <c r="G32" s="15" t="s">
        <v>7</v>
      </c>
      <c r="H32" s="16" t="s">
        <v>8</v>
      </c>
      <c r="I32" s="147" t="s">
        <v>74</v>
      </c>
      <c r="J32" s="149" t="s">
        <v>75</v>
      </c>
      <c r="K32" s="149" t="s">
        <v>59</v>
      </c>
      <c r="L32" s="290"/>
      <c r="M32" s="291"/>
      <c r="N32" s="291"/>
      <c r="O32" s="291"/>
      <c r="P32" s="291"/>
      <c r="Q32" s="291"/>
      <c r="R32" s="291"/>
      <c r="S32" s="291"/>
      <c r="T32" s="197" t="s">
        <v>44</v>
      </c>
      <c r="U32" s="202" t="s">
        <v>13</v>
      </c>
    </row>
    <row r="33" spans="1:21" ht="32" thickTop="1" thickBot="1" x14ac:dyDescent="0.25">
      <c r="A33" s="208"/>
      <c r="B33" s="319" t="s">
        <v>73</v>
      </c>
      <c r="C33" s="319"/>
      <c r="D33" s="184">
        <v>130</v>
      </c>
      <c r="E33" s="185">
        <v>150</v>
      </c>
      <c r="F33" s="185">
        <v>10</v>
      </c>
      <c r="G33" s="186">
        <v>10</v>
      </c>
      <c r="H33" s="187">
        <f>E33*12</f>
        <v>1800</v>
      </c>
      <c r="I33" s="188">
        <f>H33*0.01</f>
        <v>18</v>
      </c>
      <c r="J33" s="188">
        <f>H33*0.984</f>
        <v>1771.2</v>
      </c>
      <c r="K33" s="188">
        <f>I33*0.04</f>
        <v>0.72</v>
      </c>
      <c r="L33" s="292"/>
      <c r="M33" s="293"/>
      <c r="N33" s="293"/>
      <c r="O33" s="293"/>
      <c r="P33" s="293"/>
      <c r="Q33" s="293"/>
      <c r="R33" s="293"/>
      <c r="S33" s="293"/>
      <c r="T33" s="198" t="s">
        <v>82</v>
      </c>
      <c r="U33" s="203">
        <f>E33</f>
        <v>150</v>
      </c>
    </row>
    <row r="34" spans="1:21" s="159" customFormat="1" ht="15" x14ac:dyDescent="0.2">
      <c r="A34" s="51"/>
      <c r="B34" s="249"/>
      <c r="C34" s="250"/>
      <c r="D34" s="170"/>
      <c r="E34" s="236"/>
      <c r="F34" s="171"/>
      <c r="G34" s="172"/>
      <c r="H34" s="173"/>
      <c r="I34" s="174"/>
      <c r="J34" s="174"/>
      <c r="K34" s="161"/>
      <c r="L34" s="162"/>
      <c r="M34" s="162"/>
      <c r="N34" s="163"/>
      <c r="O34" s="161"/>
      <c r="P34" s="162"/>
      <c r="Q34" s="162"/>
      <c r="R34" s="163"/>
      <c r="S34" s="164"/>
      <c r="T34" s="165"/>
      <c r="U34" s="204"/>
    </row>
    <row r="35" spans="1:21" ht="16" thickBot="1" x14ac:dyDescent="0.25">
      <c r="A35" s="51"/>
      <c r="B35" s="294" t="s">
        <v>72</v>
      </c>
      <c r="C35" s="294"/>
      <c r="D35" s="285"/>
      <c r="E35" s="285"/>
      <c r="F35" s="285"/>
      <c r="G35" s="286"/>
      <c r="H35" s="285"/>
      <c r="I35" s="285"/>
      <c r="J35" s="285"/>
      <c r="K35" s="287"/>
      <c r="L35" s="288"/>
      <c r="M35" s="288"/>
      <c r="N35" s="295"/>
      <c r="O35" s="296"/>
      <c r="P35" s="288"/>
      <c r="Q35" s="288"/>
      <c r="R35" s="295"/>
      <c r="S35" s="297"/>
      <c r="T35" s="298"/>
      <c r="U35" s="299"/>
    </row>
    <row r="36" spans="1:21" ht="46" thickBot="1" x14ac:dyDescent="0.25">
      <c r="A36" s="208"/>
      <c r="B36" s="318" t="s">
        <v>3</v>
      </c>
      <c r="C36" s="320"/>
      <c r="D36" s="14" t="s">
        <v>4</v>
      </c>
      <c r="E36" s="14" t="s">
        <v>5</v>
      </c>
      <c r="F36" s="14" t="s">
        <v>6</v>
      </c>
      <c r="G36" s="15" t="s">
        <v>7</v>
      </c>
      <c r="H36" s="16" t="s">
        <v>8</v>
      </c>
      <c r="I36" s="147" t="s">
        <v>77</v>
      </c>
      <c r="J36" s="183" t="s">
        <v>18</v>
      </c>
      <c r="K36" s="149" t="s">
        <v>59</v>
      </c>
      <c r="L36" s="290"/>
      <c r="M36" s="291"/>
      <c r="N36" s="300"/>
      <c r="O36" s="301"/>
      <c r="P36" s="291"/>
      <c r="Q36" s="291"/>
      <c r="R36" s="300"/>
      <c r="S36" s="302"/>
      <c r="T36" s="197" t="s">
        <v>44</v>
      </c>
      <c r="U36" s="202" t="s">
        <v>13</v>
      </c>
    </row>
    <row r="37" spans="1:21" ht="32" thickTop="1" thickBot="1" x14ac:dyDescent="0.25">
      <c r="A37" s="208"/>
      <c r="B37" s="321" t="s">
        <v>76</v>
      </c>
      <c r="C37" s="322"/>
      <c r="D37" s="184">
        <v>130</v>
      </c>
      <c r="E37" s="185">
        <v>150</v>
      </c>
      <c r="F37" s="185">
        <v>10</v>
      </c>
      <c r="G37" s="186">
        <v>10</v>
      </c>
      <c r="H37" s="187">
        <f>E37*12</f>
        <v>1800</v>
      </c>
      <c r="I37" s="188">
        <f>H37*0.1</f>
        <v>180</v>
      </c>
      <c r="J37" s="188">
        <f>H37*0.9</f>
        <v>1620</v>
      </c>
      <c r="K37" s="188">
        <f>I37*0.01</f>
        <v>1.8</v>
      </c>
      <c r="L37" s="292"/>
      <c r="M37" s="293"/>
      <c r="N37" s="303"/>
      <c r="O37" s="304"/>
      <c r="P37" s="293"/>
      <c r="Q37" s="293"/>
      <c r="R37" s="303"/>
      <c r="S37" s="305"/>
      <c r="T37" s="198" t="s">
        <v>82</v>
      </c>
      <c r="U37" s="203">
        <f>E37</f>
        <v>150</v>
      </c>
    </row>
    <row r="38" spans="1:21" s="164" customFormat="1" ht="15" x14ac:dyDescent="0.2">
      <c r="A38" s="51"/>
      <c r="B38" s="181"/>
      <c r="C38" s="182"/>
      <c r="D38" s="151"/>
      <c r="E38" s="152"/>
      <c r="F38" s="152"/>
      <c r="G38" s="153"/>
      <c r="H38" s="154"/>
      <c r="I38" s="155"/>
      <c r="J38" s="155"/>
      <c r="K38" s="156"/>
      <c r="L38" s="157"/>
      <c r="M38" s="157"/>
      <c r="N38" s="158"/>
      <c r="O38" s="156"/>
      <c r="P38" s="157"/>
      <c r="Q38" s="157"/>
      <c r="R38" s="158"/>
      <c r="S38" s="159"/>
      <c r="T38" s="160"/>
      <c r="U38" s="205"/>
    </row>
    <row r="39" spans="1:21" ht="16" thickBot="1" x14ac:dyDescent="0.25">
      <c r="A39" s="51"/>
      <c r="B39" s="268" t="s">
        <v>78</v>
      </c>
      <c r="C39" s="268"/>
      <c r="D39" s="266"/>
      <c r="E39" s="266"/>
      <c r="F39" s="266"/>
      <c r="G39" s="267"/>
      <c r="H39" s="266"/>
      <c r="I39" s="266"/>
      <c r="J39" s="273"/>
      <c r="K39" s="269"/>
      <c r="L39" s="274"/>
      <c r="M39" s="274"/>
      <c r="N39" s="275"/>
      <c r="O39" s="276"/>
      <c r="P39" s="274"/>
      <c r="Q39" s="274"/>
      <c r="R39" s="275"/>
      <c r="S39" s="270"/>
      <c r="T39" s="271"/>
      <c r="U39" s="277"/>
    </row>
    <row r="40" spans="1:21" ht="46" thickBot="1" x14ac:dyDescent="0.25">
      <c r="A40" s="208"/>
      <c r="B40" s="323" t="s">
        <v>3</v>
      </c>
      <c r="C40" s="324"/>
      <c r="D40" s="14" t="s">
        <v>4</v>
      </c>
      <c r="E40" s="14" t="s">
        <v>5</v>
      </c>
      <c r="F40" s="14" t="s">
        <v>6</v>
      </c>
      <c r="G40" s="15" t="s">
        <v>7</v>
      </c>
      <c r="H40" s="16" t="s">
        <v>8</v>
      </c>
      <c r="I40" s="149" t="s">
        <v>79</v>
      </c>
      <c r="J40" s="278"/>
      <c r="K40" s="279"/>
      <c r="L40" s="279"/>
      <c r="M40" s="279"/>
      <c r="N40" s="280"/>
      <c r="O40" s="281"/>
      <c r="P40" s="279"/>
      <c r="Q40" s="279"/>
      <c r="R40" s="280"/>
      <c r="S40" s="272"/>
      <c r="T40" s="197" t="s">
        <v>44</v>
      </c>
      <c r="U40" s="202" t="s">
        <v>13</v>
      </c>
    </row>
    <row r="41" spans="1:21" ht="32" thickTop="1" thickBot="1" x14ac:dyDescent="0.25">
      <c r="A41" s="208"/>
      <c r="B41" s="325" t="s">
        <v>79</v>
      </c>
      <c r="C41" s="326"/>
      <c r="D41" s="166">
        <v>85</v>
      </c>
      <c r="E41" s="104">
        <v>100</v>
      </c>
      <c r="F41" s="104">
        <v>7.5</v>
      </c>
      <c r="G41" s="167">
        <v>7.5</v>
      </c>
      <c r="H41" s="187">
        <f>E41*12</f>
        <v>1200</v>
      </c>
      <c r="I41" s="169">
        <f>H41*1</f>
        <v>1200</v>
      </c>
      <c r="J41" s="279"/>
      <c r="K41" s="279"/>
      <c r="L41" s="279"/>
      <c r="M41" s="279"/>
      <c r="N41" s="280"/>
      <c r="O41" s="281"/>
      <c r="P41" s="279"/>
      <c r="Q41" s="279"/>
      <c r="R41" s="280"/>
      <c r="S41" s="282"/>
      <c r="T41" s="237" t="s">
        <v>83</v>
      </c>
      <c r="U41" s="214">
        <f>E41</f>
        <v>100</v>
      </c>
    </row>
    <row r="42" spans="1:21" s="159" customFormat="1" ht="15" x14ac:dyDescent="0.2">
      <c r="A42" s="51"/>
      <c r="B42" s="246"/>
      <c r="C42" s="247"/>
      <c r="D42" s="175"/>
      <c r="E42" s="176"/>
      <c r="F42" s="176"/>
      <c r="G42" s="177"/>
      <c r="H42" s="178"/>
      <c r="I42" s="179"/>
      <c r="J42" s="238"/>
      <c r="K42" s="238"/>
      <c r="L42" s="238"/>
      <c r="M42" s="238"/>
      <c r="N42" s="239"/>
      <c r="O42" s="240"/>
      <c r="P42" s="238"/>
      <c r="Q42" s="238"/>
      <c r="R42" s="239"/>
      <c r="S42" s="241"/>
      <c r="T42" s="242"/>
      <c r="U42" s="243"/>
    </row>
    <row r="43" spans="1:21" s="159" customFormat="1" ht="15" thickBot="1" x14ac:dyDescent="0.25">
      <c r="A43" s="51"/>
      <c r="B43" s="306" t="s">
        <v>71</v>
      </c>
      <c r="C43" s="306"/>
      <c r="D43" s="307"/>
      <c r="E43" s="307"/>
      <c r="F43" s="307"/>
      <c r="G43" s="308"/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10"/>
      <c r="U43" s="311"/>
    </row>
    <row r="44" spans="1:21" s="159" customFormat="1" ht="46" thickBot="1" x14ac:dyDescent="0.25">
      <c r="A44" s="224"/>
      <c r="B44" s="312" t="s">
        <v>3</v>
      </c>
      <c r="C44" s="313"/>
      <c r="D44" s="14" t="s">
        <v>4</v>
      </c>
      <c r="E44" s="124" t="s">
        <v>5</v>
      </c>
      <c r="F44" s="14" t="s">
        <v>6</v>
      </c>
      <c r="G44" s="15" t="s">
        <v>7</v>
      </c>
      <c r="H44" s="16" t="s">
        <v>8</v>
      </c>
      <c r="I44" s="17" t="s">
        <v>9</v>
      </c>
      <c r="J44" s="17" t="s">
        <v>18</v>
      </c>
      <c r="K44" s="17" t="s">
        <v>48</v>
      </c>
      <c r="L44" s="14" t="s">
        <v>49</v>
      </c>
      <c r="M44" s="15" t="s">
        <v>50</v>
      </c>
      <c r="N44" s="15" t="s">
        <v>67</v>
      </c>
      <c r="O44" s="15" t="s">
        <v>68</v>
      </c>
      <c r="P44" s="15" t="s">
        <v>60</v>
      </c>
      <c r="Q44" s="15" t="s">
        <v>59</v>
      </c>
      <c r="R44" s="15" t="s">
        <v>65</v>
      </c>
      <c r="S44" s="15" t="s">
        <v>69</v>
      </c>
      <c r="T44" s="199" t="s">
        <v>44</v>
      </c>
      <c r="U44" s="206" t="s">
        <v>13</v>
      </c>
    </row>
    <row r="45" spans="1:21" s="159" customFormat="1" ht="32" thickTop="1" thickBot="1" x14ac:dyDescent="0.25">
      <c r="A45" s="224"/>
      <c r="B45" s="314" t="s">
        <v>53</v>
      </c>
      <c r="C45" s="315"/>
      <c r="D45" s="134">
        <v>85</v>
      </c>
      <c r="E45" s="148">
        <v>90</v>
      </c>
      <c r="F45" s="233">
        <v>2.5</v>
      </c>
      <c r="G45" s="245">
        <v>2.5</v>
      </c>
      <c r="H45" s="187">
        <f>E45*12</f>
        <v>1080</v>
      </c>
      <c r="I45" s="229">
        <f>0.2*H45</f>
        <v>216</v>
      </c>
      <c r="J45" s="230">
        <f>0.077*H45</f>
        <v>83.16</v>
      </c>
      <c r="K45" s="230">
        <f>0.05*H45</f>
        <v>54</v>
      </c>
      <c r="L45" s="230">
        <f>0.05*H45</f>
        <v>54</v>
      </c>
      <c r="M45" s="230">
        <f>0.1*H45</f>
        <v>108</v>
      </c>
      <c r="N45" s="231">
        <f>0.5*I45</f>
        <v>108</v>
      </c>
      <c r="O45" s="231">
        <f>0.1*H45</f>
        <v>108</v>
      </c>
      <c r="P45" s="231">
        <f>0.052*H45</f>
        <v>56.16</v>
      </c>
      <c r="Q45" s="231">
        <f>0.012*H45</f>
        <v>12.96</v>
      </c>
      <c r="R45" s="231">
        <f>0.2*H45</f>
        <v>216</v>
      </c>
      <c r="S45" s="232">
        <f>0.06*H45</f>
        <v>64.8</v>
      </c>
      <c r="T45" s="200" t="s">
        <v>84</v>
      </c>
      <c r="U45" s="207">
        <f>E45</f>
        <v>90</v>
      </c>
    </row>
    <row r="46" spans="1:21" ht="31" thickBot="1" x14ac:dyDescent="0.25">
      <c r="A46" s="224"/>
      <c r="B46" s="316" t="s">
        <v>66</v>
      </c>
      <c r="C46" s="317"/>
      <c r="D46" s="215">
        <v>80</v>
      </c>
      <c r="E46" s="148">
        <v>85</v>
      </c>
      <c r="F46" s="148">
        <v>2.5</v>
      </c>
      <c r="G46" s="244">
        <v>2.5</v>
      </c>
      <c r="H46" s="187">
        <f>E46*12</f>
        <v>1020</v>
      </c>
      <c r="I46" s="307"/>
      <c r="J46" s="308"/>
      <c r="K46" s="309"/>
      <c r="L46" s="309"/>
      <c r="M46" s="309"/>
      <c r="N46" s="309"/>
      <c r="O46" s="309"/>
      <c r="P46" s="309"/>
      <c r="Q46" s="309"/>
      <c r="R46" s="309"/>
      <c r="S46" s="309"/>
      <c r="T46" s="200" t="s">
        <v>89</v>
      </c>
      <c r="U46" s="207">
        <f>E46</f>
        <v>85</v>
      </c>
    </row>
    <row r="47" spans="1:21" x14ac:dyDescent="0.15">
      <c r="A47" s="225"/>
      <c r="U47" s="223"/>
    </row>
    <row r="48" spans="1:21" ht="16" thickBot="1" x14ac:dyDescent="0.25">
      <c r="A48" s="226"/>
      <c r="B48" s="336" t="s">
        <v>85</v>
      </c>
      <c r="C48" s="336"/>
      <c r="D48" s="327"/>
      <c r="E48" s="327"/>
      <c r="F48" s="327"/>
      <c r="G48" s="328"/>
      <c r="H48" s="327"/>
      <c r="I48" s="327"/>
      <c r="J48" s="327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30"/>
    </row>
    <row r="49" spans="1:22" ht="46" thickBot="1" x14ac:dyDescent="0.25">
      <c r="A49" s="234"/>
      <c r="B49" s="334" t="s">
        <v>3</v>
      </c>
      <c r="C49" s="334"/>
      <c r="D49" s="14" t="s">
        <v>4</v>
      </c>
      <c r="E49" s="14" t="s">
        <v>5</v>
      </c>
      <c r="F49" s="14" t="s">
        <v>6</v>
      </c>
      <c r="G49" s="15" t="s">
        <v>7</v>
      </c>
      <c r="H49" s="16" t="s">
        <v>8</v>
      </c>
      <c r="I49" s="147" t="s">
        <v>87</v>
      </c>
      <c r="J49" s="227" t="s">
        <v>88</v>
      </c>
      <c r="K49" s="331"/>
      <c r="L49" s="332"/>
      <c r="M49" s="331"/>
      <c r="N49" s="331"/>
      <c r="O49" s="331"/>
      <c r="P49" s="331"/>
      <c r="Q49" s="331"/>
      <c r="R49" s="331"/>
      <c r="S49" s="331"/>
      <c r="T49" s="197" t="s">
        <v>44</v>
      </c>
      <c r="U49" s="202" t="s">
        <v>13</v>
      </c>
    </row>
    <row r="50" spans="1:22" ht="32" thickTop="1" thickBot="1" x14ac:dyDescent="0.25">
      <c r="A50" s="235"/>
      <c r="B50" s="335" t="s">
        <v>86</v>
      </c>
      <c r="C50" s="335"/>
      <c r="D50" s="216">
        <v>190</v>
      </c>
      <c r="E50" s="217">
        <v>200</v>
      </c>
      <c r="F50" s="217">
        <v>5</v>
      </c>
      <c r="G50" s="218">
        <v>5</v>
      </c>
      <c r="H50" s="187">
        <f>E50*12</f>
        <v>2400</v>
      </c>
      <c r="I50" s="220">
        <f>H50*0.125</f>
        <v>300</v>
      </c>
      <c r="J50" s="228">
        <f>H50*0.88</f>
        <v>2112</v>
      </c>
      <c r="K50" s="333"/>
      <c r="L50" s="333"/>
      <c r="M50" s="333"/>
      <c r="N50" s="333"/>
      <c r="O50" s="333"/>
      <c r="P50" s="333"/>
      <c r="Q50" s="333"/>
      <c r="R50" s="333"/>
      <c r="S50" s="333"/>
      <c r="T50" s="221" t="s">
        <v>82</v>
      </c>
      <c r="U50" s="222">
        <f>E50</f>
        <v>200</v>
      </c>
    </row>
    <row r="51" spans="1:22" ht="15" thickTop="1" thickBot="1" x14ac:dyDescent="0.2"/>
    <row r="52" spans="1:22" ht="17" thickTop="1" thickBot="1" x14ac:dyDescent="0.25">
      <c r="A52" s="88"/>
      <c r="B52" s="337" t="s">
        <v>80</v>
      </c>
      <c r="C52" s="337"/>
      <c r="D52" s="338"/>
      <c r="E52" s="338"/>
      <c r="F52" s="338"/>
      <c r="G52" s="339"/>
      <c r="H52" s="338"/>
      <c r="I52" s="338"/>
      <c r="J52" s="338"/>
      <c r="K52" s="340"/>
      <c r="L52" s="341"/>
      <c r="M52" s="342"/>
      <c r="N52" s="341"/>
      <c r="O52" s="340"/>
      <c r="P52" s="341"/>
      <c r="Q52" s="342"/>
      <c r="R52" s="341"/>
      <c r="S52" s="341"/>
      <c r="T52" s="340"/>
      <c r="U52" s="343"/>
    </row>
    <row r="53" spans="1:22" ht="46" thickBot="1" x14ac:dyDescent="0.25">
      <c r="A53" s="366" t="s">
        <v>63</v>
      </c>
      <c r="B53" s="344" t="s">
        <v>3</v>
      </c>
      <c r="C53" s="345"/>
      <c r="D53" s="346" t="s">
        <v>4</v>
      </c>
      <c r="E53" s="346" t="s">
        <v>5</v>
      </c>
      <c r="F53" s="346" t="s">
        <v>6</v>
      </c>
      <c r="G53" s="347" t="s">
        <v>7</v>
      </c>
      <c r="H53" s="348" t="s">
        <v>8</v>
      </c>
      <c r="I53" s="349" t="s">
        <v>70</v>
      </c>
      <c r="J53" s="350" t="s">
        <v>18</v>
      </c>
      <c r="K53" s="351"/>
      <c r="L53" s="352"/>
      <c r="M53" s="156"/>
      <c r="N53" s="156"/>
      <c r="O53" s="156"/>
      <c r="P53" s="156"/>
      <c r="Q53" s="156"/>
      <c r="R53" s="156"/>
      <c r="S53" s="352"/>
      <c r="T53" s="156"/>
      <c r="U53" s="353"/>
    </row>
    <row r="54" spans="1:22" ht="17" thickTop="1" thickBot="1" x14ac:dyDescent="0.25">
      <c r="A54" s="51"/>
      <c r="B54" s="354" t="s">
        <v>62</v>
      </c>
      <c r="C54" s="355"/>
      <c r="D54" s="356">
        <v>130</v>
      </c>
      <c r="E54" s="357">
        <v>150</v>
      </c>
      <c r="F54" s="357">
        <v>10</v>
      </c>
      <c r="G54" s="358">
        <v>10</v>
      </c>
      <c r="H54" s="359">
        <f>E54*18</f>
        <v>2700</v>
      </c>
      <c r="I54" s="360">
        <f>H54*0.11</f>
        <v>297</v>
      </c>
      <c r="J54" s="360">
        <f>H54*0.89</f>
        <v>2403</v>
      </c>
      <c r="K54" s="361"/>
      <c r="L54" s="362"/>
      <c r="M54" s="362"/>
      <c r="N54" s="363"/>
      <c r="O54" s="364"/>
      <c r="P54" s="362"/>
      <c r="Q54" s="362"/>
      <c r="R54" s="363"/>
      <c r="S54" s="363"/>
      <c r="T54" s="363"/>
      <c r="U54" s="365"/>
      <c r="V54" s="210"/>
    </row>
    <row r="55" spans="1:22" ht="15" x14ac:dyDescent="0.2">
      <c r="A55" s="51"/>
      <c r="B55" s="194"/>
      <c r="C55" s="194"/>
      <c r="D55" s="189"/>
      <c r="E55" s="190"/>
      <c r="F55" s="190"/>
      <c r="G55" s="191"/>
      <c r="H55" s="192"/>
      <c r="I55" s="193"/>
      <c r="J55" s="193"/>
      <c r="K55" s="156"/>
      <c r="L55" s="157"/>
      <c r="M55" s="157"/>
      <c r="N55" s="158"/>
      <c r="O55" s="156"/>
      <c r="P55" s="157"/>
      <c r="Q55" s="157"/>
      <c r="R55" s="158"/>
      <c r="S55" s="159"/>
      <c r="T55" s="160"/>
      <c r="U55" s="201"/>
      <c r="V55" s="210"/>
    </row>
    <row r="56" spans="1:22" ht="16" thickBot="1" x14ac:dyDescent="0.25">
      <c r="A56" s="51"/>
      <c r="B56" s="283" t="s">
        <v>72</v>
      </c>
      <c r="C56" s="284"/>
      <c r="D56" s="285"/>
      <c r="E56" s="285"/>
      <c r="F56" s="285"/>
      <c r="G56" s="286"/>
      <c r="H56" s="285"/>
      <c r="I56" s="285"/>
      <c r="J56" s="285"/>
      <c r="K56" s="287"/>
      <c r="L56" s="288"/>
      <c r="M56" s="288"/>
      <c r="N56" s="288"/>
      <c r="O56" s="288"/>
      <c r="P56" s="288"/>
      <c r="Q56" s="288"/>
      <c r="R56" s="288"/>
      <c r="S56" s="288"/>
      <c r="T56" s="288"/>
      <c r="U56" s="289"/>
      <c r="V56" s="210"/>
    </row>
    <row r="57" spans="1:22" ht="46" thickBot="1" x14ac:dyDescent="0.25">
      <c r="A57" s="208"/>
      <c r="B57" s="318" t="s">
        <v>3</v>
      </c>
      <c r="C57" s="318"/>
      <c r="D57" s="14" t="s">
        <v>4</v>
      </c>
      <c r="E57" s="14" t="s">
        <v>5</v>
      </c>
      <c r="F57" s="14" t="s">
        <v>6</v>
      </c>
      <c r="G57" s="15" t="s">
        <v>7</v>
      </c>
      <c r="H57" s="16" t="s">
        <v>8</v>
      </c>
      <c r="I57" s="147" t="s">
        <v>74</v>
      </c>
      <c r="J57" s="149" t="s">
        <v>75</v>
      </c>
      <c r="K57" s="149" t="s">
        <v>59</v>
      </c>
      <c r="L57" s="290"/>
      <c r="M57" s="291"/>
      <c r="N57" s="291"/>
      <c r="O57" s="291"/>
      <c r="P57" s="291"/>
      <c r="Q57" s="291"/>
      <c r="R57" s="291"/>
      <c r="S57" s="291"/>
      <c r="T57" s="197" t="s">
        <v>44</v>
      </c>
      <c r="U57" s="202" t="s">
        <v>13</v>
      </c>
      <c r="V57" s="210"/>
    </row>
    <row r="58" spans="1:22" ht="32" thickTop="1" thickBot="1" x14ac:dyDescent="0.25">
      <c r="A58" s="208"/>
      <c r="B58" s="319" t="s">
        <v>73</v>
      </c>
      <c r="C58" s="319"/>
      <c r="D58" s="184">
        <v>130</v>
      </c>
      <c r="E58" s="185">
        <v>150</v>
      </c>
      <c r="F58" s="185">
        <v>10</v>
      </c>
      <c r="G58" s="186">
        <v>10</v>
      </c>
      <c r="H58" s="187">
        <f>E58*18</f>
        <v>2700</v>
      </c>
      <c r="I58" s="188">
        <f>H58*0.01</f>
        <v>27</v>
      </c>
      <c r="J58" s="188">
        <f>H58*0.984</f>
        <v>2656.8</v>
      </c>
      <c r="K58" s="188">
        <f>I58*0.04</f>
        <v>1.08</v>
      </c>
      <c r="L58" s="292"/>
      <c r="M58" s="293"/>
      <c r="N58" s="293"/>
      <c r="O58" s="293"/>
      <c r="P58" s="293"/>
      <c r="Q58" s="293"/>
      <c r="R58" s="293"/>
      <c r="S58" s="293"/>
      <c r="T58" s="198" t="s">
        <v>82</v>
      </c>
      <c r="U58" s="203">
        <f>E58</f>
        <v>150</v>
      </c>
      <c r="V58" s="210"/>
    </row>
    <row r="59" spans="1:22" ht="15" x14ac:dyDescent="0.2">
      <c r="A59" s="51"/>
      <c r="B59" s="249"/>
      <c r="C59" s="250"/>
      <c r="D59" s="170"/>
      <c r="E59" s="236"/>
      <c r="F59" s="171"/>
      <c r="G59" s="172"/>
      <c r="H59" s="173"/>
      <c r="I59" s="174"/>
      <c r="J59" s="174"/>
      <c r="K59" s="161"/>
      <c r="L59" s="162"/>
      <c r="M59" s="162"/>
      <c r="N59" s="163"/>
      <c r="O59" s="161"/>
      <c r="P59" s="162"/>
      <c r="Q59" s="162"/>
      <c r="R59" s="163"/>
      <c r="S59" s="164"/>
      <c r="T59" s="165"/>
      <c r="U59" s="204"/>
      <c r="V59" s="210"/>
    </row>
    <row r="60" spans="1:22" ht="16" thickBot="1" x14ac:dyDescent="0.25">
      <c r="A60" s="51"/>
      <c r="B60" s="294" t="s">
        <v>72</v>
      </c>
      <c r="C60" s="294"/>
      <c r="D60" s="285"/>
      <c r="E60" s="285"/>
      <c r="F60" s="285"/>
      <c r="G60" s="286"/>
      <c r="H60" s="285"/>
      <c r="I60" s="285"/>
      <c r="J60" s="285"/>
      <c r="K60" s="287"/>
      <c r="L60" s="288"/>
      <c r="M60" s="288"/>
      <c r="N60" s="295"/>
      <c r="O60" s="296"/>
      <c r="P60" s="288"/>
      <c r="Q60" s="288"/>
      <c r="R60" s="295"/>
      <c r="S60" s="297"/>
      <c r="T60" s="298"/>
      <c r="U60" s="299"/>
      <c r="V60" s="210"/>
    </row>
    <row r="61" spans="1:22" ht="46" thickBot="1" x14ac:dyDescent="0.25">
      <c r="A61" s="208"/>
      <c r="B61" s="318" t="s">
        <v>3</v>
      </c>
      <c r="C61" s="320"/>
      <c r="D61" s="14" t="s">
        <v>4</v>
      </c>
      <c r="E61" s="14" t="s">
        <v>5</v>
      </c>
      <c r="F61" s="14" t="s">
        <v>6</v>
      </c>
      <c r="G61" s="15" t="s">
        <v>7</v>
      </c>
      <c r="H61" s="16" t="s">
        <v>8</v>
      </c>
      <c r="I61" s="147" t="s">
        <v>77</v>
      </c>
      <c r="J61" s="183" t="s">
        <v>18</v>
      </c>
      <c r="K61" s="149" t="s">
        <v>59</v>
      </c>
      <c r="L61" s="290"/>
      <c r="M61" s="291"/>
      <c r="N61" s="300"/>
      <c r="O61" s="301"/>
      <c r="P61" s="291"/>
      <c r="Q61" s="291"/>
      <c r="R61" s="300"/>
      <c r="S61" s="302"/>
      <c r="T61" s="197" t="s">
        <v>44</v>
      </c>
      <c r="U61" s="202" t="s">
        <v>13</v>
      </c>
      <c r="V61" s="210"/>
    </row>
    <row r="62" spans="1:22" ht="32" thickTop="1" thickBot="1" x14ac:dyDescent="0.25">
      <c r="A62" s="208"/>
      <c r="B62" s="321" t="s">
        <v>76</v>
      </c>
      <c r="C62" s="322"/>
      <c r="D62" s="184">
        <v>130</v>
      </c>
      <c r="E62" s="185">
        <v>150</v>
      </c>
      <c r="F62" s="185">
        <v>10</v>
      </c>
      <c r="G62" s="186">
        <v>10</v>
      </c>
      <c r="H62" s="187">
        <f>E62*18</f>
        <v>2700</v>
      </c>
      <c r="I62" s="188">
        <f>H62*0.1</f>
        <v>270</v>
      </c>
      <c r="J62" s="188">
        <f>H62*0.9</f>
        <v>2430</v>
      </c>
      <c r="K62" s="188">
        <f>I62*0.01</f>
        <v>2.7</v>
      </c>
      <c r="L62" s="292"/>
      <c r="M62" s="293"/>
      <c r="N62" s="303"/>
      <c r="O62" s="304"/>
      <c r="P62" s="293"/>
      <c r="Q62" s="293"/>
      <c r="R62" s="303"/>
      <c r="S62" s="305"/>
      <c r="T62" s="198" t="s">
        <v>82</v>
      </c>
      <c r="U62" s="203">
        <f>E62</f>
        <v>150</v>
      </c>
      <c r="V62" s="210"/>
    </row>
    <row r="63" spans="1:22" ht="15" x14ac:dyDescent="0.2">
      <c r="A63" s="51"/>
      <c r="B63" s="181"/>
      <c r="C63" s="182"/>
      <c r="D63" s="151"/>
      <c r="E63" s="152"/>
      <c r="F63" s="152"/>
      <c r="G63" s="153"/>
      <c r="H63" s="154"/>
      <c r="I63" s="155"/>
      <c r="J63" s="155"/>
      <c r="K63" s="156"/>
      <c r="L63" s="157"/>
      <c r="M63" s="157"/>
      <c r="N63" s="158"/>
      <c r="O63" s="156"/>
      <c r="P63" s="157"/>
      <c r="Q63" s="157"/>
      <c r="R63" s="158"/>
      <c r="S63" s="159"/>
      <c r="T63" s="160"/>
      <c r="U63" s="205"/>
      <c r="V63" s="210"/>
    </row>
    <row r="64" spans="1:22" ht="16" thickBot="1" x14ac:dyDescent="0.25">
      <c r="A64" s="51"/>
      <c r="B64" s="268" t="s">
        <v>78</v>
      </c>
      <c r="C64" s="268"/>
      <c r="D64" s="266"/>
      <c r="E64" s="266"/>
      <c r="F64" s="266"/>
      <c r="G64" s="267"/>
      <c r="H64" s="266"/>
      <c r="I64" s="266"/>
      <c r="J64" s="273"/>
      <c r="K64" s="269"/>
      <c r="L64" s="274"/>
      <c r="M64" s="274"/>
      <c r="N64" s="275"/>
      <c r="O64" s="276"/>
      <c r="P64" s="274"/>
      <c r="Q64" s="274"/>
      <c r="R64" s="275"/>
      <c r="S64" s="270"/>
      <c r="T64" s="271"/>
      <c r="U64" s="277"/>
      <c r="V64" s="210"/>
    </row>
    <row r="65" spans="1:22" ht="46" thickBot="1" x14ac:dyDescent="0.25">
      <c r="A65" s="208"/>
      <c r="B65" s="323" t="s">
        <v>3</v>
      </c>
      <c r="C65" s="324"/>
      <c r="D65" s="14" t="s">
        <v>4</v>
      </c>
      <c r="E65" s="14" t="s">
        <v>5</v>
      </c>
      <c r="F65" s="14" t="s">
        <v>6</v>
      </c>
      <c r="G65" s="15" t="s">
        <v>7</v>
      </c>
      <c r="H65" s="16" t="s">
        <v>8</v>
      </c>
      <c r="I65" s="149" t="s">
        <v>79</v>
      </c>
      <c r="J65" s="278"/>
      <c r="K65" s="279"/>
      <c r="L65" s="279"/>
      <c r="M65" s="279"/>
      <c r="N65" s="280"/>
      <c r="O65" s="281"/>
      <c r="P65" s="279"/>
      <c r="Q65" s="279"/>
      <c r="R65" s="280"/>
      <c r="S65" s="272"/>
      <c r="T65" s="197" t="s">
        <v>44</v>
      </c>
      <c r="U65" s="202" t="s">
        <v>13</v>
      </c>
      <c r="V65" s="210"/>
    </row>
    <row r="66" spans="1:22" ht="32" thickTop="1" thickBot="1" x14ac:dyDescent="0.25">
      <c r="A66" s="208"/>
      <c r="B66" s="325" t="s">
        <v>79</v>
      </c>
      <c r="C66" s="326"/>
      <c r="D66" s="166">
        <v>85</v>
      </c>
      <c r="E66" s="104">
        <v>100</v>
      </c>
      <c r="F66" s="104">
        <v>7.5</v>
      </c>
      <c r="G66" s="167">
        <v>7.5</v>
      </c>
      <c r="H66" s="187">
        <f>E66*18</f>
        <v>1800</v>
      </c>
      <c r="I66" s="169">
        <f>H66*1</f>
        <v>1800</v>
      </c>
      <c r="J66" s="279"/>
      <c r="K66" s="279"/>
      <c r="L66" s="279"/>
      <c r="M66" s="279"/>
      <c r="N66" s="280"/>
      <c r="O66" s="281"/>
      <c r="P66" s="279"/>
      <c r="Q66" s="279"/>
      <c r="R66" s="280"/>
      <c r="S66" s="282"/>
      <c r="T66" s="237" t="s">
        <v>83</v>
      </c>
      <c r="U66" s="214">
        <f>E66</f>
        <v>100</v>
      </c>
      <c r="V66" s="210"/>
    </row>
    <row r="67" spans="1:22" ht="15" x14ac:dyDescent="0.2">
      <c r="A67" s="51"/>
      <c r="B67" s="246"/>
      <c r="C67" s="247"/>
      <c r="D67" s="175"/>
      <c r="E67" s="176"/>
      <c r="F67" s="176"/>
      <c r="G67" s="177"/>
      <c r="H67" s="178"/>
      <c r="I67" s="179"/>
      <c r="J67" s="238"/>
      <c r="K67" s="238"/>
      <c r="L67" s="238"/>
      <c r="M67" s="238"/>
      <c r="N67" s="239"/>
      <c r="O67" s="240"/>
      <c r="P67" s="238"/>
      <c r="Q67" s="238"/>
      <c r="R67" s="239"/>
      <c r="S67" s="241"/>
      <c r="T67" s="242"/>
      <c r="U67" s="243"/>
      <c r="V67" s="210"/>
    </row>
    <row r="68" spans="1:22" ht="15" thickBot="1" x14ac:dyDescent="0.25">
      <c r="A68" s="51"/>
      <c r="B68" s="306" t="s">
        <v>71</v>
      </c>
      <c r="C68" s="306"/>
      <c r="D68" s="307"/>
      <c r="E68" s="307"/>
      <c r="F68" s="307"/>
      <c r="G68" s="308"/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10"/>
      <c r="U68" s="311"/>
      <c r="V68" s="210"/>
    </row>
    <row r="69" spans="1:22" ht="46" thickBot="1" x14ac:dyDescent="0.25">
      <c r="A69" s="224"/>
      <c r="B69" s="312" t="s">
        <v>3</v>
      </c>
      <c r="C69" s="313"/>
      <c r="D69" s="14" t="s">
        <v>4</v>
      </c>
      <c r="E69" s="124" t="s">
        <v>5</v>
      </c>
      <c r="F69" s="14" t="s">
        <v>6</v>
      </c>
      <c r="G69" s="15" t="s">
        <v>7</v>
      </c>
      <c r="H69" s="16" t="s">
        <v>8</v>
      </c>
      <c r="I69" s="17" t="s">
        <v>9</v>
      </c>
      <c r="J69" s="17" t="s">
        <v>18</v>
      </c>
      <c r="K69" s="17" t="s">
        <v>48</v>
      </c>
      <c r="L69" s="14" t="s">
        <v>49</v>
      </c>
      <c r="M69" s="15" t="s">
        <v>50</v>
      </c>
      <c r="N69" s="15" t="s">
        <v>67</v>
      </c>
      <c r="O69" s="15" t="s">
        <v>68</v>
      </c>
      <c r="P69" s="15" t="s">
        <v>60</v>
      </c>
      <c r="Q69" s="15" t="s">
        <v>59</v>
      </c>
      <c r="R69" s="15" t="s">
        <v>65</v>
      </c>
      <c r="S69" s="15" t="s">
        <v>69</v>
      </c>
      <c r="T69" s="199" t="s">
        <v>44</v>
      </c>
      <c r="U69" s="206" t="s">
        <v>13</v>
      </c>
      <c r="V69" s="210"/>
    </row>
    <row r="70" spans="1:22" ht="32" thickTop="1" thickBot="1" x14ac:dyDescent="0.25">
      <c r="A70" s="224"/>
      <c r="B70" s="314" t="s">
        <v>53</v>
      </c>
      <c r="C70" s="315"/>
      <c r="D70" s="134">
        <v>85</v>
      </c>
      <c r="E70" s="148">
        <v>90</v>
      </c>
      <c r="F70" s="233">
        <v>2.5</v>
      </c>
      <c r="G70" s="245">
        <v>2.5</v>
      </c>
      <c r="H70" s="187">
        <f>E70*18</f>
        <v>1620</v>
      </c>
      <c r="I70" s="229">
        <f>0.2*H70</f>
        <v>324</v>
      </c>
      <c r="J70" s="230">
        <f>0.077*H70</f>
        <v>124.74</v>
      </c>
      <c r="K70" s="230">
        <f>0.05*H70</f>
        <v>81</v>
      </c>
      <c r="L70" s="230">
        <f>0.05*H70</f>
        <v>81</v>
      </c>
      <c r="M70" s="230">
        <f>0.1*H70</f>
        <v>162</v>
      </c>
      <c r="N70" s="231">
        <f>0.5*I70</f>
        <v>162</v>
      </c>
      <c r="O70" s="231">
        <f>0.1*H70</f>
        <v>162</v>
      </c>
      <c r="P70" s="231">
        <f>0.052*H70</f>
        <v>84.24</v>
      </c>
      <c r="Q70" s="231">
        <f>0.012*H70</f>
        <v>19.440000000000001</v>
      </c>
      <c r="R70" s="231">
        <f>0.2*H70</f>
        <v>324</v>
      </c>
      <c r="S70" s="232">
        <f>0.06*H70</f>
        <v>97.2</v>
      </c>
      <c r="T70" s="200" t="s">
        <v>84</v>
      </c>
      <c r="U70" s="207">
        <f>E70</f>
        <v>90</v>
      </c>
      <c r="V70" s="210"/>
    </row>
    <row r="71" spans="1:22" ht="31" thickBot="1" x14ac:dyDescent="0.25">
      <c r="A71" s="224"/>
      <c r="B71" s="316" t="s">
        <v>66</v>
      </c>
      <c r="C71" s="317"/>
      <c r="D71" s="215">
        <v>80</v>
      </c>
      <c r="E71" s="148">
        <v>85</v>
      </c>
      <c r="F71" s="148">
        <v>2.5</v>
      </c>
      <c r="G71" s="244">
        <v>2.5</v>
      </c>
      <c r="H71" s="187">
        <f>E71*18</f>
        <v>1530</v>
      </c>
      <c r="I71" s="307"/>
      <c r="J71" s="308"/>
      <c r="K71" s="309"/>
      <c r="L71" s="309"/>
      <c r="M71" s="309"/>
      <c r="N71" s="309"/>
      <c r="O71" s="309"/>
      <c r="P71" s="309"/>
      <c r="Q71" s="309"/>
      <c r="R71" s="309"/>
      <c r="S71" s="309"/>
      <c r="T71" s="200" t="s">
        <v>89</v>
      </c>
      <c r="U71" s="207">
        <f>E71</f>
        <v>85</v>
      </c>
      <c r="V71" s="210"/>
    </row>
    <row r="72" spans="1:22" x14ac:dyDescent="0.15">
      <c r="A72" s="225"/>
      <c r="U72" s="223"/>
      <c r="V72" s="210"/>
    </row>
    <row r="73" spans="1:22" ht="16" thickBot="1" x14ac:dyDescent="0.25">
      <c r="A73" s="226"/>
      <c r="B73" s="336" t="s">
        <v>85</v>
      </c>
      <c r="C73" s="336"/>
      <c r="D73" s="327"/>
      <c r="E73" s="327"/>
      <c r="F73" s="327"/>
      <c r="G73" s="328"/>
      <c r="H73" s="327"/>
      <c r="I73" s="327"/>
      <c r="J73" s="327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30"/>
      <c r="V73" s="210"/>
    </row>
    <row r="74" spans="1:22" ht="46" thickBot="1" x14ac:dyDescent="0.25">
      <c r="A74" s="234"/>
      <c r="B74" s="334" t="s">
        <v>3</v>
      </c>
      <c r="C74" s="334"/>
      <c r="D74" s="14" t="s">
        <v>4</v>
      </c>
      <c r="E74" s="14" t="s">
        <v>5</v>
      </c>
      <c r="F74" s="14" t="s">
        <v>6</v>
      </c>
      <c r="G74" s="15" t="s">
        <v>7</v>
      </c>
      <c r="H74" s="16" t="s">
        <v>8</v>
      </c>
      <c r="I74" s="147" t="s">
        <v>87</v>
      </c>
      <c r="J74" s="227" t="s">
        <v>88</v>
      </c>
      <c r="K74" s="331"/>
      <c r="L74" s="332"/>
      <c r="M74" s="331"/>
      <c r="N74" s="331"/>
      <c r="O74" s="331"/>
      <c r="P74" s="331"/>
      <c r="Q74" s="331"/>
      <c r="R74" s="331"/>
      <c r="S74" s="331"/>
      <c r="T74" s="197" t="s">
        <v>44</v>
      </c>
      <c r="U74" s="202" t="s">
        <v>13</v>
      </c>
      <c r="V74" s="210"/>
    </row>
    <row r="75" spans="1:22" ht="32" thickTop="1" thickBot="1" x14ac:dyDescent="0.25">
      <c r="A75" s="235"/>
      <c r="B75" s="335" t="s">
        <v>86</v>
      </c>
      <c r="C75" s="335"/>
      <c r="D75" s="216">
        <v>190</v>
      </c>
      <c r="E75" s="217">
        <v>200</v>
      </c>
      <c r="F75" s="217">
        <v>5</v>
      </c>
      <c r="G75" s="218">
        <v>5</v>
      </c>
      <c r="H75" s="187">
        <f>E75*18</f>
        <v>3600</v>
      </c>
      <c r="I75" s="220">
        <f>H75*0.125</f>
        <v>450</v>
      </c>
      <c r="J75" s="228">
        <f>H75*0.88</f>
        <v>3168</v>
      </c>
      <c r="K75" s="333"/>
      <c r="L75" s="333"/>
      <c r="M75" s="333"/>
      <c r="N75" s="333"/>
      <c r="O75" s="333"/>
      <c r="P75" s="333"/>
      <c r="Q75" s="333"/>
      <c r="R75" s="333"/>
      <c r="S75" s="333"/>
      <c r="T75" s="221" t="s">
        <v>82</v>
      </c>
      <c r="U75" s="222">
        <f>E75</f>
        <v>200</v>
      </c>
      <c r="V75" s="210"/>
    </row>
    <row r="76" spans="1:22" ht="16" thickTop="1" thickBot="1" x14ac:dyDescent="0.25">
      <c r="A76" s="209"/>
      <c r="B76" s="212"/>
      <c r="C76" s="213"/>
      <c r="D76" s="156"/>
      <c r="E76" s="156"/>
      <c r="F76" s="156"/>
      <c r="G76" s="211"/>
      <c r="H76" s="156"/>
      <c r="I76" s="156"/>
      <c r="J76" s="156"/>
      <c r="K76" s="156"/>
      <c r="L76" s="156"/>
      <c r="M76" s="156"/>
      <c r="N76" s="156"/>
      <c r="O76" s="210"/>
      <c r="P76" s="210"/>
      <c r="Q76" s="210"/>
      <c r="R76" s="210"/>
      <c r="S76" s="210"/>
      <c r="T76" s="156"/>
      <c r="U76" s="156"/>
      <c r="V76" s="210"/>
    </row>
    <row r="77" spans="1:22" ht="17" thickTop="1" thickBot="1" x14ac:dyDescent="0.25">
      <c r="A77" s="88"/>
      <c r="B77" s="337" t="s">
        <v>80</v>
      </c>
      <c r="C77" s="337"/>
      <c r="D77" s="338"/>
      <c r="E77" s="338"/>
      <c r="F77" s="338"/>
      <c r="G77" s="339"/>
      <c r="H77" s="338"/>
      <c r="I77" s="338"/>
      <c r="J77" s="338"/>
      <c r="K77" s="340"/>
      <c r="L77" s="341"/>
      <c r="M77" s="342"/>
      <c r="N77" s="341"/>
      <c r="O77" s="340"/>
      <c r="P77" s="341"/>
      <c r="Q77" s="342"/>
      <c r="R77" s="341"/>
      <c r="S77" s="341"/>
      <c r="T77" s="340"/>
      <c r="U77" s="343"/>
      <c r="V77" s="210"/>
    </row>
    <row r="78" spans="1:22" ht="46" thickBot="1" x14ac:dyDescent="0.25">
      <c r="A78" s="366" t="s">
        <v>64</v>
      </c>
      <c r="B78" s="344" t="s">
        <v>3</v>
      </c>
      <c r="C78" s="345"/>
      <c r="D78" s="346" t="s">
        <v>4</v>
      </c>
      <c r="E78" s="346" t="s">
        <v>5</v>
      </c>
      <c r="F78" s="346" t="s">
        <v>6</v>
      </c>
      <c r="G78" s="347" t="s">
        <v>7</v>
      </c>
      <c r="H78" s="348" t="s">
        <v>8</v>
      </c>
      <c r="I78" s="349" t="s">
        <v>70</v>
      </c>
      <c r="J78" s="350" t="s">
        <v>18</v>
      </c>
      <c r="K78" s="351"/>
      <c r="L78" s="352"/>
      <c r="M78" s="156"/>
      <c r="N78" s="156"/>
      <c r="O78" s="156"/>
      <c r="P78" s="156"/>
      <c r="Q78" s="156"/>
      <c r="R78" s="156"/>
      <c r="S78" s="352"/>
      <c r="T78" s="156"/>
      <c r="U78" s="353"/>
      <c r="V78" s="210"/>
    </row>
    <row r="79" spans="1:22" ht="17" thickTop="1" thickBot="1" x14ac:dyDescent="0.25">
      <c r="A79" s="51"/>
      <c r="B79" s="354" t="s">
        <v>62</v>
      </c>
      <c r="C79" s="355"/>
      <c r="D79" s="356">
        <v>130</v>
      </c>
      <c r="E79" s="357">
        <v>150</v>
      </c>
      <c r="F79" s="357">
        <v>10</v>
      </c>
      <c r="G79" s="358">
        <v>10</v>
      </c>
      <c r="H79" s="359">
        <f>E79*24</f>
        <v>3600</v>
      </c>
      <c r="I79" s="360">
        <f>H79*0.11</f>
        <v>396</v>
      </c>
      <c r="J79" s="360">
        <f>H79*0.89</f>
        <v>3204</v>
      </c>
      <c r="K79" s="361"/>
      <c r="L79" s="362"/>
      <c r="M79" s="362"/>
      <c r="N79" s="363"/>
      <c r="O79" s="364"/>
      <c r="P79" s="362"/>
      <c r="Q79" s="362"/>
      <c r="R79" s="363"/>
      <c r="S79" s="363"/>
      <c r="T79" s="363"/>
      <c r="U79" s="365"/>
      <c r="V79" s="210"/>
    </row>
    <row r="80" spans="1:22" ht="15" x14ac:dyDescent="0.2">
      <c r="A80" s="51"/>
      <c r="B80" s="194"/>
      <c r="C80" s="194"/>
      <c r="D80" s="189"/>
      <c r="E80" s="190"/>
      <c r="F80" s="190"/>
      <c r="G80" s="191"/>
      <c r="H80" s="192"/>
      <c r="I80" s="193"/>
      <c r="J80" s="193"/>
      <c r="K80" s="156"/>
      <c r="L80" s="157"/>
      <c r="M80" s="157"/>
      <c r="N80" s="158"/>
      <c r="O80" s="156"/>
      <c r="P80" s="157"/>
      <c r="Q80" s="157"/>
      <c r="R80" s="158"/>
      <c r="S80" s="159"/>
      <c r="T80" s="160"/>
      <c r="U80" s="201"/>
      <c r="V80" s="210"/>
    </row>
    <row r="81" spans="1:22" ht="16" thickBot="1" x14ac:dyDescent="0.25">
      <c r="A81" s="51"/>
      <c r="B81" s="283" t="s">
        <v>72</v>
      </c>
      <c r="C81" s="284"/>
      <c r="D81" s="285"/>
      <c r="E81" s="285"/>
      <c r="F81" s="285"/>
      <c r="G81" s="286"/>
      <c r="H81" s="285"/>
      <c r="I81" s="285"/>
      <c r="J81" s="285"/>
      <c r="K81" s="287"/>
      <c r="L81" s="288"/>
      <c r="M81" s="288"/>
      <c r="N81" s="288"/>
      <c r="O81" s="288"/>
      <c r="P81" s="288"/>
      <c r="Q81" s="288"/>
      <c r="R81" s="288"/>
      <c r="S81" s="288"/>
      <c r="T81" s="288"/>
      <c r="U81" s="289"/>
      <c r="V81" s="210"/>
    </row>
    <row r="82" spans="1:22" ht="46" thickBot="1" x14ac:dyDescent="0.25">
      <c r="A82" s="208"/>
      <c r="B82" s="318" t="s">
        <v>3</v>
      </c>
      <c r="C82" s="318"/>
      <c r="D82" s="14" t="s">
        <v>4</v>
      </c>
      <c r="E82" s="14" t="s">
        <v>5</v>
      </c>
      <c r="F82" s="14" t="s">
        <v>6</v>
      </c>
      <c r="G82" s="15" t="s">
        <v>7</v>
      </c>
      <c r="H82" s="16" t="s">
        <v>8</v>
      </c>
      <c r="I82" s="147" t="s">
        <v>74</v>
      </c>
      <c r="J82" s="149" t="s">
        <v>75</v>
      </c>
      <c r="K82" s="149" t="s">
        <v>59</v>
      </c>
      <c r="L82" s="290"/>
      <c r="M82" s="291"/>
      <c r="N82" s="291"/>
      <c r="O82" s="291"/>
      <c r="P82" s="291"/>
      <c r="Q82" s="291"/>
      <c r="R82" s="291"/>
      <c r="S82" s="291"/>
      <c r="T82" s="197" t="s">
        <v>44</v>
      </c>
      <c r="U82" s="202" t="s">
        <v>13</v>
      </c>
      <c r="V82" s="210"/>
    </row>
    <row r="83" spans="1:22" ht="32" thickTop="1" thickBot="1" x14ac:dyDescent="0.25">
      <c r="A83" s="208"/>
      <c r="B83" s="319" t="s">
        <v>73</v>
      </c>
      <c r="C83" s="319"/>
      <c r="D83" s="184">
        <v>130</v>
      </c>
      <c r="E83" s="185">
        <v>150</v>
      </c>
      <c r="F83" s="185">
        <v>10</v>
      </c>
      <c r="G83" s="186">
        <v>10</v>
      </c>
      <c r="H83" s="187">
        <f>E83*24</f>
        <v>3600</v>
      </c>
      <c r="I83" s="188">
        <f>H83*0.01</f>
        <v>36</v>
      </c>
      <c r="J83" s="188">
        <f>H83*0.984</f>
        <v>3542.4</v>
      </c>
      <c r="K83" s="188">
        <f>I83*0.04</f>
        <v>1.44</v>
      </c>
      <c r="L83" s="292"/>
      <c r="M83" s="293"/>
      <c r="N83" s="293"/>
      <c r="O83" s="293"/>
      <c r="P83" s="293"/>
      <c r="Q83" s="293"/>
      <c r="R83" s="293"/>
      <c r="S83" s="293"/>
      <c r="T83" s="198" t="s">
        <v>82</v>
      </c>
      <c r="U83" s="203">
        <f>E83</f>
        <v>150</v>
      </c>
      <c r="V83" s="210"/>
    </row>
    <row r="84" spans="1:22" ht="15" x14ac:dyDescent="0.2">
      <c r="A84" s="51"/>
      <c r="B84" s="249"/>
      <c r="C84" s="250"/>
      <c r="D84" s="170"/>
      <c r="E84" s="236"/>
      <c r="F84" s="171"/>
      <c r="G84" s="172"/>
      <c r="H84" s="173"/>
      <c r="I84" s="174"/>
      <c r="J84" s="174"/>
      <c r="K84" s="161"/>
      <c r="L84" s="162"/>
      <c r="M84" s="162"/>
      <c r="N84" s="163"/>
      <c r="O84" s="161"/>
      <c r="P84" s="162"/>
      <c r="Q84" s="162"/>
      <c r="R84" s="163"/>
      <c r="S84" s="164"/>
      <c r="T84" s="165"/>
      <c r="U84" s="204"/>
      <c r="V84" s="210"/>
    </row>
    <row r="85" spans="1:22" ht="16" thickBot="1" x14ac:dyDescent="0.25">
      <c r="A85" s="51"/>
      <c r="B85" s="294" t="s">
        <v>72</v>
      </c>
      <c r="C85" s="294"/>
      <c r="D85" s="285"/>
      <c r="E85" s="285"/>
      <c r="F85" s="285"/>
      <c r="G85" s="286"/>
      <c r="H85" s="285"/>
      <c r="I85" s="285"/>
      <c r="J85" s="285"/>
      <c r="K85" s="287"/>
      <c r="L85" s="288"/>
      <c r="M85" s="288"/>
      <c r="N85" s="295"/>
      <c r="O85" s="296"/>
      <c r="P85" s="288"/>
      <c r="Q85" s="288"/>
      <c r="R85" s="295"/>
      <c r="S85" s="297"/>
      <c r="T85" s="298"/>
      <c r="U85" s="299"/>
      <c r="V85" s="210"/>
    </row>
    <row r="86" spans="1:22" ht="46" thickBot="1" x14ac:dyDescent="0.25">
      <c r="A86" s="208"/>
      <c r="B86" s="318" t="s">
        <v>3</v>
      </c>
      <c r="C86" s="320"/>
      <c r="D86" s="14" t="s">
        <v>4</v>
      </c>
      <c r="E86" s="14" t="s">
        <v>5</v>
      </c>
      <c r="F86" s="14" t="s">
        <v>6</v>
      </c>
      <c r="G86" s="15" t="s">
        <v>7</v>
      </c>
      <c r="H86" s="16" t="s">
        <v>8</v>
      </c>
      <c r="I86" s="147" t="s">
        <v>77</v>
      </c>
      <c r="J86" s="183" t="s">
        <v>18</v>
      </c>
      <c r="K86" s="149" t="s">
        <v>59</v>
      </c>
      <c r="L86" s="290"/>
      <c r="M86" s="291"/>
      <c r="N86" s="300"/>
      <c r="O86" s="301"/>
      <c r="P86" s="291"/>
      <c r="Q86" s="291"/>
      <c r="R86" s="300"/>
      <c r="S86" s="302"/>
      <c r="T86" s="197" t="s">
        <v>44</v>
      </c>
      <c r="U86" s="202" t="s">
        <v>13</v>
      </c>
      <c r="V86" s="210"/>
    </row>
    <row r="87" spans="1:22" ht="32" thickTop="1" thickBot="1" x14ac:dyDescent="0.25">
      <c r="A87" s="208"/>
      <c r="B87" s="321" t="s">
        <v>76</v>
      </c>
      <c r="C87" s="322"/>
      <c r="D87" s="184">
        <v>130</v>
      </c>
      <c r="E87" s="185">
        <v>150</v>
      </c>
      <c r="F87" s="185">
        <v>10</v>
      </c>
      <c r="G87" s="186">
        <v>10</v>
      </c>
      <c r="H87" s="187">
        <f>E87*24</f>
        <v>3600</v>
      </c>
      <c r="I87" s="188">
        <f>H87*0.1</f>
        <v>360</v>
      </c>
      <c r="J87" s="188">
        <f>H87*0.9</f>
        <v>3240</v>
      </c>
      <c r="K87" s="188">
        <f>I87*0.01</f>
        <v>3.6</v>
      </c>
      <c r="L87" s="292"/>
      <c r="M87" s="293"/>
      <c r="N87" s="303"/>
      <c r="O87" s="304"/>
      <c r="P87" s="293"/>
      <c r="Q87" s="293"/>
      <c r="R87" s="303"/>
      <c r="S87" s="305"/>
      <c r="T87" s="198" t="s">
        <v>82</v>
      </c>
      <c r="U87" s="203">
        <f>E87</f>
        <v>150</v>
      </c>
      <c r="V87" s="210"/>
    </row>
    <row r="88" spans="1:22" ht="15" x14ac:dyDescent="0.2">
      <c r="A88" s="51"/>
      <c r="B88" s="181"/>
      <c r="C88" s="182"/>
      <c r="D88" s="151"/>
      <c r="E88" s="152"/>
      <c r="F88" s="152"/>
      <c r="G88" s="153"/>
      <c r="H88" s="154"/>
      <c r="I88" s="155"/>
      <c r="J88" s="155"/>
      <c r="K88" s="156"/>
      <c r="L88" s="157"/>
      <c r="M88" s="157"/>
      <c r="N88" s="158"/>
      <c r="O88" s="156"/>
      <c r="P88" s="157"/>
      <c r="Q88" s="157"/>
      <c r="R88" s="158"/>
      <c r="S88" s="159"/>
      <c r="T88" s="160"/>
      <c r="U88" s="205"/>
    </row>
    <row r="89" spans="1:22" ht="16" thickBot="1" x14ac:dyDescent="0.25">
      <c r="A89" s="51"/>
      <c r="B89" s="268" t="s">
        <v>78</v>
      </c>
      <c r="C89" s="268"/>
      <c r="D89" s="266"/>
      <c r="E89" s="266"/>
      <c r="F89" s="266"/>
      <c r="G89" s="267"/>
      <c r="H89" s="266"/>
      <c r="I89" s="266"/>
      <c r="J89" s="273"/>
      <c r="K89" s="269"/>
      <c r="L89" s="274"/>
      <c r="M89" s="274"/>
      <c r="N89" s="275"/>
      <c r="O89" s="276"/>
      <c r="P89" s="274"/>
      <c r="Q89" s="274"/>
      <c r="R89" s="275"/>
      <c r="S89" s="270"/>
      <c r="T89" s="271"/>
      <c r="U89" s="277"/>
    </row>
    <row r="90" spans="1:22" ht="46" thickBot="1" x14ac:dyDescent="0.25">
      <c r="A90" s="208"/>
      <c r="B90" s="323" t="s">
        <v>3</v>
      </c>
      <c r="C90" s="324"/>
      <c r="D90" s="14" t="s">
        <v>4</v>
      </c>
      <c r="E90" s="14" t="s">
        <v>5</v>
      </c>
      <c r="F90" s="14" t="s">
        <v>6</v>
      </c>
      <c r="G90" s="15" t="s">
        <v>7</v>
      </c>
      <c r="H90" s="16" t="s">
        <v>8</v>
      </c>
      <c r="I90" s="149" t="s">
        <v>79</v>
      </c>
      <c r="J90" s="278"/>
      <c r="K90" s="279"/>
      <c r="L90" s="279"/>
      <c r="M90" s="279"/>
      <c r="N90" s="280"/>
      <c r="O90" s="281"/>
      <c r="P90" s="279"/>
      <c r="Q90" s="279"/>
      <c r="R90" s="280"/>
      <c r="S90" s="272"/>
      <c r="T90" s="197" t="s">
        <v>44</v>
      </c>
      <c r="U90" s="202" t="s">
        <v>13</v>
      </c>
    </row>
    <row r="91" spans="1:22" ht="32" thickTop="1" thickBot="1" x14ac:dyDescent="0.25">
      <c r="A91" s="208"/>
      <c r="B91" s="325" t="s">
        <v>79</v>
      </c>
      <c r="C91" s="326"/>
      <c r="D91" s="166">
        <v>85</v>
      </c>
      <c r="E91" s="104">
        <v>100</v>
      </c>
      <c r="F91" s="104">
        <v>7.5</v>
      </c>
      <c r="G91" s="167">
        <v>7.5</v>
      </c>
      <c r="H91" s="187">
        <f>E91*24</f>
        <v>2400</v>
      </c>
      <c r="I91" s="169">
        <f>H91*1</f>
        <v>2400</v>
      </c>
      <c r="J91" s="279"/>
      <c r="K91" s="279"/>
      <c r="L91" s="279"/>
      <c r="M91" s="279"/>
      <c r="N91" s="280"/>
      <c r="O91" s="281"/>
      <c r="P91" s="279"/>
      <c r="Q91" s="279"/>
      <c r="R91" s="280"/>
      <c r="S91" s="282"/>
      <c r="T91" s="237" t="s">
        <v>83</v>
      </c>
      <c r="U91" s="214">
        <f>E91</f>
        <v>100</v>
      </c>
    </row>
    <row r="92" spans="1:22" ht="15" x14ac:dyDescent="0.2">
      <c r="A92" s="51"/>
      <c r="B92" s="246"/>
      <c r="C92" s="247"/>
      <c r="D92" s="175"/>
      <c r="E92" s="176"/>
      <c r="F92" s="176"/>
      <c r="G92" s="177"/>
      <c r="H92" s="178"/>
      <c r="I92" s="179"/>
      <c r="J92" s="238"/>
      <c r="K92" s="238"/>
      <c r="L92" s="238"/>
      <c r="M92" s="238"/>
      <c r="N92" s="239"/>
      <c r="O92" s="240"/>
      <c r="P92" s="238"/>
      <c r="Q92" s="238"/>
      <c r="R92" s="239"/>
      <c r="S92" s="241"/>
      <c r="T92" s="242"/>
      <c r="U92" s="243"/>
    </row>
    <row r="93" spans="1:22" ht="15" thickBot="1" x14ac:dyDescent="0.25">
      <c r="A93" s="51"/>
      <c r="B93" s="306" t="s">
        <v>71</v>
      </c>
      <c r="C93" s="306"/>
      <c r="D93" s="307"/>
      <c r="E93" s="307"/>
      <c r="F93" s="307"/>
      <c r="G93" s="308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10"/>
      <c r="U93" s="311"/>
    </row>
    <row r="94" spans="1:22" ht="46" thickBot="1" x14ac:dyDescent="0.25">
      <c r="A94" s="224"/>
      <c r="B94" s="312" t="s">
        <v>3</v>
      </c>
      <c r="C94" s="313"/>
      <c r="D94" s="14" t="s">
        <v>4</v>
      </c>
      <c r="E94" s="124" t="s">
        <v>5</v>
      </c>
      <c r="F94" s="14" t="s">
        <v>6</v>
      </c>
      <c r="G94" s="15" t="s">
        <v>7</v>
      </c>
      <c r="H94" s="16" t="s">
        <v>8</v>
      </c>
      <c r="I94" s="17" t="s">
        <v>9</v>
      </c>
      <c r="J94" s="17" t="s">
        <v>18</v>
      </c>
      <c r="K94" s="17" t="s">
        <v>48</v>
      </c>
      <c r="L94" s="14" t="s">
        <v>49</v>
      </c>
      <c r="M94" s="15" t="s">
        <v>50</v>
      </c>
      <c r="N94" s="15" t="s">
        <v>67</v>
      </c>
      <c r="O94" s="15" t="s">
        <v>68</v>
      </c>
      <c r="P94" s="15" t="s">
        <v>60</v>
      </c>
      <c r="Q94" s="15" t="s">
        <v>59</v>
      </c>
      <c r="R94" s="15" t="s">
        <v>65</v>
      </c>
      <c r="S94" s="15" t="s">
        <v>69</v>
      </c>
      <c r="T94" s="199" t="s">
        <v>44</v>
      </c>
      <c r="U94" s="206" t="s">
        <v>13</v>
      </c>
    </row>
    <row r="95" spans="1:22" ht="32" thickTop="1" thickBot="1" x14ac:dyDescent="0.25">
      <c r="A95" s="224"/>
      <c r="B95" s="314" t="s">
        <v>53</v>
      </c>
      <c r="C95" s="315"/>
      <c r="D95" s="134">
        <v>85</v>
      </c>
      <c r="E95" s="148">
        <v>90</v>
      </c>
      <c r="F95" s="233">
        <v>2.5</v>
      </c>
      <c r="G95" s="245">
        <v>2.5</v>
      </c>
      <c r="H95" s="187">
        <f>E95*24</f>
        <v>2160</v>
      </c>
      <c r="I95" s="229">
        <f>0.2*H95</f>
        <v>432</v>
      </c>
      <c r="J95" s="230">
        <f>0.077*H95</f>
        <v>166.32</v>
      </c>
      <c r="K95" s="230">
        <f>0.05*H95</f>
        <v>108</v>
      </c>
      <c r="L95" s="230">
        <f>0.05*H95</f>
        <v>108</v>
      </c>
      <c r="M95" s="230">
        <f>0.1*H95</f>
        <v>216</v>
      </c>
      <c r="N95" s="231">
        <f>0.5*I95</f>
        <v>216</v>
      </c>
      <c r="O95" s="231">
        <f>0.1*H95</f>
        <v>216</v>
      </c>
      <c r="P95" s="231">
        <f>0.052*H95</f>
        <v>112.32</v>
      </c>
      <c r="Q95" s="231">
        <f>0.012*H95</f>
        <v>25.92</v>
      </c>
      <c r="R95" s="231">
        <f>0.2*H95</f>
        <v>432</v>
      </c>
      <c r="S95" s="232">
        <f>0.06*H95</f>
        <v>129.6</v>
      </c>
      <c r="T95" s="200" t="s">
        <v>84</v>
      </c>
      <c r="U95" s="207">
        <f>E95</f>
        <v>90</v>
      </c>
    </row>
    <row r="96" spans="1:22" ht="31" thickBot="1" x14ac:dyDescent="0.25">
      <c r="A96" s="224"/>
      <c r="B96" s="316" t="s">
        <v>66</v>
      </c>
      <c r="C96" s="317"/>
      <c r="D96" s="215">
        <v>80</v>
      </c>
      <c r="E96" s="148">
        <v>85</v>
      </c>
      <c r="F96" s="148">
        <v>2.5</v>
      </c>
      <c r="G96" s="244">
        <v>2.5</v>
      </c>
      <c r="H96" s="187">
        <f>E96*24</f>
        <v>2040</v>
      </c>
      <c r="I96" s="307"/>
      <c r="J96" s="308"/>
      <c r="K96" s="309"/>
      <c r="L96" s="309"/>
      <c r="M96" s="309"/>
      <c r="N96" s="309"/>
      <c r="O96" s="309"/>
      <c r="P96" s="309"/>
      <c r="Q96" s="309"/>
      <c r="R96" s="309"/>
      <c r="S96" s="309"/>
      <c r="T96" s="200" t="s">
        <v>89</v>
      </c>
      <c r="U96" s="207">
        <f>E96</f>
        <v>85</v>
      </c>
    </row>
    <row r="97" spans="1:21" x14ac:dyDescent="0.15">
      <c r="A97" s="225"/>
      <c r="U97" s="223"/>
    </row>
    <row r="98" spans="1:21" ht="16" thickBot="1" x14ac:dyDescent="0.25">
      <c r="A98" s="226"/>
      <c r="B98" s="336" t="s">
        <v>85</v>
      </c>
      <c r="C98" s="336"/>
      <c r="D98" s="327"/>
      <c r="E98" s="327"/>
      <c r="F98" s="327"/>
      <c r="G98" s="328"/>
      <c r="H98" s="327"/>
      <c r="I98" s="327"/>
      <c r="J98" s="327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30"/>
    </row>
    <row r="99" spans="1:21" ht="46" thickBot="1" x14ac:dyDescent="0.25">
      <c r="A99" s="234"/>
      <c r="B99" s="334" t="s">
        <v>3</v>
      </c>
      <c r="C99" s="334"/>
      <c r="D99" s="14" t="s">
        <v>4</v>
      </c>
      <c r="E99" s="14" t="s">
        <v>5</v>
      </c>
      <c r="F99" s="14" t="s">
        <v>6</v>
      </c>
      <c r="G99" s="15" t="s">
        <v>7</v>
      </c>
      <c r="H99" s="16" t="s">
        <v>8</v>
      </c>
      <c r="I99" s="147" t="s">
        <v>87</v>
      </c>
      <c r="J99" s="227" t="s">
        <v>88</v>
      </c>
      <c r="K99" s="331"/>
      <c r="L99" s="332"/>
      <c r="M99" s="331"/>
      <c r="N99" s="331"/>
      <c r="O99" s="331"/>
      <c r="P99" s="331"/>
      <c r="Q99" s="331"/>
      <c r="R99" s="331"/>
      <c r="S99" s="331"/>
      <c r="T99" s="197" t="s">
        <v>44</v>
      </c>
      <c r="U99" s="202" t="s">
        <v>13</v>
      </c>
    </row>
    <row r="100" spans="1:21" ht="32" thickTop="1" thickBot="1" x14ac:dyDescent="0.25">
      <c r="A100" s="235"/>
      <c r="B100" s="335" t="s">
        <v>86</v>
      </c>
      <c r="C100" s="335"/>
      <c r="D100" s="216">
        <v>190</v>
      </c>
      <c r="E100" s="217">
        <v>200</v>
      </c>
      <c r="F100" s="217">
        <v>5</v>
      </c>
      <c r="G100" s="218">
        <v>5</v>
      </c>
      <c r="H100" s="187">
        <f>E100*24</f>
        <v>4800</v>
      </c>
      <c r="I100" s="220">
        <f>H100*0.125</f>
        <v>600</v>
      </c>
      <c r="J100" s="228">
        <f>H100*0.88</f>
        <v>4224</v>
      </c>
      <c r="K100" s="333"/>
      <c r="L100" s="333"/>
      <c r="M100" s="333"/>
      <c r="N100" s="333"/>
      <c r="O100" s="333"/>
      <c r="P100" s="333"/>
      <c r="Q100" s="333"/>
      <c r="R100" s="333"/>
      <c r="S100" s="333"/>
      <c r="T100" s="221" t="s">
        <v>82</v>
      </c>
      <c r="U100" s="222">
        <f>E100</f>
        <v>200</v>
      </c>
    </row>
    <row r="101" spans="1:21" ht="14" thickTop="1" x14ac:dyDescent="0.15"/>
  </sheetData>
  <mergeCells count="80">
    <mergeCell ref="B2:C2"/>
    <mergeCell ref="B3:C3"/>
    <mergeCell ref="B4:C4"/>
    <mergeCell ref="B20:C20"/>
    <mergeCell ref="B21:C21"/>
    <mergeCell ref="B10:C10"/>
    <mergeCell ref="B75:C75"/>
    <mergeCell ref="B50:C50"/>
    <mergeCell ref="B25:C25"/>
    <mergeCell ref="B68:C68"/>
    <mergeCell ref="B40:C40"/>
    <mergeCell ref="B41:C41"/>
    <mergeCell ref="B43:C43"/>
    <mergeCell ref="B44:C44"/>
    <mergeCell ref="B54:C54"/>
    <mergeCell ref="B57:C57"/>
    <mergeCell ref="B48:C48"/>
    <mergeCell ref="B73:C73"/>
    <mergeCell ref="B7:C7"/>
    <mergeCell ref="B8:C8"/>
    <mergeCell ref="B9:C9"/>
    <mergeCell ref="B42:C42"/>
    <mergeCell ref="B12:C12"/>
    <mergeCell ref="B19:C19"/>
    <mergeCell ref="B37:C37"/>
    <mergeCell ref="B11:C11"/>
    <mergeCell ref="B24:C24"/>
    <mergeCell ref="B14:C14"/>
    <mergeCell ref="B15:C15"/>
    <mergeCell ref="B16:C16"/>
    <mergeCell ref="B17:C17"/>
    <mergeCell ref="B18:C18"/>
    <mergeCell ref="B23:C23"/>
    <mergeCell ref="B34:C34"/>
    <mergeCell ref="B35:C35"/>
    <mergeCell ref="B36:C36"/>
    <mergeCell ref="B39:C39"/>
    <mergeCell ref="B69:C69"/>
    <mergeCell ref="B58:C58"/>
    <mergeCell ref="B59:C59"/>
    <mergeCell ref="B67:C67"/>
    <mergeCell ref="B60:C60"/>
    <mergeCell ref="B61:C61"/>
    <mergeCell ref="B64:C64"/>
    <mergeCell ref="B65:C65"/>
    <mergeCell ref="B66:C66"/>
    <mergeCell ref="B27:C27"/>
    <mergeCell ref="B28:C28"/>
    <mergeCell ref="B29:C29"/>
    <mergeCell ref="B32:C32"/>
    <mergeCell ref="B33:C33"/>
    <mergeCell ref="B91:C91"/>
    <mergeCell ref="B45:C45"/>
    <mergeCell ref="B46:C46"/>
    <mergeCell ref="B49:C49"/>
    <mergeCell ref="B52:C52"/>
    <mergeCell ref="B53:C53"/>
    <mergeCell ref="B62:C62"/>
    <mergeCell ref="B70:C70"/>
    <mergeCell ref="B74:C74"/>
    <mergeCell ref="B78:C78"/>
    <mergeCell ref="B79:C79"/>
    <mergeCell ref="B82:C82"/>
    <mergeCell ref="B83:C83"/>
    <mergeCell ref="B84:C84"/>
    <mergeCell ref="B77:C77"/>
    <mergeCell ref="B71:C71"/>
    <mergeCell ref="B85:C85"/>
    <mergeCell ref="B86:C86"/>
    <mergeCell ref="B87:C87"/>
    <mergeCell ref="B89:C89"/>
    <mergeCell ref="B90:C90"/>
    <mergeCell ref="B100:C100"/>
    <mergeCell ref="B92:C92"/>
    <mergeCell ref="B93:C93"/>
    <mergeCell ref="B94:C94"/>
    <mergeCell ref="B95:C95"/>
    <mergeCell ref="B96:C96"/>
    <mergeCell ref="B99:C99"/>
    <mergeCell ref="B98:C98"/>
  </mergeCells>
  <conditionalFormatting sqref="F18 A4:A18">
    <cfRule type="notContainsBlanks" dxfId="14" priority="16">
      <formula>LEN(TRIM(A4))&gt;0</formula>
    </cfRule>
  </conditionalFormatting>
  <conditionalFormatting sqref="I21">
    <cfRule type="notContainsBlanks" dxfId="13" priority="13">
      <formula>LEN(TRIM(I21))&gt;0</formula>
    </cfRule>
  </conditionalFormatting>
  <conditionalFormatting sqref="F43 A29:A43">
    <cfRule type="notContainsBlanks" dxfId="5" priority="6">
      <formula>LEN(TRIM(A29))&gt;0</formula>
    </cfRule>
  </conditionalFormatting>
  <conditionalFormatting sqref="I46">
    <cfRule type="notContainsBlanks" dxfId="4" priority="5">
      <formula>LEN(TRIM(I46))&gt;0</formula>
    </cfRule>
  </conditionalFormatting>
  <conditionalFormatting sqref="F68 A54:A68">
    <cfRule type="notContainsBlanks" dxfId="3" priority="4">
      <formula>LEN(TRIM(A54))&gt;0</formula>
    </cfRule>
  </conditionalFormatting>
  <conditionalFormatting sqref="I71">
    <cfRule type="notContainsBlanks" dxfId="2" priority="3">
      <formula>LEN(TRIM(I71))&gt;0</formula>
    </cfRule>
  </conditionalFormatting>
  <conditionalFormatting sqref="F93 A79:A93">
    <cfRule type="notContainsBlanks" dxfId="1" priority="2">
      <formula>LEN(TRIM(A79))&gt;0</formula>
    </cfRule>
  </conditionalFormatting>
  <conditionalFormatting sqref="I96">
    <cfRule type="notContainsBlanks" dxfId="0" priority="1">
      <formula>LEN(TRIM(I96))&gt;0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00"/>
  <sheetViews>
    <sheetView workbookViewId="0">
      <selection activeCell="A2" sqref="A2:O45"/>
    </sheetView>
  </sheetViews>
  <sheetFormatPr baseColWidth="10" defaultColWidth="14.5" defaultRowHeight="15" customHeight="1" x14ac:dyDescent="0.15"/>
  <cols>
    <col min="1" max="1" width="13" customWidth="1"/>
    <col min="2" max="2" width="14.5" customWidth="1"/>
    <col min="3" max="3" width="7.83203125" customWidth="1"/>
    <col min="4" max="4" width="11.5" customWidth="1"/>
    <col min="5" max="5" width="10.83203125" customWidth="1"/>
    <col min="6" max="6" width="10.1640625" customWidth="1"/>
    <col min="7" max="7" width="9.5" customWidth="1"/>
    <col min="8" max="8" width="11.5" customWidth="1"/>
    <col min="9" max="9" width="10" customWidth="1"/>
    <col min="10" max="10" width="11.5" customWidth="1"/>
    <col min="11" max="11" width="9" customWidth="1"/>
    <col min="12" max="12" width="8.1640625" customWidth="1"/>
    <col min="13" max="13" width="7.1640625" customWidth="1"/>
    <col min="14" max="14" width="12.33203125" customWidth="1"/>
    <col min="15" max="15" width="11.33203125" customWidth="1"/>
  </cols>
  <sheetData>
    <row r="1" spans="1:31" ht="15.75" customHeight="1" x14ac:dyDescent="0.2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31" ht="15.75" customHeight="1" x14ac:dyDescent="0.2">
      <c r="A2" s="5"/>
      <c r="B2" s="6" t="s">
        <v>1</v>
      </c>
      <c r="C2" s="7"/>
      <c r="D2" s="8"/>
      <c r="E2" s="8"/>
      <c r="F2" s="8"/>
      <c r="G2" s="8"/>
      <c r="H2" s="9"/>
      <c r="I2" s="8"/>
      <c r="J2" s="8"/>
      <c r="K2" s="8"/>
      <c r="L2" s="10"/>
      <c r="M2" s="11"/>
      <c r="N2" s="11"/>
      <c r="O2" s="12"/>
      <c r="P2" s="4"/>
    </row>
    <row r="3" spans="1:31" ht="15.75" customHeight="1" x14ac:dyDescent="0.2">
      <c r="A3" s="13" t="s">
        <v>2</v>
      </c>
      <c r="B3" s="257" t="s">
        <v>3</v>
      </c>
      <c r="C3" s="254"/>
      <c r="D3" s="14" t="s">
        <v>4</v>
      </c>
      <c r="E3" s="14" t="s">
        <v>5</v>
      </c>
      <c r="F3" s="14" t="s">
        <v>6</v>
      </c>
      <c r="G3" s="15" t="s">
        <v>7</v>
      </c>
      <c r="H3" s="16" t="s">
        <v>8</v>
      </c>
      <c r="I3" s="17" t="s">
        <v>9</v>
      </c>
      <c r="J3" s="17" t="s">
        <v>10</v>
      </c>
      <c r="K3" s="17" t="s">
        <v>11</v>
      </c>
      <c r="L3" s="18"/>
      <c r="M3" s="19"/>
      <c r="N3" s="20" t="s">
        <v>12</v>
      </c>
      <c r="O3" s="21" t="s">
        <v>13</v>
      </c>
      <c r="P3" s="4"/>
    </row>
    <row r="4" spans="1:31" ht="15.75" customHeight="1" x14ac:dyDescent="0.2">
      <c r="A4" s="22"/>
      <c r="B4" s="253" t="s">
        <v>14</v>
      </c>
      <c r="C4" s="254"/>
      <c r="D4" s="23">
        <v>5</v>
      </c>
      <c r="E4" s="23">
        <f t="shared" ref="E4:E5" si="0">D4*8</f>
        <v>40</v>
      </c>
      <c r="F4" s="23">
        <v>4</v>
      </c>
      <c r="G4" s="24">
        <f>8</f>
        <v>8</v>
      </c>
      <c r="H4" s="25">
        <f t="shared" ref="H4:H5" si="1">E4+(G4*8)+F4</f>
        <v>108</v>
      </c>
      <c r="I4" s="26">
        <f>0.54*H4</f>
        <v>58.320000000000007</v>
      </c>
      <c r="J4" s="26">
        <f>0.368*H4</f>
        <v>39.744</v>
      </c>
      <c r="K4" s="26">
        <f>0.092*H4</f>
        <v>9.9359999999999999</v>
      </c>
      <c r="L4" s="27"/>
      <c r="M4" s="28"/>
      <c r="N4" s="29" t="s">
        <v>15</v>
      </c>
      <c r="O4" s="30">
        <f t="shared" ref="O4:O5" si="2">(H4-F4)/8</f>
        <v>13</v>
      </c>
      <c r="P4" s="31"/>
      <c r="Q4" s="32"/>
      <c r="R4" s="32"/>
      <c r="S4" s="32"/>
    </row>
    <row r="5" spans="1:31" ht="15.75" customHeight="1" x14ac:dyDescent="0.2">
      <c r="A5" s="22"/>
      <c r="B5" s="255" t="s">
        <v>16</v>
      </c>
      <c r="C5" s="254"/>
      <c r="D5" s="33">
        <v>5</v>
      </c>
      <c r="E5" s="33">
        <f t="shared" si="0"/>
        <v>40</v>
      </c>
      <c r="F5" s="33">
        <v>4</v>
      </c>
      <c r="G5" s="34">
        <v>4</v>
      </c>
      <c r="H5" s="25">
        <f t="shared" si="1"/>
        <v>76</v>
      </c>
      <c r="I5" s="35"/>
      <c r="J5" s="35"/>
      <c r="K5" s="35"/>
      <c r="L5" s="27"/>
      <c r="M5" s="28"/>
      <c r="N5" s="29" t="s">
        <v>17</v>
      </c>
      <c r="O5" s="30">
        <f t="shared" si="2"/>
        <v>9</v>
      </c>
      <c r="P5" s="4"/>
    </row>
    <row r="6" spans="1:31" ht="15.75" customHeight="1" x14ac:dyDescent="0.2">
      <c r="A6" s="36"/>
      <c r="B6" s="37"/>
      <c r="C6" s="37"/>
      <c r="D6" s="38"/>
      <c r="E6" s="39"/>
      <c r="F6" s="38"/>
      <c r="G6" s="37"/>
      <c r="H6" s="40"/>
      <c r="I6" s="41" t="s">
        <v>18</v>
      </c>
      <c r="J6" s="41" t="s">
        <v>19</v>
      </c>
      <c r="K6" s="42"/>
      <c r="L6" s="27"/>
      <c r="M6" s="28"/>
      <c r="N6" s="43"/>
      <c r="O6" s="44"/>
      <c r="P6" s="4"/>
    </row>
    <row r="7" spans="1:31" ht="15.75" customHeight="1" x14ac:dyDescent="0.2">
      <c r="A7" s="22"/>
      <c r="B7" s="256" t="s">
        <v>20</v>
      </c>
      <c r="C7" s="254"/>
      <c r="D7" s="45">
        <v>20</v>
      </c>
      <c r="E7" s="46">
        <f>D7*8</f>
        <v>160</v>
      </c>
      <c r="F7" s="47"/>
      <c r="G7" s="48">
        <v>8</v>
      </c>
      <c r="H7" s="49">
        <f>E7+(G7*8)+F7</f>
        <v>224</v>
      </c>
      <c r="I7" s="50">
        <f>0.84*H7</f>
        <v>188.16</v>
      </c>
      <c r="J7" s="50">
        <f>0.16*H7</f>
        <v>35.840000000000003</v>
      </c>
      <c r="K7" s="35"/>
      <c r="L7" s="27"/>
      <c r="M7" s="28"/>
      <c r="N7" s="29" t="s">
        <v>21</v>
      </c>
      <c r="O7" s="30">
        <f>(H7-F7)/8</f>
        <v>28</v>
      </c>
      <c r="P7" s="4"/>
    </row>
    <row r="8" spans="1:31" ht="15.75" customHeight="1" x14ac:dyDescent="0.2">
      <c r="A8" s="51"/>
      <c r="O8" s="52"/>
    </row>
    <row r="9" spans="1:31" ht="15.75" customHeight="1" x14ac:dyDescent="0.2">
      <c r="A9" s="53"/>
      <c r="B9" s="54" t="s">
        <v>22</v>
      </c>
      <c r="C9" s="55"/>
      <c r="D9" s="56"/>
      <c r="E9" s="56"/>
      <c r="F9" s="56"/>
      <c r="G9" s="56"/>
      <c r="H9" s="56"/>
      <c r="I9" s="57"/>
      <c r="J9" s="58"/>
      <c r="K9" s="56"/>
      <c r="L9" s="56"/>
      <c r="M9" s="56"/>
      <c r="N9" s="56"/>
      <c r="O9" s="59"/>
      <c r="P9" s="4"/>
      <c r="Q9" s="4"/>
      <c r="R9" s="4"/>
    </row>
    <row r="10" spans="1:31" ht="15.75" customHeight="1" x14ac:dyDescent="0.2">
      <c r="A10" s="60"/>
      <c r="B10" s="257" t="s">
        <v>3</v>
      </c>
      <c r="C10" s="254"/>
      <c r="D10" s="14" t="s">
        <v>4</v>
      </c>
      <c r="E10" s="14" t="s">
        <v>5</v>
      </c>
      <c r="F10" s="14" t="s">
        <v>6</v>
      </c>
      <c r="G10" s="15" t="s">
        <v>7</v>
      </c>
      <c r="H10" s="16" t="s">
        <v>8</v>
      </c>
      <c r="I10" s="14" t="s">
        <v>23</v>
      </c>
      <c r="J10" s="14" t="s">
        <v>24</v>
      </c>
      <c r="K10" s="14" t="s">
        <v>25</v>
      </c>
      <c r="L10" s="14" t="s">
        <v>26</v>
      </c>
      <c r="M10" s="61"/>
      <c r="N10" s="62" t="s">
        <v>12</v>
      </c>
      <c r="O10" s="63" t="s">
        <v>13</v>
      </c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</row>
    <row r="11" spans="1:31" ht="15.75" customHeight="1" x14ac:dyDescent="0.2">
      <c r="A11" s="51"/>
      <c r="B11" s="258" t="s">
        <v>27</v>
      </c>
      <c r="C11" s="254"/>
      <c r="D11" s="65">
        <v>27.9</v>
      </c>
      <c r="E11" s="66">
        <f t="shared" ref="E11:E12" si="3">D11*8</f>
        <v>223.2</v>
      </c>
      <c r="F11" s="23">
        <v>4</v>
      </c>
      <c r="G11" s="67">
        <v>4</v>
      </c>
      <c r="H11" s="25">
        <f t="shared" ref="H11:H12" si="4">E11+(G11*8)+F11</f>
        <v>259.2</v>
      </c>
      <c r="I11" s="26">
        <f>H11*0.614</f>
        <v>159.14879999999999</v>
      </c>
      <c r="J11" s="26">
        <f>H11*0.154</f>
        <v>39.916799999999995</v>
      </c>
      <c r="K11" s="26">
        <f>H11*0.154</f>
        <v>39.916799999999995</v>
      </c>
      <c r="L11" s="26">
        <f>H11*0.0774</f>
        <v>20.062079999999998</v>
      </c>
      <c r="M11" s="68"/>
      <c r="N11" s="29" t="s">
        <v>28</v>
      </c>
      <c r="O11" s="30">
        <f t="shared" ref="O11:O12" si="5">(H11-F11)/8</f>
        <v>31.9</v>
      </c>
      <c r="P11" s="69"/>
      <c r="Q11" s="32"/>
      <c r="R11" s="32"/>
      <c r="S11" s="32"/>
    </row>
    <row r="12" spans="1:31" ht="15.75" customHeight="1" x14ac:dyDescent="0.2">
      <c r="A12" s="70"/>
      <c r="B12" s="251" t="s">
        <v>29</v>
      </c>
      <c r="C12" s="252"/>
      <c r="D12" s="71">
        <v>40</v>
      </c>
      <c r="E12" s="72">
        <f t="shared" si="3"/>
        <v>320</v>
      </c>
      <c r="F12" s="71"/>
      <c r="G12" s="73">
        <v>6</v>
      </c>
      <c r="H12" s="74">
        <f t="shared" si="4"/>
        <v>368</v>
      </c>
      <c r="I12" s="75"/>
      <c r="J12" s="75"/>
      <c r="K12" s="75"/>
      <c r="L12" s="75"/>
      <c r="M12" s="76"/>
      <c r="N12" s="77" t="s">
        <v>30</v>
      </c>
      <c r="O12" s="78">
        <f t="shared" si="5"/>
        <v>46</v>
      </c>
      <c r="P12" s="69"/>
    </row>
    <row r="13" spans="1:31" ht="15.75" customHeight="1" x14ac:dyDescent="0.15"/>
    <row r="14" spans="1:31" ht="15.75" customHeight="1" x14ac:dyDescent="0.2">
      <c r="A14" s="79" t="s">
        <v>31</v>
      </c>
      <c r="B14" s="259" t="s">
        <v>3</v>
      </c>
      <c r="C14" s="260"/>
      <c r="D14" s="80" t="s">
        <v>4</v>
      </c>
      <c r="E14" s="80" t="s">
        <v>5</v>
      </c>
      <c r="F14" s="80" t="s">
        <v>6</v>
      </c>
      <c r="G14" s="81" t="s">
        <v>7</v>
      </c>
      <c r="H14" s="82" t="s">
        <v>8</v>
      </c>
      <c r="I14" s="83" t="s">
        <v>9</v>
      </c>
      <c r="J14" s="83" t="s">
        <v>10</v>
      </c>
      <c r="K14" s="83" t="s">
        <v>11</v>
      </c>
      <c r="L14" s="84"/>
      <c r="M14" s="85"/>
      <c r="N14" s="86" t="s">
        <v>12</v>
      </c>
      <c r="O14" s="87" t="s">
        <v>13</v>
      </c>
    </row>
    <row r="15" spans="1:31" ht="15.75" customHeight="1" x14ac:dyDescent="0.2">
      <c r="A15" s="22"/>
      <c r="B15" s="253" t="s">
        <v>14</v>
      </c>
      <c r="C15" s="254"/>
      <c r="D15" s="23">
        <v>5</v>
      </c>
      <c r="E15" s="23">
        <f t="shared" ref="E15:E16" si="6">D15*16</f>
        <v>80</v>
      </c>
      <c r="F15" s="23">
        <v>4</v>
      </c>
      <c r="G15" s="24">
        <f>8</f>
        <v>8</v>
      </c>
      <c r="H15" s="25">
        <f t="shared" ref="H15:H16" si="7">E15+(G15*8)+F15</f>
        <v>148</v>
      </c>
      <c r="I15" s="26">
        <f>0.54*H15</f>
        <v>79.92</v>
      </c>
      <c r="J15" s="26">
        <f>0.368*H15</f>
        <v>54.463999999999999</v>
      </c>
      <c r="K15" s="26">
        <f>0.092*H15</f>
        <v>13.616</v>
      </c>
      <c r="L15" s="27"/>
      <c r="M15" s="28"/>
      <c r="N15" s="29" t="s">
        <v>15</v>
      </c>
      <c r="O15" s="30">
        <f t="shared" ref="O15:O16" si="8">(H15-F15)/8</f>
        <v>18</v>
      </c>
    </row>
    <row r="16" spans="1:31" ht="15.75" customHeight="1" x14ac:dyDescent="0.2">
      <c r="A16" s="22"/>
      <c r="B16" s="255" t="s">
        <v>16</v>
      </c>
      <c r="C16" s="254"/>
      <c r="D16" s="33">
        <v>5</v>
      </c>
      <c r="E16" s="23">
        <f t="shared" si="6"/>
        <v>80</v>
      </c>
      <c r="F16" s="33">
        <v>4</v>
      </c>
      <c r="G16" s="34">
        <v>4</v>
      </c>
      <c r="H16" s="25">
        <f t="shared" si="7"/>
        <v>116</v>
      </c>
      <c r="I16" s="35"/>
      <c r="J16" s="35"/>
      <c r="K16" s="35"/>
      <c r="L16" s="27"/>
      <c r="M16" s="28"/>
      <c r="N16" s="29" t="s">
        <v>17</v>
      </c>
      <c r="O16" s="30">
        <f t="shared" si="8"/>
        <v>14</v>
      </c>
    </row>
    <row r="17" spans="1:15" ht="15.75" customHeight="1" x14ac:dyDescent="0.2">
      <c r="A17" s="36"/>
      <c r="B17" s="37"/>
      <c r="C17" s="37"/>
      <c r="D17" s="38"/>
      <c r="E17" s="39"/>
      <c r="F17" s="38"/>
      <c r="G17" s="37"/>
      <c r="H17" s="40"/>
      <c r="I17" s="41" t="s">
        <v>18</v>
      </c>
      <c r="J17" s="41" t="s">
        <v>19</v>
      </c>
      <c r="K17" s="42"/>
      <c r="L17" s="27"/>
      <c r="M17" s="28"/>
      <c r="N17" s="43"/>
      <c r="O17" s="44"/>
    </row>
    <row r="18" spans="1:15" ht="15.75" customHeight="1" x14ac:dyDescent="0.2">
      <c r="A18" s="22"/>
      <c r="B18" s="256" t="s">
        <v>20</v>
      </c>
      <c r="C18" s="254"/>
      <c r="D18" s="45">
        <v>20</v>
      </c>
      <c r="E18" s="23">
        <f>D18*16</f>
        <v>320</v>
      </c>
      <c r="F18" s="47"/>
      <c r="G18" s="48">
        <v>8</v>
      </c>
      <c r="H18" s="49">
        <f>E18+(G18*8)+F18</f>
        <v>384</v>
      </c>
      <c r="I18" s="50">
        <f>0.84*H18</f>
        <v>322.56</v>
      </c>
      <c r="J18" s="50">
        <f>0.16*H18</f>
        <v>61.44</v>
      </c>
      <c r="K18" s="35"/>
      <c r="L18" s="27"/>
      <c r="M18" s="28"/>
      <c r="N18" s="29" t="s">
        <v>21</v>
      </c>
      <c r="O18" s="30">
        <f>(H18-F18)/8</f>
        <v>48</v>
      </c>
    </row>
    <row r="19" spans="1:15" ht="15.75" customHeight="1" x14ac:dyDescent="0.2">
      <c r="A19" s="51"/>
      <c r="O19" s="52"/>
    </row>
    <row r="20" spans="1:15" ht="15.75" customHeight="1" x14ac:dyDescent="0.2">
      <c r="A20" s="53"/>
      <c r="B20" s="54" t="s">
        <v>22</v>
      </c>
      <c r="C20" s="55"/>
      <c r="D20" s="56"/>
      <c r="E20" s="56"/>
      <c r="F20" s="56"/>
      <c r="G20" s="56"/>
      <c r="H20" s="56"/>
      <c r="I20" s="57"/>
      <c r="J20" s="58"/>
      <c r="K20" s="56"/>
      <c r="L20" s="56"/>
      <c r="M20" s="56"/>
      <c r="N20" s="56"/>
      <c r="O20" s="59"/>
    </row>
    <row r="21" spans="1:15" ht="15.75" customHeight="1" x14ac:dyDescent="0.2">
      <c r="A21" s="60"/>
      <c r="B21" s="257" t="s">
        <v>3</v>
      </c>
      <c r="C21" s="254"/>
      <c r="D21" s="14" t="s">
        <v>4</v>
      </c>
      <c r="E21" s="14" t="s">
        <v>5</v>
      </c>
      <c r="F21" s="14" t="s">
        <v>6</v>
      </c>
      <c r="G21" s="15" t="s">
        <v>7</v>
      </c>
      <c r="H21" s="16" t="s">
        <v>8</v>
      </c>
      <c r="I21" s="14" t="s">
        <v>23</v>
      </c>
      <c r="J21" s="14" t="s">
        <v>24</v>
      </c>
      <c r="K21" s="14" t="s">
        <v>25</v>
      </c>
      <c r="L21" s="14" t="s">
        <v>26</v>
      </c>
      <c r="M21" s="61"/>
      <c r="N21" s="62" t="s">
        <v>12</v>
      </c>
      <c r="O21" s="63" t="s">
        <v>13</v>
      </c>
    </row>
    <row r="22" spans="1:15" ht="15.75" customHeight="1" x14ac:dyDescent="0.2">
      <c r="A22" s="51"/>
      <c r="B22" s="258" t="s">
        <v>27</v>
      </c>
      <c r="C22" s="254"/>
      <c r="D22" s="65">
        <v>27.9</v>
      </c>
      <c r="E22" s="23">
        <f t="shared" ref="E22:E23" si="9">D22*16</f>
        <v>446.4</v>
      </c>
      <c r="F22" s="23">
        <v>4</v>
      </c>
      <c r="G22" s="67">
        <v>4</v>
      </c>
      <c r="H22" s="25">
        <f t="shared" ref="H22:H23" si="10">E22+(G22*8)+F22</f>
        <v>482.4</v>
      </c>
      <c r="I22" s="26">
        <f>H22*0.614</f>
        <v>296.1936</v>
      </c>
      <c r="J22" s="26">
        <f>H22*0.154</f>
        <v>74.289599999999993</v>
      </c>
      <c r="K22" s="26">
        <f>H22*0.154</f>
        <v>74.289599999999993</v>
      </c>
      <c r="L22" s="26">
        <f>H22*0.0774</f>
        <v>37.337759999999996</v>
      </c>
      <c r="M22" s="68"/>
      <c r="N22" s="29" t="s">
        <v>28</v>
      </c>
      <c r="O22" s="30">
        <f t="shared" ref="O22:O23" si="11">(H22-F22)/8</f>
        <v>59.8</v>
      </c>
    </row>
    <row r="23" spans="1:15" ht="15.75" customHeight="1" x14ac:dyDescent="0.2">
      <c r="A23" s="70"/>
      <c r="B23" s="251" t="s">
        <v>29</v>
      </c>
      <c r="C23" s="252"/>
      <c r="D23" s="71">
        <v>40</v>
      </c>
      <c r="E23" s="71">
        <f t="shared" si="9"/>
        <v>640</v>
      </c>
      <c r="F23" s="71"/>
      <c r="G23" s="73">
        <v>6</v>
      </c>
      <c r="H23" s="74">
        <f t="shared" si="10"/>
        <v>688</v>
      </c>
      <c r="I23" s="75"/>
      <c r="J23" s="75"/>
      <c r="K23" s="75"/>
      <c r="L23" s="75"/>
      <c r="M23" s="76"/>
      <c r="N23" s="77" t="s">
        <v>30</v>
      </c>
      <c r="O23" s="78">
        <f t="shared" si="11"/>
        <v>86</v>
      </c>
    </row>
    <row r="24" spans="1:15" ht="15.75" customHeight="1" x14ac:dyDescent="0.15"/>
    <row r="25" spans="1:15" ht="15.75" customHeight="1" x14ac:dyDescent="0.2">
      <c r="A25" s="79" t="s">
        <v>32</v>
      </c>
      <c r="B25" s="259" t="s">
        <v>3</v>
      </c>
      <c r="C25" s="260"/>
      <c r="D25" s="80" t="s">
        <v>4</v>
      </c>
      <c r="E25" s="80" t="s">
        <v>5</v>
      </c>
      <c r="F25" s="80" t="s">
        <v>6</v>
      </c>
      <c r="G25" s="81" t="s">
        <v>7</v>
      </c>
      <c r="H25" s="82" t="s">
        <v>8</v>
      </c>
      <c r="I25" s="83" t="s">
        <v>9</v>
      </c>
      <c r="J25" s="83" t="s">
        <v>10</v>
      </c>
      <c r="K25" s="83" t="s">
        <v>11</v>
      </c>
      <c r="L25" s="84"/>
      <c r="M25" s="85"/>
      <c r="N25" s="86" t="s">
        <v>12</v>
      </c>
      <c r="O25" s="87" t="s">
        <v>13</v>
      </c>
    </row>
    <row r="26" spans="1:15" ht="15.75" customHeight="1" x14ac:dyDescent="0.2">
      <c r="A26" s="22"/>
      <c r="B26" s="253" t="s">
        <v>14</v>
      </c>
      <c r="C26" s="254"/>
      <c r="D26" s="23">
        <v>5</v>
      </c>
      <c r="E26" s="23">
        <f t="shared" ref="E26:E27" si="12">D26*24</f>
        <v>120</v>
      </c>
      <c r="F26" s="23">
        <v>4</v>
      </c>
      <c r="G26" s="24">
        <f>8</f>
        <v>8</v>
      </c>
      <c r="H26" s="25">
        <f t="shared" ref="H26:H27" si="13">E26+(G26*8)+F26</f>
        <v>188</v>
      </c>
      <c r="I26" s="26">
        <f>0.54*H26</f>
        <v>101.52000000000001</v>
      </c>
      <c r="J26" s="26">
        <f>0.368*H26</f>
        <v>69.183999999999997</v>
      </c>
      <c r="K26" s="26">
        <f>0.092*H26</f>
        <v>17.295999999999999</v>
      </c>
      <c r="L26" s="27"/>
      <c r="M26" s="28"/>
      <c r="N26" s="29" t="s">
        <v>15</v>
      </c>
      <c r="O26" s="30">
        <f t="shared" ref="O26:O27" si="14">(H26-F26)/8</f>
        <v>23</v>
      </c>
    </row>
    <row r="27" spans="1:15" ht="15.75" customHeight="1" x14ac:dyDescent="0.2">
      <c r="A27" s="22"/>
      <c r="B27" s="255" t="s">
        <v>16</v>
      </c>
      <c r="C27" s="254"/>
      <c r="D27" s="33">
        <v>5</v>
      </c>
      <c r="E27" s="23">
        <f t="shared" si="12"/>
        <v>120</v>
      </c>
      <c r="F27" s="33">
        <v>4</v>
      </c>
      <c r="G27" s="34">
        <v>4</v>
      </c>
      <c r="H27" s="25">
        <f t="shared" si="13"/>
        <v>156</v>
      </c>
      <c r="I27" s="35"/>
      <c r="J27" s="35"/>
      <c r="K27" s="35"/>
      <c r="L27" s="27"/>
      <c r="M27" s="28"/>
      <c r="N27" s="29" t="s">
        <v>17</v>
      </c>
      <c r="O27" s="30">
        <f t="shared" si="14"/>
        <v>19</v>
      </c>
    </row>
    <row r="28" spans="1:15" ht="15.75" customHeight="1" x14ac:dyDescent="0.2">
      <c r="A28" s="36"/>
      <c r="B28" s="37"/>
      <c r="C28" s="37"/>
      <c r="D28" s="38"/>
      <c r="E28" s="39"/>
      <c r="F28" s="38"/>
      <c r="G28" s="37"/>
      <c r="H28" s="40"/>
      <c r="I28" s="41" t="s">
        <v>18</v>
      </c>
      <c r="J28" s="41" t="s">
        <v>19</v>
      </c>
      <c r="K28" s="42"/>
      <c r="L28" s="27"/>
      <c r="M28" s="28"/>
      <c r="N28" s="43"/>
      <c r="O28" s="44"/>
    </row>
    <row r="29" spans="1:15" ht="15.75" customHeight="1" x14ac:dyDescent="0.2">
      <c r="A29" s="22"/>
      <c r="B29" s="256" t="s">
        <v>20</v>
      </c>
      <c r="C29" s="254"/>
      <c r="D29" s="45">
        <v>20</v>
      </c>
      <c r="E29" s="23">
        <f>D29*24</f>
        <v>480</v>
      </c>
      <c r="F29" s="47"/>
      <c r="G29" s="48">
        <v>8</v>
      </c>
      <c r="H29" s="49">
        <f>E29+(G29*8)+F29</f>
        <v>544</v>
      </c>
      <c r="I29" s="50">
        <f>0.84*H29</f>
        <v>456.96</v>
      </c>
      <c r="J29" s="50">
        <f>0.16*H29</f>
        <v>87.04</v>
      </c>
      <c r="K29" s="35"/>
      <c r="L29" s="27"/>
      <c r="M29" s="28"/>
      <c r="N29" s="29" t="s">
        <v>21</v>
      </c>
      <c r="O29" s="30">
        <f>(H29-F29)/8</f>
        <v>68</v>
      </c>
    </row>
    <row r="30" spans="1:15" ht="15.75" customHeight="1" x14ac:dyDescent="0.2">
      <c r="A30" s="51"/>
      <c r="O30" s="52"/>
    </row>
    <row r="31" spans="1:15" ht="15.75" customHeight="1" x14ac:dyDescent="0.2">
      <c r="A31" s="53"/>
      <c r="B31" s="54" t="s">
        <v>22</v>
      </c>
      <c r="C31" s="55"/>
      <c r="D31" s="56"/>
      <c r="E31" s="56"/>
      <c r="F31" s="56"/>
      <c r="G31" s="56"/>
      <c r="H31" s="56"/>
      <c r="I31" s="57"/>
      <c r="J31" s="58"/>
      <c r="K31" s="56"/>
      <c r="L31" s="56"/>
      <c r="M31" s="56"/>
      <c r="N31" s="56"/>
      <c r="O31" s="59"/>
    </row>
    <row r="32" spans="1:15" ht="15.75" customHeight="1" x14ac:dyDescent="0.2">
      <c r="A32" s="60"/>
      <c r="B32" s="257" t="s">
        <v>3</v>
      </c>
      <c r="C32" s="254"/>
      <c r="D32" s="14" t="s">
        <v>4</v>
      </c>
      <c r="E32" s="14" t="s">
        <v>5</v>
      </c>
      <c r="F32" s="14" t="s">
        <v>6</v>
      </c>
      <c r="G32" s="15" t="s">
        <v>7</v>
      </c>
      <c r="H32" s="16" t="s">
        <v>8</v>
      </c>
      <c r="I32" s="14" t="s">
        <v>23</v>
      </c>
      <c r="J32" s="14" t="s">
        <v>24</v>
      </c>
      <c r="K32" s="14" t="s">
        <v>25</v>
      </c>
      <c r="L32" s="14" t="s">
        <v>26</v>
      </c>
      <c r="M32" s="61"/>
      <c r="N32" s="62" t="s">
        <v>12</v>
      </c>
      <c r="O32" s="63" t="s">
        <v>13</v>
      </c>
    </row>
    <row r="33" spans="1:15" ht="15.75" customHeight="1" x14ac:dyDescent="0.2">
      <c r="A33" s="51"/>
      <c r="B33" s="258" t="s">
        <v>27</v>
      </c>
      <c r="C33" s="254"/>
      <c r="D33" s="65">
        <v>27.9</v>
      </c>
      <c r="E33" s="23">
        <f t="shared" ref="E33:E34" si="15">D33*24</f>
        <v>669.59999999999991</v>
      </c>
      <c r="F33" s="23">
        <v>4</v>
      </c>
      <c r="G33" s="67">
        <v>4</v>
      </c>
      <c r="H33" s="25">
        <f t="shared" ref="H33:H34" si="16">E33+(G33*8)+F33</f>
        <v>705.59999999999991</v>
      </c>
      <c r="I33" s="26">
        <f>H33*0.614</f>
        <v>433.23839999999996</v>
      </c>
      <c r="J33" s="26">
        <f>H33*0.154</f>
        <v>108.66239999999999</v>
      </c>
      <c r="K33" s="26">
        <f>H33*0.154</f>
        <v>108.66239999999999</v>
      </c>
      <c r="L33" s="26">
        <f>H33*0.0774</f>
        <v>54.61343999999999</v>
      </c>
      <c r="M33" s="68"/>
      <c r="N33" s="29" t="s">
        <v>28</v>
      </c>
      <c r="O33" s="30">
        <f t="shared" ref="O33:O34" si="17">(H33-F33)/8</f>
        <v>87.699999999999989</v>
      </c>
    </row>
    <row r="34" spans="1:15" ht="15.75" customHeight="1" x14ac:dyDescent="0.2">
      <c r="A34" s="70"/>
      <c r="B34" s="251" t="s">
        <v>29</v>
      </c>
      <c r="C34" s="252"/>
      <c r="D34" s="71">
        <v>40</v>
      </c>
      <c r="E34" s="71">
        <f t="shared" si="15"/>
        <v>960</v>
      </c>
      <c r="F34" s="71"/>
      <c r="G34" s="73">
        <v>6</v>
      </c>
      <c r="H34" s="74">
        <f t="shared" si="16"/>
        <v>1008</v>
      </c>
      <c r="I34" s="75"/>
      <c r="J34" s="75"/>
      <c r="K34" s="75"/>
      <c r="L34" s="75"/>
      <c r="M34" s="76"/>
      <c r="N34" s="77" t="s">
        <v>30</v>
      </c>
      <c r="O34" s="78">
        <f t="shared" si="17"/>
        <v>126</v>
      </c>
    </row>
    <row r="35" spans="1:15" ht="15.75" customHeight="1" x14ac:dyDescent="0.15"/>
    <row r="36" spans="1:15" ht="15.75" customHeight="1" x14ac:dyDescent="0.2">
      <c r="A36" s="79" t="s">
        <v>33</v>
      </c>
      <c r="B36" s="259" t="s">
        <v>3</v>
      </c>
      <c r="C36" s="260"/>
      <c r="D36" s="80" t="s">
        <v>4</v>
      </c>
      <c r="E36" s="80" t="s">
        <v>5</v>
      </c>
      <c r="F36" s="80" t="s">
        <v>6</v>
      </c>
      <c r="G36" s="81" t="s">
        <v>7</v>
      </c>
      <c r="H36" s="82" t="s">
        <v>8</v>
      </c>
      <c r="I36" s="83" t="s">
        <v>9</v>
      </c>
      <c r="J36" s="83" t="s">
        <v>10</v>
      </c>
      <c r="K36" s="83" t="s">
        <v>11</v>
      </c>
      <c r="L36" s="84"/>
      <c r="M36" s="85"/>
      <c r="N36" s="86" t="s">
        <v>12</v>
      </c>
      <c r="O36" s="87" t="s">
        <v>13</v>
      </c>
    </row>
    <row r="37" spans="1:15" ht="15.75" customHeight="1" x14ac:dyDescent="0.2">
      <c r="A37" s="22"/>
      <c r="B37" s="253" t="s">
        <v>14</v>
      </c>
      <c r="C37" s="254"/>
      <c r="D37" s="23">
        <v>5</v>
      </c>
      <c r="E37" s="23">
        <f t="shared" ref="E37:E38" si="18">D37*48</f>
        <v>240</v>
      </c>
      <c r="F37" s="23">
        <v>4</v>
      </c>
      <c r="G37" s="24">
        <f>8</f>
        <v>8</v>
      </c>
      <c r="H37" s="25">
        <f t="shared" ref="H37:H38" si="19">E37+(G37*8)+F37</f>
        <v>308</v>
      </c>
      <c r="I37" s="26">
        <f>0.54*H37</f>
        <v>166.32000000000002</v>
      </c>
      <c r="J37" s="26">
        <f>0.368*H37</f>
        <v>113.34399999999999</v>
      </c>
      <c r="K37" s="26">
        <f>0.092*H37</f>
        <v>28.335999999999999</v>
      </c>
      <c r="L37" s="27"/>
      <c r="M37" s="28"/>
      <c r="N37" s="29" t="s">
        <v>15</v>
      </c>
      <c r="O37" s="30">
        <f t="shared" ref="O37:O38" si="20">(H37-F37)/8</f>
        <v>38</v>
      </c>
    </row>
    <row r="38" spans="1:15" ht="15.75" customHeight="1" x14ac:dyDescent="0.2">
      <c r="A38" s="22"/>
      <c r="B38" s="255" t="s">
        <v>16</v>
      </c>
      <c r="C38" s="254"/>
      <c r="D38" s="33">
        <v>5</v>
      </c>
      <c r="E38" s="23">
        <f t="shared" si="18"/>
        <v>240</v>
      </c>
      <c r="F38" s="33">
        <v>4</v>
      </c>
      <c r="G38" s="34">
        <v>6</v>
      </c>
      <c r="H38" s="25">
        <f t="shared" si="19"/>
        <v>292</v>
      </c>
      <c r="I38" s="35"/>
      <c r="J38" s="35"/>
      <c r="K38" s="35"/>
      <c r="L38" s="27"/>
      <c r="M38" s="28"/>
      <c r="N38" s="29" t="s">
        <v>17</v>
      </c>
      <c r="O38" s="30">
        <f t="shared" si="20"/>
        <v>36</v>
      </c>
    </row>
    <row r="39" spans="1:15" ht="15.75" customHeight="1" x14ac:dyDescent="0.2">
      <c r="A39" s="36"/>
      <c r="B39" s="37"/>
      <c r="C39" s="37"/>
      <c r="D39" s="38"/>
      <c r="E39" s="39"/>
      <c r="F39" s="38"/>
      <c r="G39" s="37"/>
      <c r="H39" s="40"/>
      <c r="I39" s="41" t="s">
        <v>18</v>
      </c>
      <c r="J39" s="41" t="s">
        <v>19</v>
      </c>
      <c r="K39" s="42"/>
      <c r="L39" s="27"/>
      <c r="M39" s="28"/>
      <c r="N39" s="43"/>
      <c r="O39" s="44"/>
    </row>
    <row r="40" spans="1:15" ht="15.75" customHeight="1" x14ac:dyDescent="0.2">
      <c r="A40" s="22"/>
      <c r="B40" s="256" t="s">
        <v>20</v>
      </c>
      <c r="C40" s="254"/>
      <c r="D40" s="45">
        <v>20</v>
      </c>
      <c r="E40" s="23">
        <f>D40*48</f>
        <v>960</v>
      </c>
      <c r="F40" s="47"/>
      <c r="G40" s="48">
        <v>8</v>
      </c>
      <c r="H40" s="49">
        <f>E40+(G40*8)+F40</f>
        <v>1024</v>
      </c>
      <c r="I40" s="50">
        <f>0.84*H40</f>
        <v>860.16</v>
      </c>
      <c r="J40" s="50">
        <f>0.16*H40</f>
        <v>163.84</v>
      </c>
      <c r="K40" s="35"/>
      <c r="L40" s="27"/>
      <c r="M40" s="28"/>
      <c r="N40" s="29" t="s">
        <v>21</v>
      </c>
      <c r="O40" s="30">
        <f>(H40-F40)/8</f>
        <v>128</v>
      </c>
    </row>
    <row r="41" spans="1:15" ht="15.75" customHeight="1" x14ac:dyDescent="0.2">
      <c r="A41" s="51"/>
      <c r="O41" s="52"/>
    </row>
    <row r="42" spans="1:15" ht="15.75" customHeight="1" x14ac:dyDescent="0.2">
      <c r="A42" s="53"/>
      <c r="B42" s="54" t="s">
        <v>22</v>
      </c>
      <c r="C42" s="55"/>
      <c r="D42" s="56"/>
      <c r="E42" s="56"/>
      <c r="F42" s="56"/>
      <c r="G42" s="56"/>
      <c r="H42" s="56"/>
      <c r="I42" s="57"/>
      <c r="J42" s="58"/>
      <c r="K42" s="56"/>
      <c r="L42" s="56"/>
      <c r="M42" s="56"/>
      <c r="N42" s="56"/>
      <c r="O42" s="59"/>
    </row>
    <row r="43" spans="1:15" ht="15.75" customHeight="1" x14ac:dyDescent="0.2">
      <c r="A43" s="60"/>
      <c r="B43" s="257" t="s">
        <v>3</v>
      </c>
      <c r="C43" s="254"/>
      <c r="D43" s="14" t="s">
        <v>4</v>
      </c>
      <c r="E43" s="14" t="s">
        <v>5</v>
      </c>
      <c r="F43" s="14" t="s">
        <v>6</v>
      </c>
      <c r="G43" s="15" t="s">
        <v>7</v>
      </c>
      <c r="H43" s="16" t="s">
        <v>8</v>
      </c>
      <c r="I43" s="14" t="s">
        <v>23</v>
      </c>
      <c r="J43" s="14" t="s">
        <v>24</v>
      </c>
      <c r="K43" s="14" t="s">
        <v>25</v>
      </c>
      <c r="L43" s="14" t="s">
        <v>26</v>
      </c>
      <c r="M43" s="61"/>
      <c r="N43" s="62" t="s">
        <v>12</v>
      </c>
      <c r="O43" s="63" t="s">
        <v>13</v>
      </c>
    </row>
    <row r="44" spans="1:15" ht="15.75" customHeight="1" x14ac:dyDescent="0.2">
      <c r="A44" s="51"/>
      <c r="B44" s="258" t="s">
        <v>27</v>
      </c>
      <c r="C44" s="254"/>
      <c r="D44" s="65">
        <v>27.9</v>
      </c>
      <c r="E44" s="23">
        <f t="shared" ref="E44:E45" si="21">D44*48</f>
        <v>1339.1999999999998</v>
      </c>
      <c r="F44" s="23">
        <v>4</v>
      </c>
      <c r="G44" s="67">
        <v>6</v>
      </c>
      <c r="H44" s="25">
        <f t="shared" ref="H44:H45" si="22">E44+(G44*8)+F44</f>
        <v>1391.1999999999998</v>
      </c>
      <c r="I44" s="26">
        <f>H44*0.614</f>
        <v>854.19679999999983</v>
      </c>
      <c r="J44" s="26">
        <f>H44*0.154</f>
        <v>214.24479999999997</v>
      </c>
      <c r="K44" s="26">
        <f>H44*0.154</f>
        <v>214.24479999999997</v>
      </c>
      <c r="L44" s="26">
        <f>H44*0.0774</f>
        <v>107.67887999999998</v>
      </c>
      <c r="M44" s="68"/>
      <c r="N44" s="29" t="s">
        <v>28</v>
      </c>
      <c r="O44" s="30">
        <f>(H44-F44)/8</f>
        <v>173.39999999999998</v>
      </c>
    </row>
    <row r="45" spans="1:15" ht="15.75" customHeight="1" x14ac:dyDescent="0.2">
      <c r="A45" s="70"/>
      <c r="B45" s="251" t="s">
        <v>29</v>
      </c>
      <c r="C45" s="252"/>
      <c r="D45" s="71">
        <v>40</v>
      </c>
      <c r="E45" s="71">
        <f t="shared" si="21"/>
        <v>1920</v>
      </c>
      <c r="F45" s="71"/>
      <c r="G45" s="73">
        <v>10</v>
      </c>
      <c r="H45" s="74">
        <f t="shared" si="22"/>
        <v>2000</v>
      </c>
      <c r="I45" s="75"/>
      <c r="J45" s="75"/>
      <c r="K45" s="75"/>
      <c r="L45" s="75"/>
      <c r="M45" s="76"/>
      <c r="N45" s="77" t="s">
        <v>34</v>
      </c>
      <c r="O45" s="78">
        <f>(H45-F45)/16</f>
        <v>125</v>
      </c>
    </row>
    <row r="46" spans="1:15" ht="15.75" customHeight="1" x14ac:dyDescent="0.15"/>
    <row r="47" spans="1:15" ht="15.75" customHeight="1" x14ac:dyDescent="0.2">
      <c r="A47" s="79" t="s">
        <v>35</v>
      </c>
      <c r="B47" s="259" t="s">
        <v>3</v>
      </c>
      <c r="C47" s="260"/>
      <c r="D47" s="80" t="s">
        <v>4</v>
      </c>
      <c r="E47" s="80" t="s">
        <v>5</v>
      </c>
      <c r="F47" s="80" t="s">
        <v>6</v>
      </c>
      <c r="G47" s="81" t="s">
        <v>7</v>
      </c>
      <c r="H47" s="82" t="s">
        <v>8</v>
      </c>
      <c r="I47" s="83" t="s">
        <v>9</v>
      </c>
      <c r="J47" s="83" t="s">
        <v>10</v>
      </c>
      <c r="K47" s="83" t="s">
        <v>11</v>
      </c>
      <c r="L47" s="84"/>
      <c r="M47" s="85"/>
      <c r="N47" s="86" t="s">
        <v>12</v>
      </c>
      <c r="O47" s="87" t="s">
        <v>13</v>
      </c>
    </row>
    <row r="48" spans="1:15" ht="15.75" customHeight="1" x14ac:dyDescent="0.2">
      <c r="A48" s="22"/>
      <c r="B48" s="253" t="s">
        <v>14</v>
      </c>
      <c r="C48" s="254"/>
      <c r="D48" s="23">
        <v>5</v>
      </c>
      <c r="E48" s="23">
        <f t="shared" ref="E48:E49" si="23">D48*96</f>
        <v>480</v>
      </c>
      <c r="F48" s="23">
        <v>4</v>
      </c>
      <c r="G48" s="24">
        <f>8</f>
        <v>8</v>
      </c>
      <c r="H48" s="25">
        <f t="shared" ref="H48:H49" si="24">E48+(G48*8)+F48</f>
        <v>548</v>
      </c>
      <c r="I48" s="26">
        <f>0.54*H48</f>
        <v>295.92</v>
      </c>
      <c r="J48" s="26">
        <f>0.368*H48</f>
        <v>201.66399999999999</v>
      </c>
      <c r="K48" s="26">
        <f>0.092*H48</f>
        <v>50.415999999999997</v>
      </c>
      <c r="L48" s="27"/>
      <c r="M48" s="28"/>
      <c r="N48" s="29" t="s">
        <v>15</v>
      </c>
      <c r="O48" s="30">
        <f t="shared" ref="O48:O49" si="25">(H48-F48)/8</f>
        <v>68</v>
      </c>
    </row>
    <row r="49" spans="1:15" ht="15.75" customHeight="1" x14ac:dyDescent="0.2">
      <c r="A49" s="22"/>
      <c r="B49" s="255" t="s">
        <v>16</v>
      </c>
      <c r="C49" s="254"/>
      <c r="D49" s="33">
        <v>5</v>
      </c>
      <c r="E49" s="23">
        <f t="shared" si="23"/>
        <v>480</v>
      </c>
      <c r="F49" s="33">
        <v>4</v>
      </c>
      <c r="G49" s="34">
        <v>8</v>
      </c>
      <c r="H49" s="25">
        <f t="shared" si="24"/>
        <v>548</v>
      </c>
      <c r="I49" s="35"/>
      <c r="J49" s="35"/>
      <c r="K49" s="35"/>
      <c r="L49" s="27"/>
      <c r="M49" s="28"/>
      <c r="N49" s="29" t="s">
        <v>17</v>
      </c>
      <c r="O49" s="30">
        <f t="shared" si="25"/>
        <v>68</v>
      </c>
    </row>
    <row r="50" spans="1:15" ht="15.75" customHeight="1" x14ac:dyDescent="0.2">
      <c r="A50" s="36"/>
      <c r="B50" s="37"/>
      <c r="C50" s="37"/>
      <c r="D50" s="38"/>
      <c r="E50" s="39"/>
      <c r="F50" s="38"/>
      <c r="G50" s="37"/>
      <c r="H50" s="40"/>
      <c r="I50" s="41" t="s">
        <v>18</v>
      </c>
      <c r="J50" s="41" t="s">
        <v>19</v>
      </c>
      <c r="K50" s="42"/>
      <c r="L50" s="27"/>
      <c r="M50" s="28"/>
      <c r="N50" s="43"/>
      <c r="O50" s="44"/>
    </row>
    <row r="51" spans="1:15" ht="15.75" customHeight="1" x14ac:dyDescent="0.2">
      <c r="A51" s="22"/>
      <c r="B51" s="256" t="s">
        <v>20</v>
      </c>
      <c r="C51" s="254"/>
      <c r="D51" s="45">
        <v>20</v>
      </c>
      <c r="E51" s="23">
        <f>D51*96</f>
        <v>1920</v>
      </c>
      <c r="F51" s="47"/>
      <c r="G51" s="48">
        <v>8</v>
      </c>
      <c r="H51" s="49">
        <f>E51+(G51*16)+F51</f>
        <v>2048</v>
      </c>
      <c r="I51" s="50">
        <f>0.84*H51</f>
        <v>1720.32</v>
      </c>
      <c r="J51" s="50">
        <f>0.16*H51</f>
        <v>327.68</v>
      </c>
      <c r="K51" s="35"/>
      <c r="L51" s="27"/>
      <c r="M51" s="28"/>
      <c r="N51" s="29" t="s">
        <v>36</v>
      </c>
      <c r="O51" s="30">
        <f>(H51-F51)/16</f>
        <v>128</v>
      </c>
    </row>
    <row r="52" spans="1:15" ht="15.75" customHeight="1" x14ac:dyDescent="0.2">
      <c r="A52" s="51"/>
      <c r="O52" s="52"/>
    </row>
    <row r="53" spans="1:15" ht="15.75" customHeight="1" x14ac:dyDescent="0.2">
      <c r="A53" s="53"/>
      <c r="B53" s="54" t="s">
        <v>22</v>
      </c>
      <c r="C53" s="55"/>
      <c r="D53" s="56"/>
      <c r="E53" s="56"/>
      <c r="F53" s="56"/>
      <c r="G53" s="56"/>
      <c r="H53" s="56"/>
      <c r="I53" s="57"/>
      <c r="J53" s="58"/>
      <c r="K53" s="56"/>
      <c r="L53" s="56"/>
      <c r="M53" s="56"/>
      <c r="N53" s="56"/>
      <c r="O53" s="59"/>
    </row>
    <row r="54" spans="1:15" ht="15.75" customHeight="1" x14ac:dyDescent="0.2">
      <c r="A54" s="60"/>
      <c r="B54" s="257" t="s">
        <v>3</v>
      </c>
      <c r="C54" s="254"/>
      <c r="D54" s="14" t="s">
        <v>4</v>
      </c>
      <c r="E54" s="14" t="s">
        <v>5</v>
      </c>
      <c r="F54" s="14" t="s">
        <v>6</v>
      </c>
      <c r="G54" s="15" t="s">
        <v>7</v>
      </c>
      <c r="H54" s="16" t="s">
        <v>8</v>
      </c>
      <c r="I54" s="14" t="s">
        <v>23</v>
      </c>
      <c r="J54" s="14" t="s">
        <v>24</v>
      </c>
      <c r="K54" s="14" t="s">
        <v>25</v>
      </c>
      <c r="L54" s="14" t="s">
        <v>26</v>
      </c>
      <c r="M54" s="61"/>
      <c r="N54" s="62" t="s">
        <v>12</v>
      </c>
      <c r="O54" s="63" t="s">
        <v>13</v>
      </c>
    </row>
    <row r="55" spans="1:15" ht="15.75" customHeight="1" x14ac:dyDescent="0.2">
      <c r="A55" s="51"/>
      <c r="B55" s="258" t="s">
        <v>27</v>
      </c>
      <c r="C55" s="254"/>
      <c r="D55" s="65">
        <v>27.9</v>
      </c>
      <c r="E55" s="23">
        <f t="shared" ref="E55:E56" si="26">D55*96</f>
        <v>2678.3999999999996</v>
      </c>
      <c r="F55" s="23">
        <v>4</v>
      </c>
      <c r="G55" s="67">
        <v>8</v>
      </c>
      <c r="H55" s="25">
        <f>E55+(G55*16)+F55</f>
        <v>2810.3999999999996</v>
      </c>
      <c r="I55" s="26">
        <f>H55*0.614</f>
        <v>1725.5855999999997</v>
      </c>
      <c r="J55" s="26">
        <f>H55*0.154</f>
        <v>432.80159999999995</v>
      </c>
      <c r="K55" s="26">
        <f>H55*0.154</f>
        <v>432.80159999999995</v>
      </c>
      <c r="L55" s="26">
        <f>H55*0.0774</f>
        <v>217.52495999999996</v>
      </c>
      <c r="M55" s="68"/>
      <c r="N55" s="29" t="s">
        <v>37</v>
      </c>
      <c r="O55" s="30">
        <f>(H55-F55)/16</f>
        <v>175.39999999999998</v>
      </c>
    </row>
    <row r="56" spans="1:15" ht="15.75" customHeight="1" x14ac:dyDescent="0.2">
      <c r="A56" s="70"/>
      <c r="B56" s="251" t="s">
        <v>29</v>
      </c>
      <c r="C56" s="252"/>
      <c r="D56" s="71">
        <v>40</v>
      </c>
      <c r="E56" s="71">
        <f t="shared" si="26"/>
        <v>3840</v>
      </c>
      <c r="F56" s="71"/>
      <c r="G56" s="73">
        <v>10</v>
      </c>
      <c r="H56" s="74">
        <f>E56+(G56*24)+F56</f>
        <v>4080</v>
      </c>
      <c r="I56" s="75"/>
      <c r="J56" s="75"/>
      <c r="K56" s="75"/>
      <c r="L56" s="75"/>
      <c r="M56" s="76"/>
      <c r="N56" s="77" t="s">
        <v>38</v>
      </c>
      <c r="O56" s="78">
        <f>(H56-F56)/24</f>
        <v>170</v>
      </c>
    </row>
    <row r="57" spans="1:15" ht="15.75" customHeight="1" x14ac:dyDescent="0.15"/>
    <row r="58" spans="1:15" ht="15.75" customHeight="1" x14ac:dyDescent="0.15"/>
    <row r="59" spans="1:15" ht="15.75" customHeight="1" x14ac:dyDescent="0.15"/>
    <row r="60" spans="1:15" ht="15.75" customHeight="1" x14ac:dyDescent="0.15"/>
    <row r="61" spans="1:15" ht="15.75" customHeight="1" x14ac:dyDescent="0.15"/>
    <row r="62" spans="1:15" ht="15.75" customHeight="1" x14ac:dyDescent="0.15"/>
    <row r="63" spans="1:15" ht="15.75" customHeight="1" x14ac:dyDescent="0.15"/>
    <row r="64" spans="1:1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5">
    <mergeCell ref="B3:C3"/>
    <mergeCell ref="B4:C4"/>
    <mergeCell ref="B5:C5"/>
    <mergeCell ref="B7:C7"/>
    <mergeCell ref="B10:C10"/>
    <mergeCell ref="B11:C11"/>
    <mergeCell ref="B12:C12"/>
    <mergeCell ref="B14:C14"/>
    <mergeCell ref="B15:C15"/>
    <mergeCell ref="B16:C16"/>
    <mergeCell ref="B18:C18"/>
    <mergeCell ref="B21:C21"/>
    <mergeCell ref="B22:C22"/>
    <mergeCell ref="B23:C23"/>
    <mergeCell ref="B25:C25"/>
    <mergeCell ref="B34:C34"/>
    <mergeCell ref="B26:C26"/>
    <mergeCell ref="B27:C27"/>
    <mergeCell ref="B29:C29"/>
    <mergeCell ref="B32:C32"/>
    <mergeCell ref="B33:C33"/>
    <mergeCell ref="B36:C36"/>
    <mergeCell ref="B48:C48"/>
    <mergeCell ref="B49:C49"/>
    <mergeCell ref="B51:C51"/>
    <mergeCell ref="B54:C54"/>
    <mergeCell ref="B56:C56"/>
    <mergeCell ref="B37:C37"/>
    <mergeCell ref="B38:C38"/>
    <mergeCell ref="B40:C40"/>
    <mergeCell ref="B43:C43"/>
    <mergeCell ref="B44:C44"/>
    <mergeCell ref="B45:C45"/>
    <mergeCell ref="B47:C47"/>
    <mergeCell ref="B55:C55"/>
  </mergeCells>
  <conditionalFormatting sqref="A7:C7 F7 K7:M7 P7:AE7 A18:C18 F18 K18:M18 A29:C29 F29 K29:M29 A40:C40 F40 K40:M40 A51:C51 F51 K51:M51">
    <cfRule type="notContainsBlanks" dxfId="6" priority="1">
      <formula>LEN(TRIM(A7))&gt;0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workbookViewId="0">
      <selection sqref="A1:P40"/>
    </sheetView>
  </sheetViews>
  <sheetFormatPr baseColWidth="10" defaultColWidth="14.5" defaultRowHeight="15" customHeight="1" x14ac:dyDescent="0.15"/>
  <cols>
    <col min="1" max="2" width="14.5" customWidth="1"/>
    <col min="3" max="3" width="8.5" customWidth="1"/>
    <col min="4" max="4" width="10.83203125" customWidth="1"/>
    <col min="5" max="5" width="9.6640625" customWidth="1"/>
    <col min="6" max="6" width="8.5" customWidth="1"/>
    <col min="7" max="7" width="9" customWidth="1"/>
    <col min="9" max="9" width="8" customWidth="1"/>
    <col min="10" max="10" width="7.5" customWidth="1"/>
    <col min="11" max="11" width="8.83203125" customWidth="1"/>
    <col min="12" max="13" width="7.5" customWidth="1"/>
    <col min="14" max="14" width="4" customWidth="1"/>
    <col min="15" max="15" width="12.5" customWidth="1"/>
    <col min="16" max="16" width="8" customWidth="1"/>
  </cols>
  <sheetData>
    <row r="1" spans="1:16" ht="15.75" customHeight="1" x14ac:dyDescent="0.2">
      <c r="A1" s="1" t="s">
        <v>39</v>
      </c>
    </row>
    <row r="2" spans="1:16" ht="15.75" customHeight="1" x14ac:dyDescent="0.2">
      <c r="A2" s="88"/>
      <c r="B2" s="89" t="s">
        <v>40</v>
      </c>
      <c r="C2" s="90"/>
      <c r="D2" s="91"/>
      <c r="E2" s="91"/>
      <c r="F2" s="91"/>
      <c r="G2" s="92"/>
      <c r="H2" s="93"/>
      <c r="I2" s="91"/>
      <c r="J2" s="91"/>
      <c r="K2" s="91"/>
      <c r="L2" s="94"/>
      <c r="M2" s="95"/>
      <c r="N2" s="94"/>
      <c r="O2" s="93"/>
      <c r="P2" s="96"/>
    </row>
    <row r="3" spans="1:16" ht="15.75" customHeight="1" x14ac:dyDescent="0.2">
      <c r="A3" s="97" t="s">
        <v>2</v>
      </c>
      <c r="B3" s="264" t="s">
        <v>3</v>
      </c>
      <c r="C3" s="248"/>
      <c r="D3" s="14" t="s">
        <v>4</v>
      </c>
      <c r="E3" s="14" t="s">
        <v>5</v>
      </c>
      <c r="F3" s="14" t="s">
        <v>6</v>
      </c>
      <c r="G3" s="15" t="s">
        <v>7</v>
      </c>
      <c r="H3" s="16" t="s">
        <v>8</v>
      </c>
      <c r="I3" s="14" t="s">
        <v>41</v>
      </c>
      <c r="J3" s="14" t="s">
        <v>42</v>
      </c>
      <c r="K3" s="14" t="s">
        <v>43</v>
      </c>
      <c r="L3" s="98"/>
      <c r="M3" s="99"/>
      <c r="N3" s="100"/>
      <c r="O3" s="101" t="s">
        <v>44</v>
      </c>
      <c r="P3" s="102" t="s">
        <v>13</v>
      </c>
    </row>
    <row r="4" spans="1:16" ht="24" customHeight="1" x14ac:dyDescent="0.2">
      <c r="A4" s="51"/>
      <c r="B4" s="265" t="s">
        <v>45</v>
      </c>
      <c r="C4" s="248"/>
      <c r="D4" s="103">
        <v>4.5</v>
      </c>
      <c r="E4" s="104">
        <f>D4*8</f>
        <v>36</v>
      </c>
      <c r="F4" s="105">
        <v>4</v>
      </c>
      <c r="G4" s="106">
        <v>4.5</v>
      </c>
      <c r="H4" s="25">
        <f>E4+(G4*8)+F4</f>
        <v>76</v>
      </c>
      <c r="I4" s="107">
        <f>H4*0.3333</f>
        <v>25.3308</v>
      </c>
      <c r="J4" s="107">
        <f>H4*0.3333</f>
        <v>25.3308</v>
      </c>
      <c r="K4" s="108">
        <f>H4*0.3333</f>
        <v>25.3308</v>
      </c>
      <c r="L4" s="109"/>
      <c r="M4" s="109"/>
      <c r="N4" s="110"/>
      <c r="O4" s="111" t="s">
        <v>46</v>
      </c>
      <c r="P4" s="112">
        <f>(H4-F4)/8</f>
        <v>9</v>
      </c>
    </row>
    <row r="5" spans="1:16" ht="10.5" customHeight="1" x14ac:dyDescent="0.2">
      <c r="A5" s="51"/>
      <c r="B5" s="113"/>
      <c r="C5" s="114"/>
      <c r="D5" s="114"/>
      <c r="E5" s="114"/>
      <c r="F5" s="114"/>
      <c r="G5" s="115"/>
      <c r="H5" s="114"/>
      <c r="I5" s="114"/>
      <c r="J5" s="114"/>
      <c r="K5" s="114"/>
      <c r="L5" s="114"/>
      <c r="M5" s="114"/>
      <c r="N5" s="114"/>
      <c r="O5" s="114"/>
      <c r="P5" s="116"/>
    </row>
    <row r="6" spans="1:16" ht="15.75" customHeight="1" x14ac:dyDescent="0.2">
      <c r="A6" s="51"/>
      <c r="B6" s="117" t="s">
        <v>47</v>
      </c>
      <c r="C6" s="118"/>
      <c r="D6" s="119"/>
      <c r="E6" s="119"/>
      <c r="F6" s="119"/>
      <c r="G6" s="120"/>
      <c r="H6" s="121"/>
      <c r="I6" s="119"/>
      <c r="J6" s="119"/>
      <c r="K6" s="119"/>
      <c r="L6" s="119"/>
      <c r="M6" s="119"/>
      <c r="N6" s="122"/>
      <c r="O6" s="121"/>
      <c r="P6" s="123"/>
    </row>
    <row r="7" spans="1:16" ht="15.75" customHeight="1" x14ac:dyDescent="0.2">
      <c r="A7" s="51"/>
      <c r="B7" s="264" t="s">
        <v>3</v>
      </c>
      <c r="C7" s="248"/>
      <c r="D7" s="14" t="s">
        <v>4</v>
      </c>
      <c r="E7" s="124" t="s">
        <v>5</v>
      </c>
      <c r="F7" s="14" t="s">
        <v>6</v>
      </c>
      <c r="G7" s="15" t="s">
        <v>7</v>
      </c>
      <c r="H7" s="16" t="s">
        <v>8</v>
      </c>
      <c r="I7" s="17" t="s">
        <v>9</v>
      </c>
      <c r="J7" s="17" t="s">
        <v>18</v>
      </c>
      <c r="K7" s="17" t="s">
        <v>48</v>
      </c>
      <c r="L7" s="14" t="s">
        <v>49</v>
      </c>
      <c r="M7" s="14" t="s">
        <v>50</v>
      </c>
      <c r="N7" s="125"/>
      <c r="O7" s="126" t="s">
        <v>44</v>
      </c>
      <c r="P7" s="102" t="s">
        <v>13</v>
      </c>
    </row>
    <row r="8" spans="1:16" ht="15.75" customHeight="1" x14ac:dyDescent="0.2">
      <c r="A8" s="51"/>
      <c r="B8" s="261" t="s">
        <v>51</v>
      </c>
      <c r="C8" s="248"/>
      <c r="D8" s="127">
        <v>2</v>
      </c>
      <c r="E8" s="128">
        <f t="shared" ref="E8:E9" si="0">D8*8</f>
        <v>16</v>
      </c>
      <c r="F8" s="105"/>
      <c r="G8" s="129">
        <v>6</v>
      </c>
      <c r="H8" s="25">
        <f t="shared" ref="H8:H9" si="1">E8+(G8*8)+F8</f>
        <v>64</v>
      </c>
      <c r="I8" s="130"/>
      <c r="J8" s="130"/>
      <c r="K8" s="130"/>
      <c r="L8" s="130"/>
      <c r="M8" s="130"/>
      <c r="N8" s="131"/>
      <c r="O8" s="132" t="s">
        <v>52</v>
      </c>
      <c r="P8" s="133">
        <f t="shared" ref="P8:P9" si="2">(H8-F8)/8</f>
        <v>8</v>
      </c>
    </row>
    <row r="9" spans="1:16" ht="15.75" customHeight="1" x14ac:dyDescent="0.2">
      <c r="A9" s="51"/>
      <c r="B9" s="262" t="s">
        <v>53</v>
      </c>
      <c r="C9" s="248"/>
      <c r="D9" s="134">
        <v>8</v>
      </c>
      <c r="E9" s="128">
        <f t="shared" si="0"/>
        <v>64</v>
      </c>
      <c r="F9" s="135">
        <v>4</v>
      </c>
      <c r="G9" s="129">
        <v>4</v>
      </c>
      <c r="H9" s="25">
        <f t="shared" si="1"/>
        <v>100</v>
      </c>
      <c r="I9" s="136">
        <f>0.5*H9</f>
        <v>50</v>
      </c>
      <c r="J9" s="136">
        <f>0.125*H9</f>
        <v>12.5</v>
      </c>
      <c r="K9" s="136">
        <f>0.125*H9</f>
        <v>12.5</v>
      </c>
      <c r="L9" s="136">
        <f>0.125*H9</f>
        <v>12.5</v>
      </c>
      <c r="M9" s="136">
        <f>0.125*H9</f>
        <v>12.5</v>
      </c>
      <c r="N9" s="131"/>
      <c r="O9" s="132" t="s">
        <v>54</v>
      </c>
      <c r="P9" s="133">
        <f t="shared" si="2"/>
        <v>12</v>
      </c>
    </row>
    <row r="10" spans="1:16" ht="15.75" customHeight="1" x14ac:dyDescent="0.2">
      <c r="A10" s="70"/>
      <c r="B10" s="263" t="s">
        <v>29</v>
      </c>
      <c r="C10" s="252"/>
      <c r="D10" s="137">
        <v>40</v>
      </c>
      <c r="E10" s="137">
        <f>D10*16</f>
        <v>640</v>
      </c>
      <c r="F10" s="138"/>
      <c r="G10" s="139">
        <v>8</v>
      </c>
      <c r="H10" s="74">
        <f>E10+(G10*16)+F10</f>
        <v>768</v>
      </c>
      <c r="I10" s="140"/>
      <c r="J10" s="140"/>
      <c r="K10" s="140"/>
      <c r="L10" s="140"/>
      <c r="M10" s="140"/>
      <c r="N10" s="141"/>
      <c r="O10" s="142" t="s">
        <v>55</v>
      </c>
      <c r="P10" s="143">
        <f>(H10-F10)/16</f>
        <v>48</v>
      </c>
    </row>
    <row r="11" spans="1:16" ht="15.75" customHeight="1" x14ac:dyDescent="0.15"/>
    <row r="12" spans="1:16" ht="15.75" customHeight="1" x14ac:dyDescent="0.2">
      <c r="A12" s="88"/>
      <c r="B12" s="89" t="s">
        <v>40</v>
      </c>
      <c r="C12" s="90"/>
      <c r="D12" s="91"/>
      <c r="E12" s="91"/>
      <c r="F12" s="91"/>
      <c r="G12" s="92"/>
      <c r="H12" s="93"/>
      <c r="I12" s="91"/>
      <c r="J12" s="91"/>
      <c r="K12" s="91"/>
      <c r="L12" s="94"/>
      <c r="M12" s="95"/>
      <c r="N12" s="94"/>
      <c r="O12" s="93"/>
      <c r="P12" s="96"/>
    </row>
    <row r="13" spans="1:16" ht="15.75" customHeight="1" x14ac:dyDescent="0.2">
      <c r="A13" s="97" t="s">
        <v>31</v>
      </c>
      <c r="B13" s="264" t="s">
        <v>3</v>
      </c>
      <c r="C13" s="248"/>
      <c r="D13" s="14" t="s">
        <v>4</v>
      </c>
      <c r="E13" s="14" t="s">
        <v>5</v>
      </c>
      <c r="F13" s="14" t="s">
        <v>6</v>
      </c>
      <c r="G13" s="15" t="s">
        <v>7</v>
      </c>
      <c r="H13" s="16" t="s">
        <v>8</v>
      </c>
      <c r="I13" s="14" t="s">
        <v>41</v>
      </c>
      <c r="J13" s="14" t="s">
        <v>42</v>
      </c>
      <c r="K13" s="14" t="s">
        <v>43</v>
      </c>
      <c r="L13" s="98"/>
      <c r="M13" s="99"/>
      <c r="N13" s="100"/>
      <c r="O13" s="101" t="s">
        <v>44</v>
      </c>
      <c r="P13" s="102" t="s">
        <v>13</v>
      </c>
    </row>
    <row r="14" spans="1:16" ht="15.75" customHeight="1" x14ac:dyDescent="0.2">
      <c r="A14" s="51"/>
      <c r="B14" s="265" t="s">
        <v>45</v>
      </c>
      <c r="C14" s="248"/>
      <c r="D14" s="103">
        <v>4.5</v>
      </c>
      <c r="E14" s="104">
        <f>D14*16</f>
        <v>72</v>
      </c>
      <c r="F14" s="105">
        <v>4</v>
      </c>
      <c r="G14" s="106">
        <v>4.5</v>
      </c>
      <c r="H14" s="25">
        <f>E14+(G14*8)+F14</f>
        <v>112</v>
      </c>
      <c r="I14" s="107">
        <f>H14*0.3333</f>
        <v>37.329599999999999</v>
      </c>
      <c r="J14" s="107">
        <f>H14*0.3333</f>
        <v>37.329599999999999</v>
      </c>
      <c r="K14" s="108">
        <f>H14*0.3333</f>
        <v>37.329599999999999</v>
      </c>
      <c r="L14" s="109"/>
      <c r="M14" s="109"/>
      <c r="N14" s="110"/>
      <c r="O14" s="111" t="s">
        <v>46</v>
      </c>
      <c r="P14" s="112">
        <f>(H14-F14)/8</f>
        <v>13.5</v>
      </c>
    </row>
    <row r="15" spans="1:16" ht="15.75" customHeight="1" x14ac:dyDescent="0.2">
      <c r="A15" s="51"/>
      <c r="B15" s="113"/>
      <c r="C15" s="114"/>
      <c r="D15" s="114"/>
      <c r="E15" s="114"/>
      <c r="F15" s="114"/>
      <c r="G15" s="115"/>
      <c r="H15" s="114"/>
      <c r="I15" s="114"/>
      <c r="J15" s="114"/>
      <c r="K15" s="114"/>
      <c r="L15" s="114"/>
      <c r="M15" s="114"/>
      <c r="N15" s="114"/>
      <c r="O15" s="114"/>
      <c r="P15" s="116"/>
    </row>
    <row r="16" spans="1:16" ht="15.75" customHeight="1" x14ac:dyDescent="0.2">
      <c r="A16" s="51"/>
      <c r="B16" s="117" t="s">
        <v>47</v>
      </c>
      <c r="C16" s="118"/>
      <c r="D16" s="119"/>
      <c r="E16" s="119"/>
      <c r="F16" s="119"/>
      <c r="G16" s="120"/>
      <c r="H16" s="121"/>
      <c r="I16" s="119"/>
      <c r="J16" s="119"/>
      <c r="K16" s="119"/>
      <c r="L16" s="119"/>
      <c r="M16" s="119"/>
      <c r="N16" s="122"/>
      <c r="O16" s="121"/>
      <c r="P16" s="123"/>
    </row>
    <row r="17" spans="1:16" ht="15.75" customHeight="1" x14ac:dyDescent="0.2">
      <c r="A17" s="51"/>
      <c r="B17" s="264" t="s">
        <v>3</v>
      </c>
      <c r="C17" s="248"/>
      <c r="D17" s="14" t="s">
        <v>4</v>
      </c>
      <c r="E17" s="124" t="s">
        <v>5</v>
      </c>
      <c r="F17" s="14" t="s">
        <v>6</v>
      </c>
      <c r="G17" s="15" t="s">
        <v>7</v>
      </c>
      <c r="H17" s="16" t="s">
        <v>8</v>
      </c>
      <c r="I17" s="17" t="s">
        <v>9</v>
      </c>
      <c r="J17" s="17" t="s">
        <v>18</v>
      </c>
      <c r="K17" s="17" t="s">
        <v>48</v>
      </c>
      <c r="L17" s="14" t="s">
        <v>49</v>
      </c>
      <c r="M17" s="14" t="s">
        <v>50</v>
      </c>
      <c r="N17" s="125"/>
      <c r="O17" s="126" t="s">
        <v>44</v>
      </c>
      <c r="P17" s="102" t="s">
        <v>13</v>
      </c>
    </row>
    <row r="18" spans="1:16" ht="15.75" customHeight="1" x14ac:dyDescent="0.2">
      <c r="A18" s="51"/>
      <c r="B18" s="261" t="s">
        <v>51</v>
      </c>
      <c r="C18" s="248"/>
      <c r="D18" s="127">
        <v>2</v>
      </c>
      <c r="E18" s="104">
        <f t="shared" ref="E18:E19" si="3">D18*16</f>
        <v>32</v>
      </c>
      <c r="F18" s="105"/>
      <c r="G18" s="144">
        <v>6</v>
      </c>
      <c r="H18" s="25">
        <f t="shared" ref="H18:H19" si="4">E18+(G18*8)+F18</f>
        <v>80</v>
      </c>
      <c r="I18" s="130"/>
      <c r="J18" s="130"/>
      <c r="K18" s="130"/>
      <c r="L18" s="130"/>
      <c r="M18" s="130"/>
      <c r="N18" s="131"/>
      <c r="O18" s="132" t="s">
        <v>52</v>
      </c>
      <c r="P18" s="133">
        <f t="shared" ref="P18:P19" si="5">(H18-F18)/8</f>
        <v>10</v>
      </c>
    </row>
    <row r="19" spans="1:16" ht="15.75" customHeight="1" x14ac:dyDescent="0.2">
      <c r="A19" s="51"/>
      <c r="B19" s="262" t="s">
        <v>53</v>
      </c>
      <c r="C19" s="248"/>
      <c r="D19" s="134">
        <v>8</v>
      </c>
      <c r="E19" s="104">
        <f t="shared" si="3"/>
        <v>128</v>
      </c>
      <c r="F19" s="135">
        <v>4</v>
      </c>
      <c r="G19" s="144">
        <v>4</v>
      </c>
      <c r="H19" s="25">
        <f t="shared" si="4"/>
        <v>164</v>
      </c>
      <c r="I19" s="136">
        <f>0.5*H19</f>
        <v>82</v>
      </c>
      <c r="J19" s="136">
        <f>0.125*H19</f>
        <v>20.5</v>
      </c>
      <c r="K19" s="136">
        <f>0.125*H19</f>
        <v>20.5</v>
      </c>
      <c r="L19" s="136">
        <f>0.125*H19</f>
        <v>20.5</v>
      </c>
      <c r="M19" s="136">
        <f>0.125*H19</f>
        <v>20.5</v>
      </c>
      <c r="N19" s="131"/>
      <c r="O19" s="132" t="s">
        <v>54</v>
      </c>
      <c r="P19" s="133">
        <f t="shared" si="5"/>
        <v>20</v>
      </c>
    </row>
    <row r="20" spans="1:16" ht="15.75" customHeight="1" x14ac:dyDescent="0.2">
      <c r="A20" s="70"/>
      <c r="B20" s="263" t="s">
        <v>29</v>
      </c>
      <c r="C20" s="252"/>
      <c r="D20" s="137">
        <v>40</v>
      </c>
      <c r="E20" s="137">
        <f>D20*32</f>
        <v>1280</v>
      </c>
      <c r="F20" s="138"/>
      <c r="G20" s="139">
        <v>6</v>
      </c>
      <c r="H20" s="74">
        <f>E20+(G20*16)+F20</f>
        <v>1376</v>
      </c>
      <c r="I20" s="140"/>
      <c r="J20" s="140"/>
      <c r="K20" s="140"/>
      <c r="L20" s="140"/>
      <c r="M20" s="140"/>
      <c r="N20" s="141"/>
      <c r="O20" s="142" t="s">
        <v>55</v>
      </c>
      <c r="P20" s="143">
        <f>(H20-F20)/16</f>
        <v>86</v>
      </c>
    </row>
    <row r="21" spans="1:16" ht="15.75" customHeight="1" x14ac:dyDescent="0.15"/>
    <row r="22" spans="1:16" ht="15.75" customHeight="1" x14ac:dyDescent="0.2">
      <c r="A22" s="88"/>
      <c r="B22" s="89" t="s">
        <v>40</v>
      </c>
      <c r="C22" s="90"/>
      <c r="D22" s="91"/>
      <c r="E22" s="91"/>
      <c r="F22" s="91"/>
      <c r="G22" s="92"/>
      <c r="H22" s="93"/>
      <c r="I22" s="91"/>
      <c r="J22" s="91"/>
      <c r="K22" s="91"/>
      <c r="L22" s="94"/>
      <c r="M22" s="95"/>
      <c r="N22" s="94"/>
      <c r="O22" s="93"/>
      <c r="P22" s="96"/>
    </row>
    <row r="23" spans="1:16" ht="15.75" customHeight="1" x14ac:dyDescent="0.2">
      <c r="A23" s="97" t="s">
        <v>56</v>
      </c>
      <c r="B23" s="264" t="s">
        <v>3</v>
      </c>
      <c r="C23" s="248"/>
      <c r="D23" s="14" t="s">
        <v>4</v>
      </c>
      <c r="E23" s="14" t="s">
        <v>5</v>
      </c>
      <c r="F23" s="14" t="s">
        <v>6</v>
      </c>
      <c r="G23" s="15" t="s">
        <v>7</v>
      </c>
      <c r="H23" s="16" t="s">
        <v>8</v>
      </c>
      <c r="I23" s="14" t="s">
        <v>41</v>
      </c>
      <c r="J23" s="14" t="s">
        <v>42</v>
      </c>
      <c r="K23" s="14" t="s">
        <v>43</v>
      </c>
      <c r="L23" s="98"/>
      <c r="M23" s="99"/>
      <c r="N23" s="100"/>
      <c r="O23" s="101" t="s">
        <v>44</v>
      </c>
      <c r="P23" s="102" t="s">
        <v>13</v>
      </c>
    </row>
    <row r="24" spans="1:16" ht="15.75" customHeight="1" x14ac:dyDescent="0.2">
      <c r="A24" s="51"/>
      <c r="B24" s="265" t="s">
        <v>45</v>
      </c>
      <c r="C24" s="248"/>
      <c r="D24" s="103">
        <v>4.5</v>
      </c>
      <c r="E24" s="104">
        <f>D24*24</f>
        <v>108</v>
      </c>
      <c r="F24" s="105">
        <v>4</v>
      </c>
      <c r="G24" s="106">
        <v>4.5</v>
      </c>
      <c r="H24" s="25">
        <f>E24+(G24*8)+F24</f>
        <v>148</v>
      </c>
      <c r="I24" s="107">
        <f>H24*0.3333</f>
        <v>49.328399999999995</v>
      </c>
      <c r="J24" s="107">
        <f>H24*0.3333</f>
        <v>49.328399999999995</v>
      </c>
      <c r="K24" s="108">
        <f>H24*0.3333</f>
        <v>49.328399999999995</v>
      </c>
      <c r="L24" s="109"/>
      <c r="M24" s="109"/>
      <c r="N24" s="110"/>
      <c r="O24" s="111" t="s">
        <v>46</v>
      </c>
      <c r="P24" s="112">
        <f>(H24-F24)/8</f>
        <v>18</v>
      </c>
    </row>
    <row r="25" spans="1:16" ht="15.75" customHeight="1" x14ac:dyDescent="0.2">
      <c r="A25" s="51"/>
      <c r="B25" s="113"/>
      <c r="C25" s="114"/>
      <c r="D25" s="114"/>
      <c r="E25" s="114"/>
      <c r="F25" s="114"/>
      <c r="G25" s="115"/>
      <c r="H25" s="114"/>
      <c r="I25" s="114"/>
      <c r="J25" s="114"/>
      <c r="K25" s="114"/>
      <c r="L25" s="114"/>
      <c r="M25" s="114"/>
      <c r="N25" s="114"/>
      <c r="O25" s="114"/>
      <c r="P25" s="116"/>
    </row>
    <row r="26" spans="1:16" ht="15.75" customHeight="1" x14ac:dyDescent="0.2">
      <c r="A26" s="51"/>
      <c r="B26" s="117" t="s">
        <v>47</v>
      </c>
      <c r="C26" s="118"/>
      <c r="D26" s="119"/>
      <c r="E26" s="119"/>
      <c r="F26" s="119"/>
      <c r="G26" s="120"/>
      <c r="H26" s="121"/>
      <c r="I26" s="119"/>
      <c r="J26" s="119"/>
      <c r="K26" s="119"/>
      <c r="L26" s="119"/>
      <c r="M26" s="119"/>
      <c r="N26" s="122"/>
      <c r="O26" s="121"/>
      <c r="P26" s="123"/>
    </row>
    <row r="27" spans="1:16" ht="15.75" customHeight="1" x14ac:dyDescent="0.2">
      <c r="A27" s="51"/>
      <c r="B27" s="264" t="s">
        <v>3</v>
      </c>
      <c r="C27" s="248"/>
      <c r="D27" s="14" t="s">
        <v>4</v>
      </c>
      <c r="E27" s="124" t="s">
        <v>5</v>
      </c>
      <c r="F27" s="14" t="s">
        <v>6</v>
      </c>
      <c r="G27" s="15" t="s">
        <v>7</v>
      </c>
      <c r="H27" s="16" t="s">
        <v>8</v>
      </c>
      <c r="I27" s="17" t="s">
        <v>9</v>
      </c>
      <c r="J27" s="17" t="s">
        <v>18</v>
      </c>
      <c r="K27" s="17" t="s">
        <v>48</v>
      </c>
      <c r="L27" s="14" t="s">
        <v>49</v>
      </c>
      <c r="M27" s="14" t="s">
        <v>50</v>
      </c>
      <c r="N27" s="125"/>
      <c r="O27" s="126" t="s">
        <v>44</v>
      </c>
      <c r="P27" s="102" t="s">
        <v>13</v>
      </c>
    </row>
    <row r="28" spans="1:16" ht="15.75" customHeight="1" x14ac:dyDescent="0.2">
      <c r="A28" s="51"/>
      <c r="B28" s="261" t="s">
        <v>51</v>
      </c>
      <c r="C28" s="248"/>
      <c r="D28" s="127">
        <v>2</v>
      </c>
      <c r="E28" s="104">
        <f t="shared" ref="E28:E29" si="6">D28*24</f>
        <v>48</v>
      </c>
      <c r="F28" s="105"/>
      <c r="G28" s="144">
        <v>6</v>
      </c>
      <c r="H28" s="25">
        <f t="shared" ref="H28:H29" si="7">E28+(G28*8)+F28</f>
        <v>96</v>
      </c>
      <c r="I28" s="130"/>
      <c r="J28" s="130"/>
      <c r="K28" s="130"/>
      <c r="L28" s="130"/>
      <c r="M28" s="130"/>
      <c r="N28" s="131"/>
      <c r="O28" s="132" t="s">
        <v>52</v>
      </c>
      <c r="P28" s="133">
        <f t="shared" ref="P28:P29" si="8">(H28-F28)/8</f>
        <v>12</v>
      </c>
    </row>
    <row r="29" spans="1:16" ht="15.75" customHeight="1" x14ac:dyDescent="0.2">
      <c r="A29" s="51"/>
      <c r="B29" s="262" t="s">
        <v>53</v>
      </c>
      <c r="C29" s="248"/>
      <c r="D29" s="134">
        <v>8</v>
      </c>
      <c r="E29" s="104">
        <f t="shared" si="6"/>
        <v>192</v>
      </c>
      <c r="F29" s="135">
        <v>4</v>
      </c>
      <c r="G29" s="144">
        <v>4</v>
      </c>
      <c r="H29" s="25">
        <f t="shared" si="7"/>
        <v>228</v>
      </c>
      <c r="I29" s="136">
        <f>0.5*H29</f>
        <v>114</v>
      </c>
      <c r="J29" s="136">
        <f>0.125*H29</f>
        <v>28.5</v>
      </c>
      <c r="K29" s="136">
        <f>0.125*H29</f>
        <v>28.5</v>
      </c>
      <c r="L29" s="136">
        <f>0.125*H29</f>
        <v>28.5</v>
      </c>
      <c r="M29" s="136">
        <f>0.125*H29</f>
        <v>28.5</v>
      </c>
      <c r="N29" s="131"/>
      <c r="O29" s="132" t="s">
        <v>54</v>
      </c>
      <c r="P29" s="133">
        <f t="shared" si="8"/>
        <v>28</v>
      </c>
    </row>
    <row r="30" spans="1:16" ht="15.75" customHeight="1" x14ac:dyDescent="0.2">
      <c r="A30" s="70"/>
      <c r="B30" s="263" t="s">
        <v>29</v>
      </c>
      <c r="C30" s="252"/>
      <c r="D30" s="137">
        <v>40</v>
      </c>
      <c r="E30" s="137">
        <f>D30*48</f>
        <v>1920</v>
      </c>
      <c r="F30" s="138"/>
      <c r="G30" s="139">
        <v>6</v>
      </c>
      <c r="H30" s="74">
        <f>E30+(G30*16)+F30</f>
        <v>2016</v>
      </c>
      <c r="I30" s="140"/>
      <c r="J30" s="140"/>
      <c r="K30" s="140"/>
      <c r="L30" s="140"/>
      <c r="M30" s="140"/>
      <c r="N30" s="141"/>
      <c r="O30" s="142" t="s">
        <v>55</v>
      </c>
      <c r="P30" s="143">
        <f>(H30-F30)/16</f>
        <v>126</v>
      </c>
    </row>
    <row r="31" spans="1:16" ht="15.75" customHeight="1" x14ac:dyDescent="0.15"/>
    <row r="32" spans="1:16" ht="15.75" customHeight="1" x14ac:dyDescent="0.2">
      <c r="A32" s="88"/>
      <c r="B32" s="89" t="s">
        <v>40</v>
      </c>
      <c r="C32" s="90"/>
      <c r="D32" s="91"/>
      <c r="E32" s="91"/>
      <c r="F32" s="91"/>
      <c r="G32" s="92"/>
      <c r="H32" s="93"/>
      <c r="I32" s="91"/>
      <c r="J32" s="91"/>
      <c r="K32" s="91"/>
      <c r="L32" s="94"/>
      <c r="M32" s="95"/>
      <c r="N32" s="94"/>
      <c r="O32" s="93"/>
      <c r="P32" s="96"/>
    </row>
    <row r="33" spans="1:16" ht="15.75" customHeight="1" x14ac:dyDescent="0.2">
      <c r="A33" s="97" t="s">
        <v>33</v>
      </c>
      <c r="B33" s="264" t="s">
        <v>3</v>
      </c>
      <c r="C33" s="248"/>
      <c r="D33" s="14" t="s">
        <v>4</v>
      </c>
      <c r="E33" s="14" t="s">
        <v>5</v>
      </c>
      <c r="F33" s="14" t="s">
        <v>6</v>
      </c>
      <c r="G33" s="15" t="s">
        <v>7</v>
      </c>
      <c r="H33" s="16" t="s">
        <v>8</v>
      </c>
      <c r="I33" s="14" t="s">
        <v>41</v>
      </c>
      <c r="J33" s="14" t="s">
        <v>42</v>
      </c>
      <c r="K33" s="14" t="s">
        <v>43</v>
      </c>
      <c r="L33" s="98"/>
      <c r="M33" s="99"/>
      <c r="N33" s="100"/>
      <c r="O33" s="101" t="s">
        <v>44</v>
      </c>
      <c r="P33" s="102" t="s">
        <v>13</v>
      </c>
    </row>
    <row r="34" spans="1:16" ht="15.75" customHeight="1" x14ac:dyDescent="0.2">
      <c r="A34" s="51"/>
      <c r="B34" s="265" t="s">
        <v>45</v>
      </c>
      <c r="C34" s="248"/>
      <c r="D34" s="103">
        <v>4.5</v>
      </c>
      <c r="E34" s="104">
        <f>D34*48</f>
        <v>216</v>
      </c>
      <c r="F34" s="105">
        <v>4</v>
      </c>
      <c r="G34" s="106">
        <v>6</v>
      </c>
      <c r="H34" s="25">
        <f>E34+(G34*8)+F34</f>
        <v>268</v>
      </c>
      <c r="I34" s="107">
        <f>H34*0.3333</f>
        <v>89.324399999999997</v>
      </c>
      <c r="J34" s="107">
        <f>H34*0.3333</f>
        <v>89.324399999999997</v>
      </c>
      <c r="K34" s="108">
        <f>H34*0.3333</f>
        <v>89.324399999999997</v>
      </c>
      <c r="L34" s="109"/>
      <c r="M34" s="109"/>
      <c r="N34" s="110"/>
      <c r="O34" s="111" t="s">
        <v>46</v>
      </c>
      <c r="P34" s="112">
        <f>(H34-F34)/8</f>
        <v>33</v>
      </c>
    </row>
    <row r="35" spans="1:16" ht="15.75" customHeight="1" x14ac:dyDescent="0.2">
      <c r="A35" s="51"/>
      <c r="B35" s="113"/>
      <c r="C35" s="114"/>
      <c r="D35" s="114"/>
      <c r="E35" s="114"/>
      <c r="F35" s="114"/>
      <c r="G35" s="115"/>
      <c r="H35" s="114"/>
      <c r="I35" s="114"/>
      <c r="J35" s="114"/>
      <c r="K35" s="114"/>
      <c r="L35" s="114"/>
      <c r="M35" s="114"/>
      <c r="N35" s="114"/>
      <c r="O35" s="114"/>
      <c r="P35" s="116"/>
    </row>
    <row r="36" spans="1:16" ht="15.75" customHeight="1" x14ac:dyDescent="0.2">
      <c r="A36" s="51"/>
      <c r="B36" s="117" t="s">
        <v>47</v>
      </c>
      <c r="C36" s="118"/>
      <c r="D36" s="119"/>
      <c r="E36" s="119"/>
      <c r="F36" s="119"/>
      <c r="G36" s="120"/>
      <c r="H36" s="121"/>
      <c r="I36" s="119"/>
      <c r="J36" s="119"/>
      <c r="K36" s="119"/>
      <c r="L36" s="119"/>
      <c r="M36" s="119"/>
      <c r="N36" s="122"/>
      <c r="O36" s="121"/>
      <c r="P36" s="123"/>
    </row>
    <row r="37" spans="1:16" ht="15.75" customHeight="1" x14ac:dyDescent="0.2">
      <c r="A37" s="51"/>
      <c r="B37" s="264" t="s">
        <v>3</v>
      </c>
      <c r="C37" s="248"/>
      <c r="D37" s="14" t="s">
        <v>4</v>
      </c>
      <c r="E37" s="124" t="s">
        <v>5</v>
      </c>
      <c r="F37" s="14" t="s">
        <v>6</v>
      </c>
      <c r="G37" s="15" t="s">
        <v>7</v>
      </c>
      <c r="H37" s="16" t="s">
        <v>8</v>
      </c>
      <c r="I37" s="17" t="s">
        <v>9</v>
      </c>
      <c r="J37" s="17" t="s">
        <v>18</v>
      </c>
      <c r="K37" s="17" t="s">
        <v>48</v>
      </c>
      <c r="L37" s="14" t="s">
        <v>49</v>
      </c>
      <c r="M37" s="14" t="s">
        <v>50</v>
      </c>
      <c r="N37" s="125"/>
      <c r="O37" s="126" t="s">
        <v>44</v>
      </c>
      <c r="P37" s="102" t="s">
        <v>13</v>
      </c>
    </row>
    <row r="38" spans="1:16" ht="15.75" customHeight="1" x14ac:dyDescent="0.2">
      <c r="A38" s="51"/>
      <c r="B38" s="261" t="s">
        <v>51</v>
      </c>
      <c r="C38" s="248"/>
      <c r="D38" s="127">
        <v>2</v>
      </c>
      <c r="E38" s="104">
        <f t="shared" ref="E38:E40" si="9">D38*48</f>
        <v>96</v>
      </c>
      <c r="F38" s="105"/>
      <c r="G38" s="144">
        <v>6</v>
      </c>
      <c r="H38" s="25">
        <f t="shared" ref="H38:H39" si="10">E38+(G38*8)+F38</f>
        <v>144</v>
      </c>
      <c r="I38" s="130"/>
      <c r="J38" s="130"/>
      <c r="K38" s="130"/>
      <c r="L38" s="130"/>
      <c r="M38" s="130"/>
      <c r="N38" s="131"/>
      <c r="O38" s="132" t="s">
        <v>52</v>
      </c>
      <c r="P38" s="133">
        <f t="shared" ref="P38:P39" si="11">(H38-F38)/8</f>
        <v>18</v>
      </c>
    </row>
    <row r="39" spans="1:16" ht="15.75" customHeight="1" x14ac:dyDescent="0.2">
      <c r="A39" s="51"/>
      <c r="B39" s="262" t="s">
        <v>53</v>
      </c>
      <c r="C39" s="248"/>
      <c r="D39" s="134">
        <v>8</v>
      </c>
      <c r="E39" s="104">
        <f t="shared" si="9"/>
        <v>384</v>
      </c>
      <c r="F39" s="135">
        <v>4</v>
      </c>
      <c r="G39" s="144">
        <v>6</v>
      </c>
      <c r="H39" s="25">
        <f t="shared" si="10"/>
        <v>436</v>
      </c>
      <c r="I39" s="136">
        <f>0.5*H39</f>
        <v>218</v>
      </c>
      <c r="J39" s="136">
        <f>0.125*H39</f>
        <v>54.5</v>
      </c>
      <c r="K39" s="136">
        <f>0.125*H39</f>
        <v>54.5</v>
      </c>
      <c r="L39" s="136">
        <f>0.125*H39</f>
        <v>54.5</v>
      </c>
      <c r="M39" s="136">
        <f>0.125*H39</f>
        <v>54.5</v>
      </c>
      <c r="N39" s="131"/>
      <c r="O39" s="132" t="s">
        <v>54</v>
      </c>
      <c r="P39" s="133">
        <f t="shared" si="11"/>
        <v>54</v>
      </c>
    </row>
    <row r="40" spans="1:16" ht="15.75" customHeight="1" x14ac:dyDescent="0.2">
      <c r="A40" s="70"/>
      <c r="B40" s="263" t="s">
        <v>29</v>
      </c>
      <c r="C40" s="252"/>
      <c r="D40" s="137">
        <v>40</v>
      </c>
      <c r="E40" s="137">
        <f t="shared" si="9"/>
        <v>1920</v>
      </c>
      <c r="F40" s="138"/>
      <c r="G40" s="139">
        <v>10</v>
      </c>
      <c r="H40" s="74">
        <f>E40+(G40*16)+F40</f>
        <v>2080</v>
      </c>
      <c r="I40" s="140"/>
      <c r="J40" s="140"/>
      <c r="K40" s="140"/>
      <c r="L40" s="140"/>
      <c r="M40" s="140"/>
      <c r="N40" s="141"/>
      <c r="O40" s="142" t="s">
        <v>57</v>
      </c>
      <c r="P40" s="143">
        <f>(H40-F40)/16</f>
        <v>130</v>
      </c>
    </row>
    <row r="41" spans="1:16" ht="15.75" customHeight="1" x14ac:dyDescent="0.15"/>
    <row r="42" spans="1:16" ht="15.75" customHeight="1" x14ac:dyDescent="0.2">
      <c r="A42" s="88"/>
      <c r="B42" s="89" t="s">
        <v>40</v>
      </c>
      <c r="C42" s="90"/>
      <c r="D42" s="91"/>
      <c r="E42" s="91"/>
      <c r="F42" s="91"/>
      <c r="G42" s="92"/>
      <c r="H42" s="93"/>
      <c r="I42" s="91"/>
      <c r="J42" s="91"/>
      <c r="K42" s="91"/>
      <c r="L42" s="94"/>
      <c r="M42" s="95"/>
      <c r="N42" s="94"/>
      <c r="O42" s="93"/>
      <c r="P42" s="96"/>
    </row>
    <row r="43" spans="1:16" ht="15.75" customHeight="1" x14ac:dyDescent="0.2">
      <c r="A43" s="97" t="s">
        <v>35</v>
      </c>
      <c r="B43" s="264" t="s">
        <v>3</v>
      </c>
      <c r="C43" s="248"/>
      <c r="D43" s="14" t="s">
        <v>4</v>
      </c>
      <c r="E43" s="14" t="s">
        <v>5</v>
      </c>
      <c r="F43" s="14" t="s">
        <v>6</v>
      </c>
      <c r="G43" s="15" t="s">
        <v>7</v>
      </c>
      <c r="H43" s="16" t="s">
        <v>8</v>
      </c>
      <c r="I43" s="14" t="s">
        <v>41</v>
      </c>
      <c r="J43" s="14" t="s">
        <v>42</v>
      </c>
      <c r="K43" s="14" t="s">
        <v>43</v>
      </c>
      <c r="L43" s="98"/>
      <c r="M43" s="99"/>
      <c r="N43" s="100"/>
      <c r="O43" s="101" t="s">
        <v>44</v>
      </c>
      <c r="P43" s="102" t="s">
        <v>13</v>
      </c>
    </row>
    <row r="44" spans="1:16" ht="15.75" customHeight="1" x14ac:dyDescent="0.2">
      <c r="A44" s="51"/>
      <c r="B44" s="265" t="s">
        <v>45</v>
      </c>
      <c r="C44" s="248"/>
      <c r="D44" s="103">
        <v>4.5</v>
      </c>
      <c r="E44" s="104">
        <f>D44*96</f>
        <v>432</v>
      </c>
      <c r="F44" s="105">
        <v>4</v>
      </c>
      <c r="G44" s="106">
        <v>8</v>
      </c>
      <c r="H44" s="25">
        <f>E44+(G44*8)+F44</f>
        <v>500</v>
      </c>
      <c r="I44" s="107">
        <f>H44*0.3333</f>
        <v>166.65</v>
      </c>
      <c r="J44" s="107">
        <f>H44*0.3333</f>
        <v>166.65</v>
      </c>
      <c r="K44" s="108">
        <f>H44*0.3333</f>
        <v>166.65</v>
      </c>
      <c r="L44" s="109"/>
      <c r="M44" s="109"/>
      <c r="N44" s="110"/>
      <c r="O44" s="111" t="s">
        <v>46</v>
      </c>
      <c r="P44" s="112">
        <f>(H44-F44)/8</f>
        <v>62</v>
      </c>
    </row>
    <row r="45" spans="1:16" ht="15.75" customHeight="1" x14ac:dyDescent="0.2">
      <c r="A45" s="51"/>
      <c r="B45" s="113"/>
      <c r="C45" s="114"/>
      <c r="D45" s="114"/>
      <c r="E45" s="114"/>
      <c r="F45" s="114"/>
      <c r="G45" s="115"/>
      <c r="H45" s="114"/>
      <c r="I45" s="114"/>
      <c r="J45" s="114"/>
      <c r="K45" s="114"/>
      <c r="L45" s="114"/>
      <c r="M45" s="114"/>
      <c r="N45" s="114"/>
      <c r="O45" s="114"/>
      <c r="P45" s="116"/>
    </row>
    <row r="46" spans="1:16" ht="15.75" customHeight="1" x14ac:dyDescent="0.2">
      <c r="A46" s="51"/>
      <c r="B46" s="117" t="s">
        <v>47</v>
      </c>
      <c r="C46" s="118"/>
      <c r="D46" s="119"/>
      <c r="E46" s="119"/>
      <c r="F46" s="119"/>
      <c r="G46" s="120"/>
      <c r="H46" s="121"/>
      <c r="I46" s="119"/>
      <c r="J46" s="119"/>
      <c r="K46" s="119"/>
      <c r="L46" s="119"/>
      <c r="M46" s="119"/>
      <c r="N46" s="122"/>
      <c r="O46" s="121"/>
      <c r="P46" s="123"/>
    </row>
    <row r="47" spans="1:16" ht="15.75" customHeight="1" x14ac:dyDescent="0.2">
      <c r="A47" s="51"/>
      <c r="B47" s="264" t="s">
        <v>3</v>
      </c>
      <c r="C47" s="248"/>
      <c r="D47" s="14" t="s">
        <v>4</v>
      </c>
      <c r="E47" s="124" t="s">
        <v>5</v>
      </c>
      <c r="F47" s="14" t="s">
        <v>6</v>
      </c>
      <c r="G47" s="15" t="s">
        <v>7</v>
      </c>
      <c r="H47" s="16" t="s">
        <v>8</v>
      </c>
      <c r="I47" s="17" t="s">
        <v>9</v>
      </c>
      <c r="J47" s="17" t="s">
        <v>18</v>
      </c>
      <c r="K47" s="17" t="s">
        <v>48</v>
      </c>
      <c r="L47" s="14" t="s">
        <v>49</v>
      </c>
      <c r="M47" s="14" t="s">
        <v>50</v>
      </c>
      <c r="N47" s="125"/>
      <c r="O47" s="126" t="s">
        <v>44</v>
      </c>
      <c r="P47" s="102" t="s">
        <v>13</v>
      </c>
    </row>
    <row r="48" spans="1:16" ht="15.75" customHeight="1" x14ac:dyDescent="0.2">
      <c r="A48" s="51"/>
      <c r="B48" s="261" t="s">
        <v>51</v>
      </c>
      <c r="C48" s="248"/>
      <c r="D48" s="127">
        <v>2</v>
      </c>
      <c r="E48" s="104">
        <f t="shared" ref="E48:E50" si="12">D48*96</f>
        <v>192</v>
      </c>
      <c r="F48" s="105"/>
      <c r="G48" s="144">
        <v>8</v>
      </c>
      <c r="H48" s="25">
        <f t="shared" ref="H48:H49" si="13">E48+(G48*8)+F48</f>
        <v>256</v>
      </c>
      <c r="I48" s="130"/>
      <c r="J48" s="130"/>
      <c r="K48" s="130"/>
      <c r="L48" s="130"/>
      <c r="M48" s="130"/>
      <c r="N48" s="131"/>
      <c r="O48" s="132" t="s">
        <v>52</v>
      </c>
      <c r="P48" s="133">
        <f t="shared" ref="P48:P49" si="14">(H48-F48)/8</f>
        <v>32</v>
      </c>
    </row>
    <row r="49" spans="1:16" ht="15.75" customHeight="1" x14ac:dyDescent="0.2">
      <c r="A49" s="51"/>
      <c r="B49" s="262" t="s">
        <v>53</v>
      </c>
      <c r="C49" s="248"/>
      <c r="D49" s="134">
        <v>8</v>
      </c>
      <c r="E49" s="104">
        <f t="shared" si="12"/>
        <v>768</v>
      </c>
      <c r="F49" s="135">
        <v>4</v>
      </c>
      <c r="G49" s="144">
        <v>8</v>
      </c>
      <c r="H49" s="25">
        <f t="shared" si="13"/>
        <v>836</v>
      </c>
      <c r="I49" s="136">
        <f>0.5*H49</f>
        <v>418</v>
      </c>
      <c r="J49" s="136">
        <f>0.125*H49</f>
        <v>104.5</v>
      </c>
      <c r="K49" s="136">
        <f>0.125*H49</f>
        <v>104.5</v>
      </c>
      <c r="L49" s="136">
        <f>0.125*H49</f>
        <v>104.5</v>
      </c>
      <c r="M49" s="136">
        <f>0.125*H49</f>
        <v>104.5</v>
      </c>
      <c r="N49" s="131"/>
      <c r="O49" s="132" t="s">
        <v>54</v>
      </c>
      <c r="P49" s="133">
        <f t="shared" si="14"/>
        <v>104</v>
      </c>
    </row>
    <row r="50" spans="1:16" ht="15.75" customHeight="1" x14ac:dyDescent="0.2">
      <c r="A50" s="70"/>
      <c r="B50" s="263" t="s">
        <v>29</v>
      </c>
      <c r="C50" s="252"/>
      <c r="D50" s="137">
        <v>40</v>
      </c>
      <c r="E50" s="137">
        <f t="shared" si="12"/>
        <v>3840</v>
      </c>
      <c r="F50" s="138"/>
      <c r="G50" s="139">
        <v>10</v>
      </c>
      <c r="H50" s="74">
        <f>E50+(G50*48)+F50</f>
        <v>4320</v>
      </c>
      <c r="I50" s="140"/>
      <c r="J50" s="140"/>
      <c r="K50" s="140"/>
      <c r="L50" s="140"/>
      <c r="M50" s="140"/>
      <c r="N50" s="141"/>
      <c r="O50" s="142" t="s">
        <v>58</v>
      </c>
      <c r="P50" s="143">
        <f>(H50-F50)/24</f>
        <v>180</v>
      </c>
    </row>
    <row r="51" spans="1:16" ht="15.75" customHeight="1" x14ac:dyDescent="0.15"/>
    <row r="52" spans="1:16" ht="15.75" customHeight="1" x14ac:dyDescent="0.15"/>
    <row r="53" spans="1:16" ht="15.75" customHeight="1" x14ac:dyDescent="0.15"/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/>
    <row r="59" spans="1:16" ht="15.75" customHeight="1" x14ac:dyDescent="0.15"/>
    <row r="60" spans="1:16" ht="15.75" customHeight="1" x14ac:dyDescent="0.15"/>
    <row r="61" spans="1:16" ht="15.75" customHeight="1" x14ac:dyDescent="0.15"/>
    <row r="62" spans="1:16" ht="15.75" customHeight="1" x14ac:dyDescent="0.15"/>
    <row r="63" spans="1:16" ht="15.75" customHeight="1" x14ac:dyDescent="0.15"/>
    <row r="64" spans="1:1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0">
    <mergeCell ref="B3:C3"/>
    <mergeCell ref="B4:C4"/>
    <mergeCell ref="B7:C7"/>
    <mergeCell ref="B8:C8"/>
    <mergeCell ref="B9:C9"/>
    <mergeCell ref="B10:C10"/>
    <mergeCell ref="B13:C13"/>
    <mergeCell ref="B27:C27"/>
    <mergeCell ref="B28:C28"/>
    <mergeCell ref="B29:C29"/>
    <mergeCell ref="B30:C30"/>
    <mergeCell ref="B33:C33"/>
    <mergeCell ref="B34:C34"/>
    <mergeCell ref="B14:C14"/>
    <mergeCell ref="B17:C17"/>
    <mergeCell ref="B18:C18"/>
    <mergeCell ref="B19:C19"/>
    <mergeCell ref="B20:C20"/>
    <mergeCell ref="B23:C23"/>
    <mergeCell ref="B24:C24"/>
    <mergeCell ref="B48:C48"/>
    <mergeCell ref="B49:C49"/>
    <mergeCell ref="B50:C50"/>
    <mergeCell ref="B37:C37"/>
    <mergeCell ref="B38:C38"/>
    <mergeCell ref="B39:C39"/>
    <mergeCell ref="B40:C40"/>
    <mergeCell ref="B43:C43"/>
    <mergeCell ref="B44:C44"/>
    <mergeCell ref="B47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0</vt:lpstr>
      <vt:lpstr>Part 1</vt:lpstr>
      <vt:lpstr>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 Vickovic</cp:lastModifiedBy>
  <dcterms:modified xsi:type="dcterms:W3CDTF">2021-04-16T21:38:41Z</dcterms:modified>
</cp:coreProperties>
</file>