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e908e5bb91abe5/Documents/"/>
    </mc:Choice>
  </mc:AlternateContent>
  <xr:revisionPtr revIDLastSave="206" documentId="8_{FE68832B-286A-234B-BE2B-5B729E14B0E3}" xr6:coauthVersionLast="47" xr6:coauthVersionMax="47" xr10:uidLastSave="{0781E88F-2CCD-CF46-AF74-88449612FE01}"/>
  <bookViews>
    <workbookView xWindow="0" yWindow="460" windowWidth="27620" windowHeight="14960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Descriptive Statistics" sheetId="8" r:id="rId6"/>
    <sheet name="Theater Outcomes by Launch Date" sheetId="10" r:id="rId7"/>
    <sheet name="Outcomes Based on Goals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0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1" l="1"/>
  <c r="H12" i="11"/>
  <c r="H11" i="11"/>
  <c r="H10" i="11"/>
  <c r="H9" i="11"/>
  <c r="H8" i="11"/>
  <c r="H7" i="11"/>
  <c r="H6" i="11"/>
  <c r="H5" i="11"/>
  <c r="H4" i="11"/>
  <c r="H3" i="11"/>
  <c r="H2" i="11"/>
  <c r="G13" i="11"/>
  <c r="G12" i="11"/>
  <c r="G11" i="11"/>
  <c r="G10" i="11"/>
  <c r="G9" i="11"/>
  <c r="G8" i="11"/>
  <c r="G7" i="11"/>
  <c r="G6" i="11"/>
  <c r="G5" i="11"/>
  <c r="G4" i="11"/>
  <c r="G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B13" i="8"/>
  <c r="C6" i="8"/>
  <c r="B6" i="8"/>
  <c r="C12" i="8"/>
  <c r="C14" i="8" s="1"/>
  <c r="C5" i="8"/>
  <c r="B12" i="8"/>
  <c r="B14" i="8" s="1"/>
  <c r="B5" i="8"/>
  <c r="B7" i="8" s="1"/>
  <c r="C11" i="8"/>
  <c r="C4" i="8"/>
  <c r="B11" i="8"/>
  <c r="B4" i="8"/>
  <c r="C9" i="8"/>
  <c r="B9" i="8"/>
  <c r="B2" i="8"/>
  <c r="B10" i="8"/>
  <c r="C10" i="8"/>
  <c r="C3" i="8"/>
  <c r="B3" i="8"/>
  <c r="C2" i="8"/>
  <c r="F3" i="5"/>
  <c r="F4" i="5"/>
  <c r="F5" i="5"/>
  <c r="F6" i="5"/>
  <c r="F2" i="5"/>
  <c r="D2" i="5"/>
  <c r="B3" i="5"/>
  <c r="B4" i="5"/>
  <c r="B5" i="5"/>
  <c r="B6" i="5"/>
  <c r="D3" i="5"/>
  <c r="D4" i="5"/>
  <c r="D5" i="5"/>
  <c r="D6" i="5"/>
  <c r="C2" i="5"/>
  <c r="C3" i="5"/>
  <c r="C4" i="5"/>
  <c r="C5" i="5"/>
  <c r="C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<sst xmlns="http://schemas.openxmlformats.org/spreadsheetml/2006/main" count="33050" uniqueCount="8417">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</sst>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6"/>
      <color theme="1"/>
      <name val="Monaco"/>
      <family val="2"/>
    </font>
    <font>
      <sz val="20"/>
      <color rgb="FF2B2B2B"/>
      <name val="Arial"/>
      <family val="2"/>
    </font>
    <font>
      <sz val="16"/>
      <name val="Monaco"/>
      <family val="2"/>
    </font>
    <font>
      <sz val="16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2" fillId="0" borderId="0" xfId="0" applyFont="1" applyAlignment="1">
      <alignment wrapText="1"/>
    </xf>
    <xf numFmtId="165" fontId="5" fillId="0" borderId="0" xfId="0" applyNumberFormat="1" applyFont="1" applyFill="1"/>
    <xf numFmtId="165" fontId="5" fillId="0" borderId="0" xfId="0" applyNumberFormat="1" applyFont="1"/>
    <xf numFmtId="165" fontId="6" fillId="0" borderId="0" xfId="0" applyNumberFormat="1" applyFont="1" applyFill="1"/>
    <xf numFmtId="165" fontId="6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3-BA48-AEAF-E74A3567DF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13-BA48-AEAF-E74A3567DF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13-BA48-AEAF-E74A3567DF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13-BA48-AEAF-E74A3567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1628912"/>
        <c:axId val="2121464512"/>
      </c:barChart>
      <c:catAx>
        <c:axId val="212162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464512"/>
        <c:crosses val="autoZero"/>
        <c:auto val="1"/>
        <c:lblAlgn val="ctr"/>
        <c:lblOffset val="100"/>
        <c:noMultiLvlLbl val="0"/>
      </c:catAx>
      <c:valAx>
        <c:axId val="21214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2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4-E549-9133-C032299A4E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84-E549-9133-C032299A4E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84-E549-9133-C032299A4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7193040"/>
        <c:axId val="2146562080"/>
      </c:barChart>
      <c:catAx>
        <c:axId val="21471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562080"/>
        <c:crosses val="autoZero"/>
        <c:auto val="1"/>
        <c:lblAlgn val="ctr"/>
        <c:lblOffset val="100"/>
        <c:noMultiLvlLbl val="0"/>
      </c:catAx>
      <c:valAx>
        <c:axId val="21465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E-E344-84FC-19F25ACF0B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E-E344-84FC-19F25ACF0B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E-E344-84FC-19F25ACF0B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E-E344-84FC-19F25ACF0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53407"/>
        <c:axId val="23855055"/>
      </c:lineChart>
      <c:catAx>
        <c:axId val="238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5055"/>
        <c:crosses val="autoZero"/>
        <c:auto val="1"/>
        <c:lblAlgn val="ctr"/>
        <c:lblOffset val="100"/>
        <c:noMultiLvlLbl val="0"/>
      </c:catAx>
      <c:valAx>
        <c:axId val="238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0-E845-B8DB-63B1E99EE05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60-E845-B8DB-63B1E99EE05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60-E845-B8DB-63B1E99EE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535183"/>
        <c:axId val="327896704"/>
      </c:lineChart>
      <c:catAx>
        <c:axId val="200653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896704"/>
        <c:crosses val="autoZero"/>
        <c:auto val="1"/>
        <c:lblAlgn val="ctr"/>
        <c:lblOffset val="100"/>
        <c:noMultiLvlLbl val="0"/>
      </c:catAx>
      <c:valAx>
        <c:axId val="32789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3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F2-924D-B108-FD781755E2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F2-924D-B108-FD781755E2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F2-924D-B108-FD781755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270272"/>
        <c:axId val="2056183007"/>
      </c:lineChart>
      <c:catAx>
        <c:axId val="17927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83007"/>
        <c:crosses val="autoZero"/>
        <c:auto val="1"/>
        <c:lblAlgn val="ctr"/>
        <c:lblOffset val="100"/>
        <c:noMultiLvlLbl val="0"/>
      </c:catAx>
      <c:valAx>
        <c:axId val="20561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114300</xdr:rowOff>
    </xdr:from>
    <xdr:to>
      <xdr:col>14</xdr:col>
      <xdr:colOff>698500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C600A-077C-CB46-9D60-937608F53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11</xdr:col>
      <xdr:colOff>762000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DF45D-D979-A249-AF7D-5C0335B86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9</xdr:row>
      <xdr:rowOff>107950</xdr:rowOff>
    </xdr:from>
    <xdr:to>
      <xdr:col>13</xdr:col>
      <xdr:colOff>584200</xdr:colOff>
      <xdr:row>23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D4922-E483-EC41-98EC-CA5FFDD5F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9</xdr:row>
      <xdr:rowOff>184150</xdr:rowOff>
    </xdr:from>
    <xdr:to>
      <xdr:col>12</xdr:col>
      <xdr:colOff>374650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58C9B-213E-9E45-B69D-3DE9E08CE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596900</xdr:colOff>
      <xdr:row>14</xdr:row>
      <xdr:rowOff>184150</xdr:rowOff>
    </xdr:from>
    <xdr:to>
      <xdr:col>6</xdr:col>
      <xdr:colOff>838200</xdr:colOff>
      <xdr:row>29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F4F054-8CB9-124F-8B45-9BB751E02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73884837962" createdVersion="7" refreshedVersion="7" minRefreshableVersion="3" recordCount="4114" xr:uid="{0223C644-3FC2-6141-A7A9-CCFE46FD08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3.585628125002" createdVersion="7" refreshedVersion="7" minRefreshableVersion="3" recordCount="4114" xr:uid="{79CA1BD2-0FF7-2D42-8307-7541727123E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Snarsky" refreshedDate="44619.741946180555" createdVersion="7" refreshedVersion="7" minRefreshableVersion="3" recordCount="4114" xr:uid="{59BEBF77-B2D8-AE4F-95DC-F75D686BD3E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D3981-95E8-944C-A2BB-433B70B9E2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CD3E5-DEF4-614E-8B86-51447F0751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06466-AA6F-6249-B0B2-6BA10A913B5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3F49F-B1C7-7A49-A7AD-93CFB8190D17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14" zoomScaleNormal="150" workbookViewId="0">
      <pane xSplit="2" ySplit="1" topLeftCell="D522" activePane="bottomRight" state="frozen"/>
      <selection pane="topRight" activeCell="C1" sqref="C1"/>
      <selection pane="bottomLeft" activeCell="A2" sqref="A2"/>
      <selection pane="bottomRight" activeCell="F3878" sqref="F387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5" bestFit="1" customWidth="1"/>
    <col min="12" max="12" width="12.33203125" bestFit="1" customWidth="1"/>
    <col min="13" max="13" width="8" bestFit="1" customWidth="1"/>
    <col min="14" max="14" width="24.1640625" bestFit="1" customWidth="1"/>
    <col min="15" max="15" width="16.33203125" bestFit="1" customWidth="1"/>
    <col min="16" max="16" width="15.1640625" bestFit="1" customWidth="1"/>
    <col min="17" max="17" width="13.5" bestFit="1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1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1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1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1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1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1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1" ht="21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1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1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1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1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1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1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21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21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21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1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21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1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21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21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21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21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21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21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21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21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21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21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21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21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21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21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21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21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21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21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21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21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21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21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21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21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21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21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21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21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21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21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1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1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1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1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1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1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1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1" ht="49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1" ht="49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1" ht="33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21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1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1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1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1" ht="49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1" ht="49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9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1" ht="49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 s="9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9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6">
        <f t="shared" si="204"/>
        <v>42352.249305555553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9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6">
        <f t="shared" si="204"/>
        <v>42272.988680555558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9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6">
        <f t="shared" si="204"/>
        <v>42202.676388888889</v>
      </c>
    </row>
    <row r="3207" spans="1:21" ht="49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9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9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6">
        <f t="shared" si="204"/>
        <v>42266.276053240741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6">
        <f t="shared" si="204"/>
        <v>42117.236192129625</v>
      </c>
    </row>
    <row r="3210" spans="1:21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9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6">
        <f t="shared" si="204"/>
        <v>41848.605057870373</v>
      </c>
    </row>
    <row r="3211" spans="1:21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9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6">
        <f t="shared" si="204"/>
        <v>41810.958333333336</v>
      </c>
    </row>
    <row r="3212" spans="1:21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9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6">
        <f t="shared" si="204"/>
        <v>41061.165972222225</v>
      </c>
    </row>
    <row r="3213" spans="1:21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9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6">
        <f t="shared" si="204"/>
        <v>41866.083333333336</v>
      </c>
    </row>
    <row r="3214" spans="1:21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9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6">
        <f t="shared" si="204"/>
        <v>41859.795729166668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9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6">
        <f t="shared" si="204"/>
        <v>42211.763414351852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9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6">
        <f t="shared" si="204"/>
        <v>42374.996527777781</v>
      </c>
    </row>
    <row r="3217" spans="1:20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9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6">
        <f t="shared" si="204"/>
        <v>42257.165972222225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9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6">
        <f t="shared" si="204"/>
        <v>42196.604166666672</v>
      </c>
    </row>
    <row r="3219" spans="1:20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6">
        <f t="shared" si="204"/>
        <v>42678.546111111107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9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6">
        <f t="shared" si="204"/>
        <v>42004</v>
      </c>
    </row>
    <row r="3221" spans="1:20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9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6">
        <f t="shared" si="204"/>
        <v>42085.941516203704</v>
      </c>
    </row>
    <row r="3222" spans="1:20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9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6">
        <f t="shared" si="204"/>
        <v>42806.875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9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6">
        <f t="shared" si="204"/>
        <v>42190.696793981479</v>
      </c>
    </row>
    <row r="3224" spans="1:20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9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6">
        <f t="shared" si="204"/>
        <v>42301.895138888889</v>
      </c>
    </row>
    <row r="3225" spans="1:20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9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6">
        <f t="shared" si="204"/>
        <v>42236.835370370376</v>
      </c>
    </row>
    <row r="3226" spans="1:20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9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6">
        <f t="shared" si="204"/>
        <v>42745.208333333328</v>
      </c>
    </row>
    <row r="3227" spans="1:20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9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6">
        <f t="shared" si="204"/>
        <v>42524.875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9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6">
        <f t="shared" si="204"/>
        <v>42307.583472222221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6">
        <f t="shared" si="204"/>
        <v>42752.882361111115</v>
      </c>
    </row>
    <row r="3230" spans="1:20" ht="21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9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6">
        <f t="shared" si="204"/>
        <v>42355.207638888889</v>
      </c>
    </row>
    <row r="3231" spans="1:20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9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6">
        <f t="shared" si="204"/>
        <v>41963.333310185189</v>
      </c>
    </row>
    <row r="3232" spans="1:20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9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6">
        <f t="shared" si="204"/>
        <v>41913.165972222225</v>
      </c>
    </row>
    <row r="3233" spans="1:20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9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6">
        <f t="shared" si="204"/>
        <v>42476.943831018521</v>
      </c>
    </row>
    <row r="3234" spans="1:20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9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6">
        <f t="shared" si="204"/>
        <v>42494.165972222225</v>
      </c>
    </row>
    <row r="3235" spans="1:20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9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6">
        <f t="shared" si="204"/>
        <v>42796.805034722223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9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6">
        <f t="shared" si="204"/>
        <v>42767.979861111111</v>
      </c>
    </row>
    <row r="3237" spans="1:20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9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6">
        <f t="shared" si="204"/>
        <v>42552.347812499997</v>
      </c>
    </row>
    <row r="3238" spans="1:20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9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6">
        <f t="shared" si="204"/>
        <v>42732.917048611111</v>
      </c>
    </row>
    <row r="3239" spans="1:20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6">
        <f t="shared" si="204"/>
        <v>42276.165972222225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9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6">
        <f t="shared" si="204"/>
        <v>42186.510393518518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9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6">
        <f t="shared" si="204"/>
        <v>42302.999305555553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9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6">
        <f t="shared" si="204"/>
        <v>42782.958333333328</v>
      </c>
    </row>
    <row r="3243" spans="1:20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9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6">
        <f t="shared" si="204"/>
        <v>41926.290972222225</v>
      </c>
    </row>
    <row r="3244" spans="1:20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9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6">
        <f t="shared" si="204"/>
        <v>41901.755694444444</v>
      </c>
    </row>
    <row r="3245" spans="1:20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9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6">
        <f t="shared" si="204"/>
        <v>42286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9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6">
        <f t="shared" si="204"/>
        <v>42705.735902777778</v>
      </c>
    </row>
    <row r="3247" spans="1:20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9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6">
        <f t="shared" si="204"/>
        <v>42167.083333333328</v>
      </c>
    </row>
    <row r="3248" spans="1:20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9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6">
        <f t="shared" si="204"/>
        <v>42259.165972222225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6">
        <f t="shared" si="204"/>
        <v>42197.434166666666</v>
      </c>
    </row>
    <row r="3250" spans="1:20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9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6">
        <f t="shared" si="204"/>
        <v>42098.846724537041</v>
      </c>
    </row>
    <row r="3251" spans="1:20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9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6">
        <f t="shared" si="204"/>
        <v>42175.746689814812</v>
      </c>
    </row>
    <row r="3252" spans="1:20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9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6">
        <f t="shared" si="204"/>
        <v>41948.783842592595</v>
      </c>
    </row>
    <row r="3253" spans="1:20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9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6">
        <f t="shared" si="204"/>
        <v>42176.731087962966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9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6">
        <f t="shared" si="204"/>
        <v>42620.472685185188</v>
      </c>
    </row>
    <row r="3255" spans="1:20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9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6">
        <f t="shared" si="204"/>
        <v>42621.15625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9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6">
        <f t="shared" si="204"/>
        <v>42089.044085648144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9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6">
        <f t="shared" si="204"/>
        <v>41919.768229166664</v>
      </c>
    </row>
    <row r="3258" spans="1:20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9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6">
        <f t="shared" si="204"/>
        <v>42166.165972222225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6">
        <f t="shared" si="204"/>
        <v>42788.559629629628</v>
      </c>
    </row>
    <row r="3260" spans="1:20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9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6">
        <f t="shared" si="204"/>
        <v>42012.887280092589</v>
      </c>
    </row>
    <row r="3261" spans="1:20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9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6">
        <f t="shared" si="204"/>
        <v>42644.165972222225</v>
      </c>
    </row>
    <row r="3262" spans="1:20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9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6">
        <f t="shared" si="204"/>
        <v>42338.714328703703</v>
      </c>
    </row>
    <row r="3263" spans="1:20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9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6">
        <f t="shared" si="204"/>
        <v>42201.725416666668</v>
      </c>
    </row>
    <row r="3264" spans="1:20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9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6">
        <f t="shared" si="204"/>
        <v>41995.166666666672</v>
      </c>
    </row>
    <row r="3265" spans="1:20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9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6">
        <f t="shared" si="204"/>
        <v>42307.875</v>
      </c>
    </row>
    <row r="3266" spans="1:20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9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6">
        <f t="shared" si="204"/>
        <v>42032.916666666672</v>
      </c>
    </row>
    <row r="3267" spans="1:20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9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9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6">
        <f t="shared" si="208"/>
        <v>42167.875</v>
      </c>
    </row>
    <row r="3269" spans="1:20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6">
        <f t="shared" si="208"/>
        <v>42202.757638888885</v>
      </c>
    </row>
    <row r="3270" spans="1:20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9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6">
        <f t="shared" si="208"/>
        <v>42606.90425925926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9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6">
        <f t="shared" si="208"/>
        <v>42171.458333333328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9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6">
        <f t="shared" si="208"/>
        <v>42197.533159722225</v>
      </c>
    </row>
    <row r="3273" spans="1:20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9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6">
        <f t="shared" si="208"/>
        <v>41945.478877314818</v>
      </c>
    </row>
    <row r="3274" spans="1:20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9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6">
        <f t="shared" si="208"/>
        <v>42314.541770833333</v>
      </c>
    </row>
    <row r="3275" spans="1:20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9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6">
        <f t="shared" si="208"/>
        <v>42627.791666666672</v>
      </c>
    </row>
    <row r="3276" spans="1:20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9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6">
        <f t="shared" si="208"/>
        <v>42444.875</v>
      </c>
    </row>
    <row r="3277" spans="1:20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9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6">
        <f t="shared" si="208"/>
        <v>42044.1875</v>
      </c>
    </row>
    <row r="3278" spans="1:20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9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6">
        <f t="shared" si="208"/>
        <v>42461.165972222225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6">
        <f t="shared" si="208"/>
        <v>41961.724606481483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9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6">
        <f t="shared" si="208"/>
        <v>42154.848414351851</v>
      </c>
    </row>
    <row r="3281" spans="1:20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9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6">
        <f t="shared" si="208"/>
        <v>42461.06086805556</v>
      </c>
    </row>
    <row r="3282" spans="1:20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9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6">
        <f t="shared" si="208"/>
        <v>42156.208333333328</v>
      </c>
    </row>
    <row r="3283" spans="1:20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9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6">
        <f t="shared" si="208"/>
        <v>42249.019733796296</v>
      </c>
    </row>
    <row r="3284" spans="1:20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9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6">
        <f t="shared" si="208"/>
        <v>42489.19430555556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9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6">
        <f t="shared" si="208"/>
        <v>42410.875</v>
      </c>
    </row>
    <row r="3286" spans="1:20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9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6">
        <f t="shared" si="208"/>
        <v>42398.249305555553</v>
      </c>
    </row>
    <row r="3287" spans="1:20" ht="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9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6">
        <f t="shared" si="208"/>
        <v>42794.208333333328</v>
      </c>
    </row>
    <row r="3288" spans="1:20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9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6">
        <f t="shared" si="208"/>
        <v>42597.840069444443</v>
      </c>
    </row>
    <row r="3289" spans="1:20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6">
        <f t="shared" si="208"/>
        <v>42336.750324074077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9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6">
        <f t="shared" si="208"/>
        <v>42541.958333333328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9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6">
        <f t="shared" si="208"/>
        <v>42786.368078703701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9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6">
        <f t="shared" si="208"/>
        <v>42805.51494212963</v>
      </c>
    </row>
    <row r="3293" spans="1:20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9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6">
        <f t="shared" si="208"/>
        <v>42264.165972222225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9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6">
        <f t="shared" si="208"/>
        <v>42342.811898148153</v>
      </c>
    </row>
    <row r="3295" spans="1:20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9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6">
        <f t="shared" si="208"/>
        <v>42798.425370370373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9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6">
        <f t="shared" si="208"/>
        <v>42171.541134259256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9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6">
        <f t="shared" si="208"/>
        <v>42639.442465277782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9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6">
        <f t="shared" si="208"/>
        <v>42330.916666666672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6">
        <f t="shared" si="208"/>
        <v>42212.957638888889</v>
      </c>
    </row>
    <row r="3300" spans="1:20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9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6">
        <f t="shared" si="208"/>
        <v>42260</v>
      </c>
    </row>
    <row r="3301" spans="1:20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9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6">
        <f t="shared" si="208"/>
        <v>42291.917395833334</v>
      </c>
    </row>
    <row r="3302" spans="1:20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9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6">
        <f t="shared" si="208"/>
        <v>42123.743773148148</v>
      </c>
    </row>
    <row r="3303" spans="1:20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9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6">
        <f t="shared" si="208"/>
        <v>42583.290972222225</v>
      </c>
    </row>
    <row r="3304" spans="1:20" ht="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9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6">
        <f t="shared" si="208"/>
        <v>42711.35157407407</v>
      </c>
    </row>
    <row r="3305" spans="1:20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9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6">
        <f t="shared" si="208"/>
        <v>42091.609768518523</v>
      </c>
    </row>
    <row r="3306" spans="1:20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9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6">
        <f t="shared" si="208"/>
        <v>42726.624444444446</v>
      </c>
    </row>
    <row r="3307" spans="1:20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9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6">
        <f t="shared" si="208"/>
        <v>42216.855879629627</v>
      </c>
    </row>
    <row r="3308" spans="1:20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9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6">
        <f t="shared" si="208"/>
        <v>42531.125</v>
      </c>
    </row>
    <row r="3309" spans="1:20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6">
        <f t="shared" si="208"/>
        <v>42505.057164351849</v>
      </c>
    </row>
    <row r="3310" spans="1:20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9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6">
        <f t="shared" si="208"/>
        <v>42473.876909722225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9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6">
        <f t="shared" si="208"/>
        <v>42659.650208333333</v>
      </c>
    </row>
    <row r="3312" spans="1:20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9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6">
        <f t="shared" si="208"/>
        <v>42283.928530092591</v>
      </c>
    </row>
    <row r="3313" spans="1:20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9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6">
        <f t="shared" si="208"/>
        <v>42294.29178240741</v>
      </c>
    </row>
    <row r="3314" spans="1:20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9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6">
        <f t="shared" si="208"/>
        <v>42685.916666666672</v>
      </c>
    </row>
    <row r="3315" spans="1:20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9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6">
        <f t="shared" si="208"/>
        <v>42396.041666666672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9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6">
        <f t="shared" si="208"/>
        <v>42132.836805555555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9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6">
        <f t="shared" si="208"/>
        <v>42496.303715277783</v>
      </c>
    </row>
    <row r="3318" spans="1:20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9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6">
        <f t="shared" si="208"/>
        <v>41859.57916666667</v>
      </c>
    </row>
    <row r="3319" spans="1:20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6">
        <f t="shared" si="208"/>
        <v>42529.039629629624</v>
      </c>
    </row>
    <row r="3320" spans="1:20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9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6">
        <f t="shared" si="208"/>
        <v>42471.104166666672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9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6">
        <f t="shared" si="208"/>
        <v>42035.585486111115</v>
      </c>
    </row>
    <row r="3322" spans="1:20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9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6">
        <f t="shared" si="208"/>
        <v>42543.045798611114</v>
      </c>
    </row>
    <row r="3323" spans="1:20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9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6">
        <f t="shared" si="208"/>
        <v>41928.165972222225</v>
      </c>
    </row>
    <row r="3324" spans="1:20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9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6">
        <f t="shared" si="208"/>
        <v>42543.163194444445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9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6">
        <f t="shared" si="208"/>
        <v>42638.36583333333</v>
      </c>
    </row>
    <row r="3326" spans="1:20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9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6">
        <f t="shared" si="208"/>
        <v>42526.58321759259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9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6">
        <f t="shared" si="208"/>
        <v>42099.743946759263</v>
      </c>
    </row>
    <row r="3328" spans="1:20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9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6">
        <f t="shared" si="208"/>
        <v>42071.67251157407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6">
        <f t="shared" si="208"/>
        <v>42498.374606481477</v>
      </c>
    </row>
    <row r="3330" spans="1:20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9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6">
        <f t="shared" si="208"/>
        <v>41825.041666666664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9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9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6">
        <f t="shared" si="212"/>
        <v>42095.845694444448</v>
      </c>
    </row>
    <row r="3333" spans="1:20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9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6">
        <f t="shared" si="212"/>
        <v>42283.697754629626</v>
      </c>
    </row>
    <row r="3334" spans="1:20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9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6">
        <f t="shared" si="212"/>
        <v>41839.860300925924</v>
      </c>
    </row>
    <row r="3335" spans="1:20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9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6">
        <f t="shared" si="212"/>
        <v>42170.676851851851</v>
      </c>
    </row>
    <row r="3336" spans="1:20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9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6">
        <f t="shared" si="212"/>
        <v>42215.521087962959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9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6">
        <f t="shared" si="212"/>
        <v>41854.958333333336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9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6">
        <f t="shared" si="212"/>
        <v>42465.35701388889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6">
        <f t="shared" si="212"/>
        <v>41922.875</v>
      </c>
    </row>
    <row r="3340" spans="1:20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9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6">
        <f t="shared" si="212"/>
        <v>42790.574999999997</v>
      </c>
    </row>
    <row r="3341" spans="1:20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9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6">
        <f t="shared" si="212"/>
        <v>42579.665717592594</v>
      </c>
    </row>
    <row r="3342" spans="1:20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9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6">
        <f t="shared" si="212"/>
        <v>42710.974004629628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9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6">
        <f t="shared" si="212"/>
        <v>42533.708333333328</v>
      </c>
    </row>
    <row r="3344" spans="1:20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9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6">
        <f t="shared" si="212"/>
        <v>42095.207638888889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9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6">
        <f t="shared" si="212"/>
        <v>42473.554166666669</v>
      </c>
    </row>
    <row r="3346" spans="1:20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9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6">
        <f t="shared" si="212"/>
        <v>41881.200150462959</v>
      </c>
    </row>
    <row r="3347" spans="1:20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9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6">
        <f t="shared" si="212"/>
        <v>42112.025694444441</v>
      </c>
    </row>
    <row r="3348" spans="1:20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9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6">
        <f t="shared" si="212"/>
        <v>42061.024421296301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6">
        <f t="shared" si="212"/>
        <v>42498.875</v>
      </c>
    </row>
    <row r="3350" spans="1:20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9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6">
        <f t="shared" si="212"/>
        <v>42490.165972222225</v>
      </c>
    </row>
    <row r="3351" spans="1:20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9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6">
        <f t="shared" si="212"/>
        <v>42534.708333333328</v>
      </c>
    </row>
    <row r="3352" spans="1:20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9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6">
        <f t="shared" si="212"/>
        <v>42337.958333333328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9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6">
        <f t="shared" si="212"/>
        <v>41843.458333333336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9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6">
        <f t="shared" si="212"/>
        <v>42552.958333333328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9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6">
        <f t="shared" si="212"/>
        <v>42492.958333333328</v>
      </c>
    </row>
    <row r="3356" spans="1:20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9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6">
        <f t="shared" si="212"/>
        <v>42306.167361111111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9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6">
        <f t="shared" si="212"/>
        <v>42500.470138888893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9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6">
        <f t="shared" si="212"/>
        <v>42566.815648148149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6">
        <f t="shared" si="212"/>
        <v>41852.417939814812</v>
      </c>
    </row>
    <row r="3360" spans="1:20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9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6">
        <f t="shared" si="212"/>
        <v>41962.352766203709</v>
      </c>
    </row>
    <row r="3361" spans="1:20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9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6">
        <f t="shared" si="212"/>
        <v>42791.057106481487</v>
      </c>
    </row>
    <row r="3362" spans="1:20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9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6">
        <f t="shared" si="212"/>
        <v>42718.665972222225</v>
      </c>
    </row>
    <row r="3363" spans="1:20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9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6">
        <f t="shared" si="212"/>
        <v>41883.665972222225</v>
      </c>
    </row>
    <row r="3364" spans="1:20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9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6">
        <f t="shared" si="212"/>
        <v>42070.204861111109</v>
      </c>
    </row>
    <row r="3365" spans="1:20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9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6">
        <f t="shared" si="212"/>
        <v>41870.666666666664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9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6">
        <f t="shared" si="212"/>
        <v>42444.875</v>
      </c>
    </row>
    <row r="3367" spans="1:20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9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6">
        <f t="shared" si="212"/>
        <v>42351.101759259262</v>
      </c>
    </row>
    <row r="3368" spans="1:20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9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6">
        <f t="shared" si="212"/>
        <v>42137.067557870367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6">
        <f t="shared" si="212"/>
        <v>42217.933958333335</v>
      </c>
    </row>
    <row r="3370" spans="1:20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9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6">
        <f t="shared" si="212"/>
        <v>42005.208333333328</v>
      </c>
    </row>
    <row r="3371" spans="1:20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9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6">
        <f t="shared" si="212"/>
        <v>42750.041435185187</v>
      </c>
    </row>
    <row r="3372" spans="1:20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9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6">
        <f t="shared" si="212"/>
        <v>42721.333333333328</v>
      </c>
    </row>
    <row r="3373" spans="1:20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9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6">
        <f t="shared" si="212"/>
        <v>42340.874594907407</v>
      </c>
    </row>
    <row r="3374" spans="1:20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9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6">
        <f t="shared" si="212"/>
        <v>41876.207638888889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9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6">
        <f t="shared" si="212"/>
        <v>42203.666666666672</v>
      </c>
    </row>
    <row r="3376" spans="1:20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9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6">
        <f t="shared" si="212"/>
        <v>42305.731666666667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9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6">
        <f t="shared" si="212"/>
        <v>41777.610798611109</v>
      </c>
    </row>
    <row r="3378" spans="1:20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9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6">
        <f t="shared" si="212"/>
        <v>42119.659652777773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6">
        <f t="shared" si="212"/>
        <v>42083.705555555556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9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6">
        <f t="shared" si="212"/>
        <v>41882.547222222223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9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6">
        <f t="shared" si="212"/>
        <v>42242.958333333328</v>
      </c>
    </row>
    <row r="3382" spans="1:20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9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6">
        <f t="shared" si="212"/>
        <v>41972.995115740734</v>
      </c>
    </row>
    <row r="3383" spans="1:20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9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6">
        <f t="shared" si="212"/>
        <v>42074.143321759257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9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6">
        <f t="shared" si="212"/>
        <v>42583.957638888889</v>
      </c>
    </row>
    <row r="3385" spans="1:20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9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6">
        <f t="shared" si="212"/>
        <v>42544.782638888893</v>
      </c>
    </row>
    <row r="3386" spans="1:20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9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6">
        <f t="shared" si="212"/>
        <v>42329.125</v>
      </c>
    </row>
    <row r="3387" spans="1:20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9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6">
        <f t="shared" si="212"/>
        <v>41983.8675</v>
      </c>
    </row>
    <row r="3388" spans="1:20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9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6">
        <f t="shared" si="212"/>
        <v>41976.644745370373</v>
      </c>
    </row>
    <row r="3389" spans="1:20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6">
        <f t="shared" si="212"/>
        <v>41987.762592592597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9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6">
        <f t="shared" si="212"/>
        <v>42173.461122685185</v>
      </c>
    </row>
    <row r="3391" spans="1:20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9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6">
        <f t="shared" si="212"/>
        <v>42524.563449074078</v>
      </c>
    </row>
    <row r="3392" spans="1:20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9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6">
        <f t="shared" si="212"/>
        <v>41830.774826388886</v>
      </c>
    </row>
    <row r="3393" spans="1:20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9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6">
        <f t="shared" si="212"/>
        <v>41859.936111111114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9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6">
        <f t="shared" si="212"/>
        <v>42496.845543981486</v>
      </c>
    </row>
    <row r="3395" spans="1:20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9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9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6">
        <f t="shared" si="216"/>
        <v>41847.59542824074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9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6">
        <f t="shared" si="216"/>
        <v>42154.756944444445</v>
      </c>
    </row>
    <row r="3398" spans="1:20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9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6">
        <f t="shared" si="216"/>
        <v>41791.165972222225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6">
        <f t="shared" si="216"/>
        <v>42418.916666666672</v>
      </c>
    </row>
    <row r="3400" spans="1:20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9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6">
        <f t="shared" si="216"/>
        <v>41964.708333333328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9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6">
        <f t="shared" si="216"/>
        <v>42056.920428240745</v>
      </c>
    </row>
    <row r="3402" spans="1:20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9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6">
        <f t="shared" si="216"/>
        <v>41879.953865740739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9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6">
        <f t="shared" si="216"/>
        <v>42223.723912037036</v>
      </c>
    </row>
    <row r="3404" spans="1:20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9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6">
        <f t="shared" si="216"/>
        <v>42320.104861111111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9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6">
        <f t="shared" si="216"/>
        <v>42180.462083333332</v>
      </c>
    </row>
    <row r="3406" spans="1:20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9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6">
        <f t="shared" si="216"/>
        <v>42172.503495370373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9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6">
        <f t="shared" si="216"/>
        <v>42430.999305555553</v>
      </c>
    </row>
    <row r="3408" spans="1:20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9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6">
        <f t="shared" si="216"/>
        <v>41836.492777777778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6">
        <f t="shared" si="216"/>
        <v>41826.422326388885</v>
      </c>
    </row>
    <row r="3410" spans="1:20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9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6">
        <f t="shared" si="216"/>
        <v>41838.991944444446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9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6">
        <f t="shared" si="216"/>
        <v>42582.873611111107</v>
      </c>
    </row>
    <row r="3412" spans="1:20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9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6">
        <f t="shared" si="216"/>
        <v>42527.291666666672</v>
      </c>
    </row>
    <row r="3413" spans="1:20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9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6">
        <f t="shared" si="216"/>
        <v>42285.022824074069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9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6">
        <f t="shared" si="216"/>
        <v>41909.959050925929</v>
      </c>
    </row>
    <row r="3415" spans="1:20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9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6">
        <f t="shared" si="216"/>
        <v>42063.207638888889</v>
      </c>
    </row>
    <row r="3416" spans="1:20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9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6">
        <f t="shared" si="216"/>
        <v>42705.332638888889</v>
      </c>
    </row>
    <row r="3417" spans="1:20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9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6">
        <f t="shared" si="216"/>
        <v>42477.979166666672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9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6">
        <f t="shared" si="216"/>
        <v>42117.770833333328</v>
      </c>
    </row>
    <row r="3419" spans="1:20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6">
        <f t="shared" si="216"/>
        <v>41938.029861111114</v>
      </c>
    </row>
    <row r="3420" spans="1:20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9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6">
        <f t="shared" si="216"/>
        <v>41782.83457175926</v>
      </c>
    </row>
    <row r="3421" spans="1:20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9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6">
        <f t="shared" si="216"/>
        <v>42466.895833333328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9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6">
        <f t="shared" si="216"/>
        <v>42414</v>
      </c>
    </row>
    <row r="3423" spans="1:20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9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6">
        <f t="shared" si="216"/>
        <v>42067.791238425925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9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6">
        <f t="shared" si="216"/>
        <v>42352</v>
      </c>
    </row>
    <row r="3425" spans="1:20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9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6">
        <f t="shared" si="216"/>
        <v>42118.911354166667</v>
      </c>
    </row>
    <row r="3426" spans="1:20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9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6">
        <f t="shared" si="216"/>
        <v>42040.290972222225</v>
      </c>
    </row>
    <row r="3427" spans="1:20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9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6">
        <f t="shared" si="216"/>
        <v>41916.617314814815</v>
      </c>
    </row>
    <row r="3428" spans="1:20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9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6">
        <f t="shared" si="216"/>
        <v>41903.083333333336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6">
        <f t="shared" si="216"/>
        <v>41822.645277777774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9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6">
        <f t="shared" si="216"/>
        <v>42063.708333333328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9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6">
        <f t="shared" si="216"/>
        <v>42676.021539351852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9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6">
        <f t="shared" si="216"/>
        <v>41850.945613425924</v>
      </c>
    </row>
    <row r="3433" spans="1:20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9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6">
        <f t="shared" si="216"/>
        <v>41869.730937500004</v>
      </c>
    </row>
    <row r="3434" spans="1:20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9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6">
        <f t="shared" si="216"/>
        <v>42405.916666666672</v>
      </c>
    </row>
    <row r="3435" spans="1:20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9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6">
        <f t="shared" si="216"/>
        <v>41807.125</v>
      </c>
    </row>
    <row r="3436" spans="1:20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9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6">
        <f t="shared" si="216"/>
        <v>41830.380428240744</v>
      </c>
    </row>
    <row r="3437" spans="1:20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9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6">
        <f t="shared" si="216"/>
        <v>42589.125</v>
      </c>
    </row>
    <row r="3438" spans="1:20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9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6">
        <f t="shared" si="216"/>
        <v>41872.686111111114</v>
      </c>
    </row>
    <row r="3439" spans="1:20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6">
        <f t="shared" si="216"/>
        <v>42235.710879629631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9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6">
        <f t="shared" si="216"/>
        <v>42126.875</v>
      </c>
    </row>
    <row r="3441" spans="1:20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9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6">
        <f t="shared" si="216"/>
        <v>42388.207638888889</v>
      </c>
    </row>
    <row r="3442" spans="1:20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9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6">
        <f t="shared" si="216"/>
        <v>41831.677083333336</v>
      </c>
    </row>
    <row r="3443" spans="1:20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9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6">
        <f t="shared" si="216"/>
        <v>42321.845138888893</v>
      </c>
    </row>
    <row r="3444" spans="1:20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9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6">
        <f t="shared" si="216"/>
        <v>42154.841111111105</v>
      </c>
    </row>
    <row r="3445" spans="1:20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9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6">
        <f t="shared" si="216"/>
        <v>41891.524837962963</v>
      </c>
    </row>
    <row r="3446" spans="1:20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9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6">
        <f t="shared" si="216"/>
        <v>42529.582638888889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9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6">
        <f t="shared" si="216"/>
        <v>42300.530509259261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9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6">
        <f t="shared" si="216"/>
        <v>42040.513888888891</v>
      </c>
    </row>
    <row r="3449" spans="1:20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6">
        <f t="shared" si="216"/>
        <v>42447.847361111111</v>
      </c>
    </row>
    <row r="3450" spans="1:20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9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6">
        <f t="shared" si="216"/>
        <v>41990.119085648148</v>
      </c>
    </row>
    <row r="3451" spans="1:20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9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6">
        <f t="shared" si="216"/>
        <v>42560.166666666672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9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6">
        <f t="shared" si="216"/>
        <v>42096.662858796291</v>
      </c>
    </row>
    <row r="3453" spans="1:20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9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6">
        <f t="shared" si="216"/>
        <v>42115.723692129628</v>
      </c>
    </row>
    <row r="3454" spans="1:20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9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6">
        <f t="shared" si="216"/>
        <v>41843.165972222225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9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6">
        <f t="shared" si="216"/>
        <v>42595.97865740741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9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6">
        <f t="shared" si="216"/>
        <v>41851.698599537034</v>
      </c>
    </row>
    <row r="3457" spans="1:20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9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6">
        <f t="shared" si="216"/>
        <v>42656.7503125</v>
      </c>
    </row>
    <row r="3458" spans="1:20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9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6">
        <f t="shared" si="216"/>
        <v>41852.290972222225</v>
      </c>
    </row>
    <row r="3459" spans="1:20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9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6">
        <f t="shared" si="220"/>
        <v>42038.185416666667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9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6">
        <f t="shared" si="220"/>
        <v>42510.479861111111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9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6">
        <f t="shared" si="220"/>
        <v>41866.527222222219</v>
      </c>
    </row>
    <row r="3463" spans="1:20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9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6">
        <f t="shared" si="220"/>
        <v>42672.125</v>
      </c>
    </row>
    <row r="3464" spans="1:20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9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6">
        <f t="shared" si="220"/>
        <v>42195.75</v>
      </c>
    </row>
    <row r="3465" spans="1:20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9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6">
        <f t="shared" si="220"/>
        <v>42654.165972222225</v>
      </c>
    </row>
    <row r="3466" spans="1:20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9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6">
        <f t="shared" si="220"/>
        <v>42605.130057870367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9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6">
        <f t="shared" si="220"/>
        <v>42225.666666666672</v>
      </c>
    </row>
    <row r="3468" spans="1:20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9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6">
        <f t="shared" si="220"/>
        <v>42479.977430555555</v>
      </c>
    </row>
    <row r="3469" spans="1:20" ht="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6">
        <f t="shared" si="220"/>
        <v>42083.630000000005</v>
      </c>
    </row>
    <row r="3470" spans="1:20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9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6">
        <f t="shared" si="220"/>
        <v>42634.125</v>
      </c>
    </row>
    <row r="3471" spans="1:20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9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6">
        <f t="shared" si="220"/>
        <v>42488.641724537039</v>
      </c>
    </row>
    <row r="3472" spans="1:20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9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6">
        <f t="shared" si="220"/>
        <v>42566.901388888888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9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6">
        <f t="shared" si="220"/>
        <v>41882.833333333336</v>
      </c>
    </row>
    <row r="3474" spans="1:20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9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6">
        <f t="shared" si="220"/>
        <v>41949.249305555553</v>
      </c>
    </row>
    <row r="3475" spans="1:20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9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6">
        <f t="shared" si="220"/>
        <v>42083.852083333331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9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6">
        <f t="shared" si="220"/>
        <v>42571.501516203702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9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6">
        <f t="shared" si="220"/>
        <v>41946</v>
      </c>
    </row>
    <row r="3478" spans="1:20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9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6">
        <f t="shared" si="220"/>
        <v>41939.125</v>
      </c>
    </row>
    <row r="3479" spans="1:20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6">
        <f t="shared" si="220"/>
        <v>42141.125</v>
      </c>
    </row>
    <row r="3480" spans="1:20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9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6">
        <f t="shared" si="220"/>
        <v>42079.875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9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6">
        <f t="shared" si="220"/>
        <v>41811.855092592588</v>
      </c>
    </row>
    <row r="3482" spans="1:20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9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6">
        <f t="shared" si="220"/>
        <v>42195.875</v>
      </c>
    </row>
    <row r="3483" spans="1:20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9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6">
        <f t="shared" si="220"/>
        <v>42006.24754629629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9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6">
        <f t="shared" si="220"/>
        <v>41826.771597222221</v>
      </c>
    </row>
    <row r="3485" spans="1:20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9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6">
        <f t="shared" si="220"/>
        <v>41823.668761574074</v>
      </c>
    </row>
    <row r="3486" spans="1:20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9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6">
        <f t="shared" si="220"/>
        <v>42536.760405092587</v>
      </c>
    </row>
    <row r="3487" spans="1:20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9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6">
        <f t="shared" si="220"/>
        <v>42402.693055555559</v>
      </c>
    </row>
    <row r="3488" spans="1:20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9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6">
        <f t="shared" si="220"/>
        <v>42158.290972222225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6">
        <f t="shared" si="220"/>
        <v>42179.940416666665</v>
      </c>
    </row>
    <row r="3490" spans="1:20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9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6">
        <f t="shared" si="220"/>
        <v>42111.666666666672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9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6">
        <f t="shared" si="220"/>
        <v>41783.875</v>
      </c>
    </row>
    <row r="3492" spans="1:20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9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6">
        <f t="shared" si="220"/>
        <v>42473.802361111113</v>
      </c>
    </row>
    <row r="3493" spans="1:20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9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6">
        <f t="shared" si="220"/>
        <v>42142.249814814815</v>
      </c>
    </row>
    <row r="3494" spans="1:20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9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6">
        <f t="shared" si="220"/>
        <v>42303.009224537032</v>
      </c>
    </row>
    <row r="3495" spans="1:20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9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6">
        <f t="shared" si="220"/>
        <v>41868.21597222222</v>
      </c>
    </row>
    <row r="3496" spans="1:20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9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6">
        <f t="shared" si="220"/>
        <v>42700.25</v>
      </c>
    </row>
    <row r="3497" spans="1:20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9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6">
        <f t="shared" si="220"/>
        <v>41944.720833333333</v>
      </c>
    </row>
    <row r="3498" spans="1:20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9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6">
        <f t="shared" si="220"/>
        <v>42624.846828703703</v>
      </c>
    </row>
    <row r="3499" spans="1:20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6">
        <f t="shared" si="220"/>
        <v>42523.916666666672</v>
      </c>
    </row>
    <row r="3500" spans="1:20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9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6">
        <f t="shared" si="220"/>
        <v>42518.905555555553</v>
      </c>
    </row>
    <row r="3501" spans="1:20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9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6">
        <f t="shared" si="220"/>
        <v>42186.290972222225</v>
      </c>
    </row>
    <row r="3502" spans="1:20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9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6">
        <f t="shared" si="220"/>
        <v>42436.207638888889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9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6">
        <f t="shared" si="220"/>
        <v>42258.763831018514</v>
      </c>
    </row>
    <row r="3504" spans="1:20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9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6">
        <f t="shared" si="220"/>
        <v>42445.165972222225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9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6">
        <f t="shared" si="220"/>
        <v>42575.478333333333</v>
      </c>
    </row>
    <row r="3506" spans="1:20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9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6">
        <f t="shared" si="220"/>
        <v>42327.790405092594</v>
      </c>
    </row>
    <row r="3507" spans="1:20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9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6">
        <f t="shared" si="220"/>
        <v>41772.166666666664</v>
      </c>
    </row>
    <row r="3508" spans="1:20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9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6">
        <f t="shared" si="220"/>
        <v>41874.734259259261</v>
      </c>
    </row>
    <row r="3509" spans="1:20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6">
        <f t="shared" si="220"/>
        <v>42521.92288194444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9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6">
        <f t="shared" si="220"/>
        <v>42500.875</v>
      </c>
    </row>
    <row r="3511" spans="1:20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9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6">
        <f t="shared" si="220"/>
        <v>41964.204861111109</v>
      </c>
    </row>
    <row r="3512" spans="1:20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9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6">
        <f t="shared" si="220"/>
        <v>41822.62090277778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9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6">
        <f t="shared" si="220"/>
        <v>41950.770833333336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9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6">
        <f t="shared" si="220"/>
        <v>42117.49527777778</v>
      </c>
    </row>
    <row r="3515" spans="1:20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9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6">
        <f t="shared" si="220"/>
        <v>41794.207638888889</v>
      </c>
    </row>
    <row r="3516" spans="1:20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9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6">
        <f t="shared" si="220"/>
        <v>42037.207638888889</v>
      </c>
    </row>
    <row r="3517" spans="1:20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9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6">
        <f t="shared" si="220"/>
        <v>42155.772812499999</v>
      </c>
    </row>
    <row r="3518" spans="1:20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9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6">
        <f t="shared" si="220"/>
        <v>41890.125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6">
        <f t="shared" si="220"/>
        <v>41824.458333333336</v>
      </c>
    </row>
    <row r="3520" spans="1:20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9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6">
        <f t="shared" si="220"/>
        <v>41914.597916666666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9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6">
        <f t="shared" si="220"/>
        <v>42067.598958333328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9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6">
        <f t="shared" si="220"/>
        <v>42253.57430555555</v>
      </c>
    </row>
    <row r="3523" spans="1:20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9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9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6">
        <f t="shared" si="224"/>
        <v>42262.420833333337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9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6">
        <f t="shared" si="224"/>
        <v>42638.958333333328</v>
      </c>
    </row>
    <row r="3526" spans="1:20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9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6">
        <f t="shared" si="224"/>
        <v>41895.166666666664</v>
      </c>
    </row>
    <row r="3527" spans="1:20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9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6">
        <f t="shared" si="224"/>
        <v>42225.666666666672</v>
      </c>
    </row>
    <row r="3528" spans="1:20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9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6">
        <f t="shared" si="224"/>
        <v>42488.249305555553</v>
      </c>
    </row>
    <row r="3529" spans="1:20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6">
        <f t="shared" si="224"/>
        <v>42196.165972222225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9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6">
        <f t="shared" si="224"/>
        <v>42753.50136574074</v>
      </c>
    </row>
    <row r="3531" spans="1:20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9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6">
        <f t="shared" si="224"/>
        <v>42198.041666666672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9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6">
        <f t="shared" si="224"/>
        <v>42470.833333333328</v>
      </c>
    </row>
    <row r="3533" spans="1:20" ht="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9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6">
        <f t="shared" si="224"/>
        <v>42551.654328703706</v>
      </c>
    </row>
    <row r="3534" spans="1:20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9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6">
        <f t="shared" si="224"/>
        <v>41900.165972222225</v>
      </c>
    </row>
    <row r="3535" spans="1:20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9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6">
        <f t="shared" si="224"/>
        <v>42319.802858796291</v>
      </c>
    </row>
    <row r="3536" spans="1:20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9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6">
        <f t="shared" si="224"/>
        <v>42278.6252662037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9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6">
        <f t="shared" si="224"/>
        <v>42279.75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9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6">
        <f t="shared" si="224"/>
        <v>42358.499305555553</v>
      </c>
    </row>
    <row r="3539" spans="1:20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6">
        <f t="shared" si="224"/>
        <v>41960.332638888889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9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6">
        <f t="shared" si="224"/>
        <v>42599.420601851853</v>
      </c>
    </row>
    <row r="3541" spans="1:20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9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6">
        <f t="shared" si="224"/>
        <v>42621.756041666667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9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6">
        <f t="shared" si="224"/>
        <v>42547.003368055557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9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6">
        <f t="shared" si="224"/>
        <v>42247.730034722219</v>
      </c>
    </row>
    <row r="3544" spans="1:20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9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6">
        <f t="shared" si="224"/>
        <v>41889.599791666667</v>
      </c>
    </row>
    <row r="3545" spans="1:20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9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6">
        <f t="shared" si="224"/>
        <v>42180.755312499998</v>
      </c>
    </row>
    <row r="3546" spans="1:20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9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6">
        <f t="shared" si="224"/>
        <v>42070.831678240742</v>
      </c>
    </row>
    <row r="3547" spans="1:20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9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6">
        <f t="shared" si="224"/>
        <v>42105.807395833333</v>
      </c>
    </row>
    <row r="3548" spans="1:20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9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6">
        <f t="shared" si="224"/>
        <v>42095.165972222225</v>
      </c>
    </row>
    <row r="3549" spans="1:20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6">
        <f t="shared" si="224"/>
        <v>42504.165972222225</v>
      </c>
    </row>
    <row r="3550" spans="1:20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9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6">
        <f t="shared" si="224"/>
        <v>42434.041666666672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9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6">
        <f t="shared" si="224"/>
        <v>42251.394363425927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9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6">
        <f t="shared" si="224"/>
        <v>42492.893495370372</v>
      </c>
    </row>
    <row r="3553" spans="1:20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9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6">
        <f t="shared" si="224"/>
        <v>41781.921527777777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9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6">
        <f t="shared" si="224"/>
        <v>41818.587083333332</v>
      </c>
    </row>
    <row r="3555" spans="1:20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9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6">
        <f t="shared" si="224"/>
        <v>42228</v>
      </c>
    </row>
    <row r="3556" spans="1:20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9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6">
        <f t="shared" si="224"/>
        <v>42046.708333333328</v>
      </c>
    </row>
    <row r="3557" spans="1:20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9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6">
        <f t="shared" si="224"/>
        <v>42691.483726851846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9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6">
        <f t="shared" si="224"/>
        <v>41868.649583333332</v>
      </c>
    </row>
    <row r="3559" spans="1:20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6">
        <f t="shared" si="224"/>
        <v>41764.276747685188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9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6">
        <f t="shared" si="224"/>
        <v>42181.875</v>
      </c>
    </row>
    <row r="3561" spans="1:20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9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6">
        <f t="shared" si="224"/>
        <v>42216.373611111107</v>
      </c>
    </row>
    <row r="3562" spans="1:20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9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6">
        <f t="shared" si="224"/>
        <v>42151.114583333328</v>
      </c>
    </row>
    <row r="3563" spans="1:20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9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6">
        <f t="shared" si="224"/>
        <v>42221.774999999994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9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6">
        <f t="shared" si="224"/>
        <v>42442.916666666672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9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6">
        <f t="shared" si="224"/>
        <v>42583.791666666672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9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6">
        <f t="shared" si="224"/>
        <v>42282.666666666672</v>
      </c>
    </row>
    <row r="3567" spans="1:20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9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6">
        <f t="shared" si="224"/>
        <v>42004.743148148147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9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6">
        <f t="shared" si="224"/>
        <v>42027.507905092592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6">
        <f t="shared" si="224"/>
        <v>42165.810694444444</v>
      </c>
    </row>
    <row r="3570" spans="1:20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9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6">
        <f t="shared" si="224"/>
        <v>41899.740671296298</v>
      </c>
    </row>
    <row r="3571" spans="1:20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9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6">
        <f t="shared" si="224"/>
        <v>42012.688611111109</v>
      </c>
    </row>
    <row r="3572" spans="1:20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9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6">
        <f t="shared" si="224"/>
        <v>42004.291666666672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9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6">
        <f t="shared" si="224"/>
        <v>41942.858946759261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9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6">
        <f t="shared" si="224"/>
        <v>42176.570393518516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9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6">
        <f t="shared" si="224"/>
        <v>41951.417199074072</v>
      </c>
    </row>
    <row r="3576" spans="1:20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9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6">
        <f t="shared" si="224"/>
        <v>41956.984351851846</v>
      </c>
    </row>
    <row r="3577" spans="1:20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9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6">
        <f t="shared" si="224"/>
        <v>42593.165972222225</v>
      </c>
    </row>
    <row r="3578" spans="1:20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9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6">
        <f t="shared" si="224"/>
        <v>42709.590902777782</v>
      </c>
    </row>
    <row r="3579" spans="1:20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6">
        <f t="shared" si="224"/>
        <v>42120.26944444445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9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6">
        <f t="shared" si="224"/>
        <v>42490.733530092592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9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6">
        <f t="shared" si="224"/>
        <v>42460.720555555556</v>
      </c>
    </row>
    <row r="3582" spans="1:20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9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6">
        <f t="shared" si="224"/>
        <v>42064.207638888889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9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6">
        <f t="shared" si="224"/>
        <v>41850.471180555556</v>
      </c>
    </row>
    <row r="3584" spans="1:20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9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6">
        <f t="shared" si="224"/>
        <v>42465.095856481479</v>
      </c>
    </row>
    <row r="3585" spans="1:20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9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6">
        <f t="shared" si="224"/>
        <v>42478.384317129632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9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6">
        <f t="shared" si="224"/>
        <v>42198.316481481481</v>
      </c>
    </row>
    <row r="3587" spans="1:20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9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21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9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6">
        <f t="shared" si="228"/>
        <v>42636.697569444441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6">
        <f t="shared" si="228"/>
        <v>42548.791666666672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9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6">
        <f t="shared" si="228"/>
        <v>42123.958333333328</v>
      </c>
    </row>
    <row r="3591" spans="1:20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9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6">
        <f t="shared" si="228"/>
        <v>42150.647534722222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9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6">
        <f t="shared" si="228"/>
        <v>41932.333726851852</v>
      </c>
    </row>
    <row r="3593" spans="1:20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9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6">
        <f t="shared" si="228"/>
        <v>42028.207638888889</v>
      </c>
    </row>
    <row r="3594" spans="1:20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9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6">
        <f t="shared" si="228"/>
        <v>42046.207638888889</v>
      </c>
    </row>
    <row r="3595" spans="1:20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9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6">
        <f t="shared" si="228"/>
        <v>42009.851388888885</v>
      </c>
    </row>
    <row r="3596" spans="1:20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9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6">
        <f t="shared" si="228"/>
        <v>42617.066921296297</v>
      </c>
    </row>
    <row r="3597" spans="1:20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9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6">
        <f t="shared" si="228"/>
        <v>42076.290972222225</v>
      </c>
    </row>
    <row r="3598" spans="1:20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9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6">
        <f t="shared" si="228"/>
        <v>41877.715069444443</v>
      </c>
    </row>
    <row r="3599" spans="1:20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6">
        <f t="shared" si="228"/>
        <v>42432.249305555553</v>
      </c>
    </row>
    <row r="3600" spans="1:20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9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6">
        <f t="shared" si="228"/>
        <v>41885.207638888889</v>
      </c>
    </row>
    <row r="3601" spans="1:20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9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6">
        <f t="shared" si="228"/>
        <v>42246</v>
      </c>
    </row>
    <row r="3602" spans="1:20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9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6">
        <f t="shared" si="228"/>
        <v>42656.849120370374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9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6">
        <f t="shared" si="228"/>
        <v>42020.99863425926</v>
      </c>
    </row>
    <row r="3604" spans="1:20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9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6">
        <f t="shared" si="228"/>
        <v>42507.894432870366</v>
      </c>
    </row>
    <row r="3605" spans="1:20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9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6">
        <f t="shared" si="228"/>
        <v>42313.906018518523</v>
      </c>
    </row>
    <row r="3606" spans="1:20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9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6">
        <f t="shared" si="228"/>
        <v>42489.290972222225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9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6">
        <f t="shared" si="228"/>
        <v>42413.793124999997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9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6">
        <f t="shared" si="228"/>
        <v>42596.604826388888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6">
        <f t="shared" si="228"/>
        <v>42353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9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6">
        <f t="shared" si="228"/>
        <v>42538.583333333328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9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6">
        <f t="shared" si="228"/>
        <v>42459.950057870374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9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6">
        <f t="shared" si="228"/>
        <v>42233.432129629626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9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6">
        <f t="shared" si="228"/>
        <v>42102.370381944449</v>
      </c>
    </row>
    <row r="3614" spans="1:20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9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6">
        <f t="shared" si="228"/>
        <v>41799.726979166669</v>
      </c>
    </row>
    <row r="3615" spans="1:20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9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6">
        <f t="shared" si="228"/>
        <v>41818.58997685185</v>
      </c>
    </row>
    <row r="3616" spans="1:20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9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6">
        <f t="shared" si="228"/>
        <v>42174.041851851856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9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6">
        <f t="shared" si="228"/>
        <v>42348.593703703707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9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6">
        <f t="shared" si="228"/>
        <v>42082.908148148148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6">
        <f t="shared" si="228"/>
        <v>42794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9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6">
        <f t="shared" si="228"/>
        <v>42158.627893518518</v>
      </c>
    </row>
    <row r="3621" spans="1:21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9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6">
        <f t="shared" si="228"/>
        <v>42693.916666666672</v>
      </c>
    </row>
    <row r="3622" spans="1:21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9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6">
        <f t="shared" si="228"/>
        <v>42068.166666666672</v>
      </c>
    </row>
    <row r="3623" spans="1:21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9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6">
        <f t="shared" si="228"/>
        <v>42643.875</v>
      </c>
    </row>
    <row r="3624" spans="1:21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9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6">
        <f t="shared" si="228"/>
        <v>41910.140972222223</v>
      </c>
    </row>
    <row r="3625" spans="1:21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9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6">
        <f t="shared" si="228"/>
        <v>41846.291666666664</v>
      </c>
    </row>
    <row r="3626" spans="1:21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9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6">
        <f t="shared" si="228"/>
        <v>42605.774189814809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9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6">
        <f t="shared" si="228"/>
        <v>42187.652511574073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9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6">
        <f t="shared" si="228"/>
        <v>41867.667326388888</v>
      </c>
    </row>
    <row r="3629" spans="1:21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6">
        <f t="shared" si="228"/>
        <v>42511.165972222225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9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6">
        <f t="shared" si="228"/>
        <v>42351.874953703707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9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6">
        <f t="shared" si="228"/>
        <v>42495.708333333328</v>
      </c>
    </row>
    <row r="3632" spans="1:21" ht="49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9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9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6">
        <f t="shared" si="228"/>
        <v>41905.165972222225</v>
      </c>
    </row>
    <row r="3634" spans="1:21" ht="49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9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9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6">
        <f t="shared" si="228"/>
        <v>42693.041666666672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9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6">
        <f t="shared" si="228"/>
        <v>42749.165972222225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9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6">
        <f t="shared" si="228"/>
        <v>42480.88282407407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9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6">
        <f t="shared" si="228"/>
        <v>42261.694780092599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6">
        <f t="shared" si="228"/>
        <v>42005.700636574074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9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6">
        <f t="shared" si="228"/>
        <v>42113.631157407406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9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6">
        <f t="shared" si="228"/>
        <v>42650.632638888885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9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6">
        <f t="shared" si="228"/>
        <v>42134.781597222223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9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6">
        <f t="shared" si="228"/>
        <v>41917.208333333336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9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6">
        <f t="shared" si="228"/>
        <v>42338.708333333328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9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6">
        <f t="shared" si="228"/>
        <v>42325.185636574075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9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6">
        <f t="shared" si="228"/>
        <v>42437.207638888889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9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6">
        <f t="shared" si="228"/>
        <v>42696.012013888889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9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6">
        <f t="shared" si="228"/>
        <v>42171.979166666672</v>
      </c>
    </row>
    <row r="3649" spans="1:21" ht="49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9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6">
        <f t="shared" si="228"/>
        <v>41917.292187500003</v>
      </c>
    </row>
    <row r="3651" spans="1:21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9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9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6">
        <f t="shared" si="232"/>
        <v>42402.478981481487</v>
      </c>
    </row>
    <row r="3653" spans="1:21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9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6">
        <f t="shared" si="232"/>
        <v>41861.665972222225</v>
      </c>
    </row>
    <row r="3654" spans="1:21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9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6">
        <f t="shared" si="232"/>
        <v>42607.165972222225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9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6">
        <f t="shared" si="232"/>
        <v>42221.363506944443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9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6">
        <f t="shared" si="232"/>
        <v>42463.708333333328</v>
      </c>
    </row>
    <row r="3657" spans="1:21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9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6">
        <f t="shared" si="232"/>
        <v>42203.290972222225</v>
      </c>
    </row>
    <row r="3658" spans="1:21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9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6">
        <f t="shared" si="232"/>
        <v>42767.957638888889</v>
      </c>
    </row>
    <row r="3659" spans="1:21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6">
        <f t="shared" si="232"/>
        <v>42522.904166666667</v>
      </c>
    </row>
    <row r="3660" spans="1:21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9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6">
        <f t="shared" si="232"/>
        <v>41822.165972222225</v>
      </c>
    </row>
    <row r="3661" spans="1:21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9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6">
        <f t="shared" si="232"/>
        <v>42082.610416666663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9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6">
        <f t="shared" si="232"/>
        <v>41996.881076388891</v>
      </c>
    </row>
    <row r="3663" spans="1:21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9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6">
        <f t="shared" si="232"/>
        <v>42470.166666666672</v>
      </c>
    </row>
    <row r="3664" spans="1:21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9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6">
        <f t="shared" si="232"/>
        <v>42094.178402777776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9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6">
        <f t="shared" si="232"/>
        <v>42725.493402777778</v>
      </c>
    </row>
    <row r="3666" spans="1:20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9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6">
        <f t="shared" si="232"/>
        <v>42537.248715277776</v>
      </c>
    </row>
    <row r="3667" spans="1:20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9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6">
        <f t="shared" si="232"/>
        <v>42305.829166666663</v>
      </c>
    </row>
    <row r="3668" spans="1:20" ht="21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9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6">
        <f t="shared" si="232"/>
        <v>41844.291666666664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6">
        <f t="shared" si="232"/>
        <v>42203.970127314817</v>
      </c>
    </row>
    <row r="3670" spans="1:20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9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6">
        <f t="shared" si="232"/>
        <v>42208.772916666669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9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6">
        <f t="shared" si="232"/>
        <v>42166.675196759257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9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6">
        <f t="shared" si="232"/>
        <v>42155.958333333328</v>
      </c>
    </row>
    <row r="3673" spans="1:20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9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6">
        <f t="shared" si="232"/>
        <v>41841.165972222225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9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6">
        <f t="shared" si="232"/>
        <v>41908.946574074071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9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6">
        <f t="shared" si="232"/>
        <v>41948.536111111112</v>
      </c>
    </row>
    <row r="3676" spans="1:20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9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6">
        <f t="shared" si="232"/>
        <v>42616.873020833329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9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6">
        <f t="shared" si="232"/>
        <v>42505.958333333328</v>
      </c>
    </row>
    <row r="3678" spans="1:20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9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6">
        <f t="shared" si="232"/>
        <v>41894.815787037034</v>
      </c>
    </row>
    <row r="3679" spans="1:20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6">
        <f t="shared" si="232"/>
        <v>41823.165972222225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9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6">
        <f t="shared" si="232"/>
        <v>42155.531226851846</v>
      </c>
    </row>
    <row r="3681" spans="1:20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9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6">
        <f t="shared" si="232"/>
        <v>41821.207638888889</v>
      </c>
    </row>
    <row r="3682" spans="1:20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9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6">
        <f t="shared" si="232"/>
        <v>42648.454097222217</v>
      </c>
    </row>
    <row r="3683" spans="1:20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9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6">
        <f t="shared" si="232"/>
        <v>42384.651504629626</v>
      </c>
    </row>
    <row r="3684" spans="1:20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9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6">
        <f t="shared" si="232"/>
        <v>41806.290972222225</v>
      </c>
    </row>
    <row r="3685" spans="1:20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9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6">
        <f t="shared" si="232"/>
        <v>42663.116851851853</v>
      </c>
    </row>
    <row r="3686" spans="1:20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9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6">
        <f t="shared" si="232"/>
        <v>42249.180393518516</v>
      </c>
    </row>
    <row r="3687" spans="1:20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9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6">
        <f t="shared" si="232"/>
        <v>41778.875</v>
      </c>
    </row>
    <row r="3688" spans="1:20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9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6">
        <f t="shared" si="232"/>
        <v>42245.165972222225</v>
      </c>
    </row>
    <row r="3689" spans="1:20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6">
        <f t="shared" si="232"/>
        <v>41817.218229166669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9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6">
        <f t="shared" si="232"/>
        <v>41859.787083333329</v>
      </c>
    </row>
    <row r="3691" spans="1:20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9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6">
        <f t="shared" si="232"/>
        <v>42176.934027777781</v>
      </c>
    </row>
    <row r="3692" spans="1:20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9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6">
        <f t="shared" si="232"/>
        <v>41970.639849537038</v>
      </c>
    </row>
    <row r="3693" spans="1:20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9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6">
        <f t="shared" si="232"/>
        <v>42065.207638888889</v>
      </c>
    </row>
    <row r="3694" spans="1:20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9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6">
        <f t="shared" si="232"/>
        <v>41901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9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6">
        <f t="shared" si="232"/>
        <v>42338.9375</v>
      </c>
    </row>
    <row r="3696" spans="1:20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9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6">
        <f t="shared" si="232"/>
        <v>42527.083333333328</v>
      </c>
    </row>
    <row r="3697" spans="1:20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9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6">
        <f t="shared" si="232"/>
        <v>42015.870486111111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9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6">
        <f t="shared" si="232"/>
        <v>42048.617083333331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6">
        <f t="shared" si="232"/>
        <v>42500.465833333335</v>
      </c>
    </row>
    <row r="3700" spans="1:20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9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6">
        <f t="shared" si="232"/>
        <v>42431.806562500002</v>
      </c>
    </row>
    <row r="3701" spans="1:20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9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6">
        <f t="shared" si="232"/>
        <v>41927.602037037039</v>
      </c>
    </row>
    <row r="3702" spans="1:20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9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6">
        <f t="shared" si="232"/>
        <v>41912.666666666664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9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6">
        <f t="shared" si="232"/>
        <v>42159.541585648149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9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6">
        <f t="shared" si="232"/>
        <v>42561.957638888889</v>
      </c>
    </row>
    <row r="3705" spans="1:20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9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6">
        <f t="shared" si="232"/>
        <v>42595.290972222225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9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6">
        <f t="shared" si="232"/>
        <v>42521.689745370371</v>
      </c>
    </row>
    <row r="3707" spans="1:20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9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6">
        <f t="shared" si="232"/>
        <v>41813.75</v>
      </c>
    </row>
    <row r="3708" spans="1:20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9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6">
        <f t="shared" si="232"/>
        <v>41894.913761574076</v>
      </c>
    </row>
    <row r="3709" spans="1:20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6">
        <f t="shared" si="232"/>
        <v>42573.226388888885</v>
      </c>
    </row>
    <row r="3710" spans="1:20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9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6">
        <f t="shared" si="232"/>
        <v>41824.142199074071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9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6">
        <f t="shared" si="232"/>
        <v>41815.707708333335</v>
      </c>
    </row>
    <row r="3712" spans="1:20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9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6">
        <f t="shared" si="232"/>
        <v>42097.576249999998</v>
      </c>
    </row>
    <row r="3713" spans="1:20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9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6">
        <f t="shared" si="232"/>
        <v>41805.666666666664</v>
      </c>
    </row>
    <row r="3714" spans="1:20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9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6">
        <f t="shared" si="232"/>
        <v>42155.290972222225</v>
      </c>
    </row>
    <row r="3715" spans="1:20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9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9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6">
        <f t="shared" si="236"/>
        <v>42150.165972222225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9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6">
        <f t="shared" si="236"/>
        <v>42094.536111111112</v>
      </c>
    </row>
    <row r="3718" spans="1:20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9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6">
        <f t="shared" si="236"/>
        <v>42390.887835648144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6">
        <f t="shared" si="236"/>
        <v>42133.866307870368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9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6">
        <f t="shared" si="236"/>
        <v>42062.716145833328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9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6">
        <f t="shared" si="236"/>
        <v>42177.729930555557</v>
      </c>
    </row>
    <row r="3722" spans="1:20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9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6">
        <f t="shared" si="236"/>
        <v>42187.993125000001</v>
      </c>
    </row>
    <row r="3723" spans="1:20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9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6">
        <f t="shared" si="236"/>
        <v>41948.977824074071</v>
      </c>
    </row>
    <row r="3724" spans="1:20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9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6">
        <f t="shared" si="236"/>
        <v>42411.957638888889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9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6">
        <f t="shared" si="236"/>
        <v>41973.794699074075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9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6">
        <f t="shared" si="236"/>
        <v>42494.958333333328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9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6">
        <f t="shared" si="236"/>
        <v>42418.895833333328</v>
      </c>
    </row>
    <row r="3728" spans="1:20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9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6">
        <f t="shared" si="236"/>
        <v>42489.875</v>
      </c>
    </row>
    <row r="3729" spans="1:20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6">
        <f t="shared" si="236"/>
        <v>42663.204861111109</v>
      </c>
    </row>
    <row r="3730" spans="1:20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9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6">
        <f t="shared" si="236"/>
        <v>42235.171018518522</v>
      </c>
    </row>
    <row r="3731" spans="1:20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9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6">
        <f t="shared" si="236"/>
        <v>42086.16333333333</v>
      </c>
    </row>
    <row r="3732" spans="1:20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9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6">
        <f t="shared" si="236"/>
        <v>42233.677766203706</v>
      </c>
    </row>
    <row r="3733" spans="1:20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9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6">
        <f t="shared" si="236"/>
        <v>42014.140972222223</v>
      </c>
    </row>
    <row r="3734" spans="1:20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9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6">
        <f t="shared" si="236"/>
        <v>42028.5</v>
      </c>
    </row>
    <row r="3735" spans="1:20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9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6">
        <f t="shared" si="236"/>
        <v>42112.9375</v>
      </c>
    </row>
    <row r="3736" spans="1:20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9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6">
        <f t="shared" si="236"/>
        <v>42149.901574074072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9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6">
        <f t="shared" si="236"/>
        <v>42152.693159722221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9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6">
        <f t="shared" si="236"/>
        <v>42086.75</v>
      </c>
    </row>
    <row r="3739" spans="1:20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6">
        <f t="shared" si="236"/>
        <v>42320.290972222225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9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6">
        <f t="shared" si="236"/>
        <v>41835.916666666664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9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6">
        <f t="shared" si="236"/>
        <v>42568.449861111112</v>
      </c>
    </row>
    <row r="3742" spans="1:20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9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6">
        <f t="shared" si="236"/>
        <v>41863.079143518517</v>
      </c>
    </row>
    <row r="3743" spans="1:20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9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6">
        <f t="shared" si="236"/>
        <v>42355.920717592591</v>
      </c>
    </row>
    <row r="3744" spans="1:20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9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6">
        <f t="shared" si="236"/>
        <v>41888.214629629627</v>
      </c>
    </row>
    <row r="3745" spans="1:21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9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6">
        <f t="shared" si="236"/>
        <v>41823.710231481484</v>
      </c>
    </row>
    <row r="3746" spans="1:21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9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6">
        <f t="shared" si="236"/>
        <v>41825.165972222225</v>
      </c>
    </row>
    <row r="3747" spans="1:21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9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6">
        <f t="shared" si="236"/>
        <v>41861.697939814818</v>
      </c>
    </row>
    <row r="3748" spans="1:21" ht="21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9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6">
        <f t="shared" si="236"/>
        <v>42651.389340277776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6">
        <f t="shared" si="236"/>
        <v>42190.957638888889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9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6">
        <f t="shared" si="236"/>
        <v>42416.249305555553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9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6">
        <f t="shared" si="236"/>
        <v>42489.165972222225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9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6">
        <f t="shared" si="236"/>
        <v>42045.332638888889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9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6">
        <f t="shared" si="236"/>
        <v>42462.993900462956</v>
      </c>
    </row>
    <row r="3754" spans="1:21" ht="65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9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9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6">
        <f t="shared" si="236"/>
        <v>42158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9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6">
        <f t="shared" si="236"/>
        <v>41846.207638888889</v>
      </c>
    </row>
    <row r="3757" spans="1:21" ht="49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9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9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6">
        <f t="shared" si="236"/>
        <v>41801.814791666664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6">
        <f t="shared" si="236"/>
        <v>41974.850868055553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9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6">
        <f t="shared" si="236"/>
        <v>41778.208333333336</v>
      </c>
    </row>
    <row r="3761" spans="1:21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9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6">
        <f t="shared" si="236"/>
        <v>42242.108252314814</v>
      </c>
    </row>
    <row r="3762" spans="1:21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9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6">
        <f t="shared" si="236"/>
        <v>41764.525300925925</v>
      </c>
    </row>
    <row r="3763" spans="1:21" ht="49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9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9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9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9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6">
        <f t="shared" si="236"/>
        <v>42095.708634259259</v>
      </c>
    </row>
    <row r="3766" spans="1:21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9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6">
        <f t="shared" si="236"/>
        <v>42519.024999999994</v>
      </c>
    </row>
    <row r="3767" spans="1:21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9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6">
        <f t="shared" si="236"/>
        <v>41850.776412037041</v>
      </c>
    </row>
    <row r="3768" spans="1:21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9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6">
        <f t="shared" si="236"/>
        <v>41823.167187500003</v>
      </c>
    </row>
    <row r="3769" spans="1:21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6">
        <f t="shared" si="236"/>
        <v>42064.207638888889</v>
      </c>
    </row>
    <row r="3770" spans="1:21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9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6">
        <f t="shared" si="236"/>
        <v>41802.727893518517</v>
      </c>
    </row>
    <row r="3771" spans="1:21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9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6">
        <f t="shared" si="236"/>
        <v>42475.598136574074</v>
      </c>
    </row>
    <row r="3772" spans="1:21" ht="49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9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9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6">
        <f t="shared" si="236"/>
        <v>42508</v>
      </c>
    </row>
    <row r="3774" spans="1:21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9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6">
        <f t="shared" si="236"/>
        <v>42703.25</v>
      </c>
    </row>
    <row r="3775" spans="1:21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9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6">
        <f t="shared" si="236"/>
        <v>42689.088888888888</v>
      </c>
    </row>
    <row r="3776" spans="1:21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9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6">
        <f t="shared" si="236"/>
        <v>42103.792303240742</v>
      </c>
    </row>
    <row r="3777" spans="1:21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9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6">
        <f t="shared" si="236"/>
        <v>42103.166666666672</v>
      </c>
    </row>
    <row r="3778" spans="1:21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 s="9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6">
        <f t="shared" si="236"/>
        <v>41852.041666666664</v>
      </c>
    </row>
    <row r="3779" spans="1:21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 s="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 s="9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6">
        <f t="shared" si="241"/>
        <v>42049.819212962961</v>
      </c>
    </row>
    <row r="3781" spans="1:21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 s="9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6">
        <f t="shared" si="241"/>
        <v>42455.693750000006</v>
      </c>
    </row>
    <row r="3782" spans="1:21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 s="9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6">
        <f t="shared" si="241"/>
        <v>42198.837499999994</v>
      </c>
    </row>
    <row r="3783" spans="1:21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 s="9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6">
        <f t="shared" si="241"/>
        <v>41890.882928240739</v>
      </c>
    </row>
    <row r="3784" spans="1:21" ht="49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 s="9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 s="9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6">
        <f t="shared" si="241"/>
        <v>42444.666666666672</v>
      </c>
    </row>
    <row r="3786" spans="1:21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 s="9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6">
        <f t="shared" si="241"/>
        <v>42561.980694444443</v>
      </c>
    </row>
    <row r="3787" spans="1:21" ht="49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 s="9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 s="9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6">
        <f t="shared" si="241"/>
        <v>42517.037905092591</v>
      </c>
    </row>
    <row r="3789" spans="1:21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 s="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6">
        <f t="shared" si="241"/>
        <v>42196.165972222225</v>
      </c>
    </row>
    <row r="3790" spans="1:21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 s="9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6">
        <f t="shared" si="241"/>
        <v>42361.679166666669</v>
      </c>
    </row>
    <row r="3791" spans="1:21" ht="49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 s="9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 s="9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6">
        <f t="shared" si="241"/>
        <v>42696.708599537036</v>
      </c>
    </row>
    <row r="3793" spans="1:21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 s="9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6">
        <f t="shared" si="241"/>
        <v>41826.692037037035</v>
      </c>
    </row>
    <row r="3794" spans="1:21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 s="9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6">
        <f t="shared" si="241"/>
        <v>42200.447013888886</v>
      </c>
    </row>
    <row r="3795" spans="1:21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 s="9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6">
        <f t="shared" si="241"/>
        <v>41989.938993055555</v>
      </c>
    </row>
    <row r="3796" spans="1:21" ht="49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 s="9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9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 s="9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 s="9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6">
        <f t="shared" si="241"/>
        <v>42749.029583333337</v>
      </c>
    </row>
    <row r="3799" spans="1:21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 s="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6">
        <f t="shared" si="241"/>
        <v>42114.881539351853</v>
      </c>
    </row>
    <row r="3800" spans="1:21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 s="9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6">
        <f t="shared" si="241"/>
        <v>41861.722777777781</v>
      </c>
    </row>
    <row r="3801" spans="1:21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 s="9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6">
        <f t="shared" si="241"/>
        <v>42440.93105324074</v>
      </c>
    </row>
    <row r="3802" spans="1:21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 s="9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6">
        <f t="shared" si="241"/>
        <v>42015.207638888889</v>
      </c>
    </row>
    <row r="3803" spans="1:21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 s="9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6">
        <f t="shared" si="241"/>
        <v>42006.676111111112</v>
      </c>
    </row>
    <row r="3804" spans="1:21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 s="9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6">
        <f t="shared" si="241"/>
        <v>42299.126226851848</v>
      </c>
    </row>
    <row r="3805" spans="1:21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 s="9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6">
        <f t="shared" si="241"/>
        <v>42433.971851851849</v>
      </c>
    </row>
    <row r="3806" spans="1:21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 s="9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6">
        <f t="shared" si="241"/>
        <v>42582.291666666672</v>
      </c>
    </row>
    <row r="3807" spans="1:21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 s="9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6">
        <f t="shared" si="241"/>
        <v>41909.887037037035</v>
      </c>
    </row>
    <row r="3808" spans="1:21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 s="9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6">
        <f t="shared" si="241"/>
        <v>41819.259039351848</v>
      </c>
    </row>
    <row r="3809" spans="1:20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 s="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6">
        <f t="shared" si="241"/>
        <v>42097.909016203703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 s="9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6">
        <f t="shared" si="241"/>
        <v>42119.412256944444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 s="9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6">
        <f t="shared" si="241"/>
        <v>41850.958333333336</v>
      </c>
    </row>
    <row r="3812" spans="1:20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 s="9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6">
        <f t="shared" si="241"/>
        <v>42084.807384259257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 s="9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6">
        <f t="shared" si="241"/>
        <v>42521.458333333328</v>
      </c>
    </row>
    <row r="3814" spans="1:20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 s="9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6">
        <f t="shared" si="241"/>
        <v>42156.165972222225</v>
      </c>
    </row>
    <row r="3815" spans="1:20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 s="9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6">
        <f t="shared" si="241"/>
        <v>42535.904861111107</v>
      </c>
    </row>
    <row r="3816" spans="1:20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 s="9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6">
        <f t="shared" si="241"/>
        <v>42095.165972222225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 s="9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6">
        <f t="shared" si="241"/>
        <v>42236.958333333328</v>
      </c>
    </row>
    <row r="3818" spans="1:20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 s="9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6">
        <f t="shared" si="241"/>
        <v>41837.690081018518</v>
      </c>
    </row>
    <row r="3819" spans="1:20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 s="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6">
        <f t="shared" si="241"/>
        <v>42301.165972222225</v>
      </c>
    </row>
    <row r="3820" spans="1:20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 s="9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6">
        <f t="shared" si="241"/>
        <v>42075.800717592589</v>
      </c>
    </row>
    <row r="3821" spans="1:20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 s="9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6">
        <f t="shared" si="241"/>
        <v>42202.876388888893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 s="9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6">
        <f t="shared" si="241"/>
        <v>42190.651817129634</v>
      </c>
    </row>
    <row r="3823" spans="1:20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 s="9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6">
        <f t="shared" si="241"/>
        <v>42373.180636574078</v>
      </c>
    </row>
    <row r="3824" spans="1:20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 s="9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6">
        <f t="shared" si="241"/>
        <v>42388.957638888889</v>
      </c>
    </row>
    <row r="3825" spans="1:20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 s="9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6">
        <f t="shared" si="241"/>
        <v>42205.165972222225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 s="9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6">
        <f t="shared" si="241"/>
        <v>42583.570138888885</v>
      </c>
    </row>
    <row r="3827" spans="1:20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 s="9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6">
        <f t="shared" si="241"/>
        <v>42172.069606481484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 s="9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6">
        <f t="shared" si="241"/>
        <v>42131.423541666663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 s="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6">
        <f t="shared" si="241"/>
        <v>42090</v>
      </c>
    </row>
    <row r="3830" spans="1:20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 s="9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6">
        <f t="shared" si="241"/>
        <v>42004.569293981483</v>
      </c>
    </row>
    <row r="3831" spans="1:20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 s="9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6">
        <f t="shared" si="241"/>
        <v>42613.865405092598</v>
      </c>
    </row>
    <row r="3832" spans="1:20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 s="9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6">
        <f t="shared" si="241"/>
        <v>42517.740868055553</v>
      </c>
    </row>
    <row r="3833" spans="1:20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 s="9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6">
        <f t="shared" si="241"/>
        <v>41948.890567129631</v>
      </c>
    </row>
    <row r="3834" spans="1:20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 s="9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6">
        <f t="shared" si="241"/>
        <v>42420.114988425921</v>
      </c>
    </row>
    <row r="3835" spans="1:20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 s="9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6">
        <f t="shared" si="241"/>
        <v>41974.797916666663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 s="9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6">
        <f t="shared" si="241"/>
        <v>42173.445219907408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 s="9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6">
        <f t="shared" si="241"/>
        <v>42481.94222222222</v>
      </c>
    </row>
    <row r="3838" spans="1:20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 s="9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6">
        <f t="shared" si="241"/>
        <v>42585.172916666663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 s="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6">
        <f t="shared" si="241"/>
        <v>42188.765717592592</v>
      </c>
    </row>
    <row r="3840" spans="1:20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 s="9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6">
        <f t="shared" si="241"/>
        <v>42146.710752314815</v>
      </c>
    </row>
    <row r="3841" spans="1:20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 s="9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6">
        <f t="shared" si="241"/>
        <v>42215.142638888887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 s="9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6">
        <f t="shared" si="241"/>
        <v>42457.660057870366</v>
      </c>
    </row>
    <row r="3843" spans="1:20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 s="9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 s="9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6">
        <f t="shared" si="246"/>
        <v>41770.493657407409</v>
      </c>
    </row>
    <row r="3845" spans="1:20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 s="9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6">
        <f t="shared" si="246"/>
        <v>41791.072500000002</v>
      </c>
    </row>
    <row r="3846" spans="1:20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 s="9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6">
        <f t="shared" si="246"/>
        <v>41793.290972222225</v>
      </c>
    </row>
    <row r="3847" spans="1:20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 s="9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6">
        <f t="shared" si="246"/>
        <v>42278.627013888887</v>
      </c>
    </row>
    <row r="3848" spans="1:20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 s="9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6">
        <f t="shared" si="246"/>
        <v>41916.290972222225</v>
      </c>
    </row>
    <row r="3849" spans="1:20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 s="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6">
        <f t="shared" si="246"/>
        <v>42204.224432870367</v>
      </c>
    </row>
    <row r="3850" spans="1:20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 s="9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6">
        <f t="shared" si="246"/>
        <v>42295.817002314812</v>
      </c>
    </row>
    <row r="3851" spans="1:20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 s="9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6">
        <f t="shared" si="246"/>
        <v>42166.767175925925</v>
      </c>
    </row>
    <row r="3852" spans="1:20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 s="9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6">
        <f t="shared" si="246"/>
        <v>42005.124340277776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 s="9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6">
        <f t="shared" si="246"/>
        <v>42202.439571759256</v>
      </c>
    </row>
    <row r="3854" spans="1:20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 s="9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6">
        <f t="shared" si="246"/>
        <v>42090.149027777778</v>
      </c>
    </row>
    <row r="3855" spans="1:20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 s="9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6">
        <f t="shared" si="246"/>
        <v>41883.84002314815</v>
      </c>
    </row>
    <row r="3856" spans="1:20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 s="9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6">
        <f t="shared" si="246"/>
        <v>42133.884930555556</v>
      </c>
    </row>
    <row r="3857" spans="1:21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 s="9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6">
        <f t="shared" si="246"/>
        <v>42089.929062499999</v>
      </c>
    </row>
    <row r="3858" spans="1:21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 s="9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6">
        <f t="shared" si="246"/>
        <v>42071.701423611114</v>
      </c>
    </row>
    <row r="3859" spans="1:21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 s="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6">
        <f t="shared" si="246"/>
        <v>41852.716666666667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 s="9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6">
        <f t="shared" si="246"/>
        <v>42146.875</v>
      </c>
    </row>
    <row r="3861" spans="1:21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 s="9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6">
        <f t="shared" si="246"/>
        <v>41815.875</v>
      </c>
    </row>
    <row r="3862" spans="1:21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 s="9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6">
        <f t="shared" si="246"/>
        <v>41863.660995370366</v>
      </c>
    </row>
    <row r="3863" spans="1:21" ht="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 s="9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6">
        <f t="shared" si="246"/>
        <v>41955.907638888893</v>
      </c>
    </row>
    <row r="3864" spans="1:21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 s="9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6">
        <f t="shared" si="246"/>
        <v>42625.707638888889</v>
      </c>
    </row>
    <row r="3865" spans="1:21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 s="9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6">
        <f t="shared" si="246"/>
        <v>42313.674826388888</v>
      </c>
    </row>
    <row r="3866" spans="1:21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 s="9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6">
        <f t="shared" si="246"/>
        <v>42325.933495370366</v>
      </c>
    </row>
    <row r="3867" spans="1:21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 s="9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6">
        <f t="shared" si="246"/>
        <v>41881.229166666664</v>
      </c>
    </row>
    <row r="3868" spans="1:21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 s="9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6">
        <f t="shared" si="246"/>
        <v>42452.145138888889</v>
      </c>
    </row>
    <row r="3869" spans="1:21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 s="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6">
        <f t="shared" si="246"/>
        <v>42539.814108796301</v>
      </c>
    </row>
    <row r="3870" spans="1:21" ht="21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 s="9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 s="9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6">
        <f t="shared" si="246"/>
        <v>42077.132638888885</v>
      </c>
    </row>
    <row r="3872" spans="1:21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 s="9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6">
        <f t="shared" si="246"/>
        <v>41823.17219907407</v>
      </c>
    </row>
    <row r="3873" spans="1:21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 s="9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6">
        <f t="shared" si="246"/>
        <v>42823.739004629635</v>
      </c>
    </row>
    <row r="3874" spans="1:21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 s="9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6">
        <f t="shared" si="246"/>
        <v>42230.145787037036</v>
      </c>
    </row>
    <row r="3875" spans="1:21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 s="9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6">
        <f t="shared" si="246"/>
        <v>42285.696006944447</v>
      </c>
    </row>
    <row r="3876" spans="1:21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 s="9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6">
        <f t="shared" si="246"/>
        <v>42028.041666666672</v>
      </c>
    </row>
    <row r="3877" spans="1:21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 s="9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6">
        <f t="shared" si="246"/>
        <v>42616.416666666672</v>
      </c>
    </row>
    <row r="3878" spans="1:21" ht="49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 s="9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 s="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6">
        <f t="shared" si="246"/>
        <v>42712.67768518519</v>
      </c>
    </row>
    <row r="3880" spans="1:21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 s="9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6">
        <f t="shared" si="246"/>
        <v>42185.165972222225</v>
      </c>
    </row>
    <row r="3881" spans="1:21" ht="49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 s="9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9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 s="9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 s="9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6">
        <f t="shared" si="246"/>
        <v>42786.018506944441</v>
      </c>
    </row>
    <row r="3884" spans="1:21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 s="9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6">
        <f t="shared" si="246"/>
        <v>42400.960416666669</v>
      </c>
    </row>
    <row r="3885" spans="1:21" ht="49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 s="9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 s="9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6">
        <f t="shared" si="246"/>
        <v>42090.749907407408</v>
      </c>
    </row>
    <row r="3887" spans="1:21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 s="9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6">
        <f t="shared" si="246"/>
        <v>42499.951284722221</v>
      </c>
    </row>
    <row r="3888" spans="1:21" ht="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 s="9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6">
        <f t="shared" si="246"/>
        <v>41984.228032407409</v>
      </c>
    </row>
    <row r="3889" spans="1:20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 s="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6">
        <f t="shared" si="246"/>
        <v>42125.916666666672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 s="9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6">
        <f t="shared" si="246"/>
        <v>42792.545810185184</v>
      </c>
    </row>
    <row r="3891" spans="1:20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 s="9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6">
        <f t="shared" si="246"/>
        <v>42008.976388888885</v>
      </c>
    </row>
    <row r="3892" spans="1:20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 s="9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6">
        <f t="shared" si="246"/>
        <v>42231.758611111116</v>
      </c>
    </row>
    <row r="3893" spans="1:20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 s="9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6">
        <f t="shared" si="246"/>
        <v>42086.207638888889</v>
      </c>
    </row>
    <row r="3894" spans="1:20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 s="9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6">
        <f t="shared" si="246"/>
        <v>41875.291666666664</v>
      </c>
    </row>
    <row r="3895" spans="1:20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 s="9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6">
        <f t="shared" si="246"/>
        <v>41821.25</v>
      </c>
    </row>
    <row r="3896" spans="1:20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 s="9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6">
        <f t="shared" si="246"/>
        <v>42710.207638888889</v>
      </c>
    </row>
    <row r="3897" spans="1:20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 s="9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6">
        <f t="shared" si="246"/>
        <v>42063.250208333338</v>
      </c>
    </row>
    <row r="3898" spans="1:20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 s="9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6">
        <f t="shared" si="246"/>
        <v>41807.191875000004</v>
      </c>
    </row>
    <row r="3899" spans="1:20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 s="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6">
        <f t="shared" si="246"/>
        <v>42012.87364583333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 s="9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6">
        <f t="shared" si="246"/>
        <v>42233.666666666672</v>
      </c>
    </row>
    <row r="3901" spans="1:20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 s="9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6">
        <f t="shared" si="246"/>
        <v>41863.775011574071</v>
      </c>
    </row>
    <row r="3902" spans="1:20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 s="9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6">
        <f t="shared" si="246"/>
        <v>42166.092488425929</v>
      </c>
    </row>
    <row r="3903" spans="1:20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 s="9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6">
        <f t="shared" si="246"/>
        <v>42357.826377314821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 s="9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6">
        <f t="shared" si="246"/>
        <v>42688.509745370371</v>
      </c>
    </row>
    <row r="3905" spans="1:20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 s="9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6">
        <f t="shared" si="246"/>
        <v>42230.818055555559</v>
      </c>
    </row>
    <row r="3906" spans="1:20" ht="21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 s="9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6">
        <f t="shared" si="246"/>
        <v>42109.211111111115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 s="9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 s="9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6">
        <f t="shared" si="251"/>
        <v>42181.559027777781</v>
      </c>
    </row>
    <row r="3909" spans="1:20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 s="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6">
        <f t="shared" si="251"/>
        <v>41938.838888888888</v>
      </c>
    </row>
    <row r="3910" spans="1:20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 s="9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6">
        <f t="shared" si="251"/>
        <v>41849.135370370372</v>
      </c>
    </row>
    <row r="3911" spans="1:20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 s="9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6">
        <f t="shared" si="251"/>
        <v>41893.359282407408</v>
      </c>
    </row>
    <row r="3912" spans="1:20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 s="9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6">
        <f t="shared" si="251"/>
        <v>42254.756909722222</v>
      </c>
    </row>
    <row r="3913" spans="1:20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 s="9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6">
        <f t="shared" si="251"/>
        <v>41969.853900462964</v>
      </c>
    </row>
    <row r="3914" spans="1:20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 s="9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6">
        <f t="shared" si="251"/>
        <v>42119.190972222219</v>
      </c>
    </row>
    <row r="3915" spans="1:20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 s="9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6">
        <f t="shared" si="251"/>
        <v>42338.252881944441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 s="9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6">
        <f t="shared" si="251"/>
        <v>42134.957638888889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 s="9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6">
        <f t="shared" si="251"/>
        <v>42522.98505787037</v>
      </c>
    </row>
    <row r="3918" spans="1:20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 s="9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6">
        <f t="shared" si="251"/>
        <v>42524.471666666665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 s="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6">
        <f t="shared" si="251"/>
        <v>41893.527326388888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 s="9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6">
        <f t="shared" si="251"/>
        <v>41855.666666666664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 s="9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6">
        <f t="shared" si="251"/>
        <v>42387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 s="9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6">
        <f t="shared" si="251"/>
        <v>42687.428935185191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 s="9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6">
        <f t="shared" si="251"/>
        <v>41938.75</v>
      </c>
    </row>
    <row r="3924" spans="1:20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 s="9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6">
        <f t="shared" si="251"/>
        <v>42065.958333333328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 s="9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6">
        <f t="shared" si="251"/>
        <v>42103.979988425926</v>
      </c>
    </row>
    <row r="3926" spans="1:20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 s="9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6">
        <f t="shared" si="251"/>
        <v>41816.959745370368</v>
      </c>
    </row>
    <row r="3927" spans="1:20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 s="9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6">
        <f t="shared" si="251"/>
        <v>41850.870821759258</v>
      </c>
    </row>
    <row r="3928" spans="1:20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 s="9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6">
        <f t="shared" si="251"/>
        <v>42000.085046296299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 s="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6">
        <f t="shared" si="251"/>
        <v>41860.267407407409</v>
      </c>
    </row>
    <row r="3930" spans="1:20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 s="9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6">
        <f t="shared" si="251"/>
        <v>42293.207638888889</v>
      </c>
    </row>
    <row r="3931" spans="1:20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 s="9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6">
        <f t="shared" si="251"/>
        <v>42631.827141203699</v>
      </c>
    </row>
    <row r="3932" spans="1:20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 s="9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6">
        <f t="shared" si="251"/>
        <v>42461.25</v>
      </c>
    </row>
    <row r="3933" spans="1:20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 s="9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6">
        <f t="shared" si="251"/>
        <v>42253.151701388888</v>
      </c>
    </row>
    <row r="3934" spans="1:20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 s="9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6">
        <f t="shared" si="251"/>
        <v>42445.126898148148</v>
      </c>
    </row>
    <row r="3935" spans="1:20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 s="9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6">
        <f t="shared" si="251"/>
        <v>42568.029861111107</v>
      </c>
    </row>
    <row r="3936" spans="1:20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 s="9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6">
        <f t="shared" si="251"/>
        <v>42278.541666666672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 s="9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6">
        <f t="shared" si="251"/>
        <v>42281.656782407401</v>
      </c>
    </row>
    <row r="3938" spans="1:20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 s="9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6">
        <f t="shared" si="251"/>
        <v>42705.304629629631</v>
      </c>
    </row>
    <row r="3939" spans="1:20" ht="49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 s="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6">
        <f t="shared" si="251"/>
        <v>42562.631481481483</v>
      </c>
    </row>
    <row r="3940" spans="1:20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 s="9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6">
        <f t="shared" si="251"/>
        <v>42182.905717592599</v>
      </c>
    </row>
    <row r="3941" spans="1:20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 s="9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6">
        <f t="shared" si="251"/>
        <v>41919.1875</v>
      </c>
    </row>
    <row r="3942" spans="1:20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 s="9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6">
        <f t="shared" si="251"/>
        <v>42006.492488425924</v>
      </c>
    </row>
    <row r="3943" spans="1:20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 s="9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6">
        <f t="shared" si="251"/>
        <v>41968.041666666672</v>
      </c>
    </row>
    <row r="3944" spans="1:20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 s="9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6">
        <f t="shared" si="251"/>
        <v>42171.904097222221</v>
      </c>
    </row>
    <row r="3945" spans="1:20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 s="9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6">
        <f t="shared" si="251"/>
        <v>42310.701388888891</v>
      </c>
    </row>
    <row r="3946" spans="1:20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 s="9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6">
        <f t="shared" si="251"/>
        <v>42243.662905092591</v>
      </c>
    </row>
    <row r="3947" spans="1:20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 s="9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6">
        <f t="shared" si="251"/>
        <v>42139.801712962959</v>
      </c>
    </row>
    <row r="3948" spans="1:20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 s="9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6">
        <f t="shared" si="251"/>
        <v>42063.333333333328</v>
      </c>
    </row>
    <row r="3949" spans="1:20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 s="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6">
        <f t="shared" si="251"/>
        <v>42645.142870370371</v>
      </c>
    </row>
    <row r="3950" spans="1:20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 s="9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6">
        <f t="shared" si="251"/>
        <v>41889.325497685182</v>
      </c>
    </row>
    <row r="3951" spans="1:20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 s="9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6">
        <f t="shared" si="251"/>
        <v>42046.120613425926</v>
      </c>
    </row>
    <row r="3952" spans="1:20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 s="9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6">
        <f t="shared" si="251"/>
        <v>42468.774305555555</v>
      </c>
    </row>
    <row r="3953" spans="1:20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 s="9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6">
        <f t="shared" si="251"/>
        <v>42493.784050925926</v>
      </c>
    </row>
    <row r="3954" spans="1:20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 s="9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6">
        <f t="shared" si="251"/>
        <v>42303.790393518517</v>
      </c>
    </row>
    <row r="3955" spans="1:20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 s="9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6">
        <f t="shared" si="251"/>
        <v>42580.978472222225</v>
      </c>
    </row>
    <row r="3956" spans="1:20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 s="9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6">
        <f t="shared" si="251"/>
        <v>41834.651203703703</v>
      </c>
    </row>
    <row r="3957" spans="1:20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 s="9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6">
        <f t="shared" si="251"/>
        <v>42336.890520833331</v>
      </c>
    </row>
    <row r="3958" spans="1:20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 s="9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6">
        <f t="shared" si="251"/>
        <v>42485.013888888891</v>
      </c>
    </row>
    <row r="3959" spans="1:20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 s="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6">
        <f t="shared" si="251"/>
        <v>42559.976319444439</v>
      </c>
    </row>
    <row r="3960" spans="1:20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 s="9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6">
        <f t="shared" si="251"/>
        <v>41853.583333333336</v>
      </c>
    </row>
    <row r="3961" spans="1:20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 s="9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6">
        <f t="shared" si="251"/>
        <v>41910.788842592592</v>
      </c>
    </row>
    <row r="3962" spans="1:20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 s="9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6">
        <f t="shared" si="251"/>
        <v>42372.845555555556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 s="9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6">
        <f t="shared" si="251"/>
        <v>41767.891319444447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 s="9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6">
        <f t="shared" si="251"/>
        <v>42336.621458333335</v>
      </c>
    </row>
    <row r="3965" spans="1:20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 s="9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6">
        <f t="shared" si="251"/>
        <v>42326.195798611108</v>
      </c>
    </row>
    <row r="3966" spans="1:20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 s="9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6">
        <f t="shared" si="251"/>
        <v>42113.680393518516</v>
      </c>
    </row>
    <row r="3967" spans="1:20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 s="9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6">
        <f t="shared" si="251"/>
        <v>42474.194212962961</v>
      </c>
    </row>
    <row r="3968" spans="1:20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 s="9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6">
        <f t="shared" si="251"/>
        <v>41844.124305555553</v>
      </c>
    </row>
    <row r="3969" spans="1:20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 s="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6">
        <f t="shared" si="251"/>
        <v>42800.290590277778</v>
      </c>
    </row>
    <row r="3970" spans="1:20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 s="9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6">
        <f t="shared" si="251"/>
        <v>42512.815659722226</v>
      </c>
    </row>
    <row r="3971" spans="1:20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 s="9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 s="9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6">
        <f t="shared" si="255"/>
        <v>42477.863553240735</v>
      </c>
    </row>
    <row r="3973" spans="1:20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 s="9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6">
        <f t="shared" si="255"/>
        <v>41841.536180555559</v>
      </c>
    </row>
    <row r="3974" spans="1:20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 s="9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6">
        <f t="shared" si="255"/>
        <v>42041.067523148144</v>
      </c>
    </row>
    <row r="3975" spans="1:20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 s="9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6">
        <f t="shared" si="255"/>
        <v>42499.166666666672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 s="9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6">
        <f t="shared" si="255"/>
        <v>42523.546851851846</v>
      </c>
    </row>
    <row r="3977" spans="1:20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 s="9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6">
        <f t="shared" si="255"/>
        <v>42564.866875</v>
      </c>
    </row>
    <row r="3978" spans="1:20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 s="9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6">
        <f t="shared" si="255"/>
        <v>41852.291666666664</v>
      </c>
    </row>
    <row r="3979" spans="1:20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 s="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6">
        <f t="shared" si="255"/>
        <v>42573.788564814815</v>
      </c>
    </row>
    <row r="3980" spans="1:20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 s="9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6">
        <f t="shared" si="255"/>
        <v>42035.642974537041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 s="9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6">
        <f t="shared" si="255"/>
        <v>42092.833333333328</v>
      </c>
    </row>
    <row r="3982" spans="1:20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 s="9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6">
        <f t="shared" si="255"/>
        <v>41825.598923611113</v>
      </c>
    </row>
    <row r="3983" spans="1:20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 s="9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6">
        <f t="shared" si="255"/>
        <v>42568.179965277777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 s="9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6">
        <f t="shared" si="255"/>
        <v>42192.809953703705</v>
      </c>
    </row>
    <row r="3985" spans="1:20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 s="9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6">
        <f t="shared" si="255"/>
        <v>41779.290972222225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 s="9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6">
        <f t="shared" si="255"/>
        <v>41951</v>
      </c>
    </row>
    <row r="3987" spans="1:20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 s="9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6">
        <f t="shared" si="255"/>
        <v>42420.878472222219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 s="9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6">
        <f t="shared" si="255"/>
        <v>42496.544444444444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 s="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6">
        <f t="shared" si="255"/>
        <v>41775.92465277778</v>
      </c>
    </row>
    <row r="3990" spans="1:20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 s="9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6">
        <f t="shared" si="255"/>
        <v>42245.08116898148</v>
      </c>
    </row>
    <row r="3991" spans="1:20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 s="9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6">
        <f t="shared" si="255"/>
        <v>42316.791446759264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 s="9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6">
        <f t="shared" si="255"/>
        <v>42431.672372685185</v>
      </c>
    </row>
    <row r="3993" spans="1:20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 s="9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6">
        <f t="shared" si="255"/>
        <v>42155.644467592589</v>
      </c>
    </row>
    <row r="3994" spans="1:20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 s="9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6">
        <f t="shared" si="255"/>
        <v>42349.982164351852</v>
      </c>
    </row>
    <row r="3995" spans="1:20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 s="9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6">
        <f t="shared" si="255"/>
        <v>42137.864722222221</v>
      </c>
    </row>
    <row r="3996" spans="1:20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 s="9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6">
        <f t="shared" si="255"/>
        <v>41839.389930555553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 s="9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6">
        <f t="shared" si="255"/>
        <v>42049.477083333331</v>
      </c>
    </row>
    <row r="3998" spans="1:20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 s="9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6">
        <f t="shared" si="255"/>
        <v>41963.669444444444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 s="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6">
        <f t="shared" si="255"/>
        <v>42099.349780092598</v>
      </c>
    </row>
    <row r="4000" spans="1:20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 s="9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6">
        <f t="shared" si="255"/>
        <v>42091.921597222223</v>
      </c>
    </row>
    <row r="4001" spans="1:20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 s="9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6">
        <f t="shared" si="255"/>
        <v>41882.827650462961</v>
      </c>
    </row>
    <row r="4002" spans="1:20" ht="21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 s="9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6">
        <f t="shared" si="255"/>
        <v>42497.603680555556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 s="9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6">
        <f t="shared" si="255"/>
        <v>42795.791666666672</v>
      </c>
    </row>
    <row r="4004" spans="1:20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 s="9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6">
        <f t="shared" si="255"/>
        <v>41909.043530092589</v>
      </c>
    </row>
    <row r="4005" spans="1:20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 s="9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6">
        <f t="shared" si="255"/>
        <v>42050.587349537032</v>
      </c>
    </row>
    <row r="4006" spans="1:20" ht="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 s="9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6">
        <f t="shared" si="255"/>
        <v>41920.16269675926</v>
      </c>
    </row>
    <row r="4007" spans="1:20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 s="9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6">
        <f t="shared" si="255"/>
        <v>41932.807696759257</v>
      </c>
    </row>
    <row r="4008" spans="1:20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 s="9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6">
        <f t="shared" si="255"/>
        <v>42416.772997685184</v>
      </c>
    </row>
    <row r="4009" spans="1:20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 s="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6">
        <f t="shared" si="255"/>
        <v>41877.686111111114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 s="9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6">
        <f t="shared" si="255"/>
        <v>42207.964201388888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 s="9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6">
        <f t="shared" si="255"/>
        <v>41891.700925925928</v>
      </c>
    </row>
    <row r="4012" spans="1:20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 s="9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6">
        <f t="shared" si="255"/>
        <v>41938.770439814813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 s="9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6">
        <f t="shared" si="255"/>
        <v>42032.54488425926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 s="9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6">
        <f t="shared" si="255"/>
        <v>42126.544548611113</v>
      </c>
    </row>
    <row r="4015" spans="1:20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 s="9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6">
        <f t="shared" si="255"/>
        <v>42051.301192129627</v>
      </c>
    </row>
    <row r="4016" spans="1:20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 s="9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6">
        <f t="shared" si="255"/>
        <v>42434.246168981481</v>
      </c>
    </row>
    <row r="4017" spans="1:20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 s="9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6">
        <f t="shared" si="255"/>
        <v>42204.780821759254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 s="9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6">
        <f t="shared" si="255"/>
        <v>41899.872685185182</v>
      </c>
    </row>
    <row r="4019" spans="1:20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 s="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6">
        <f t="shared" si="255"/>
        <v>41886.672152777777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 s="9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6">
        <f t="shared" si="255"/>
        <v>42650.91097222222</v>
      </c>
    </row>
    <row r="4021" spans="1:20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 s="9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6">
        <f t="shared" si="255"/>
        <v>42475.686111111107</v>
      </c>
    </row>
    <row r="4022" spans="1:20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 s="9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6">
        <f t="shared" si="255"/>
        <v>42087.149293981478</v>
      </c>
    </row>
    <row r="4023" spans="1:20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 s="9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6">
        <f t="shared" si="255"/>
        <v>41938.911550925928</v>
      </c>
    </row>
    <row r="4024" spans="1:20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 s="9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6">
        <f t="shared" si="255"/>
        <v>42036.120833333334</v>
      </c>
    </row>
    <row r="4025" spans="1:20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 s="9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6">
        <f t="shared" si="255"/>
        <v>42453.957905092597</v>
      </c>
    </row>
    <row r="4026" spans="1:20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 s="9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6">
        <f t="shared" si="255"/>
        <v>42247.670104166667</v>
      </c>
    </row>
    <row r="4027" spans="1:20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 s="9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6">
        <f t="shared" si="255"/>
        <v>42211.237685185188</v>
      </c>
    </row>
    <row r="4028" spans="1:20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 s="9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6">
        <f t="shared" si="255"/>
        <v>42342.697210648148</v>
      </c>
    </row>
    <row r="4029" spans="1:20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 s="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6">
        <f t="shared" si="255"/>
        <v>42789.041666666672</v>
      </c>
    </row>
    <row r="4030" spans="1:20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 s="9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6">
        <f t="shared" si="255"/>
        <v>41795.938657407409</v>
      </c>
    </row>
    <row r="4031" spans="1:20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 s="9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6">
        <f t="shared" si="255"/>
        <v>42352.025115740747</v>
      </c>
    </row>
    <row r="4032" spans="1:20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 s="9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6">
        <f t="shared" si="255"/>
        <v>42403.784027777772</v>
      </c>
    </row>
    <row r="4033" spans="1:20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 s="9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6">
        <f t="shared" si="255"/>
        <v>41991.626898148148</v>
      </c>
    </row>
    <row r="4034" spans="1:20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 s="9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6">
        <f t="shared" si="255"/>
        <v>42353.85087962963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 s="9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 s="9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6">
        <f t="shared" si="259"/>
        <v>42097.905671296292</v>
      </c>
    </row>
    <row r="4037" spans="1:20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 s="9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6">
        <f t="shared" si="259"/>
        <v>41933.882951388885</v>
      </c>
    </row>
    <row r="4038" spans="1:20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 s="9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6">
        <f t="shared" si="259"/>
        <v>41821.9375</v>
      </c>
    </row>
    <row r="4039" spans="1:20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 s="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6">
        <f t="shared" si="259"/>
        <v>42514.600694444445</v>
      </c>
    </row>
    <row r="4040" spans="1:20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 s="9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6">
        <f t="shared" si="259"/>
        <v>41929.798726851855</v>
      </c>
    </row>
    <row r="4041" spans="1:20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 s="9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6">
        <f t="shared" si="259"/>
        <v>42339.249305555553</v>
      </c>
    </row>
    <row r="4042" spans="1:20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 s="9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6">
        <f t="shared" si="259"/>
        <v>42203.125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 s="9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6">
        <f t="shared" si="259"/>
        <v>42619.474004629628</v>
      </c>
    </row>
    <row r="4044" spans="1:20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 s="9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6">
        <f t="shared" si="259"/>
        <v>42024.802777777775</v>
      </c>
    </row>
    <row r="4045" spans="1:20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 s="9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6">
        <f t="shared" si="259"/>
        <v>41963.957465277781</v>
      </c>
    </row>
    <row r="4046" spans="1:20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 s="9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6">
        <f t="shared" si="259"/>
        <v>42104.208333333328</v>
      </c>
    </row>
    <row r="4047" spans="1:20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 s="9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6">
        <f t="shared" si="259"/>
        <v>41872.201261574075</v>
      </c>
    </row>
    <row r="4048" spans="1:20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 s="9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6">
        <f t="shared" si="259"/>
        <v>41934.650578703702</v>
      </c>
    </row>
    <row r="4049" spans="1:20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 s="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6">
        <f t="shared" si="259"/>
        <v>42015.041666666672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 s="9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6">
        <f t="shared" si="259"/>
        <v>42471.467442129629</v>
      </c>
    </row>
    <row r="4051" spans="1:20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 s="9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6">
        <f t="shared" si="259"/>
        <v>42199.958506944444</v>
      </c>
    </row>
    <row r="4052" spans="1:20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 s="9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6">
        <f t="shared" si="259"/>
        <v>41935.636469907404</v>
      </c>
    </row>
    <row r="4053" spans="1:20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 s="9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6">
        <f t="shared" si="259"/>
        <v>41768.286805555559</v>
      </c>
    </row>
    <row r="4054" spans="1:20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 s="9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6">
        <f t="shared" si="259"/>
        <v>41925.878657407404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 s="9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6">
        <f t="shared" si="259"/>
        <v>41958.833333333328</v>
      </c>
    </row>
    <row r="4056" spans="1:20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 s="9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6">
        <f t="shared" si="259"/>
        <v>42644.166666666672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 s="9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6">
        <f t="shared" si="259"/>
        <v>41809.648506944446</v>
      </c>
    </row>
    <row r="4058" spans="1:20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 s="9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6">
        <f t="shared" si="259"/>
        <v>42554.832638888889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 s="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6">
        <f t="shared" si="259"/>
        <v>42333.958333333328</v>
      </c>
    </row>
    <row r="4060" spans="1:20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 s="9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6">
        <f t="shared" si="259"/>
        <v>42461.165972222225</v>
      </c>
    </row>
    <row r="4061" spans="1:20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 s="9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6">
        <f t="shared" si="259"/>
        <v>41898.125</v>
      </c>
    </row>
    <row r="4062" spans="1:20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 s="9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6">
        <f t="shared" si="259"/>
        <v>41813.666666666664</v>
      </c>
    </row>
    <row r="4063" spans="1:20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 s="9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6">
        <f t="shared" si="259"/>
        <v>42481.099803240737</v>
      </c>
    </row>
    <row r="4064" spans="1:20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 s="9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6">
        <f t="shared" si="259"/>
        <v>42553.739212962959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 s="9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6">
        <f t="shared" si="259"/>
        <v>41817.681527777779</v>
      </c>
    </row>
    <row r="4066" spans="1:20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 s="9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6">
        <f t="shared" si="259"/>
        <v>42123.588263888887</v>
      </c>
    </row>
    <row r="4067" spans="1:20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 s="9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6">
        <f t="shared" si="259"/>
        <v>41863.951516203706</v>
      </c>
    </row>
    <row r="4068" spans="1:20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 s="9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6">
        <f t="shared" si="259"/>
        <v>42509.039212962962</v>
      </c>
    </row>
    <row r="4069" spans="1:20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 s="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6">
        <f t="shared" si="259"/>
        <v>42275.117476851854</v>
      </c>
    </row>
    <row r="4070" spans="1:20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 s="9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6">
        <f t="shared" si="259"/>
        <v>42748.961805555555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 s="9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6">
        <f t="shared" si="259"/>
        <v>42063.5</v>
      </c>
    </row>
    <row r="4072" spans="1:20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 s="9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6">
        <f t="shared" si="259"/>
        <v>42064.125</v>
      </c>
    </row>
    <row r="4073" spans="1:20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 s="9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6">
        <f t="shared" si="259"/>
        <v>42730.804756944446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 s="9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6">
        <f t="shared" si="259"/>
        <v>41872.77443287037</v>
      </c>
    </row>
    <row r="4075" spans="1:20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 s="9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6">
        <f t="shared" si="259"/>
        <v>42133.166666666672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 s="9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6">
        <f t="shared" si="259"/>
        <v>42313.594618055555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 s="9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6">
        <f t="shared" si="259"/>
        <v>41820.727777777778</v>
      </c>
    </row>
    <row r="4078" spans="1:20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 s="9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6">
        <f t="shared" si="259"/>
        <v>41933.82708333333</v>
      </c>
    </row>
    <row r="4079" spans="1:20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 s="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6">
        <f t="shared" si="259"/>
        <v>42725.7105787037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 s="9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6">
        <f t="shared" si="259"/>
        <v>42762.787523148145</v>
      </c>
    </row>
    <row r="4081" spans="1:20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 s="9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6">
        <f t="shared" si="259"/>
        <v>42540.938900462963</v>
      </c>
    </row>
    <row r="4082" spans="1:20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 s="9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6">
        <f t="shared" si="259"/>
        <v>42535.787500000006</v>
      </c>
    </row>
    <row r="4083" spans="1:20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 s="9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6">
        <f t="shared" si="259"/>
        <v>42071.539641203708</v>
      </c>
    </row>
    <row r="4084" spans="1:20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 s="9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6">
        <f t="shared" si="259"/>
        <v>42322.958333333328</v>
      </c>
    </row>
    <row r="4085" spans="1:20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 s="9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6">
        <f t="shared" si="259"/>
        <v>42383.761759259258</v>
      </c>
    </row>
    <row r="4086" spans="1:20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 s="9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6">
        <f t="shared" si="259"/>
        <v>42652.436412037037</v>
      </c>
    </row>
    <row r="4087" spans="1:20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 s="9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6">
        <f t="shared" si="259"/>
        <v>42087.165972222225</v>
      </c>
    </row>
    <row r="4088" spans="1:20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 s="9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6">
        <f t="shared" si="259"/>
        <v>42329.166666666672</v>
      </c>
    </row>
    <row r="4089" spans="1:20" ht="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 s="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6">
        <f t="shared" si="259"/>
        <v>42568.742893518516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 s="9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6">
        <f t="shared" si="259"/>
        <v>42020.434722222228</v>
      </c>
    </row>
    <row r="4091" spans="1:20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 s="9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6">
        <f t="shared" si="259"/>
        <v>42155.732638888891</v>
      </c>
    </row>
    <row r="4092" spans="1:20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 s="9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6">
        <f t="shared" si="259"/>
        <v>42223.625</v>
      </c>
    </row>
    <row r="4093" spans="1:20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 s="9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6">
        <f t="shared" si="259"/>
        <v>42020.506377314814</v>
      </c>
    </row>
    <row r="4094" spans="1:20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 s="9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6">
        <f t="shared" si="259"/>
        <v>42099.153321759266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 s="9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6">
        <f t="shared" si="259"/>
        <v>42238.815891203703</v>
      </c>
    </row>
    <row r="4096" spans="1:20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 s="9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6">
        <f t="shared" si="259"/>
        <v>41934.207638888889</v>
      </c>
    </row>
    <row r="4097" spans="1:20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 s="9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6">
        <f t="shared" si="259"/>
        <v>42723.031828703708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 s="9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6">
        <f t="shared" si="259"/>
        <v>42794.368749999994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 s="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 s="9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6">
        <f t="shared" si="263"/>
        <v>42525.722187499996</v>
      </c>
    </row>
    <row r="4101" spans="1:20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 s="9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6">
        <f t="shared" si="263"/>
        <v>42615.850381944445</v>
      </c>
    </row>
    <row r="4102" spans="1:20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 s="9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6">
        <f t="shared" si="263"/>
        <v>41937.124884259261</v>
      </c>
    </row>
    <row r="4103" spans="1:20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 s="9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6">
        <f t="shared" si="263"/>
        <v>42760.903726851851</v>
      </c>
    </row>
    <row r="4104" spans="1:20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 s="9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6">
        <f t="shared" si="263"/>
        <v>42505.848067129627</v>
      </c>
    </row>
    <row r="4105" spans="1:20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 s="9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6">
        <f t="shared" si="263"/>
        <v>42242.772222222222</v>
      </c>
    </row>
    <row r="4106" spans="1:20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 s="9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6">
        <f t="shared" si="263"/>
        <v>42670.278171296297</v>
      </c>
    </row>
    <row r="4107" spans="1:20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 s="9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6">
        <f t="shared" si="263"/>
        <v>42730.010520833333</v>
      </c>
    </row>
    <row r="4108" spans="1:20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 s="9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6">
        <f t="shared" si="263"/>
        <v>42096.041666666672</v>
      </c>
    </row>
    <row r="4109" spans="1:20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 s="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6">
        <f t="shared" si="263"/>
        <v>41906.916678240741</v>
      </c>
    </row>
    <row r="4110" spans="1:20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 s="9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6">
        <f t="shared" si="263"/>
        <v>42797.208333333328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 s="9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6">
        <f t="shared" si="263"/>
        <v>42337.581064814818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 s="9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6">
        <f t="shared" si="263"/>
        <v>42572.626747685179</v>
      </c>
    </row>
    <row r="4113" spans="1:20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 s="9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6">
        <f t="shared" si="263"/>
        <v>42059.135879629626</v>
      </c>
    </row>
    <row r="4114" spans="1:20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 s="9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6">
        <f t="shared" si="263"/>
        <v>42428</v>
      </c>
    </row>
    <row r="4115" spans="1:20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 s="9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S1 U1">
    <cfRule type="colorScale" priority="2">
      <colorScale>
        <cfvo type="min"/>
        <cfvo type="percentile" val="90"/>
        <color rgb="FFC00000"/>
        <color rgb="FF00B0F0"/>
      </colorScale>
    </cfRule>
  </conditionalFormatting>
  <conditionalFormatting sqref="T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5B9BB-2324-FE43-BF3B-BE6F5873DCE4}">
  <dimension ref="A1:F6"/>
  <sheetViews>
    <sheetView zoomScale="110" zoomScaleNormal="110" workbookViewId="0">
      <selection activeCell="O25" sqref="O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65582-912D-8B45-93F2-FC8AAA12C63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D4320-B9D4-FD46-9684-3D5A1616A82F}">
  <dimension ref="A1:F18"/>
  <sheetViews>
    <sheetView workbookViewId="0">
      <selection activeCell="M27" sqref="M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0B7D-0CA2-F94C-8FA8-380564D0D2A6}">
  <dimension ref="A1:F6"/>
  <sheetViews>
    <sheetView workbookViewId="0">
      <selection activeCell="G6" sqref="G6"/>
    </sheetView>
  </sheetViews>
  <sheetFormatPr baseColWidth="10" defaultRowHeight="15" x14ac:dyDescent="0.2"/>
  <cols>
    <col min="1" max="1" width="56.5" bestFit="1" customWidth="1"/>
    <col min="2" max="2" width="81.6640625" customWidth="1"/>
    <col min="3" max="3" width="5.1640625" bestFit="1" customWidth="1"/>
    <col min="4" max="4" width="7.5" bestFit="1" customWidth="1"/>
    <col min="5" max="5" width="15" bestFit="1" customWidth="1"/>
    <col min="6" max="6" width="12.33203125" bestFit="1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" t="s">
        <v>8307</v>
      </c>
      <c r="F1" s="1" t="s">
        <v>8261</v>
      </c>
    </row>
    <row r="2" spans="1:6" ht="66" x14ac:dyDescent="0.25">
      <c r="A2" s="18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66" x14ac:dyDescent="0.25">
      <c r="A3" s="18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88" x14ac:dyDescent="0.25">
      <c r="A4" s="18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66" x14ac:dyDescent="0.25">
      <c r="A5" s="18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88" x14ac:dyDescent="0.25">
      <c r="A6" s="18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conditionalFormatting sqref="E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C732-79C6-5046-8715-E2993B94F648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20" bestFit="1" customWidth="1"/>
    <col min="3" max="3" width="21.83203125" bestFit="1" customWidth="1"/>
  </cols>
  <sheetData>
    <row r="1" spans="1:3" x14ac:dyDescent="0.2">
      <c r="B1" t="s">
        <v>8388</v>
      </c>
      <c r="C1" t="s">
        <v>8389</v>
      </c>
    </row>
    <row r="2" spans="1:3" ht="21" x14ac:dyDescent="0.25">
      <c r="A2" t="s">
        <v>8384</v>
      </c>
      <c r="B2" s="21" t="e">
        <f>AVERAGE(#REF!)</f>
        <v>#REF!</v>
      </c>
      <c r="C2" s="21" t="e">
        <f>AVERAGE(#REF!)</f>
        <v>#REF!</v>
      </c>
    </row>
    <row r="3" spans="1:3" ht="21" x14ac:dyDescent="0.25">
      <c r="A3" t="s">
        <v>8385</v>
      </c>
      <c r="B3" s="21" t="e">
        <f>MEDIAN(#REF!)</f>
        <v>#REF!</v>
      </c>
      <c r="C3" s="21" t="e">
        <f>MEDIAN(#REF!)</f>
        <v>#REF!</v>
      </c>
    </row>
    <row r="4" spans="1:3" ht="21" x14ac:dyDescent="0.25">
      <c r="A4" t="s">
        <v>8390</v>
      </c>
      <c r="B4" s="22" t="e">
        <f>_xlfn.STDEV.P(#REF!)</f>
        <v>#REF!</v>
      </c>
      <c r="C4" s="22" t="e">
        <f>_xlfn.STDEV.P(#REF!)</f>
        <v>#REF!</v>
      </c>
    </row>
    <row r="5" spans="1:3" ht="21" x14ac:dyDescent="0.25">
      <c r="A5" t="s">
        <v>8391</v>
      </c>
      <c r="B5" s="22" t="e">
        <f>_xlfn.QUARTILE.EXC(#REF!, 3)</f>
        <v>#REF!</v>
      </c>
      <c r="C5" s="21" t="e">
        <f>_xlfn.QUARTILE.EXC(#REF!, 3)</f>
        <v>#REF!</v>
      </c>
    </row>
    <row r="6" spans="1:3" ht="21" x14ac:dyDescent="0.25">
      <c r="A6" t="s">
        <v>8392</v>
      </c>
      <c r="B6" s="22" t="e">
        <f>_xlfn.QUARTILE.EXC(#REF!, 1)</f>
        <v>#REF!</v>
      </c>
      <c r="C6" s="22" t="e">
        <f>_xlfn.QUARTILE.EXC(#REF!, 1)</f>
        <v>#REF!</v>
      </c>
    </row>
    <row r="7" spans="1:3" ht="21" x14ac:dyDescent="0.25">
      <c r="A7" t="s">
        <v>8393</v>
      </c>
      <c r="B7" s="21" t="e">
        <f>B5-B6</f>
        <v>#REF!</v>
      </c>
      <c r="C7" s="21" t="e">
        <f>C5-C6</f>
        <v>#REF!</v>
      </c>
    </row>
    <row r="8" spans="1:3" ht="21" x14ac:dyDescent="0.25">
      <c r="B8" s="23"/>
      <c r="C8" s="23"/>
    </row>
    <row r="9" spans="1:3" ht="21" x14ac:dyDescent="0.25">
      <c r="A9" t="s">
        <v>8386</v>
      </c>
      <c r="B9" s="23" t="e">
        <f>AVERAGE(#REF!)</f>
        <v>#REF!</v>
      </c>
      <c r="C9" s="23" t="e">
        <f>AVERAGE(#REF!)</f>
        <v>#REF!</v>
      </c>
    </row>
    <row r="10" spans="1:3" ht="21" x14ac:dyDescent="0.25">
      <c r="A10" t="s">
        <v>8387</v>
      </c>
      <c r="B10" s="23" t="e">
        <f>MEDIAN(#REF!)</f>
        <v>#REF!</v>
      </c>
      <c r="C10" s="21" t="e">
        <f>MEDIAN(#REF!)</f>
        <v>#REF!</v>
      </c>
    </row>
    <row r="11" spans="1:3" ht="21" x14ac:dyDescent="0.25">
      <c r="A11" t="s">
        <v>8394</v>
      </c>
      <c r="B11" s="22" t="e">
        <f>_xlfn.STDEV.P(#REF!)</f>
        <v>#REF!</v>
      </c>
      <c r="C11" s="24" t="e">
        <f>_xlfn.STDEV.P(#REF!)</f>
        <v>#REF!</v>
      </c>
    </row>
    <row r="12" spans="1:3" ht="21" x14ac:dyDescent="0.25">
      <c r="A12" t="s">
        <v>8395</v>
      </c>
      <c r="B12" s="24" t="e">
        <f>_xlfn.QUARTILE.EXC(#REF!, 3)</f>
        <v>#REF!</v>
      </c>
      <c r="C12" s="24" t="e">
        <f>_xlfn.QUARTILE.EXC(#REF!, 3)</f>
        <v>#REF!</v>
      </c>
    </row>
    <row r="13" spans="1:3" ht="21" x14ac:dyDescent="0.25">
      <c r="A13" t="s">
        <v>8396</v>
      </c>
      <c r="B13" s="24" t="e">
        <f>_xlfn.QUARTILE.EXC(#REF!, 1)</f>
        <v>#REF!</v>
      </c>
      <c r="C13" s="22" t="e">
        <f>_xlfn.QUARTILE.EXC(#REF!, 1)</f>
        <v>#REF!</v>
      </c>
    </row>
    <row r="14" spans="1:3" ht="21" x14ac:dyDescent="0.25">
      <c r="A14" t="s">
        <v>8397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8165B-5C5C-8B49-AD73-11393DE43D44}">
  <dimension ref="A1:E18"/>
  <sheetViews>
    <sheetView tabSelected="1" workbookViewId="0">
      <selection activeCell="P27" sqref="P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33B4D-4380-9F42-B3CB-BFFEB2F2D6ED}">
  <dimension ref="A1:H13"/>
  <sheetViews>
    <sheetView workbookViewId="0">
      <selection activeCell="F2" sqref="F2:H13"/>
    </sheetView>
  </sheetViews>
  <sheetFormatPr baseColWidth="10" defaultRowHeight="15" x14ac:dyDescent="0.2"/>
  <cols>
    <col min="1" max="1" width="13.5" bestFit="1" customWidth="1"/>
    <col min="2" max="2" width="30.83203125" bestFit="1" customWidth="1"/>
    <col min="3" max="3" width="23.5" bestFit="1" customWidth="1"/>
    <col min="4" max="4" width="28.6640625" bestFit="1" customWidth="1"/>
    <col min="5" max="5" width="22.1640625" bestFit="1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25" x14ac:dyDescent="0.25">
      <c r="A1" s="18" t="s">
        <v>8382</v>
      </c>
      <c r="B1" s="18" t="s">
        <v>8398</v>
      </c>
      <c r="C1" s="18" t="s">
        <v>8399</v>
      </c>
      <c r="D1" s="18" t="s">
        <v>8400</v>
      </c>
      <c r="E1" s="18" t="s">
        <v>8401</v>
      </c>
      <c r="F1" s="18" t="s">
        <v>8402</v>
      </c>
      <c r="G1" s="18" t="s">
        <v>8403</v>
      </c>
      <c r="H1" s="18" t="s">
        <v>8404</v>
      </c>
    </row>
    <row r="2" spans="1:8" x14ac:dyDescent="0.2">
      <c r="A2" t="s">
        <v>8405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5">
        <f>ROUND(B2/$E2,2)</f>
        <v>0.76</v>
      </c>
      <c r="G2" s="25">
        <f>ROUND(C2/$E2,2)</f>
        <v>0.24</v>
      </c>
      <c r="H2" s="25">
        <f>ROUND(D2/$E2,2)</f>
        <v>0</v>
      </c>
    </row>
    <row r="3" spans="1:8" x14ac:dyDescent="0.2">
      <c r="A3" t="s">
        <v>8406</v>
      </c>
      <c r="B3">
        <f>COUNTIFS(Kickstarter!$D:$D, "&gt;=1000",Kickstarter!$D:$D, "&lt;=4999",Kickstarter!$F:$F, "successful", Kickstarter!$R:$R, "plays")</f>
        <v>388</v>
      </c>
      <c r="C3">
        <f>COUNTIFS(Kickstarter!$D:$D, "&gt;=1000",Kickstarter!$D:$D, "&lt;=4999",Kickstarter!$F:$F, "failed", Kickstarter!$R:$R, "plays")</f>
        <v>146</v>
      </c>
      <c r="D3">
        <f>COUNTIFS(Kickstarter!$D:$D, "&gt;=1000",Kickstarter!$D:$D, "&lt;=4999",Kickstarter!$F:$F, "canceled", Kickstarter!$R:$R, "plays")</f>
        <v>0</v>
      </c>
      <c r="E3">
        <f t="shared" ref="E3:E13" si="0">SUM(B3:D3)</f>
        <v>534</v>
      </c>
      <c r="F3" s="25">
        <f t="shared" ref="F3:H13" si="1">ROUND(B3/$E3,2)</f>
        <v>0.73</v>
      </c>
      <c r="G3" s="25">
        <f t="shared" si="1"/>
        <v>0.27</v>
      </c>
      <c r="H3" s="25">
        <f t="shared" si="1"/>
        <v>0</v>
      </c>
    </row>
    <row r="4" spans="1:8" x14ac:dyDescent="0.2">
      <c r="A4" t="s">
        <v>8407</v>
      </c>
      <c r="B4">
        <f>COUNTIFS(Kickstarter!$D:$D, "&gt;=5000",Kickstarter!$D:$D, "&lt;=9999",Kickstarter!$F:$F, "successful", Kickstarter!$R:$R, "plays")</f>
        <v>93</v>
      </c>
      <c r="C4">
        <f>COUNTIFS(Kickstarter!$D:$D, "&gt;=5000",Kickstarter!$D:$D, "&lt;=9999",Kickstarter!$F:$F, "failed", Kickstarter!$R:$R, "plays")</f>
        <v>76</v>
      </c>
      <c r="D4">
        <f>COUNTIFS(Kickstarter!$D:$D, "&gt;=5000",Kickstarter!$D:$D, "&lt;=9999",Kickstarter!$F:$F, "canceled", Kickstarter!$R:$R, "plays")</f>
        <v>0</v>
      </c>
      <c r="E4">
        <f t="shared" si="0"/>
        <v>169</v>
      </c>
      <c r="F4" s="25">
        <f t="shared" si="1"/>
        <v>0.55000000000000004</v>
      </c>
      <c r="G4" s="25">
        <f t="shared" si="1"/>
        <v>0.45</v>
      </c>
      <c r="H4" s="25">
        <f t="shared" si="1"/>
        <v>0</v>
      </c>
    </row>
    <row r="5" spans="1:8" x14ac:dyDescent="0.2">
      <c r="A5" t="s">
        <v>8408</v>
      </c>
      <c r="B5">
        <f>COUNTIFS(Kickstarter!$D:$D, "&gt;=10000",Kickstarter!$D:$D, "&lt;=14999",Kickstarter!$F:$F, "successful", Kickstarter!$R:$R, "plays")</f>
        <v>39</v>
      </c>
      <c r="C5">
        <f>COUNTIFS(Kickstarter!$D:$D, "&gt;=10000",Kickstarter!$D:$D, "&lt;=14999",Kickstarter!$F:$F, "failed", Kickstarter!$R:$R, "plays")</f>
        <v>33</v>
      </c>
      <c r="D5">
        <f>COUNTIFS(Kickstarter!$D:$D, "&gt;=10000",Kickstarter!$D:$D, "&lt;=14999",Kickstarter!$F:$F, "canceled", Kickstarter!$R:$R, "plays")</f>
        <v>0</v>
      </c>
      <c r="E5">
        <f t="shared" si="0"/>
        <v>72</v>
      </c>
      <c r="F5" s="25">
        <f t="shared" si="1"/>
        <v>0.54</v>
      </c>
      <c r="G5" s="25">
        <f t="shared" si="1"/>
        <v>0.46</v>
      </c>
      <c r="H5" s="25">
        <f t="shared" si="1"/>
        <v>0</v>
      </c>
    </row>
    <row r="6" spans="1:8" x14ac:dyDescent="0.2">
      <c r="A6" t="s">
        <v>8409</v>
      </c>
      <c r="B6">
        <f>COUNTIFS(Kickstarter!$D:$D, "&gt;=15000",Kickstarter!$D:$D, "&lt;=19999",Kickstarter!$F:$F, "successful", Kickstarter!$R:$R, "plays")</f>
        <v>12</v>
      </c>
      <c r="C6">
        <f>COUNTIFS(Kickstarter!$D:$D, "&gt;=15000",Kickstarter!$D:$D, "&lt;=19999",Kickstarter!$F:$F, "failed", Kickstarter!$R:$R, "plays")</f>
        <v>12</v>
      </c>
      <c r="D6">
        <f>COUNTIFS(Kickstarter!$D:$D, "&gt;=15000",Kickstarter!$D:$D, "&lt;=19999",Kickstarter!$F:$F,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1"/>
        <v>0.5</v>
      </c>
      <c r="H6" s="25">
        <f t="shared" si="1"/>
        <v>0</v>
      </c>
    </row>
    <row r="7" spans="1:8" x14ac:dyDescent="0.2">
      <c r="A7" t="s">
        <v>8410</v>
      </c>
      <c r="B7">
        <f>COUNTIFS(Kickstarter!$D:$D, "&gt;=20000",Kickstarter!$D:$D, "&lt;=24999",Kickstarter!$F:$F, "successful", Kickstarter!$R:$R, "plays")</f>
        <v>9</v>
      </c>
      <c r="C7">
        <f>COUNTIFS(Kickstarter!$D:$D, "&gt;=20000",Kickstarter!$D:$D, "&lt;=24999",Kickstarter!$F:$F, "failed", Kickstarter!$R:$R, "plays")</f>
        <v>11</v>
      </c>
      <c r="D7">
        <f>COUNTIFS(Kickstarter!$D:$D, "&gt;=20000",Kickstarter!$D:$D, "&lt;=24999",Kickstarter!$F:$F,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1"/>
        <v>0.55000000000000004</v>
      </c>
      <c r="H7" s="25">
        <f t="shared" si="1"/>
        <v>0</v>
      </c>
    </row>
    <row r="8" spans="1:8" x14ac:dyDescent="0.2">
      <c r="A8" t="s">
        <v>8411</v>
      </c>
      <c r="B8">
        <f>COUNTIFS(Kickstarter!$D:$D, "&gt;=25000",Kickstarter!$D:$D, "&lt;=29999",Kickstarter!$F:$F, "successful", Kickstarter!$R:$R, "plays")</f>
        <v>1</v>
      </c>
      <c r="C8">
        <f>COUNTIFS(Kickstarter!$D:$D, "&gt;=25000",Kickstarter!$D:$D, "&lt;=29999",Kickstarter!$F:$F, "failed", Kickstarter!$R:$R, "plays")</f>
        <v>4</v>
      </c>
      <c r="D8">
        <f>COUNTIFS(Kickstarter!$D:$D, "&gt;=25000",Kickstarter!$D:$D, "&lt;=29999",Kickstarter!$F:$F,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1"/>
        <v>0.8</v>
      </c>
      <c r="H8" s="25">
        <f t="shared" si="1"/>
        <v>0</v>
      </c>
    </row>
    <row r="9" spans="1:8" x14ac:dyDescent="0.2">
      <c r="A9" t="s">
        <v>8412</v>
      </c>
      <c r="B9">
        <f>COUNTIFS(Kickstarter!$D:$D, "&gt;=30000",Kickstarter!$D:$D, "&lt;=34999",Kickstarter!$F:$F, "successful", Kickstarter!$R:$R, "plays")</f>
        <v>3</v>
      </c>
      <c r="C9">
        <f>COUNTIFS(Kickstarter!$D:$D, "&gt;=30000",Kickstarter!$D:$D, "&lt;=34999",Kickstarter!$F:$F, "failed", Kickstarter!$R:$R, "plays")</f>
        <v>8</v>
      </c>
      <c r="D9">
        <f>COUNTIFS(Kickstarter!$D:$D, "&gt;=30000",Kickstarter!$D:$D, "&lt;=34999",Kickstarter!$F:$F, "canceled", Kickstarter!$R:$R, "plays")</f>
        <v>0</v>
      </c>
      <c r="E9">
        <f t="shared" si="0"/>
        <v>11</v>
      </c>
      <c r="F9" s="25">
        <f t="shared" si="1"/>
        <v>0.27</v>
      </c>
      <c r="G9" s="25">
        <f t="shared" si="1"/>
        <v>0.73</v>
      </c>
      <c r="H9" s="25">
        <f t="shared" si="1"/>
        <v>0</v>
      </c>
    </row>
    <row r="10" spans="1:8" x14ac:dyDescent="0.2">
      <c r="A10" t="s">
        <v>8413</v>
      </c>
      <c r="B10">
        <f>COUNTIFS(Kickstarter!$D:$D, "&gt;=35000",Kickstarter!$D:$D, "&lt;=39999",Kickstarter!$F:$F, "successful", Kickstarter!$R:$R, "plays")</f>
        <v>4</v>
      </c>
      <c r="C10">
        <f>COUNTIFS(Kickstarter!$D:$D, "&gt;=35000",Kickstarter!$D:$D, "&lt;=39999",Kickstarter!$F:$F, "failed", Kickstarter!$R:$R, "plays")</f>
        <v>2</v>
      </c>
      <c r="D10">
        <f>COUNTIFS(Kickstarter!$D:$D, "&gt;=35000",Kickstarter!$D:$D, "&lt;=39999",Kickstarter!$F:$F, "canceled", Kickstarter!$R:$R, "plays")</f>
        <v>0</v>
      </c>
      <c r="E10">
        <f t="shared" si="0"/>
        <v>6</v>
      </c>
      <c r="F10" s="25">
        <f t="shared" si="1"/>
        <v>0.67</v>
      </c>
      <c r="G10" s="25">
        <f t="shared" si="1"/>
        <v>0.33</v>
      </c>
      <c r="H10" s="25">
        <f t="shared" si="1"/>
        <v>0</v>
      </c>
    </row>
    <row r="11" spans="1:8" x14ac:dyDescent="0.2">
      <c r="A11" t="s">
        <v>8414</v>
      </c>
      <c r="B11">
        <f>COUNTIFS(Kickstarter!$D:$D, "&gt;=40000",Kickstarter!$D:$D, "&lt;=44999",Kickstarter!$F:$F, "successful", Kickstarter!$R:$R, "plays")</f>
        <v>2</v>
      </c>
      <c r="C11">
        <f>COUNTIFS(Kickstarter!$D:$D, "&gt;=40000",Kickstarter!$D:$D, "&lt;=44999",Kickstarter!$F:$F, "failed", Kickstarter!$R:$R, "plays")</f>
        <v>1</v>
      </c>
      <c r="D11">
        <f>COUNTIFS(Kickstarter!$D:$D, "&gt;=40000",Kickstarter!$D:$D, "&lt;=44999",Kickstarter!$F:$F, "canceled", Kickstarter!$R:$R, "plays")</f>
        <v>0</v>
      </c>
      <c r="E11">
        <f t="shared" si="0"/>
        <v>3</v>
      </c>
      <c r="F11" s="25">
        <f t="shared" si="1"/>
        <v>0.67</v>
      </c>
      <c r="G11" s="25">
        <f t="shared" si="1"/>
        <v>0.33</v>
      </c>
      <c r="H11" s="25">
        <f t="shared" si="1"/>
        <v>0</v>
      </c>
    </row>
    <row r="12" spans="1:8" x14ac:dyDescent="0.2">
      <c r="A12" t="s">
        <v>8415</v>
      </c>
      <c r="B12">
        <f>COUNTIFS(Kickstarter!$D:$D, "&gt;=45000",Kickstarter!$D:$D, "&lt;=49999",Kickstarter!$F:$F, "successful", Kickstarter!$R:$R, "plays")</f>
        <v>0</v>
      </c>
      <c r="C12">
        <f>COUNTIFS(Kickstarter!$D:$D, "&gt;=45000",Kickstarter!$D:$D, "&lt;=49999",Kickstarter!$F:$F, "failed", Kickstarter!$R:$R, "plays")</f>
        <v>1</v>
      </c>
      <c r="D12">
        <f>COUNTIFS(Kickstarter!$D:$D, "&gt;=45000",Kickstarter!$D:$D, "&lt;=49999",Kickstarter!$F:$F,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1"/>
        <v>1</v>
      </c>
      <c r="H12" s="25">
        <f t="shared" si="1"/>
        <v>0</v>
      </c>
    </row>
    <row r="13" spans="1:8" x14ac:dyDescent="0.2">
      <c r="A13" t="s">
        <v>8416</v>
      </c>
      <c r="B13">
        <f>COUNTIFS(Kickstarter!$D:$D, "&gt;=50000",Kickstarter!$F:$F, "successful", Kickstarter!$R:$R, "plays")</f>
        <v>2</v>
      </c>
      <c r="C13">
        <f>COUNTIFS(Kickstarter!$D:$D, "&gt;=50000",Kickstarter!$F:$F, "failed", Kickstarter!$R:$R, "plays")</f>
        <v>14</v>
      </c>
      <c r="D13">
        <f>COUNTIFS(Kickstarter!$D:$D, "&gt;=50000",Kickstarter!$F:$F, "canceled", Kickstarter!$R:$R, "plays")</f>
        <v>0</v>
      </c>
      <c r="E13">
        <f t="shared" si="0"/>
        <v>16</v>
      </c>
      <c r="F13" s="25">
        <f t="shared" si="1"/>
        <v>0.13</v>
      </c>
      <c r="G13" s="25">
        <f t="shared" si="1"/>
        <v>0.88</v>
      </c>
      <c r="H13" s="25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Snarsky</cp:lastModifiedBy>
  <dcterms:created xsi:type="dcterms:W3CDTF">2017-04-20T15:17:24Z</dcterms:created>
  <dcterms:modified xsi:type="dcterms:W3CDTF">2022-02-28T01:12:20Z</dcterms:modified>
</cp:coreProperties>
</file>