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snarsky/Downloads/"/>
    </mc:Choice>
  </mc:AlternateContent>
  <xr:revisionPtr revIDLastSave="0" documentId="13_ncr:1_{2EB206E3-45CA-5647-B271-07FABF12E48B}" xr6:coauthVersionLast="47" xr6:coauthVersionMax="47" xr10:uidLastSave="{00000000-0000-0000-0000-000000000000}"/>
  <bookViews>
    <workbookView xWindow="0" yWindow="460" windowWidth="27620" windowHeight="1496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Kickstarter!$A$1:$U$4115</definedName>
  </definedNames>
  <calcPr calcId="191029"/>
  <pivotCaches>
    <pivotCache cacheId="27" r:id="rId9"/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522" i="1" l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" i="1"/>
  <c r="D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B13" i="8"/>
  <c r="C6" i="8"/>
  <c r="B6" i="8"/>
  <c r="C12" i="8"/>
  <c r="C14" i="8" s="1"/>
  <c r="C5" i="8"/>
  <c r="B12" i="8"/>
  <c r="B14" i="8" s="1"/>
  <c r="B5" i="8"/>
  <c r="B7" i="8" s="1"/>
  <c r="C11" i="8"/>
  <c r="C4" i="8"/>
  <c r="B11" i="8"/>
  <c r="B4" i="8"/>
  <c r="C9" i="8"/>
  <c r="B9" i="8"/>
  <c r="B2" i="8"/>
  <c r="B10" i="8"/>
  <c r="C10" i="8"/>
  <c r="C3" i="8"/>
  <c r="B3" i="8"/>
  <c r="C2" i="8"/>
  <c r="F3" i="5"/>
  <c r="F4" i="5"/>
  <c r="F5" i="5"/>
  <c r="F6" i="5"/>
  <c r="F2" i="5"/>
  <c r="D2" i="5"/>
  <c r="B3" i="5"/>
  <c r="B4" i="5"/>
  <c r="B5" i="5"/>
  <c r="B6" i="5"/>
  <c r="D3" i="5"/>
  <c r="D4" i="5"/>
  <c r="D5" i="5"/>
  <c r="D6" i="5"/>
  <c r="C2" i="5"/>
  <c r="C3" i="5"/>
  <c r="C4" i="5"/>
  <c r="C5" i="5"/>
  <c r="C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11" l="1"/>
  <c r="G6" i="11"/>
  <c r="G7" i="11"/>
  <c r="E12" i="11"/>
  <c r="H12" i="11" s="1"/>
  <c r="E8" i="11"/>
  <c r="H8" i="11" s="1"/>
  <c r="E4" i="11"/>
  <c r="H4" i="11" s="1"/>
  <c r="E11" i="11"/>
  <c r="G11" i="11" s="1"/>
  <c r="E7" i="11"/>
  <c r="F7" i="11" s="1"/>
  <c r="E3" i="11"/>
  <c r="H3" i="11" s="1"/>
  <c r="E2" i="11"/>
  <c r="H2" i="11" s="1"/>
  <c r="E10" i="11"/>
  <c r="H10" i="11" s="1"/>
  <c r="E6" i="11"/>
  <c r="H6" i="11" s="1"/>
  <c r="E13" i="11"/>
  <c r="H13" i="11" s="1"/>
  <c r="E9" i="11"/>
  <c r="G9" i="11" s="1"/>
  <c r="E5" i="11"/>
  <c r="G5" i="11" s="1"/>
  <c r="C7" i="8"/>
  <c r="F13" i="11" l="1"/>
  <c r="G10" i="11"/>
  <c r="F11" i="11"/>
  <c r="F5" i="11"/>
  <c r="F3" i="11"/>
  <c r="H5" i="11"/>
  <c r="H11" i="11"/>
  <c r="F12" i="11"/>
  <c r="H9" i="11"/>
  <c r="G4" i="11"/>
  <c r="G3" i="11"/>
  <c r="F2" i="11"/>
  <c r="G13" i="11"/>
  <c r="F9" i="11"/>
  <c r="H7" i="11"/>
  <c r="G2" i="11"/>
  <c r="G12" i="11"/>
  <c r="F8" i="11"/>
  <c r="F10" i="11"/>
  <c r="G8" i="11"/>
  <c r="F4" i="1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<sst xmlns="http://schemas.openxmlformats.org/spreadsheetml/2006/main" count="33050" uniqueCount="8417">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</sst>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6"/>
      <color theme="1"/>
      <name val="Monaco"/>
      <family val="2"/>
    </font>
    <font>
      <sz val="20"/>
      <color rgb="FF2B2B2B"/>
      <name val="Arial"/>
      <family val="2"/>
    </font>
    <font>
      <sz val="16"/>
      <name val="Monaco"/>
      <family val="2"/>
    </font>
    <font>
      <sz val="16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/>
    <xf numFmtId="0" fontId="2" fillId="0" borderId="0" xfId="0" applyFont="1" applyAlignment="1">
      <alignment wrapText="1"/>
    </xf>
    <xf numFmtId="165" fontId="5" fillId="0" borderId="0" xfId="0" applyNumberFormat="1" applyFont="1" applyFill="1"/>
    <xf numFmtId="165" fontId="5" fillId="0" borderId="0" xfId="0" applyNumberFormat="1" applyFont="1"/>
    <xf numFmtId="165" fontId="6" fillId="0" borderId="0" xfId="0" applyNumberFormat="1" applyFont="1" applyFill="1"/>
    <xf numFmtId="165" fontId="6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3-BA48-AEAF-E74A3567DF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13-BA48-AEAF-E74A3567DF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13-BA48-AEAF-E74A3567DF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13-BA48-AEAF-E74A3567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628912"/>
        <c:axId val="2121464512"/>
      </c:barChart>
      <c:catAx>
        <c:axId val="21216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64512"/>
        <c:crosses val="autoZero"/>
        <c:auto val="1"/>
        <c:lblAlgn val="ctr"/>
        <c:lblOffset val="100"/>
        <c:noMultiLvlLbl val="0"/>
      </c:catAx>
      <c:valAx>
        <c:axId val="21214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6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4-E549-9133-C032299A4E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84-E549-9133-C032299A4E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484-E549-9133-C032299A4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7193040"/>
        <c:axId val="2146562080"/>
      </c:barChart>
      <c:catAx>
        <c:axId val="21471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562080"/>
        <c:crosses val="autoZero"/>
        <c:auto val="1"/>
        <c:lblAlgn val="ctr"/>
        <c:lblOffset val="100"/>
        <c:noMultiLvlLbl val="0"/>
      </c:catAx>
      <c:valAx>
        <c:axId val="21465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E-E344-84FC-19F25ACF0B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E-E344-84FC-19F25ACF0B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E-E344-84FC-19F25ACF0B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E-E344-84FC-19F25ACF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53407"/>
        <c:axId val="23855055"/>
      </c:lineChart>
      <c:catAx>
        <c:axId val="238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5055"/>
        <c:crosses val="autoZero"/>
        <c:auto val="1"/>
        <c:lblAlgn val="ctr"/>
        <c:lblOffset val="100"/>
        <c:noMultiLvlLbl val="0"/>
      </c:catAx>
      <c:valAx>
        <c:axId val="2385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0-E845-B8DB-63B1E99EE0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0-E845-B8DB-63B1E99EE0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60-E845-B8DB-63B1E99EE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535183"/>
        <c:axId val="327896704"/>
      </c:lineChart>
      <c:catAx>
        <c:axId val="200653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96704"/>
        <c:crosses val="autoZero"/>
        <c:auto val="1"/>
        <c:lblAlgn val="ctr"/>
        <c:lblOffset val="100"/>
        <c:noMultiLvlLbl val="0"/>
      </c:catAx>
      <c:valAx>
        <c:axId val="3278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3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2-924D-B108-FD781755E2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2-924D-B108-FD781755E2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2-924D-B108-FD781755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70272"/>
        <c:axId val="2056183007"/>
      </c:lineChart>
      <c:catAx>
        <c:axId val="17927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183007"/>
        <c:crosses val="autoZero"/>
        <c:auto val="1"/>
        <c:lblAlgn val="ctr"/>
        <c:lblOffset val="100"/>
        <c:noMultiLvlLbl val="0"/>
      </c:catAx>
      <c:valAx>
        <c:axId val="20561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114300</xdr:rowOff>
    </xdr:from>
    <xdr:to>
      <xdr:col>14</xdr:col>
      <xdr:colOff>698500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C600A-077C-CB46-9D60-937608F53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DF45D-D979-A249-AF7D-5C0335B86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9</xdr:row>
      <xdr:rowOff>107950</xdr:rowOff>
    </xdr:from>
    <xdr:to>
      <xdr:col>13</xdr:col>
      <xdr:colOff>584200</xdr:colOff>
      <xdr:row>23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D4922-E483-EC41-98EC-CA5FFDD5F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9</xdr:row>
      <xdr:rowOff>184150</xdr:rowOff>
    </xdr:from>
    <xdr:to>
      <xdr:col>12</xdr:col>
      <xdr:colOff>374650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58C9B-213E-9E45-B69D-3DE9E08CE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596900</xdr:colOff>
      <xdr:row>14</xdr:row>
      <xdr:rowOff>184150</xdr:rowOff>
    </xdr:from>
    <xdr:to>
      <xdr:col>6</xdr:col>
      <xdr:colOff>838200</xdr:colOff>
      <xdr:row>29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4F054-8CB9-124F-8B45-9BB751E02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3.573884837962" createdVersion="7" refreshedVersion="7" minRefreshableVersion="3" recordCount="4114" xr:uid="{0223C644-3FC2-6141-A7A9-CCFE46FD08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3.585628125002" createdVersion="7" refreshedVersion="7" minRefreshableVersion="3" recordCount="4114" xr:uid="{79CA1BD2-0FF7-2D42-8307-7541727123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9.741946180555" createdVersion="7" refreshedVersion="7" minRefreshableVersion="3" recordCount="4114" xr:uid="{59BEBF77-B2D8-AE4F-95DC-F75D686BD3E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D3981-95E8-944C-A2BB-433B70B9E2F5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CD3E5-DEF4-614E-8B86-51447F075158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06466-AA6F-6249-B0B2-6BA10A913B5C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3F49F-B1C7-7A49-A7AD-93CFB8190D17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4" zoomScaleNormal="150" workbookViewId="0">
      <pane xSplit="2" ySplit="1" topLeftCell="F3" activePane="bottomRight" state="frozen"/>
      <selection pane="topRight" activeCell="C1" sqref="C1"/>
      <selection pane="bottomLeft" activeCell="A2" sqref="A2"/>
      <selection pane="bottomRight" activeCell="U4116" sqref="U41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.1640625" bestFit="1" customWidth="1"/>
    <col min="15" max="15" width="16.33203125" bestFit="1" customWidth="1"/>
    <col min="16" max="16" width="15.1640625" bestFit="1" customWidth="1"/>
    <col min="17" max="17" width="13.5" bestFit="1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S1 U1">
    <cfRule type="colorScale" priority="2">
      <colorScale>
        <cfvo type="min"/>
        <cfvo type="percentile" val="90"/>
        <color rgb="FFC0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B9BB-2324-FE43-BF3B-BE6F5873DCE4}">
  <dimension ref="A1:F6"/>
  <sheetViews>
    <sheetView zoomScale="110" zoomScaleNormal="110"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5582-912D-8B45-93F2-FC8AAA12C63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4320-B9D4-FD46-9684-3D5A1616A82F}">
  <dimension ref="A1:F18"/>
  <sheetViews>
    <sheetView workbookViewId="0">
      <selection activeCell="M27" sqref="M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0B7D-0CA2-F94C-8FA8-380564D0D2A6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56.5" bestFit="1" customWidth="1"/>
    <col min="2" max="2" width="81.6640625" customWidth="1"/>
    <col min="3" max="3" width="5.1640625" bestFit="1" customWidth="1"/>
    <col min="4" max="4" width="7.5" bestFit="1" customWidth="1"/>
    <col min="5" max="5" width="15" bestFit="1" customWidth="1"/>
    <col min="6" max="6" width="12.33203125" bestFit="1" customWidth="1"/>
  </cols>
  <sheetData>
    <row r="1" spans="1:6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" t="s">
        <v>8307</v>
      </c>
      <c r="F1" s="1" t="s">
        <v>8261</v>
      </c>
    </row>
    <row r="2" spans="1:6" ht="66" x14ac:dyDescent="0.25">
      <c r="A2" s="18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6" x14ac:dyDescent="0.25">
      <c r="A3" s="18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88" x14ac:dyDescent="0.25">
      <c r="A4" s="18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66" x14ac:dyDescent="0.25">
      <c r="A5" s="18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88" x14ac:dyDescent="0.25">
      <c r="A6" s="18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E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732-79C6-5046-8715-E2993B94F648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8388</v>
      </c>
      <c r="C1" t="s">
        <v>8389</v>
      </c>
    </row>
    <row r="2" spans="1:3" ht="21" x14ac:dyDescent="0.25">
      <c r="A2" t="s">
        <v>8384</v>
      </c>
      <c r="B2" s="21" t="e">
        <f>AVERAGE(#REF!)</f>
        <v>#REF!</v>
      </c>
      <c r="C2" s="21" t="e">
        <f>AVERAGE(#REF!)</f>
        <v>#REF!</v>
      </c>
    </row>
    <row r="3" spans="1:3" ht="21" x14ac:dyDescent="0.25">
      <c r="A3" t="s">
        <v>8385</v>
      </c>
      <c r="B3" s="21" t="e">
        <f>MEDIAN(#REF!)</f>
        <v>#REF!</v>
      </c>
      <c r="C3" s="21" t="e">
        <f>MEDIAN(#REF!)</f>
        <v>#REF!</v>
      </c>
    </row>
    <row r="4" spans="1:3" ht="21" x14ac:dyDescent="0.25">
      <c r="A4" t="s">
        <v>8390</v>
      </c>
      <c r="B4" s="22" t="e">
        <f>_xlfn.STDEV.P(#REF!)</f>
        <v>#REF!</v>
      </c>
      <c r="C4" s="22" t="e">
        <f>_xlfn.STDEV.P(#REF!)</f>
        <v>#REF!</v>
      </c>
    </row>
    <row r="5" spans="1:3" ht="21" x14ac:dyDescent="0.25">
      <c r="A5" t="s">
        <v>8391</v>
      </c>
      <c r="B5" s="22" t="e">
        <f>_xlfn.QUARTILE.EXC(#REF!, 3)</f>
        <v>#REF!</v>
      </c>
      <c r="C5" s="21" t="e">
        <f>_xlfn.QUARTILE.EXC(#REF!, 3)</f>
        <v>#REF!</v>
      </c>
    </row>
    <row r="6" spans="1:3" ht="21" x14ac:dyDescent="0.25">
      <c r="A6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3" ht="21" x14ac:dyDescent="0.25">
      <c r="A7" t="s">
        <v>8393</v>
      </c>
      <c r="B7" s="21" t="e">
        <f>B5-B6</f>
        <v>#REF!</v>
      </c>
      <c r="C7" s="21" t="e">
        <f>C5-C6</f>
        <v>#REF!</v>
      </c>
    </row>
    <row r="8" spans="1:3" ht="21" x14ac:dyDescent="0.25">
      <c r="B8" s="23"/>
      <c r="C8" s="23"/>
    </row>
    <row r="9" spans="1:3" ht="21" x14ac:dyDescent="0.25">
      <c r="A9" t="s">
        <v>8386</v>
      </c>
      <c r="B9" s="23" t="e">
        <f>AVERAGE(#REF!)</f>
        <v>#REF!</v>
      </c>
      <c r="C9" s="23" t="e">
        <f>AVERAGE(#REF!)</f>
        <v>#REF!</v>
      </c>
    </row>
    <row r="10" spans="1:3" ht="21" x14ac:dyDescent="0.25">
      <c r="A10" t="s">
        <v>8387</v>
      </c>
      <c r="B10" s="23" t="e">
        <f>MEDIAN(#REF!)</f>
        <v>#REF!</v>
      </c>
      <c r="C10" s="21" t="e">
        <f>MEDIAN(#REF!)</f>
        <v>#REF!</v>
      </c>
    </row>
    <row r="11" spans="1:3" ht="21" x14ac:dyDescent="0.25">
      <c r="A11" t="s">
        <v>8394</v>
      </c>
      <c r="B11" s="22" t="e">
        <f>_xlfn.STDEV.P(#REF!)</f>
        <v>#REF!</v>
      </c>
      <c r="C11" s="24" t="e">
        <f>_xlfn.STDEV.P(#REF!)</f>
        <v>#REF!</v>
      </c>
    </row>
    <row r="12" spans="1:3" ht="21" x14ac:dyDescent="0.25">
      <c r="A12" t="s">
        <v>8395</v>
      </c>
      <c r="B12" s="24" t="e">
        <f>_xlfn.QUARTILE.EXC(#REF!, 3)</f>
        <v>#REF!</v>
      </c>
      <c r="C12" s="24" t="e">
        <f>_xlfn.QUARTILE.EXC(#REF!, 3)</f>
        <v>#REF!</v>
      </c>
    </row>
    <row r="13" spans="1:3" ht="21" x14ac:dyDescent="0.25">
      <c r="A13" t="s">
        <v>8396</v>
      </c>
      <c r="B13" s="24" t="e">
        <f>_xlfn.QUARTILE.EXC(#REF!, 1)</f>
        <v>#REF!</v>
      </c>
      <c r="C13" s="22" t="e">
        <f>_xlfn.QUARTILE.EXC(#REF!, 1)</f>
        <v>#REF!</v>
      </c>
    </row>
    <row r="14" spans="1:3" ht="21" x14ac:dyDescent="0.25">
      <c r="A14" t="s">
        <v>8397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8165B-5C5C-8B49-AD73-11393DE43D44}">
  <dimension ref="A1:E18"/>
  <sheetViews>
    <sheetView workbookViewId="0">
      <selection activeCell="E18" sqref="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33B4D-4380-9F42-B3CB-BFFEB2F2D6ED}">
  <dimension ref="A1:H13"/>
  <sheetViews>
    <sheetView workbookViewId="0">
      <selection activeCell="D2" sqref="D2"/>
    </sheetView>
  </sheetViews>
  <sheetFormatPr baseColWidth="10" defaultRowHeight="15" x14ac:dyDescent="0.2"/>
  <cols>
    <col min="1" max="1" width="13.5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ht="25" x14ac:dyDescent="0.25">
      <c r="A1" s="18" t="s">
        <v>8382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2">
      <c r="A2" t="s">
        <v>8405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25">
        <f>ROUND(B2/$E2,2)</f>
        <v>0.76</v>
      </c>
      <c r="G2" s="25">
        <f>ROUND(C2/$E2,2)</f>
        <v>0.24</v>
      </c>
      <c r="H2" s="25">
        <f>ROUND(D2/$E2,2)</f>
        <v>0</v>
      </c>
    </row>
    <row r="3" spans="1:8" x14ac:dyDescent="0.2">
      <c r="A3" t="s">
        <v>8406</v>
      </c>
      <c r="B3">
        <f>COUNTIFS(Kickstarter!$D:$D, "&gt;=1000",Kickstarter!$D:$D, "&lt;=4999",Kickstarter!$F:$F, "successful", Kickstarter!$R:$R, "plays")</f>
        <v>388</v>
      </c>
      <c r="C3">
        <f>COUNTIFS(Kickstarter!$D:$D, "&gt;=1000",Kickstarter!$D:$D, "&lt;=4999",Kickstarter!$F:$F, "failed", Kickstarter!$R:$R, "plays")</f>
        <v>146</v>
      </c>
      <c r="D3">
        <f>COUNTIFS(Kickstarter!$D:$D, "&gt;=1000",Kickstarter!$D:$D, "&lt;=4999",Kickstarter!$F:$F, "canceled", Kickstarter!$R:$R, "plays")</f>
        <v>0</v>
      </c>
      <c r="E3">
        <f t="shared" ref="E3:E13" si="0">SUM(B3:D3)</f>
        <v>534</v>
      </c>
      <c r="F3" s="25">
        <f t="shared" ref="F3:H13" si="1">ROUND(B3/$E3,2)</f>
        <v>0.73</v>
      </c>
      <c r="G3" s="25">
        <f t="shared" si="1"/>
        <v>0.27</v>
      </c>
      <c r="H3" s="25">
        <f t="shared" si="1"/>
        <v>0</v>
      </c>
    </row>
    <row r="4" spans="1:8" x14ac:dyDescent="0.2">
      <c r="A4" t="s">
        <v>8407</v>
      </c>
      <c r="B4">
        <f>COUNTIFS(Kickstarter!$D:$D, "&gt;=5000",Kickstarter!$D:$D, "&lt;=9999",Kickstarter!$F:$F, "successful", Kickstarter!$R:$R, "plays")</f>
        <v>93</v>
      </c>
      <c r="C4">
        <f>COUNTIFS(Kickstarter!$D:$D, "&gt;=5000",Kickstarter!$D:$D, "&lt;=9999",Kickstarter!$F:$F, "failed", Kickstarter!$R:$R, "plays")</f>
        <v>76</v>
      </c>
      <c r="D4">
        <f>COUNTIFS(Kickstarter!$D:$D, "&gt;=5000",Kickstarter!$D:$D, "&lt;=9999",Kickstarter!$F:$F, "canceled", Kickstarter!$R:$R, "plays")</f>
        <v>0</v>
      </c>
      <c r="E4">
        <f t="shared" si="0"/>
        <v>169</v>
      </c>
      <c r="F4" s="25">
        <f t="shared" si="1"/>
        <v>0.55000000000000004</v>
      </c>
      <c r="G4" s="25">
        <f t="shared" si="1"/>
        <v>0.45</v>
      </c>
      <c r="H4" s="25">
        <f t="shared" si="1"/>
        <v>0</v>
      </c>
    </row>
    <row r="5" spans="1:8" x14ac:dyDescent="0.2">
      <c r="A5" t="s">
        <v>8408</v>
      </c>
      <c r="B5">
        <f>COUNTIFS(Kickstarter!$D:$D, "&gt;=10000",Kickstarter!$D:$D, "&lt;=14999",Kickstarter!$F:$F, "successful", Kickstarter!$R:$R, "plays")</f>
        <v>39</v>
      </c>
      <c r="C5">
        <f>COUNTIFS(Kickstarter!$D:$D, "&gt;=10000",Kickstarter!$D:$D, "&lt;=14999",Kickstarter!$F:$F, "failed", Kickstarter!$R:$R, "plays")</f>
        <v>33</v>
      </c>
      <c r="D5">
        <f>COUNTIFS(Kickstarter!$D:$D, "&gt;=10000",Kickstarter!$D:$D, "&lt;=14999",Kickstarter!$F:$F, "canceled", Kickstarter!$R:$R, "plays")</f>
        <v>0</v>
      </c>
      <c r="E5">
        <f t="shared" si="0"/>
        <v>72</v>
      </c>
      <c r="F5" s="25">
        <f t="shared" si="1"/>
        <v>0.54</v>
      </c>
      <c r="G5" s="25">
        <f t="shared" si="1"/>
        <v>0.46</v>
      </c>
      <c r="H5" s="25">
        <f t="shared" si="1"/>
        <v>0</v>
      </c>
    </row>
    <row r="6" spans="1:8" x14ac:dyDescent="0.2">
      <c r="A6" t="s">
        <v>8409</v>
      </c>
      <c r="B6">
        <f>COUNTIFS(Kickstarter!$D:$D, "&gt;=15000",Kickstarter!$D:$D, "&lt;=19999",Kickstarter!$F:$F, "successful", Kickstarter!$R:$R, "plays")</f>
        <v>12</v>
      </c>
      <c r="C6">
        <f>COUNTIFS(Kickstarter!$D:$D, "&gt;=15000",Kickstarter!$D:$D, "&lt;=19999",Kickstarter!$F:$F, "failed", Kickstarter!$R:$R, "plays")</f>
        <v>12</v>
      </c>
      <c r="D6">
        <f>COUNTIFS(Kickstarter!$D:$D, "&gt;=15000",Kickstarter!$D:$D, "&lt;=19999",Kickstarter!$F:$F,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1"/>
        <v>0.5</v>
      </c>
      <c r="H6" s="25">
        <f t="shared" si="1"/>
        <v>0</v>
      </c>
    </row>
    <row r="7" spans="1:8" x14ac:dyDescent="0.2">
      <c r="A7" t="s">
        <v>8410</v>
      </c>
      <c r="B7">
        <f>COUNTIFS(Kickstarter!$D:$D, "&gt;=20000",Kickstarter!$D:$D, "&lt;=24999",Kickstarter!$F:$F, "successful", Kickstarter!$R:$R, "plays")</f>
        <v>9</v>
      </c>
      <c r="C7">
        <f>COUNTIFS(Kickstarter!$D:$D, "&gt;=20000",Kickstarter!$D:$D, "&lt;=24999",Kickstarter!$F:$F, "failed", Kickstarter!$R:$R, "plays")</f>
        <v>11</v>
      </c>
      <c r="D7">
        <f>COUNTIFS(Kickstarter!$D:$D, "&gt;=20000",Kickstarter!$D:$D, "&lt;=24999",Kickstarter!$F:$F,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1"/>
        <v>0.55000000000000004</v>
      </c>
      <c r="H7" s="25">
        <f t="shared" si="1"/>
        <v>0</v>
      </c>
    </row>
    <row r="8" spans="1:8" x14ac:dyDescent="0.2">
      <c r="A8" t="s">
        <v>8411</v>
      </c>
      <c r="B8">
        <f>COUNTIFS(Kickstarter!$D:$D, "&gt;=25000",Kickstarter!$D:$D, "&lt;=29999",Kickstarter!$F:$F, "successful", Kickstarter!$R:$R, "plays")</f>
        <v>1</v>
      </c>
      <c r="C8">
        <f>COUNTIFS(Kickstarter!$D:$D, "&gt;=25000",Kickstarter!$D:$D, "&lt;=29999",Kickstarter!$F:$F, "failed", Kickstarter!$R:$R, "plays")</f>
        <v>4</v>
      </c>
      <c r="D8">
        <f>COUNTIFS(Kickstarter!$D:$D, "&gt;=25000",Kickstarter!$D:$D, "&lt;=29999",Kickstarter!$F:$F,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1"/>
        <v>0.8</v>
      </c>
      <c r="H8" s="25">
        <f t="shared" si="1"/>
        <v>0</v>
      </c>
    </row>
    <row r="9" spans="1:8" x14ac:dyDescent="0.2">
      <c r="A9" t="s">
        <v>8412</v>
      </c>
      <c r="B9">
        <f>COUNTIFS(Kickstarter!$D:$D, "&gt;=30000",Kickstarter!$D:$D, "&lt;=34999",Kickstarter!$F:$F, "successful", Kickstarter!$R:$R, "plays")</f>
        <v>3</v>
      </c>
      <c r="C9">
        <f>COUNTIFS(Kickstarter!$D:$D, "&gt;=30000",Kickstarter!$D:$D, "&lt;=34999",Kickstarter!$F:$F, "failed", Kickstarter!$R:$R, "plays")</f>
        <v>8</v>
      </c>
      <c r="D9">
        <f>COUNTIFS(Kickstarter!$D:$D, "&gt;=30000",Kickstarter!$D:$D, "&lt;=34999",Kickstarter!$F:$F, "canceled", Kickstarter!$R:$R, "plays")</f>
        <v>0</v>
      </c>
      <c r="E9">
        <f t="shared" si="0"/>
        <v>11</v>
      </c>
      <c r="F9" s="25">
        <f t="shared" si="1"/>
        <v>0.27</v>
      </c>
      <c r="G9" s="25">
        <f t="shared" si="1"/>
        <v>0.73</v>
      </c>
      <c r="H9" s="25">
        <f t="shared" si="1"/>
        <v>0</v>
      </c>
    </row>
    <row r="10" spans="1:8" x14ac:dyDescent="0.2">
      <c r="A10" t="s">
        <v>8413</v>
      </c>
      <c r="B10">
        <f>COUNTIFS(Kickstarter!$D:$D, "&gt;=35000",Kickstarter!$D:$D, "&lt;=39999",Kickstarter!$F:$F, "successful", Kickstarter!$R:$R, "plays")</f>
        <v>4</v>
      </c>
      <c r="C10">
        <f>COUNTIFS(Kickstarter!$D:$D, "&gt;=35000",Kickstarter!$D:$D, "&lt;=39999",Kickstarter!$F:$F, "failed", Kickstarter!$R:$R, "plays")</f>
        <v>2</v>
      </c>
      <c r="D10">
        <f>COUNTIFS(Kickstarter!$D:$D, "&gt;=35000",Kickstarter!$D:$D, "&lt;=39999",Kickstarter!$F:$F, "canceled", Kickstarter!$R:$R, "plays")</f>
        <v>0</v>
      </c>
      <c r="E10">
        <f t="shared" si="0"/>
        <v>6</v>
      </c>
      <c r="F10" s="25">
        <f t="shared" si="1"/>
        <v>0.67</v>
      </c>
      <c r="G10" s="25">
        <f t="shared" si="1"/>
        <v>0.33</v>
      </c>
      <c r="H10" s="25">
        <f t="shared" si="1"/>
        <v>0</v>
      </c>
    </row>
    <row r="11" spans="1:8" x14ac:dyDescent="0.2">
      <c r="A11" t="s">
        <v>8414</v>
      </c>
      <c r="B11">
        <f>COUNTIFS(Kickstarter!$D:$D, "&gt;=40000",Kickstarter!$D:$D, "&lt;=44999",Kickstarter!$F:$F, "successful", Kickstarter!$R:$R, "plays")</f>
        <v>2</v>
      </c>
      <c r="C11">
        <f>COUNTIFS(Kickstarter!$D:$D, "&gt;=40000",Kickstarter!$D:$D, "&lt;=44999",Kickstarter!$F:$F, "failed", Kickstarter!$R:$R, "plays")</f>
        <v>1</v>
      </c>
      <c r="D11">
        <f>COUNTIFS(Kickstarter!$D:$D, "&gt;=40000",Kickstarter!$D:$D, "&lt;=44999",Kickstarter!$F:$F, "canceled", Kickstarter!$R:$R, "plays")</f>
        <v>0</v>
      </c>
      <c r="E11">
        <f t="shared" si="0"/>
        <v>3</v>
      </c>
      <c r="F11" s="25">
        <f t="shared" si="1"/>
        <v>0.67</v>
      </c>
      <c r="G11" s="25">
        <f t="shared" si="1"/>
        <v>0.33</v>
      </c>
      <c r="H11" s="25">
        <f t="shared" si="1"/>
        <v>0</v>
      </c>
    </row>
    <row r="12" spans="1:8" x14ac:dyDescent="0.2">
      <c r="A12" t="s">
        <v>8415</v>
      </c>
      <c r="B12">
        <f>COUNTIFS(Kickstarter!$D:$D, "&gt;=45000",Kickstarter!$D:$D, "&lt;=49999",Kickstarter!$F:$F, "successful", Kickstarter!$R:$R, "plays")</f>
        <v>0</v>
      </c>
      <c r="C12">
        <f>COUNTIFS(Kickstarter!$D:$D, "&gt;=45000",Kickstarter!$D:$D, "&lt;=49999",Kickstarter!$F:$F, "failed", Kickstarter!$R:$R, "plays")</f>
        <v>1</v>
      </c>
      <c r="D12">
        <f>COUNTIFS(Kickstarter!$D:$D, "&gt;=45000",Kickstarter!$D:$D, "&lt;=49999",Kickstarter!$F:$F,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1"/>
        <v>1</v>
      </c>
      <c r="H12" s="25">
        <f t="shared" si="1"/>
        <v>0</v>
      </c>
    </row>
    <row r="13" spans="1:8" x14ac:dyDescent="0.2">
      <c r="A13" t="s">
        <v>8416</v>
      </c>
      <c r="B13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"canceled", Kickstarter!$R:$R, "plays")</f>
        <v>0</v>
      </c>
      <c r="E13">
        <f t="shared" si="0"/>
        <v>16</v>
      </c>
      <c r="F13" s="25">
        <f t="shared" si="1"/>
        <v>0.13</v>
      </c>
      <c r="G13" s="25">
        <f t="shared" si="1"/>
        <v>0.88</v>
      </c>
      <c r="H13" s="25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Snarsky</cp:lastModifiedBy>
  <dcterms:created xsi:type="dcterms:W3CDTF">2017-04-20T15:17:24Z</dcterms:created>
  <dcterms:modified xsi:type="dcterms:W3CDTF">2022-02-28T02:37:48Z</dcterms:modified>
</cp:coreProperties>
</file>