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0" windowWidth="16575" windowHeight="10455" activeTab="4"/>
  </bookViews>
  <sheets>
    <sheet name="KickStarter" sheetId="1" r:id="rId1"/>
    <sheet name="RasPi-GVS" sheetId="3" r:id="rId2"/>
    <sheet name="RasPi-Plus-GVS" sheetId="2" r:id="rId3"/>
    <sheet name="BBB-GVS" sheetId="4" r:id="rId4"/>
    <sheet name="Costs" sheetId="5" r:id="rId5"/>
  </sheets>
  <definedNames>
    <definedName name="_xlnm._FilterDatabase" localSheetId="4" hidden="1">Costs!$A$3:$G$3</definedName>
  </definedNames>
  <calcPr calcId="145621"/>
</workbook>
</file>

<file path=xl/calcChain.xml><?xml version="1.0" encoding="utf-8"?>
<calcChain xmlns="http://schemas.openxmlformats.org/spreadsheetml/2006/main">
  <c r="E15" i="3" l="1"/>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G14" i="3"/>
  <c r="J14" i="3" s="1"/>
  <c r="F14" i="3"/>
  <c r="I14" i="3" s="1"/>
  <c r="E14" i="3"/>
  <c r="H14" i="3" s="1"/>
  <c r="E15" i="4"/>
  <c r="F15" i="4"/>
  <c r="G15" i="4"/>
  <c r="E16" i="4"/>
  <c r="H16" i="4" s="1"/>
  <c r="F16" i="4"/>
  <c r="G16" i="4"/>
  <c r="J16" i="4" s="1"/>
  <c r="E17" i="4"/>
  <c r="H17" i="4" s="1"/>
  <c r="F17" i="4"/>
  <c r="I17" i="4" s="1"/>
  <c r="G17" i="4"/>
  <c r="E18" i="4"/>
  <c r="H18" i="4" s="1"/>
  <c r="F18" i="4"/>
  <c r="I18" i="4" s="1"/>
  <c r="G18" i="4"/>
  <c r="J18" i="4" s="1"/>
  <c r="E19" i="4"/>
  <c r="F19" i="4"/>
  <c r="I19" i="4" s="1"/>
  <c r="G19" i="4"/>
  <c r="J19" i="4" s="1"/>
  <c r="E20" i="4"/>
  <c r="H20" i="4" s="1"/>
  <c r="F20" i="4"/>
  <c r="G20" i="4"/>
  <c r="J20" i="4" s="1"/>
  <c r="E21" i="4"/>
  <c r="H21" i="4" s="1"/>
  <c r="F21" i="4"/>
  <c r="G21" i="4"/>
  <c r="E22" i="4"/>
  <c r="H22" i="4" s="1"/>
  <c r="F22" i="4"/>
  <c r="G22" i="4"/>
  <c r="J22" i="4" s="1"/>
  <c r="E23" i="4"/>
  <c r="F23" i="4"/>
  <c r="I23" i="4" s="1"/>
  <c r="G23" i="4"/>
  <c r="J23" i="4" s="1"/>
  <c r="E24" i="4"/>
  <c r="H24" i="4" s="1"/>
  <c r="F24" i="4"/>
  <c r="G24" i="4"/>
  <c r="J24" i="4" s="1"/>
  <c r="E25" i="4"/>
  <c r="H25" i="4" s="1"/>
  <c r="F25" i="4"/>
  <c r="I25" i="4" s="1"/>
  <c r="G25" i="4"/>
  <c r="E26" i="4"/>
  <c r="F26" i="4"/>
  <c r="I26" i="4" s="1"/>
  <c r="G26" i="4"/>
  <c r="J26" i="4" s="1"/>
  <c r="G14" i="4"/>
  <c r="J14" i="4" s="1"/>
  <c r="F14" i="4"/>
  <c r="I14" i="4" s="1"/>
  <c r="E14" i="4"/>
  <c r="H14" i="4" s="1"/>
  <c r="E15" i="2"/>
  <c r="H15" i="2" s="1"/>
  <c r="F15" i="2"/>
  <c r="I15" i="2" s="1"/>
  <c r="G15" i="2"/>
  <c r="J15" i="2" s="1"/>
  <c r="E16" i="2"/>
  <c r="H16" i="2" s="1"/>
  <c r="F16" i="2"/>
  <c r="I16" i="2" s="1"/>
  <c r="G16" i="2"/>
  <c r="J16" i="2" s="1"/>
  <c r="E17" i="2"/>
  <c r="H17" i="2" s="1"/>
  <c r="F17" i="2"/>
  <c r="I17" i="2" s="1"/>
  <c r="G17" i="2"/>
  <c r="J17" i="2" s="1"/>
  <c r="E18" i="2"/>
  <c r="F18" i="2"/>
  <c r="I18" i="2" s="1"/>
  <c r="G18" i="2"/>
  <c r="J18" i="2" s="1"/>
  <c r="E19" i="2"/>
  <c r="F19" i="2"/>
  <c r="I19" i="2" s="1"/>
  <c r="G19" i="2"/>
  <c r="J19" i="2" s="1"/>
  <c r="E20" i="2"/>
  <c r="H20" i="2" s="1"/>
  <c r="F20" i="2"/>
  <c r="G20" i="2"/>
  <c r="J20" i="2" s="1"/>
  <c r="E21" i="2"/>
  <c r="H21" i="2" s="1"/>
  <c r="F21" i="2"/>
  <c r="I21" i="2" s="1"/>
  <c r="G21" i="2"/>
  <c r="J21" i="2" s="1"/>
  <c r="E22" i="2"/>
  <c r="H22" i="2" s="1"/>
  <c r="F22" i="2"/>
  <c r="G22" i="2"/>
  <c r="J22" i="2" s="1"/>
  <c r="E23" i="2"/>
  <c r="H23" i="2" s="1"/>
  <c r="F23" i="2"/>
  <c r="I23" i="2" s="1"/>
  <c r="G23" i="2"/>
  <c r="J23" i="2" s="1"/>
  <c r="E24" i="2"/>
  <c r="H24" i="2" s="1"/>
  <c r="C3" i="2" s="1"/>
  <c r="C7" i="2" s="1"/>
  <c r="C10" i="2" s="1"/>
  <c r="F24" i="2"/>
  <c r="I24" i="2" s="1"/>
  <c r="D3" i="2" s="1"/>
  <c r="D7" i="2" s="1"/>
  <c r="G24" i="2"/>
  <c r="J24" i="2" s="1"/>
  <c r="E3" i="2" s="1"/>
  <c r="E7" i="2" s="1"/>
  <c r="G14" i="2"/>
  <c r="J14" i="2" s="1"/>
  <c r="F14" i="2"/>
  <c r="I14" i="2" s="1"/>
  <c r="E14" i="2"/>
  <c r="H14" i="2" s="1"/>
  <c r="E15" i="5"/>
  <c r="D15" i="5"/>
  <c r="C15" i="5"/>
  <c r="H19" i="2"/>
  <c r="H18" i="2"/>
  <c r="H26" i="4"/>
  <c r="J25" i="4"/>
  <c r="I24" i="4"/>
  <c r="H23" i="4"/>
  <c r="J21" i="4"/>
  <c r="I20" i="4"/>
  <c r="H19" i="4"/>
  <c r="J17" i="4"/>
  <c r="I16" i="4"/>
  <c r="C14" i="5"/>
  <c r="C13" i="5"/>
  <c r="D20" i="5"/>
  <c r="C20" i="5"/>
  <c r="E9" i="3"/>
  <c r="E10" i="3" s="1"/>
  <c r="D9" i="3"/>
  <c r="C9" i="3"/>
  <c r="E7" i="3"/>
  <c r="E3" i="3"/>
  <c r="D3" i="3"/>
  <c r="D7" i="3" s="1"/>
  <c r="D10" i="3" s="1"/>
  <c r="C3" i="3"/>
  <c r="C7" i="3" s="1"/>
  <c r="C10" i="3" s="1"/>
  <c r="E9" i="2"/>
  <c r="D9" i="2"/>
  <c r="C9" i="2"/>
  <c r="E9" i="4"/>
  <c r="D9" i="4"/>
  <c r="C9" i="4"/>
  <c r="I22" i="4" l="1"/>
  <c r="J25" i="2"/>
  <c r="H25" i="2"/>
  <c r="I20" i="2"/>
  <c r="I22" i="2"/>
  <c r="I21" i="4"/>
  <c r="E10" i="2"/>
  <c r="D10" i="2"/>
  <c r="H27" i="4"/>
  <c r="C3" i="4" s="1"/>
  <c r="C7" i="4" s="1"/>
  <c r="C10" i="4" s="1"/>
  <c r="J27" i="4"/>
  <c r="E3" i="4" s="1"/>
  <c r="E7" i="4" s="1"/>
  <c r="E10" i="4" s="1"/>
  <c r="I25" i="2" l="1"/>
  <c r="I27" i="4"/>
  <c r="D3" i="4" s="1"/>
  <c r="D7" i="4" s="1"/>
  <c r="D10" i="4" s="1"/>
</calcChain>
</file>

<file path=xl/sharedStrings.xml><?xml version="1.0" encoding="utf-8"?>
<sst xmlns="http://schemas.openxmlformats.org/spreadsheetml/2006/main" count="265" uniqueCount="103">
  <si>
    <t>RasPi-Plus-GVS</t>
  </si>
  <si>
    <t>Reward Amount</t>
  </si>
  <si>
    <t>Reward object</t>
  </si>
  <si>
    <t>BBB-GVS</t>
  </si>
  <si>
    <t>Gratitude</t>
  </si>
  <si>
    <t>Limit</t>
  </si>
  <si>
    <t>Date</t>
  </si>
  <si>
    <t>Assembled/Tested board</t>
  </si>
  <si>
    <t>Unlimited</t>
  </si>
  <si>
    <t>Cost</t>
  </si>
  <si>
    <t>Assembly</t>
  </si>
  <si>
    <t>Test</t>
  </si>
  <si>
    <t>Ship</t>
  </si>
  <si>
    <t>RasPi-GVS</t>
  </si>
  <si>
    <t>Reward Text</t>
  </si>
  <si>
    <t>Pledge in increments of $1 to show you like this design and want to help us do more projects like this one. You get our gratitude.</t>
  </si>
  <si>
    <t>You get an assembled and tested card. If you want more than one card, pledge in increments of the pledge amount. We will do the math and send you as many cards as you pledge to buy.</t>
  </si>
  <si>
    <t>Initial adopter reward. You get an assembled and tested card. If you want more than one card, pledge in increments of the pledge amount. We will do the math and send you as many cards as you pledge to buy.</t>
  </si>
  <si>
    <t>Qty - 50</t>
  </si>
  <si>
    <t>Qty - 100</t>
  </si>
  <si>
    <t>Qty - 1000</t>
  </si>
  <si>
    <t>BEAGLEBONE</t>
  </si>
  <si>
    <t>BRD1</t>
  </si>
  <si>
    <t>C1 C2 C4 C5</t>
  </si>
  <si>
    <t>SM0805</t>
  </si>
  <si>
    <t>C3</t>
  </si>
  <si>
    <t>COUPON</t>
  </si>
  <si>
    <t>REV_BLOCK</t>
  </si>
  <si>
    <t>D1 D2</t>
  </si>
  <si>
    <t>FUSE</t>
  </si>
  <si>
    <t>F1 F2</t>
  </si>
  <si>
    <t>SM1206</t>
  </si>
  <si>
    <t>ADR SEL</t>
  </si>
  <si>
    <t>J24</t>
  </si>
  <si>
    <t>PIN_ARRAY_2X2</t>
  </si>
  <si>
    <t>CONN_3</t>
  </si>
  <si>
    <t>PIN_ARRAY_3X1</t>
  </si>
  <si>
    <t>CONN_4</t>
  </si>
  <si>
    <t>PIN_ARRAY_4x1</t>
  </si>
  <si>
    <t>R3 R4</t>
  </si>
  <si>
    <t>5.6K</t>
  </si>
  <si>
    <t>R1 R2 R5 R6 R7</t>
  </si>
  <si>
    <t>CAT24C256</t>
  </si>
  <si>
    <t>U3</t>
  </si>
  <si>
    <t>SO8E</t>
  </si>
  <si>
    <t>TXB0108EPWR</t>
  </si>
  <si>
    <t>SOG20</t>
  </si>
  <si>
    <t>BOM</t>
  </si>
  <si>
    <t>Desc</t>
  </si>
  <si>
    <t>Qty per board</t>
  </si>
  <si>
    <t>Extended Cost per unit</t>
  </si>
  <si>
    <t>Piece Price per item</t>
  </si>
  <si>
    <t>U2,U4</t>
  </si>
  <si>
    <t>Total</t>
  </si>
  <si>
    <t>Ref Des</t>
  </si>
  <si>
    <t>Package</t>
  </si>
  <si>
    <t>Price</t>
  </si>
  <si>
    <t>Disc</t>
  </si>
  <si>
    <t>Profit</t>
  </si>
  <si>
    <t>C2 C3 C4 C5 C6</t>
  </si>
  <si>
    <t>C1</t>
  </si>
  <si>
    <t>JACK-3.5MM</t>
  </si>
  <si>
    <t>J22</t>
  </si>
  <si>
    <t>JACK_2.1MM</t>
  </si>
  <si>
    <t>CONN_6</t>
  </si>
  <si>
    <t>J10 J11</t>
  </si>
  <si>
    <t>PIN_ARRAY-6X1</t>
  </si>
  <si>
    <t>J3 J4 J5 J6 J7 J8 J9 J12 J13 J14 J15 J16 J17 J18 J19 J20</t>
  </si>
  <si>
    <t>RASPIOPLUS</t>
  </si>
  <si>
    <t>PIN_ARRAY_20X2</t>
  </si>
  <si>
    <t>J1 J2 J21</t>
  </si>
  <si>
    <t>U1 U2</t>
  </si>
  <si>
    <t>SOT223</t>
  </si>
  <si>
    <t>Part</t>
  </si>
  <si>
    <t>PCB-100x100</t>
  </si>
  <si>
    <t>PCB-50x50</t>
  </si>
  <si>
    <t>CAP104-0805</t>
  </si>
  <si>
    <t>CAP105-0805</t>
  </si>
  <si>
    <t>Parts Costs</t>
  </si>
  <si>
    <t>CAP106-1206</t>
  </si>
  <si>
    <t>seeedstudio</t>
  </si>
  <si>
    <t>SWAG</t>
  </si>
  <si>
    <t>BoE</t>
  </si>
  <si>
    <t>mouser</t>
  </si>
  <si>
    <t>J1-J10,J14,J15,J17-J23,J25-J32</t>
  </si>
  <si>
    <t>J11-J13,J16</t>
  </si>
  <si>
    <t>Descr</t>
  </si>
  <si>
    <t>Cap, 0.1uF</t>
  </si>
  <si>
    <t>Cap, 1.0uF</t>
  </si>
  <si>
    <t>Cap, 10uF</t>
  </si>
  <si>
    <t>LED-0805</t>
  </si>
  <si>
    <t>HEADER, 6x1</t>
  </si>
  <si>
    <t>CONN, 2x20 Female</t>
  </si>
  <si>
    <t>P8,P9</t>
  </si>
  <si>
    <t>CONN_26x2_M</t>
  </si>
  <si>
    <t>J12</t>
  </si>
  <si>
    <t>J3 J4 J5 J6 J7 J8 J9</t>
  </si>
  <si>
    <t>J1 J2 J13</t>
  </si>
  <si>
    <t>COUP?2 COUP?1</t>
  </si>
  <si>
    <t>RASPIO</t>
  </si>
  <si>
    <t>P1</t>
  </si>
  <si>
    <t>pin_array_13x2</t>
  </si>
  <si>
    <t>AP1117-5.0V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</si>
</sst>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u val="singleAccounting"/>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0" fillId="0" borderId="0" xfId="0" applyAlignment="1">
      <alignment vertical="center"/>
    </xf>
    <xf numFmtId="44" fontId="0" fillId="0" borderId="0" xfId="1" applyFont="1"/>
    <xf numFmtId="0" fontId="0" fillId="0" borderId="1" xfId="0" applyBorder="1" applyAlignment="1">
      <alignment vertical="center" wrapText="1"/>
    </xf>
    <xf numFmtId="44" fontId="0" fillId="0" borderId="0" xfId="0" applyNumberFormat="1" applyAlignment="1">
      <alignment vertical="center"/>
    </xf>
    <xf numFmtId="0" fontId="2" fillId="2" borderId="1" xfId="0" applyFont="1" applyFill="1" applyBorder="1" applyAlignment="1">
      <alignment vertical="center" wrapText="1"/>
    </xf>
    <xf numFmtId="0" fontId="0" fillId="2" borderId="1" xfId="0" applyFill="1" applyBorder="1" applyAlignment="1">
      <alignment vertical="center" wrapText="1"/>
    </xf>
    <xf numFmtId="0" fontId="5" fillId="0" borderId="0" xfId="0" applyFont="1" applyAlignment="1">
      <alignment vertical="center"/>
    </xf>
    <xf numFmtId="44" fontId="0" fillId="2" borderId="1" xfId="1" applyFont="1" applyFill="1" applyBorder="1" applyAlignment="1">
      <alignment vertical="center" wrapText="1"/>
    </xf>
    <xf numFmtId="17" fontId="2" fillId="2" borderId="1" xfId="0" applyNumberFormat="1" applyFont="1" applyFill="1" applyBorder="1" applyAlignment="1">
      <alignment vertical="center" wrapText="1"/>
    </xf>
    <xf numFmtId="44" fontId="2" fillId="2" borderId="1" xfId="1" applyFont="1" applyFill="1" applyBorder="1" applyAlignment="1">
      <alignment vertical="center" wrapText="1"/>
    </xf>
    <xf numFmtId="17" fontId="0" fillId="2" borderId="1" xfId="0" applyNumberFormat="1" applyFill="1" applyBorder="1" applyAlignment="1">
      <alignment vertical="center" wrapText="1"/>
    </xf>
    <xf numFmtId="0" fontId="3" fillId="0" borderId="0" xfId="0" applyFont="1"/>
    <xf numFmtId="0" fontId="0" fillId="0" borderId="1" xfId="0" applyBorder="1"/>
    <xf numFmtId="44" fontId="0" fillId="0" borderId="1" xfId="1" applyFont="1" applyBorder="1"/>
    <xf numFmtId="44" fontId="0" fillId="0" borderId="1" xfId="0" applyNumberFormat="1" applyBorder="1"/>
    <xf numFmtId="44" fontId="6" fillId="0" borderId="0" xfId="0" applyNumberFormat="1" applyFont="1"/>
    <xf numFmtId="0" fontId="2" fillId="0" borderId="1" xfId="0" applyFont="1" applyBorder="1"/>
    <xf numFmtId="44" fontId="2" fillId="0" borderId="1" xfId="0" applyNumberFormat="1" applyFont="1" applyBorder="1"/>
    <xf numFmtId="0" fontId="0" fillId="0" borderId="1" xfId="0" applyBorder="1" applyAlignment="1">
      <alignment horizontal="left"/>
    </xf>
    <xf numFmtId="0" fontId="4" fillId="0" borderId="0" xfId="0" applyFont="1"/>
    <xf numFmtId="0" fontId="7" fillId="0" borderId="1" xfId="0" applyFont="1" applyBorder="1" applyAlignment="1">
      <alignment horizontal="center" wrapText="1"/>
    </xf>
    <xf numFmtId="0" fontId="0" fillId="0" borderId="0" xfId="0" applyAlignment="1">
      <alignment horizontal="left"/>
    </xf>
    <xf numFmtId="0" fontId="0" fillId="0" borderId="0" xfId="0" applyBorder="1" applyAlignment="1">
      <alignment horizontal="left"/>
    </xf>
    <xf numFmtId="0" fontId="0" fillId="0" borderId="0" xfId="0" applyFill="1" applyBorder="1"/>
    <xf numFmtId="0" fontId="0" fillId="0" borderId="0" xfId="0" applyBorder="1"/>
    <xf numFmtId="0" fontId="7" fillId="0" borderId="2" xfId="0" applyFont="1" applyBorder="1" applyAlignment="1">
      <alignment horizontal="center" wrapText="1"/>
    </xf>
    <xf numFmtId="0" fontId="0" fillId="0" borderId="1" xfId="0"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heetViews>
  <sheetFormatPr defaultRowHeight="15" x14ac:dyDescent="0.25"/>
  <cols>
    <col min="1" max="1" width="15.42578125" style="1" bestFit="1" customWidth="1"/>
    <col min="2" max="2" width="14.28515625" style="1" customWidth="1"/>
    <col min="3" max="3" width="12.140625" style="1" customWidth="1"/>
    <col min="4" max="4" width="7.28515625" style="1" bestFit="1" customWidth="1"/>
    <col min="5" max="5" width="40" style="1" customWidth="1"/>
    <col min="6" max="6" width="2.5703125" style="1" customWidth="1"/>
    <col min="7" max="7" width="9.28515625" style="1" customWidth="1"/>
    <col min="8" max="8" width="11.7109375" style="1" customWidth="1"/>
    <col min="9" max="9" width="10.7109375" style="1" customWidth="1"/>
    <col min="10" max="10" width="9.140625" style="1"/>
    <col min="11" max="11" width="40" style="1" customWidth="1"/>
    <col min="12" max="13" width="9.140625" style="1"/>
    <col min="14" max="14" width="11.28515625" style="1" customWidth="1"/>
    <col min="15" max="15" width="11.7109375" style="1" customWidth="1"/>
    <col min="16" max="16" width="9.140625" style="1"/>
    <col min="17" max="17" width="28.7109375" style="1" customWidth="1"/>
    <col min="18" max="16384" width="9.140625" style="1"/>
  </cols>
  <sheetData>
    <row r="1" spans="1:17" ht="21" x14ac:dyDescent="0.25">
      <c r="A1" s="7" t="s">
        <v>13</v>
      </c>
      <c r="G1" s="7" t="s">
        <v>0</v>
      </c>
      <c r="M1" s="7" t="s">
        <v>3</v>
      </c>
    </row>
    <row r="2" spans="1:17" ht="30" x14ac:dyDescent="0.25">
      <c r="A2" s="3" t="s">
        <v>1</v>
      </c>
      <c r="B2" s="3" t="s">
        <v>2</v>
      </c>
      <c r="C2" s="3" t="s">
        <v>5</v>
      </c>
      <c r="D2" s="3" t="s">
        <v>6</v>
      </c>
      <c r="E2" s="3" t="s">
        <v>14</v>
      </c>
      <c r="G2" s="3" t="s">
        <v>1</v>
      </c>
      <c r="H2" s="3" t="s">
        <v>2</v>
      </c>
      <c r="I2" s="3" t="s">
        <v>5</v>
      </c>
      <c r="J2" s="3" t="s">
        <v>6</v>
      </c>
      <c r="K2" s="3" t="s">
        <v>14</v>
      </c>
      <c r="M2" s="3" t="s">
        <v>1</v>
      </c>
      <c r="N2" s="3" t="s">
        <v>2</v>
      </c>
      <c r="O2" s="3" t="s">
        <v>5</v>
      </c>
      <c r="P2" s="3" t="s">
        <v>6</v>
      </c>
      <c r="Q2" s="3" t="s">
        <v>14</v>
      </c>
    </row>
    <row r="3" spans="1:17" ht="75" x14ac:dyDescent="0.25">
      <c r="A3" s="8">
        <v>1</v>
      </c>
      <c r="B3" s="6" t="s">
        <v>4</v>
      </c>
      <c r="C3" s="6" t="s">
        <v>8</v>
      </c>
      <c r="D3" s="9">
        <v>41883</v>
      </c>
      <c r="E3" s="5" t="s">
        <v>15</v>
      </c>
      <c r="G3" s="8">
        <v>1</v>
      </c>
      <c r="H3" s="6" t="s">
        <v>4</v>
      </c>
      <c r="I3" s="6" t="s">
        <v>8</v>
      </c>
      <c r="J3" s="11">
        <v>41883</v>
      </c>
      <c r="K3" s="6" t="s">
        <v>15</v>
      </c>
      <c r="M3" s="8">
        <v>1</v>
      </c>
      <c r="N3" s="6" t="s">
        <v>4</v>
      </c>
      <c r="O3" s="6" t="s">
        <v>8</v>
      </c>
      <c r="P3" s="11">
        <v>41883</v>
      </c>
      <c r="Q3" s="5" t="s">
        <v>15</v>
      </c>
    </row>
    <row r="4" spans="1:17" ht="120" x14ac:dyDescent="0.25">
      <c r="A4" s="8">
        <v>25</v>
      </c>
      <c r="B4" s="6" t="s">
        <v>7</v>
      </c>
      <c r="C4" s="5">
        <v>50</v>
      </c>
      <c r="D4" s="9">
        <v>41883</v>
      </c>
      <c r="E4" s="5" t="s">
        <v>17</v>
      </c>
      <c r="F4" s="4"/>
      <c r="G4" s="8">
        <v>28</v>
      </c>
      <c r="H4" s="6" t="s">
        <v>7</v>
      </c>
      <c r="I4" s="6">
        <v>50</v>
      </c>
      <c r="J4" s="11">
        <v>41883</v>
      </c>
      <c r="K4" s="5" t="s">
        <v>17</v>
      </c>
      <c r="M4" s="8">
        <v>28</v>
      </c>
      <c r="N4" s="6" t="s">
        <v>7</v>
      </c>
      <c r="O4" s="6">
        <v>50</v>
      </c>
      <c r="P4" s="11">
        <v>41883</v>
      </c>
      <c r="Q4" s="5" t="s">
        <v>17</v>
      </c>
    </row>
    <row r="5" spans="1:17" ht="105" x14ac:dyDescent="0.25">
      <c r="A5" s="8">
        <v>28</v>
      </c>
      <c r="B5" s="6" t="s">
        <v>7</v>
      </c>
      <c r="C5" s="5">
        <v>100</v>
      </c>
      <c r="D5" s="9">
        <v>41913</v>
      </c>
      <c r="E5" s="5" t="s">
        <v>16</v>
      </c>
      <c r="G5" s="8">
        <v>30</v>
      </c>
      <c r="H5" s="6" t="s">
        <v>7</v>
      </c>
      <c r="I5" s="6">
        <v>100</v>
      </c>
      <c r="J5" s="11">
        <v>41913</v>
      </c>
      <c r="K5" s="5" t="s">
        <v>16</v>
      </c>
      <c r="M5" s="8">
        <v>30</v>
      </c>
      <c r="N5" s="6" t="s">
        <v>7</v>
      </c>
      <c r="O5" s="5">
        <v>100</v>
      </c>
      <c r="P5" s="9">
        <v>41913</v>
      </c>
      <c r="Q5" s="5" t="s">
        <v>16</v>
      </c>
    </row>
    <row r="6" spans="1:17" ht="105" x14ac:dyDescent="0.25">
      <c r="A6" s="10">
        <v>30</v>
      </c>
      <c r="B6" s="6" t="s">
        <v>7</v>
      </c>
      <c r="C6" s="6" t="s">
        <v>8</v>
      </c>
      <c r="D6" s="9">
        <v>41944</v>
      </c>
      <c r="E6" s="5" t="s">
        <v>16</v>
      </c>
      <c r="G6" s="10">
        <v>34</v>
      </c>
      <c r="H6" s="6" t="s">
        <v>7</v>
      </c>
      <c r="I6" s="6" t="s">
        <v>8</v>
      </c>
      <c r="J6" s="11">
        <v>41957</v>
      </c>
      <c r="K6" s="6" t="s">
        <v>16</v>
      </c>
      <c r="M6" s="10">
        <v>34</v>
      </c>
      <c r="N6" s="5" t="s">
        <v>7</v>
      </c>
      <c r="O6" s="5" t="s">
        <v>8</v>
      </c>
      <c r="P6" s="9">
        <v>41957</v>
      </c>
      <c r="Q6" s="5" t="s">
        <v>16</v>
      </c>
    </row>
    <row r="13" spans="1:17" x14ac:dyDescent="0.25">
      <c r="F13" s="4"/>
    </row>
    <row r="20" spans="6:6" x14ac:dyDescent="0.25">
      <c r="F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25" sqref="A25"/>
    </sheetView>
  </sheetViews>
  <sheetFormatPr defaultRowHeight="15" x14ac:dyDescent="0.25"/>
  <cols>
    <col min="1" max="1" width="13.5703125" bestFit="1" customWidth="1"/>
    <col min="2" max="2" width="9.5703125" bestFit="1" customWidth="1"/>
    <col min="3" max="3" width="8.7109375" bestFit="1" customWidth="1"/>
    <col min="4" max="4" width="9.7109375" bestFit="1" customWidth="1"/>
  </cols>
  <sheetData>
    <row r="1" spans="1:10" ht="18.75" x14ac:dyDescent="0.3">
      <c r="A1" s="20" t="s">
        <v>13</v>
      </c>
    </row>
    <row r="2" spans="1:10" x14ac:dyDescent="0.25">
      <c r="A2" s="12" t="s">
        <v>9</v>
      </c>
      <c r="B2" s="12"/>
      <c r="C2" t="s">
        <v>18</v>
      </c>
      <c r="D2" t="s">
        <v>19</v>
      </c>
      <c r="E2" t="s">
        <v>20</v>
      </c>
    </row>
    <row r="3" spans="1:10" x14ac:dyDescent="0.25">
      <c r="A3" t="s">
        <v>47</v>
      </c>
      <c r="C3" s="2">
        <f>H26</f>
        <v>0</v>
      </c>
      <c r="D3" s="2">
        <f>I26</f>
        <v>0</v>
      </c>
      <c r="E3" s="2">
        <f>J26</f>
        <v>0</v>
      </c>
    </row>
    <row r="4" spans="1:10" x14ac:dyDescent="0.25">
      <c r="A4" t="s">
        <v>10</v>
      </c>
      <c r="C4" s="2">
        <v>4</v>
      </c>
      <c r="D4" s="2">
        <v>4</v>
      </c>
      <c r="E4" s="2">
        <v>4</v>
      </c>
    </row>
    <row r="5" spans="1:10" x14ac:dyDescent="0.25">
      <c r="A5" t="s">
        <v>11</v>
      </c>
      <c r="C5" s="2">
        <v>6</v>
      </c>
      <c r="D5" s="2">
        <v>6</v>
      </c>
      <c r="E5" s="2">
        <v>6</v>
      </c>
    </row>
    <row r="6" spans="1:10" x14ac:dyDescent="0.25">
      <c r="A6" t="s">
        <v>12</v>
      </c>
      <c r="C6" s="2">
        <v>3.5</v>
      </c>
      <c r="D6" s="2">
        <v>3.5</v>
      </c>
      <c r="E6" s="2">
        <v>3.5</v>
      </c>
    </row>
    <row r="7" spans="1:10" x14ac:dyDescent="0.25">
      <c r="A7" t="s">
        <v>53</v>
      </c>
      <c r="C7" s="2">
        <f>SUM(C3:C6)</f>
        <v>13.5</v>
      </c>
      <c r="D7" s="2">
        <f t="shared" ref="D7:E7" si="0">SUM(D3:D6)</f>
        <v>13.5</v>
      </c>
      <c r="E7" s="2">
        <f t="shared" si="0"/>
        <v>13.5</v>
      </c>
    </row>
    <row r="8" spans="1:10" x14ac:dyDescent="0.25">
      <c r="A8" t="s">
        <v>56</v>
      </c>
      <c r="C8" s="2">
        <v>28</v>
      </c>
      <c r="D8" s="2">
        <v>30</v>
      </c>
      <c r="E8" s="2">
        <v>34</v>
      </c>
    </row>
    <row r="9" spans="1:10" x14ac:dyDescent="0.25">
      <c r="A9" t="s">
        <v>57</v>
      </c>
      <c r="C9" s="2">
        <f>0.9*C8</f>
        <v>25.2</v>
      </c>
      <c r="D9" s="2">
        <f t="shared" ref="D9:E9" si="1">0.9*D8</f>
        <v>27</v>
      </c>
      <c r="E9" s="2">
        <f t="shared" si="1"/>
        <v>30.6</v>
      </c>
    </row>
    <row r="10" spans="1:10" x14ac:dyDescent="0.25">
      <c r="A10" t="s">
        <v>58</v>
      </c>
      <c r="C10" s="2">
        <f>C9-C7</f>
        <v>11.7</v>
      </c>
      <c r="D10" s="2">
        <f t="shared" ref="D10:E10" si="2">D9-D7</f>
        <v>13.5</v>
      </c>
      <c r="E10" s="2">
        <f t="shared" si="2"/>
        <v>17.100000000000001</v>
      </c>
    </row>
    <row r="12" spans="1:10" x14ac:dyDescent="0.25">
      <c r="A12" t="s">
        <v>47</v>
      </c>
      <c r="E12" s="21" t="s">
        <v>51</v>
      </c>
      <c r="F12" s="21"/>
      <c r="G12" s="21"/>
      <c r="H12" s="21" t="s">
        <v>50</v>
      </c>
      <c r="I12" s="21"/>
      <c r="J12" s="21"/>
    </row>
    <row r="13" spans="1:10" x14ac:dyDescent="0.25">
      <c r="A13" s="19" t="s">
        <v>48</v>
      </c>
      <c r="B13" s="13" t="s">
        <v>54</v>
      </c>
      <c r="C13" s="13" t="s">
        <v>55</v>
      </c>
      <c r="D13" s="13" t="s">
        <v>49</v>
      </c>
      <c r="E13" s="13" t="s">
        <v>18</v>
      </c>
      <c r="F13" s="13" t="s">
        <v>19</v>
      </c>
      <c r="G13" s="13" t="s">
        <v>20</v>
      </c>
      <c r="H13" s="13" t="s">
        <v>18</v>
      </c>
      <c r="I13" s="13" t="s">
        <v>19</v>
      </c>
      <c r="J13" s="13" t="s">
        <v>20</v>
      </c>
    </row>
    <row r="14" spans="1:10" x14ac:dyDescent="0.25">
      <c r="A14" s="19" t="s">
        <v>75</v>
      </c>
      <c r="B14" s="13" t="s">
        <v>22</v>
      </c>
      <c r="C14" s="13"/>
      <c r="D14" s="13">
        <v>1</v>
      </c>
      <c r="E14" s="14">
        <f>VLOOKUP($A14,Costs!$A$4:$C$23,3,FALSE)</f>
        <v>1</v>
      </c>
      <c r="F14" s="14">
        <f>VLOOKUP($A14,Costs!$A$4:$D$23,4,FALSE)</f>
        <v>0.8</v>
      </c>
      <c r="G14" s="14">
        <f>VLOOKUP($A14,Costs!$A$4:$E$23,5,FALSE)</f>
        <v>0.75</v>
      </c>
      <c r="H14" s="15">
        <f>$D14*E14</f>
        <v>1</v>
      </c>
      <c r="I14" s="15">
        <f>$D14*F14</f>
        <v>0.8</v>
      </c>
      <c r="J14" s="15">
        <f>$D14*G14</f>
        <v>0.75</v>
      </c>
    </row>
    <row r="15" spans="1:10" x14ac:dyDescent="0.25">
      <c r="A15" s="22" t="s">
        <v>76</v>
      </c>
      <c r="B15" t="s">
        <v>59</v>
      </c>
      <c r="C15" t="s">
        <v>24</v>
      </c>
      <c r="D15">
        <v>5</v>
      </c>
      <c r="E15" s="14">
        <f>VLOOKUP($A15,Costs!$A$4:$C$23,3,FALSE)</f>
        <v>0.1</v>
      </c>
      <c r="F15" s="14">
        <f>VLOOKUP($A15,Costs!$A$4:$D$23,4,FALSE)</f>
        <v>0.08</v>
      </c>
      <c r="G15" s="14">
        <f>VLOOKUP($A15,Costs!$A$4:$E$23,5,FALSE)</f>
        <v>7.0000000000000007E-2</v>
      </c>
    </row>
    <row r="16" spans="1:10" x14ac:dyDescent="0.25">
      <c r="A16" s="19" t="s">
        <v>77</v>
      </c>
      <c r="B16" t="s">
        <v>60</v>
      </c>
      <c r="C16" t="s">
        <v>31</v>
      </c>
      <c r="D16">
        <v>1</v>
      </c>
      <c r="E16" s="14">
        <f>VLOOKUP($A16,Costs!$A$4:$C$23,3,FALSE)</f>
        <v>0.2</v>
      </c>
      <c r="F16" s="14">
        <f>VLOOKUP($A16,Costs!$A$4:$D$23,4,FALSE)</f>
        <v>0.18</v>
      </c>
      <c r="G16" s="14">
        <f>VLOOKUP($A16,Costs!$A$4:$E$23,5,FALSE)</f>
        <v>0.16</v>
      </c>
    </row>
    <row r="17" spans="1:7" x14ac:dyDescent="0.25">
      <c r="A17" t="s">
        <v>29</v>
      </c>
      <c r="B17" t="s">
        <v>30</v>
      </c>
      <c r="C17" t="s">
        <v>31</v>
      </c>
      <c r="D17">
        <v>2</v>
      </c>
      <c r="E17" s="14">
        <f>VLOOKUP($A17,Costs!$A$4:$C$23,3,FALSE)</f>
        <v>0.25</v>
      </c>
      <c r="F17" s="14">
        <f>VLOOKUP($A17,Costs!$A$4:$D$23,4,FALSE)</f>
        <v>0.23</v>
      </c>
      <c r="G17" s="14">
        <f>VLOOKUP($A17,Costs!$A$4:$E$23,5,FALSE)</f>
        <v>0.22</v>
      </c>
    </row>
    <row r="18" spans="1:7" x14ac:dyDescent="0.25">
      <c r="A18" t="s">
        <v>61</v>
      </c>
      <c r="B18" t="s">
        <v>95</v>
      </c>
      <c r="C18" t="s">
        <v>63</v>
      </c>
      <c r="D18">
        <v>1</v>
      </c>
      <c r="E18" s="14">
        <f>VLOOKUP($A18,Costs!$A$4:$C$23,3,FALSE)</f>
        <v>0.55000000000000004</v>
      </c>
      <c r="F18" s="14">
        <f>VLOOKUP($A18,Costs!$A$4:$D$23,4,FALSE)</f>
        <v>0.45</v>
      </c>
      <c r="G18" s="14">
        <f>VLOOKUP($A18,Costs!$A$4:$E$23,5,FALSE)</f>
        <v>0.4</v>
      </c>
    </row>
    <row r="19" spans="1:7" x14ac:dyDescent="0.25">
      <c r="A19" t="s">
        <v>64</v>
      </c>
      <c r="B19" t="s">
        <v>65</v>
      </c>
      <c r="C19" t="s">
        <v>66</v>
      </c>
      <c r="D19">
        <v>2</v>
      </c>
      <c r="E19" s="14">
        <f>VLOOKUP($A19,Costs!$A$4:$C$23,3,FALSE)</f>
        <v>0.26</v>
      </c>
      <c r="F19" s="14">
        <f>VLOOKUP($A19,Costs!$A$4:$D$23,4,FALSE)</f>
        <v>0.26</v>
      </c>
      <c r="G19" s="14">
        <f>VLOOKUP($A19,Costs!$A$4:$E$23,5,FALSE)</f>
        <v>0.26</v>
      </c>
    </row>
    <row r="20" spans="1:7" x14ac:dyDescent="0.25">
      <c r="A20" t="s">
        <v>35</v>
      </c>
      <c r="B20" t="s">
        <v>96</v>
      </c>
      <c r="C20" t="s">
        <v>36</v>
      </c>
      <c r="D20">
        <v>7</v>
      </c>
      <c r="E20" s="14">
        <f>VLOOKUP($A20,Costs!$A$4:$C$23,3,FALSE)</f>
        <v>3.8333333333333337E-2</v>
      </c>
      <c r="F20" s="14">
        <f>VLOOKUP($A20,Costs!$A$4:$D$23,4,FALSE)</f>
        <v>3.5000000000000003E-2</v>
      </c>
      <c r="G20" s="14">
        <f>VLOOKUP($A20,Costs!$A$4:$E$23,5,FALSE)</f>
        <v>3.2000000000000001E-2</v>
      </c>
    </row>
    <row r="21" spans="1:7" x14ac:dyDescent="0.25">
      <c r="A21" t="s">
        <v>37</v>
      </c>
      <c r="B21" t="s">
        <v>97</v>
      </c>
      <c r="C21" t="s">
        <v>38</v>
      </c>
      <c r="D21">
        <v>3</v>
      </c>
      <c r="E21" s="14">
        <f>VLOOKUP($A21,Costs!$A$4:$C$23,3,FALSE)</f>
        <v>5.7500000000000002E-2</v>
      </c>
      <c r="F21" s="14">
        <f>VLOOKUP($A21,Costs!$A$4:$D$23,4,FALSE)</f>
        <v>0.05</v>
      </c>
      <c r="G21" s="14">
        <f>VLOOKUP($A21,Costs!$A$4:$E$23,5,FALSE)</f>
        <v>4.4999999999999998E-2</v>
      </c>
    </row>
    <row r="22" spans="1:7" x14ac:dyDescent="0.25">
      <c r="A22" t="s">
        <v>26</v>
      </c>
      <c r="B22" t="s">
        <v>98</v>
      </c>
      <c r="C22" t="s">
        <v>27</v>
      </c>
      <c r="D22">
        <v>2</v>
      </c>
      <c r="E22" s="14" t="e">
        <f>VLOOKUP($A22,Costs!$A$4:$C$23,3,FALSE)</f>
        <v>#N/A</v>
      </c>
      <c r="F22" s="14" t="e">
        <f>VLOOKUP($A22,Costs!$A$4:$D$23,4,FALSE)</f>
        <v>#N/A</v>
      </c>
      <c r="G22" s="14" t="e">
        <f>VLOOKUP($A22,Costs!$A$4:$E$23,5,FALSE)</f>
        <v>#N/A</v>
      </c>
    </row>
    <row r="23" spans="1:7" x14ac:dyDescent="0.25">
      <c r="A23" t="s">
        <v>99</v>
      </c>
      <c r="B23" t="s">
        <v>100</v>
      </c>
      <c r="C23" t="s">
        <v>101</v>
      </c>
      <c r="D23">
        <v>1</v>
      </c>
      <c r="E23" s="14">
        <f>VLOOKUP($A23,Costs!$A$4:$C$23,3,FALSE)</f>
        <v>1</v>
      </c>
      <c r="F23" s="14">
        <f>VLOOKUP($A23,Costs!$A$4:$D$23,4,FALSE)</f>
        <v>1</v>
      </c>
      <c r="G23" s="14">
        <f>VLOOKUP($A23,Costs!$A$4:$E$23,5,FALSE)</f>
        <v>1</v>
      </c>
    </row>
    <row r="24" spans="1:7" x14ac:dyDescent="0.25">
      <c r="A24" t="s">
        <v>45</v>
      </c>
      <c r="B24" t="s">
        <v>71</v>
      </c>
      <c r="C24" t="s">
        <v>46</v>
      </c>
      <c r="D24">
        <v>2</v>
      </c>
      <c r="E24" s="14">
        <f>VLOOKUP($A24,Costs!$A$4:$C$23,3,FALSE)</f>
        <v>1.67</v>
      </c>
      <c r="F24" s="14">
        <f>VLOOKUP($A24,Costs!$A$4:$D$23,4,FALSE)</f>
        <v>1.67</v>
      </c>
      <c r="G24" s="14">
        <f>VLOOKUP($A24,Costs!$A$4:$E$23,5,FALSE)</f>
        <v>0.9</v>
      </c>
    </row>
    <row r="25" spans="1:7" x14ac:dyDescent="0.25">
      <c r="A25" t="s">
        <v>102</v>
      </c>
      <c r="B25" t="s">
        <v>43</v>
      </c>
      <c r="C25" t="s">
        <v>72</v>
      </c>
      <c r="D25">
        <v>1</v>
      </c>
      <c r="E25" s="14">
        <f>VLOOKUP($A25,Costs!$A$4:$C$23,3,FALSE)</f>
        <v>1</v>
      </c>
      <c r="F25" s="14">
        <f>VLOOKUP($A25,Costs!$A$4:$D$23,4,FALSE)</f>
        <v>0.9</v>
      </c>
      <c r="G25" s="14">
        <f>VLOOKUP($A25,Costs!$A$4:$E$23,5,FALSE)</f>
        <v>0.8</v>
      </c>
    </row>
  </sheetData>
  <mergeCells count="2">
    <mergeCell ref="E12:G12"/>
    <mergeCell ref="H12:J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A24" sqref="A24"/>
    </sheetView>
  </sheetViews>
  <sheetFormatPr defaultRowHeight="15" x14ac:dyDescent="0.25"/>
  <cols>
    <col min="1" max="1" width="12.42578125" customWidth="1"/>
    <col min="2" max="2" width="7.7109375" bestFit="1" customWidth="1"/>
    <col min="3" max="3" width="16.28515625" bestFit="1" customWidth="1"/>
    <col min="4" max="4" width="13.28515625" bestFit="1" customWidth="1"/>
    <col min="5" max="5" width="9.7109375" bestFit="1" customWidth="1"/>
    <col min="6" max="6" width="8.7109375" bestFit="1" customWidth="1"/>
    <col min="7" max="7" width="9.7109375" bestFit="1" customWidth="1"/>
    <col min="8" max="8" width="8.42578125" bestFit="1" customWidth="1"/>
    <col min="9" max="9" width="8.7109375" bestFit="1" customWidth="1"/>
    <col min="10" max="10" width="9.7109375" bestFit="1" customWidth="1"/>
  </cols>
  <sheetData>
    <row r="1" spans="1:10" ht="18.75" x14ac:dyDescent="0.3">
      <c r="A1" s="20" t="s">
        <v>0</v>
      </c>
    </row>
    <row r="2" spans="1:10" x14ac:dyDescent="0.25">
      <c r="A2" s="12" t="s">
        <v>9</v>
      </c>
      <c r="B2" s="12"/>
      <c r="C2" t="s">
        <v>18</v>
      </c>
      <c r="D2" t="s">
        <v>19</v>
      </c>
      <c r="E2" t="s">
        <v>20</v>
      </c>
    </row>
    <row r="3" spans="1:10" x14ac:dyDescent="0.25">
      <c r="A3" t="s">
        <v>47</v>
      </c>
      <c r="C3" s="2">
        <f>H24</f>
        <v>1</v>
      </c>
      <c r="D3" s="2">
        <f>I24</f>
        <v>0.9</v>
      </c>
      <c r="E3" s="2">
        <f>J24</f>
        <v>0.8</v>
      </c>
    </row>
    <row r="4" spans="1:10" x14ac:dyDescent="0.25">
      <c r="A4" t="s">
        <v>10</v>
      </c>
      <c r="C4" s="2">
        <v>4</v>
      </c>
      <c r="D4" s="2">
        <v>4</v>
      </c>
      <c r="E4" s="2">
        <v>4</v>
      </c>
    </row>
    <row r="5" spans="1:10" x14ac:dyDescent="0.25">
      <c r="A5" t="s">
        <v>11</v>
      </c>
      <c r="C5" s="2">
        <v>6</v>
      </c>
      <c r="D5" s="2">
        <v>6</v>
      </c>
      <c r="E5" s="2">
        <v>6</v>
      </c>
    </row>
    <row r="6" spans="1:10" x14ac:dyDescent="0.25">
      <c r="A6" t="s">
        <v>12</v>
      </c>
      <c r="C6" s="2">
        <v>3.5</v>
      </c>
      <c r="D6" s="2">
        <v>3.5</v>
      </c>
      <c r="E6" s="2">
        <v>3.5</v>
      </c>
    </row>
    <row r="7" spans="1:10" x14ac:dyDescent="0.25">
      <c r="A7" t="s">
        <v>53</v>
      </c>
      <c r="C7" s="2">
        <f>SUM(C3:C6)</f>
        <v>14.5</v>
      </c>
      <c r="D7" s="2">
        <f t="shared" ref="D7:E7" si="0">SUM(D3:D6)</f>
        <v>14.4</v>
      </c>
      <c r="E7" s="2">
        <f t="shared" si="0"/>
        <v>14.3</v>
      </c>
    </row>
    <row r="8" spans="1:10" x14ac:dyDescent="0.25">
      <c r="A8" t="s">
        <v>56</v>
      </c>
      <c r="C8" s="2">
        <v>28</v>
      </c>
      <c r="D8" s="2">
        <v>30</v>
      </c>
      <c r="E8" s="2">
        <v>34</v>
      </c>
    </row>
    <row r="9" spans="1:10" x14ac:dyDescent="0.25">
      <c r="A9" t="s">
        <v>57</v>
      </c>
      <c r="C9" s="2">
        <f>0.9*C8</f>
        <v>25.2</v>
      </c>
      <c r="D9" s="2">
        <f t="shared" ref="D9:E9" si="1">0.9*D8</f>
        <v>27</v>
      </c>
      <c r="E9" s="2">
        <f t="shared" si="1"/>
        <v>30.6</v>
      </c>
    </row>
    <row r="10" spans="1:10" x14ac:dyDescent="0.25">
      <c r="A10" t="s">
        <v>58</v>
      </c>
      <c r="C10" s="2">
        <f>C9-C7</f>
        <v>10.7</v>
      </c>
      <c r="D10" s="2">
        <f t="shared" ref="D10:E10" si="2">D9-D7</f>
        <v>12.6</v>
      </c>
      <c r="E10" s="2">
        <f t="shared" si="2"/>
        <v>16.3</v>
      </c>
    </row>
    <row r="12" spans="1:10" x14ac:dyDescent="0.25">
      <c r="A12" t="s">
        <v>47</v>
      </c>
      <c r="E12" s="21" t="s">
        <v>51</v>
      </c>
      <c r="F12" s="21"/>
      <c r="G12" s="21"/>
      <c r="H12" s="21" t="s">
        <v>50</v>
      </c>
      <c r="I12" s="21"/>
      <c r="J12" s="21"/>
    </row>
    <row r="13" spans="1:10" x14ac:dyDescent="0.25">
      <c r="A13" s="19" t="s">
        <v>48</v>
      </c>
      <c r="B13" s="13" t="s">
        <v>54</v>
      </c>
      <c r="C13" s="13" t="s">
        <v>55</v>
      </c>
      <c r="D13" s="13" t="s">
        <v>49</v>
      </c>
      <c r="E13" s="13" t="s">
        <v>18</v>
      </c>
      <c r="F13" s="13" t="s">
        <v>19</v>
      </c>
      <c r="G13" s="13" t="s">
        <v>20</v>
      </c>
      <c r="H13" s="13" t="s">
        <v>18</v>
      </c>
      <c r="I13" s="13" t="s">
        <v>19</v>
      </c>
      <c r="J13" s="13" t="s">
        <v>20</v>
      </c>
    </row>
    <row r="14" spans="1:10" x14ac:dyDescent="0.25">
      <c r="A14" s="19" t="s">
        <v>74</v>
      </c>
      <c r="B14" s="13" t="s">
        <v>22</v>
      </c>
      <c r="C14" s="13"/>
      <c r="D14" s="13">
        <v>1</v>
      </c>
      <c r="E14" s="14">
        <f>VLOOKUP($A14,Costs!$A$4:$C$23,3,FALSE)</f>
        <v>2.75</v>
      </c>
      <c r="F14" s="14">
        <f>VLOOKUP($A14,Costs!$A$4:$D$23,4,FALSE)</f>
        <v>2.4500000000000002</v>
      </c>
      <c r="G14" s="14">
        <f>VLOOKUP($A14,Costs!$A$4:$E$23,5,FALSE)</f>
        <v>2</v>
      </c>
      <c r="H14" s="15">
        <f>$D14*E14</f>
        <v>2.75</v>
      </c>
      <c r="I14" s="15">
        <f>$D14*F14</f>
        <v>2.4500000000000002</v>
      </c>
      <c r="J14" s="15">
        <f>$D14*G14</f>
        <v>2</v>
      </c>
    </row>
    <row r="15" spans="1:10" x14ac:dyDescent="0.25">
      <c r="A15" s="19" t="s">
        <v>76</v>
      </c>
      <c r="B15" s="13" t="s">
        <v>59</v>
      </c>
      <c r="C15" s="13" t="s">
        <v>24</v>
      </c>
      <c r="D15" s="13">
        <v>5</v>
      </c>
      <c r="E15" s="14">
        <f>VLOOKUP($A15,Costs!$A$4:$C$23,3,FALSE)</f>
        <v>0.1</v>
      </c>
      <c r="F15" s="14">
        <f>VLOOKUP($A15,Costs!$A$4:$D$23,4,FALSE)</f>
        <v>0.08</v>
      </c>
      <c r="G15" s="14">
        <f>VLOOKUP($A15,Costs!$A$4:$E$23,5,FALSE)</f>
        <v>7.0000000000000007E-2</v>
      </c>
      <c r="H15" s="15">
        <f t="shared" ref="H15:H24" si="3">$D15*E15</f>
        <v>0.5</v>
      </c>
      <c r="I15" s="15">
        <f t="shared" ref="I15:I24" si="4">$D15*F15</f>
        <v>0.4</v>
      </c>
      <c r="J15" s="15">
        <f t="shared" ref="J15:J24" si="5">$D15*G15</f>
        <v>0.35000000000000003</v>
      </c>
    </row>
    <row r="16" spans="1:10" x14ac:dyDescent="0.25">
      <c r="A16" s="19" t="s">
        <v>79</v>
      </c>
      <c r="B16" s="13" t="s">
        <v>60</v>
      </c>
      <c r="C16" s="13" t="s">
        <v>31</v>
      </c>
      <c r="D16" s="13">
        <v>1</v>
      </c>
      <c r="E16" s="14">
        <f>VLOOKUP($A16,Costs!$A$4:$C$23,3,FALSE)</f>
        <v>0.25</v>
      </c>
      <c r="F16" s="14">
        <f>VLOOKUP($A16,Costs!$A$4:$D$23,4,FALSE)</f>
        <v>0.25</v>
      </c>
      <c r="G16" s="14">
        <f>VLOOKUP($A16,Costs!$A$4:$E$23,5,FALSE)</f>
        <v>0.2</v>
      </c>
      <c r="H16" s="15">
        <f t="shared" si="3"/>
        <v>0.25</v>
      </c>
      <c r="I16" s="15">
        <f t="shared" si="4"/>
        <v>0.25</v>
      </c>
      <c r="J16" s="15">
        <f t="shared" si="5"/>
        <v>0.2</v>
      </c>
    </row>
    <row r="17" spans="1:10" x14ac:dyDescent="0.25">
      <c r="A17" s="19" t="s">
        <v>29</v>
      </c>
      <c r="B17" s="13" t="s">
        <v>30</v>
      </c>
      <c r="C17" s="13" t="s">
        <v>31</v>
      </c>
      <c r="D17" s="13">
        <v>2</v>
      </c>
      <c r="E17" s="14">
        <f>VLOOKUP($A17,Costs!$A$4:$C$23,3,FALSE)</f>
        <v>0.25</v>
      </c>
      <c r="F17" s="14">
        <f>VLOOKUP($A17,Costs!$A$4:$D$23,4,FALSE)</f>
        <v>0.23</v>
      </c>
      <c r="G17" s="14">
        <f>VLOOKUP($A17,Costs!$A$4:$E$23,5,FALSE)</f>
        <v>0.22</v>
      </c>
      <c r="H17" s="15">
        <f t="shared" si="3"/>
        <v>0.5</v>
      </c>
      <c r="I17" s="15">
        <f t="shared" si="4"/>
        <v>0.46</v>
      </c>
      <c r="J17" s="15">
        <f t="shared" si="5"/>
        <v>0.44</v>
      </c>
    </row>
    <row r="18" spans="1:10" x14ac:dyDescent="0.25">
      <c r="A18" s="19" t="s">
        <v>61</v>
      </c>
      <c r="B18" s="13" t="s">
        <v>62</v>
      </c>
      <c r="C18" s="13" t="s">
        <v>63</v>
      </c>
      <c r="D18" s="13">
        <v>1</v>
      </c>
      <c r="E18" s="14">
        <f>VLOOKUP($A18,Costs!$A$4:$C$23,3,FALSE)</f>
        <v>0.55000000000000004</v>
      </c>
      <c r="F18" s="14">
        <f>VLOOKUP($A18,Costs!$A$4:$D$23,4,FALSE)</f>
        <v>0.45</v>
      </c>
      <c r="G18" s="14">
        <f>VLOOKUP($A18,Costs!$A$4:$E$23,5,FALSE)</f>
        <v>0.4</v>
      </c>
      <c r="H18" s="15">
        <f t="shared" si="3"/>
        <v>0.55000000000000004</v>
      </c>
      <c r="I18" s="15">
        <f t="shared" si="4"/>
        <v>0.45</v>
      </c>
      <c r="J18" s="15">
        <f t="shared" si="5"/>
        <v>0.4</v>
      </c>
    </row>
    <row r="19" spans="1:10" x14ac:dyDescent="0.25">
      <c r="A19" s="19" t="s">
        <v>64</v>
      </c>
      <c r="B19" s="13" t="s">
        <v>65</v>
      </c>
      <c r="C19" s="13" t="s">
        <v>66</v>
      </c>
      <c r="D19" s="13">
        <v>2</v>
      </c>
      <c r="E19" s="14">
        <f>VLOOKUP($A19,Costs!$A$4:$C$23,3,FALSE)</f>
        <v>0.26</v>
      </c>
      <c r="F19" s="14">
        <f>VLOOKUP($A19,Costs!$A$4:$D$23,4,FALSE)</f>
        <v>0.26</v>
      </c>
      <c r="G19" s="14">
        <f>VLOOKUP($A19,Costs!$A$4:$E$23,5,FALSE)</f>
        <v>0.26</v>
      </c>
      <c r="H19" s="15">
        <f t="shared" si="3"/>
        <v>0.52</v>
      </c>
      <c r="I19" s="15">
        <f t="shared" si="4"/>
        <v>0.52</v>
      </c>
      <c r="J19" s="15">
        <f t="shared" si="5"/>
        <v>0.52</v>
      </c>
    </row>
    <row r="20" spans="1:10" x14ac:dyDescent="0.25">
      <c r="A20" s="19" t="s">
        <v>35</v>
      </c>
      <c r="B20" s="13" t="s">
        <v>67</v>
      </c>
      <c r="C20" s="13" t="s">
        <v>36</v>
      </c>
      <c r="D20" s="13">
        <v>16</v>
      </c>
      <c r="E20" s="14">
        <f>VLOOKUP($A20,Costs!$A$4:$C$23,3,FALSE)</f>
        <v>3.8333333333333337E-2</v>
      </c>
      <c r="F20" s="14">
        <f>VLOOKUP($A20,Costs!$A$4:$D$23,4,FALSE)</f>
        <v>3.5000000000000003E-2</v>
      </c>
      <c r="G20" s="14">
        <f>VLOOKUP($A20,Costs!$A$4:$E$23,5,FALSE)</f>
        <v>3.2000000000000001E-2</v>
      </c>
      <c r="H20" s="15">
        <f t="shared" si="3"/>
        <v>0.6133333333333334</v>
      </c>
      <c r="I20" s="15">
        <f t="shared" si="4"/>
        <v>0.56000000000000005</v>
      </c>
      <c r="J20" s="15">
        <f t="shared" si="5"/>
        <v>0.51200000000000001</v>
      </c>
    </row>
    <row r="21" spans="1:10" x14ac:dyDescent="0.25">
      <c r="A21" s="19" t="s">
        <v>68</v>
      </c>
      <c r="B21" s="13" t="s">
        <v>33</v>
      </c>
      <c r="C21" s="13" t="s">
        <v>69</v>
      </c>
      <c r="D21" s="13">
        <v>1</v>
      </c>
      <c r="E21" s="14">
        <f>VLOOKUP($A21,Costs!$A$4:$C$23,3,FALSE)</f>
        <v>1</v>
      </c>
      <c r="F21" s="14">
        <f>VLOOKUP($A21,Costs!$A$4:$D$23,4,FALSE)</f>
        <v>1</v>
      </c>
      <c r="G21" s="14">
        <f>VLOOKUP($A21,Costs!$A$4:$E$23,5,FALSE)</f>
        <v>1</v>
      </c>
      <c r="H21" s="15">
        <f t="shared" si="3"/>
        <v>1</v>
      </c>
      <c r="I21" s="15">
        <f t="shared" si="4"/>
        <v>1</v>
      </c>
      <c r="J21" s="15">
        <f t="shared" si="5"/>
        <v>1</v>
      </c>
    </row>
    <row r="22" spans="1:10" x14ac:dyDescent="0.25">
      <c r="A22" s="19" t="s">
        <v>37</v>
      </c>
      <c r="B22" s="13" t="s">
        <v>70</v>
      </c>
      <c r="C22" s="13" t="s">
        <v>38</v>
      </c>
      <c r="D22" s="13">
        <v>3</v>
      </c>
      <c r="E22" s="14">
        <f>VLOOKUP($A22,Costs!$A$4:$C$23,3,FALSE)</f>
        <v>5.7500000000000002E-2</v>
      </c>
      <c r="F22" s="14">
        <f>VLOOKUP($A22,Costs!$A$4:$D$23,4,FALSE)</f>
        <v>0.05</v>
      </c>
      <c r="G22" s="14">
        <f>VLOOKUP($A22,Costs!$A$4:$E$23,5,FALSE)</f>
        <v>4.4999999999999998E-2</v>
      </c>
      <c r="H22" s="15">
        <f t="shared" si="3"/>
        <v>0.17250000000000001</v>
      </c>
      <c r="I22" s="15">
        <f t="shared" si="4"/>
        <v>0.15000000000000002</v>
      </c>
      <c r="J22" s="15">
        <f t="shared" si="5"/>
        <v>0.13500000000000001</v>
      </c>
    </row>
    <row r="23" spans="1:10" x14ac:dyDescent="0.25">
      <c r="A23" s="19" t="s">
        <v>45</v>
      </c>
      <c r="B23" s="13" t="s">
        <v>71</v>
      </c>
      <c r="C23" s="13" t="s">
        <v>46</v>
      </c>
      <c r="D23" s="13">
        <v>2</v>
      </c>
      <c r="E23" s="14">
        <f>VLOOKUP($A23,Costs!$A$4:$C$23,3,FALSE)</f>
        <v>1.67</v>
      </c>
      <c r="F23" s="14">
        <f>VLOOKUP($A23,Costs!$A$4:$D$23,4,FALSE)</f>
        <v>1.67</v>
      </c>
      <c r="G23" s="14">
        <f>VLOOKUP($A23,Costs!$A$4:$E$23,5,FALSE)</f>
        <v>0.9</v>
      </c>
      <c r="H23" s="15">
        <f t="shared" si="3"/>
        <v>3.34</v>
      </c>
      <c r="I23" s="15">
        <f t="shared" si="4"/>
        <v>3.34</v>
      </c>
      <c r="J23" s="15">
        <f t="shared" si="5"/>
        <v>1.8</v>
      </c>
    </row>
    <row r="24" spans="1:10" x14ac:dyDescent="0.25">
      <c r="A24" s="19" t="s">
        <v>102</v>
      </c>
      <c r="B24" s="13" t="s">
        <v>43</v>
      </c>
      <c r="C24" s="13" t="s">
        <v>72</v>
      </c>
      <c r="D24" s="13">
        <v>1</v>
      </c>
      <c r="E24" s="14">
        <f>VLOOKUP($A24,Costs!$A$4:$C$23,3,FALSE)</f>
        <v>1</v>
      </c>
      <c r="F24" s="14">
        <f>VLOOKUP($A24,Costs!$A$4:$D$23,4,FALSE)</f>
        <v>0.9</v>
      </c>
      <c r="G24" s="14">
        <f>VLOOKUP($A24,Costs!$A$4:$E$23,5,FALSE)</f>
        <v>0.8</v>
      </c>
      <c r="H24" s="15">
        <f t="shared" si="3"/>
        <v>1</v>
      </c>
      <c r="I24" s="15">
        <f t="shared" si="4"/>
        <v>0.9</v>
      </c>
      <c r="J24" s="15">
        <f t="shared" si="5"/>
        <v>0.8</v>
      </c>
    </row>
    <row r="25" spans="1:10" ht="17.25" x14ac:dyDescent="0.4">
      <c r="H25" s="16">
        <f>SUM(H14:H24)</f>
        <v>11.195833333333333</v>
      </c>
      <c r="I25" s="16">
        <f t="shared" ref="I25:J25" si="6">SUM(I14:I24)</f>
        <v>10.48</v>
      </c>
      <c r="J25" s="16">
        <f t="shared" si="6"/>
        <v>8.157</v>
      </c>
    </row>
  </sheetData>
  <mergeCells count="2">
    <mergeCell ref="E12:G12"/>
    <mergeCell ref="H12:J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16" sqref="A16"/>
    </sheetView>
  </sheetViews>
  <sheetFormatPr defaultRowHeight="15" x14ac:dyDescent="0.25"/>
  <cols>
    <col min="1" max="1" width="13.5703125" bestFit="1" customWidth="1"/>
    <col min="2" max="2" width="26.7109375" bestFit="1" customWidth="1"/>
    <col min="3" max="3" width="15.28515625" bestFit="1" customWidth="1"/>
    <col min="4" max="4" width="13.28515625" bestFit="1" customWidth="1"/>
    <col min="5" max="5" width="12" bestFit="1" customWidth="1"/>
    <col min="6" max="6" width="8.7109375" bestFit="1" customWidth="1"/>
    <col min="7" max="7" width="9.7109375" bestFit="1" customWidth="1"/>
    <col min="8" max="8" width="13.85546875" bestFit="1" customWidth="1"/>
    <col min="9" max="9" width="8.7109375" bestFit="1" customWidth="1"/>
    <col min="10" max="10" width="9.7109375" bestFit="1" customWidth="1"/>
  </cols>
  <sheetData>
    <row r="1" spans="1:10" ht="18.75" x14ac:dyDescent="0.3">
      <c r="A1" s="20" t="s">
        <v>3</v>
      </c>
      <c r="C1" t="s">
        <v>18</v>
      </c>
      <c r="D1" t="s">
        <v>19</v>
      </c>
      <c r="E1" t="s">
        <v>20</v>
      </c>
    </row>
    <row r="2" spans="1:10" x14ac:dyDescent="0.25">
      <c r="A2" s="12" t="s">
        <v>9</v>
      </c>
      <c r="B2" s="12"/>
    </row>
    <row r="3" spans="1:10" x14ac:dyDescent="0.25">
      <c r="A3" t="s">
        <v>47</v>
      </c>
      <c r="C3" s="2">
        <f>H27</f>
        <v>9.9050000000000011</v>
      </c>
      <c r="D3" s="2">
        <f>I27</f>
        <v>9.254999999999999</v>
      </c>
      <c r="E3" s="2">
        <f>J27</f>
        <v>7.0339999999999998</v>
      </c>
    </row>
    <row r="4" spans="1:10" x14ac:dyDescent="0.25">
      <c r="A4" t="s">
        <v>10</v>
      </c>
      <c r="C4" s="2">
        <v>4</v>
      </c>
      <c r="D4" s="2">
        <v>4</v>
      </c>
      <c r="E4" s="2">
        <v>4</v>
      </c>
    </row>
    <row r="5" spans="1:10" x14ac:dyDescent="0.25">
      <c r="A5" t="s">
        <v>11</v>
      </c>
      <c r="C5" s="2">
        <v>6</v>
      </c>
      <c r="D5" s="2">
        <v>6</v>
      </c>
      <c r="E5" s="2">
        <v>6</v>
      </c>
    </row>
    <row r="6" spans="1:10" x14ac:dyDescent="0.25">
      <c r="A6" t="s">
        <v>12</v>
      </c>
      <c r="C6" s="2">
        <v>3.5</v>
      </c>
      <c r="D6" s="2">
        <v>3.5</v>
      </c>
      <c r="E6" s="2">
        <v>3.5</v>
      </c>
    </row>
    <row r="7" spans="1:10" x14ac:dyDescent="0.25">
      <c r="A7" t="s">
        <v>53</v>
      </c>
      <c r="C7" s="2">
        <f>SUM(C3:C6)</f>
        <v>23.405000000000001</v>
      </c>
      <c r="D7" s="2">
        <f t="shared" ref="D7:E7" si="0">SUM(D3:D6)</f>
        <v>22.754999999999999</v>
      </c>
      <c r="E7" s="2">
        <f t="shared" si="0"/>
        <v>20.533999999999999</v>
      </c>
    </row>
    <row r="8" spans="1:10" x14ac:dyDescent="0.25">
      <c r="A8" t="s">
        <v>56</v>
      </c>
      <c r="C8" s="2">
        <v>28</v>
      </c>
      <c r="D8" s="2">
        <v>30</v>
      </c>
      <c r="E8" s="2">
        <v>34</v>
      </c>
    </row>
    <row r="9" spans="1:10" x14ac:dyDescent="0.25">
      <c r="A9" t="s">
        <v>57</v>
      </c>
      <c r="C9" s="2">
        <f>0.9*C8</f>
        <v>25.2</v>
      </c>
      <c r="D9" s="2">
        <f t="shared" ref="D9:E9" si="1">0.9*D8</f>
        <v>27</v>
      </c>
      <c r="E9" s="2">
        <f t="shared" si="1"/>
        <v>30.6</v>
      </c>
    </row>
    <row r="10" spans="1:10" x14ac:dyDescent="0.25">
      <c r="A10" t="s">
        <v>58</v>
      </c>
      <c r="C10" s="2">
        <f>C9-C7</f>
        <v>1.7949999999999982</v>
      </c>
      <c r="D10" s="2">
        <f t="shared" ref="D10:E10" si="2">D9-D7</f>
        <v>4.245000000000001</v>
      </c>
      <c r="E10" s="2">
        <f t="shared" si="2"/>
        <v>10.066000000000003</v>
      </c>
    </row>
    <row r="12" spans="1:10" x14ac:dyDescent="0.25">
      <c r="A12" t="s">
        <v>47</v>
      </c>
      <c r="E12" s="21" t="s">
        <v>51</v>
      </c>
      <c r="F12" s="21"/>
      <c r="G12" s="21"/>
      <c r="H12" s="21" t="s">
        <v>50</v>
      </c>
      <c r="I12" s="21"/>
      <c r="J12" s="21"/>
    </row>
    <row r="13" spans="1:10" x14ac:dyDescent="0.25">
      <c r="A13" s="19" t="s">
        <v>48</v>
      </c>
      <c r="B13" s="13" t="s">
        <v>54</v>
      </c>
      <c r="C13" s="13" t="s">
        <v>55</v>
      </c>
      <c r="D13" s="13" t="s">
        <v>49</v>
      </c>
      <c r="E13" s="13" t="s">
        <v>18</v>
      </c>
      <c r="F13" s="13" t="s">
        <v>19</v>
      </c>
      <c r="G13" s="13" t="s">
        <v>20</v>
      </c>
      <c r="H13" s="13" t="s">
        <v>18</v>
      </c>
      <c r="I13" s="13" t="s">
        <v>19</v>
      </c>
      <c r="J13" s="13" t="s">
        <v>20</v>
      </c>
    </row>
    <row r="14" spans="1:10" x14ac:dyDescent="0.25">
      <c r="A14" s="19" t="s">
        <v>74</v>
      </c>
      <c r="B14" s="13" t="s">
        <v>22</v>
      </c>
      <c r="C14" s="13" t="s">
        <v>21</v>
      </c>
      <c r="D14" s="13">
        <v>1</v>
      </c>
      <c r="E14" s="14">
        <f>VLOOKUP($A14,Costs!$A$4:$C$23,3,FALSE)</f>
        <v>2.75</v>
      </c>
      <c r="F14" s="14">
        <f>VLOOKUP($A14,Costs!$A$4:$D$23,4,FALSE)</f>
        <v>2.4500000000000002</v>
      </c>
      <c r="G14" s="14">
        <f>VLOOKUP($A14,Costs!$A$4:$E$23,5,FALSE)</f>
        <v>2</v>
      </c>
      <c r="H14" s="15">
        <f>$D14*E14</f>
        <v>2.75</v>
      </c>
      <c r="I14" s="15">
        <f>$D14*F14</f>
        <v>2.4500000000000002</v>
      </c>
      <c r="J14" s="15">
        <f>$D14*G14</f>
        <v>2</v>
      </c>
    </row>
    <row r="15" spans="1:10" x14ac:dyDescent="0.25">
      <c r="A15" s="23" t="s">
        <v>94</v>
      </c>
      <c r="B15" s="13" t="s">
        <v>93</v>
      </c>
      <c r="C15" s="13"/>
      <c r="D15" s="13">
        <v>2</v>
      </c>
      <c r="E15" s="14">
        <f>VLOOKUP($A15,Costs!$A$4:$C$23,3,FALSE)</f>
        <v>1</v>
      </c>
      <c r="F15" s="14">
        <f>VLOOKUP($A15,Costs!$A$4:$D$23,4,FALSE)</f>
        <v>1</v>
      </c>
      <c r="G15" s="14">
        <f>VLOOKUP($A15,Costs!$A$4:$E$23,5,FALSE)</f>
        <v>1</v>
      </c>
      <c r="H15" s="15"/>
      <c r="I15" s="15"/>
      <c r="J15" s="15"/>
    </row>
    <row r="16" spans="1:10" x14ac:dyDescent="0.25">
      <c r="A16" s="22" t="s">
        <v>76</v>
      </c>
      <c r="B16" s="13" t="s">
        <v>23</v>
      </c>
      <c r="C16" s="13" t="s">
        <v>24</v>
      </c>
      <c r="D16" s="13">
        <v>4</v>
      </c>
      <c r="E16" s="14">
        <f>VLOOKUP($A16,Costs!$A$4:$C$23,3,FALSE)</f>
        <v>0.1</v>
      </c>
      <c r="F16" s="14">
        <f>VLOOKUP($A16,Costs!$A$4:$D$23,4,FALSE)</f>
        <v>0.08</v>
      </c>
      <c r="G16" s="14">
        <f>VLOOKUP($A16,Costs!$A$4:$E$23,5,FALSE)</f>
        <v>7.0000000000000007E-2</v>
      </c>
      <c r="H16" s="15">
        <f>$D16*E16</f>
        <v>0.4</v>
      </c>
      <c r="I16" s="15">
        <f>$D16*F16</f>
        <v>0.32</v>
      </c>
      <c r="J16" s="15">
        <f>$D16*G16</f>
        <v>0.28000000000000003</v>
      </c>
    </row>
    <row r="17" spans="1:10" x14ac:dyDescent="0.25">
      <c r="A17" s="22" t="s">
        <v>77</v>
      </c>
      <c r="B17" s="13" t="s">
        <v>25</v>
      </c>
      <c r="C17" s="13" t="s">
        <v>24</v>
      </c>
      <c r="D17" s="13">
        <v>1</v>
      </c>
      <c r="E17" s="14">
        <f>VLOOKUP($A17,Costs!$A$4:$C$23,3,FALSE)</f>
        <v>0.2</v>
      </c>
      <c r="F17" s="14">
        <f>VLOOKUP($A17,Costs!$A$4:$D$23,4,FALSE)</f>
        <v>0.18</v>
      </c>
      <c r="G17" s="14">
        <f>VLOOKUP($A17,Costs!$A$4:$E$23,5,FALSE)</f>
        <v>0.16</v>
      </c>
      <c r="H17" s="15">
        <f>$D17*E17</f>
        <v>0.2</v>
      </c>
      <c r="I17" s="15">
        <f>$D17*F17</f>
        <v>0.18</v>
      </c>
      <c r="J17" s="15">
        <f>$D17*G17</f>
        <v>0.16</v>
      </c>
    </row>
    <row r="18" spans="1:10" x14ac:dyDescent="0.25">
      <c r="A18" s="19" t="s">
        <v>90</v>
      </c>
      <c r="B18" s="13" t="s">
        <v>28</v>
      </c>
      <c r="C18" s="13" t="s">
        <v>24</v>
      </c>
      <c r="D18" s="13">
        <v>2</v>
      </c>
      <c r="E18" s="14">
        <f>VLOOKUP($A18,Costs!$A$4:$C$23,3,FALSE)</f>
        <v>0.25</v>
      </c>
      <c r="F18" s="14">
        <f>VLOOKUP($A18,Costs!$A$4:$D$23,4,FALSE)</f>
        <v>0.23</v>
      </c>
      <c r="G18" s="14">
        <f>VLOOKUP($A18,Costs!$A$4:$E$23,5,FALSE)</f>
        <v>0.22</v>
      </c>
      <c r="H18" s="15">
        <f>$D18*E18</f>
        <v>0.5</v>
      </c>
      <c r="I18" s="15">
        <f>$D18*F18</f>
        <v>0.46</v>
      </c>
      <c r="J18" s="15">
        <f>$D18*G18</f>
        <v>0.44</v>
      </c>
    </row>
    <row r="19" spans="1:10" x14ac:dyDescent="0.25">
      <c r="A19" s="19" t="s">
        <v>29</v>
      </c>
      <c r="B19" s="13" t="s">
        <v>30</v>
      </c>
      <c r="C19" s="13" t="s">
        <v>31</v>
      </c>
      <c r="D19" s="13">
        <v>2</v>
      </c>
      <c r="E19" s="14">
        <f>VLOOKUP($A19,Costs!$A$4:$C$23,3,FALSE)</f>
        <v>0.25</v>
      </c>
      <c r="F19" s="14">
        <f>VLOOKUP($A19,Costs!$A$4:$D$23,4,FALSE)</f>
        <v>0.23</v>
      </c>
      <c r="G19" s="14">
        <f>VLOOKUP($A19,Costs!$A$4:$E$23,5,FALSE)</f>
        <v>0.22</v>
      </c>
      <c r="H19" s="15">
        <f>$D19*E19</f>
        <v>0.5</v>
      </c>
      <c r="I19" s="15">
        <f>$D19*F19</f>
        <v>0.46</v>
      </c>
      <c r="J19" s="15">
        <f>$D19*G19</f>
        <v>0.44</v>
      </c>
    </row>
    <row r="20" spans="1:10" x14ac:dyDescent="0.25">
      <c r="A20" s="19" t="s">
        <v>32</v>
      </c>
      <c r="B20" s="13" t="s">
        <v>33</v>
      </c>
      <c r="C20" s="13" t="s">
        <v>34</v>
      </c>
      <c r="D20" s="13">
        <v>1</v>
      </c>
      <c r="E20" s="14">
        <f>VLOOKUP($A20,Costs!$A$4:$C$23,3,FALSE)</f>
        <v>0.2</v>
      </c>
      <c r="F20" s="14">
        <f>VLOOKUP($A20,Costs!$A$4:$D$23,4,FALSE)</f>
        <v>0.2</v>
      </c>
      <c r="G20" s="14">
        <f>VLOOKUP($A20,Costs!$A$4:$E$23,5,FALSE)</f>
        <v>0.2</v>
      </c>
      <c r="H20" s="15">
        <f>$D20*E20</f>
        <v>0.2</v>
      </c>
      <c r="I20" s="15">
        <f>$D20*F20</f>
        <v>0.2</v>
      </c>
      <c r="J20" s="15">
        <f>$D20*G20</f>
        <v>0.2</v>
      </c>
    </row>
    <row r="21" spans="1:10" x14ac:dyDescent="0.25">
      <c r="A21" s="19" t="s">
        <v>35</v>
      </c>
      <c r="B21" s="13" t="s">
        <v>84</v>
      </c>
      <c r="C21" s="13" t="s">
        <v>36</v>
      </c>
      <c r="D21" s="17">
        <v>27</v>
      </c>
      <c r="E21" s="14">
        <f>VLOOKUP($A21,Costs!$A$4:$C$23,3,FALSE)</f>
        <v>3.8333333333333337E-2</v>
      </c>
      <c r="F21" s="14">
        <f>VLOOKUP($A21,Costs!$A$4:$D$23,4,FALSE)</f>
        <v>3.5000000000000003E-2</v>
      </c>
      <c r="G21" s="14">
        <f>VLOOKUP($A21,Costs!$A$4:$E$23,5,FALSE)</f>
        <v>3.2000000000000001E-2</v>
      </c>
      <c r="H21" s="18">
        <f>$D21*E21</f>
        <v>1.0350000000000001</v>
      </c>
      <c r="I21" s="18">
        <f>$D21*F21</f>
        <v>0.94500000000000006</v>
      </c>
      <c r="J21" s="18">
        <f>$D21*G21</f>
        <v>0.86399999999999999</v>
      </c>
    </row>
    <row r="22" spans="1:10" x14ac:dyDescent="0.25">
      <c r="A22" s="19" t="s">
        <v>37</v>
      </c>
      <c r="B22" s="13" t="s">
        <v>85</v>
      </c>
      <c r="C22" s="13" t="s">
        <v>38</v>
      </c>
      <c r="D22" s="13">
        <v>4</v>
      </c>
      <c r="E22" s="14">
        <f>VLOOKUP($A22,Costs!$A$4:$C$23,3,FALSE)</f>
        <v>5.7500000000000002E-2</v>
      </c>
      <c r="F22" s="14">
        <f>VLOOKUP($A22,Costs!$A$4:$D$23,4,FALSE)</f>
        <v>0.05</v>
      </c>
      <c r="G22" s="14">
        <f>VLOOKUP($A22,Costs!$A$4:$E$23,5,FALSE)</f>
        <v>4.4999999999999998E-2</v>
      </c>
      <c r="H22" s="15">
        <f>$D22*E22</f>
        <v>0.23</v>
      </c>
      <c r="I22" s="15">
        <f>$D22*F22</f>
        <v>0.2</v>
      </c>
      <c r="J22" s="15">
        <f>$D22*G22</f>
        <v>0.18</v>
      </c>
    </row>
    <row r="23" spans="1:10" x14ac:dyDescent="0.25">
      <c r="A23" s="19">
        <v>330</v>
      </c>
      <c r="B23" s="13" t="s">
        <v>39</v>
      </c>
      <c r="C23" s="13" t="s">
        <v>24</v>
      </c>
      <c r="D23" s="13">
        <v>2</v>
      </c>
      <c r="E23" s="14">
        <f>VLOOKUP($A23,Costs!$A$4:$C$23,3,FALSE)</f>
        <v>0.05</v>
      </c>
      <c r="F23" s="14">
        <f>VLOOKUP($A23,Costs!$A$4:$D$23,4,FALSE)</f>
        <v>0.05</v>
      </c>
      <c r="G23" s="14">
        <f>VLOOKUP($A23,Costs!$A$4:$E$23,5,FALSE)</f>
        <v>0.05</v>
      </c>
      <c r="H23" s="15">
        <f>$D23*E23</f>
        <v>0.1</v>
      </c>
      <c r="I23" s="15">
        <f>$D23*F23</f>
        <v>0.1</v>
      </c>
      <c r="J23" s="15">
        <f>$D23*G23</f>
        <v>0.1</v>
      </c>
    </row>
    <row r="24" spans="1:10" x14ac:dyDescent="0.25">
      <c r="A24" s="19" t="s">
        <v>40</v>
      </c>
      <c r="B24" s="13" t="s">
        <v>41</v>
      </c>
      <c r="C24" s="13" t="s">
        <v>24</v>
      </c>
      <c r="D24" s="13">
        <v>5</v>
      </c>
      <c r="E24" s="14">
        <f>VLOOKUP($A24,Costs!$A$4:$C$23,3,FALSE)</f>
        <v>0.05</v>
      </c>
      <c r="F24" s="14">
        <f>VLOOKUP($A24,Costs!$A$4:$D$23,4,FALSE)</f>
        <v>0.05</v>
      </c>
      <c r="G24" s="14">
        <f>VLOOKUP($A24,Costs!$A$4:$E$23,5,FALSE)</f>
        <v>0.05</v>
      </c>
      <c r="H24" s="15">
        <f>$D24*E24</f>
        <v>0.25</v>
      </c>
      <c r="I24" s="15">
        <f>$D24*F24</f>
        <v>0.25</v>
      </c>
      <c r="J24" s="15">
        <f>$D24*G24</f>
        <v>0.25</v>
      </c>
    </row>
    <row r="25" spans="1:10" x14ac:dyDescent="0.25">
      <c r="A25" s="19" t="s">
        <v>42</v>
      </c>
      <c r="B25" s="13" t="s">
        <v>43</v>
      </c>
      <c r="C25" s="13" t="s">
        <v>44</v>
      </c>
      <c r="D25" s="13">
        <v>1</v>
      </c>
      <c r="E25" s="14">
        <f>VLOOKUP($A25,Costs!$A$4:$C$23,3,FALSE)</f>
        <v>0.4</v>
      </c>
      <c r="F25" s="14">
        <f>VLOOKUP($A25,Costs!$A$4:$D$23,4,FALSE)</f>
        <v>0.35</v>
      </c>
      <c r="G25" s="14">
        <f>VLOOKUP($A25,Costs!$A$4:$E$23,5,FALSE)</f>
        <v>0.32</v>
      </c>
      <c r="H25" s="15">
        <f>$D25*E25</f>
        <v>0.4</v>
      </c>
      <c r="I25" s="15">
        <f>$D25*F25</f>
        <v>0.35</v>
      </c>
      <c r="J25" s="15">
        <f>$D25*G25</f>
        <v>0.32</v>
      </c>
    </row>
    <row r="26" spans="1:10" x14ac:dyDescent="0.25">
      <c r="A26" s="19" t="s">
        <v>45</v>
      </c>
      <c r="B26" s="13" t="s">
        <v>52</v>
      </c>
      <c r="C26" s="13" t="s">
        <v>46</v>
      </c>
      <c r="D26" s="13">
        <v>2</v>
      </c>
      <c r="E26" s="14">
        <f>VLOOKUP($A26,Costs!$A$4:$C$23,3,FALSE)</f>
        <v>1.67</v>
      </c>
      <c r="F26" s="14">
        <f>VLOOKUP($A26,Costs!$A$4:$D$23,4,FALSE)</f>
        <v>1.67</v>
      </c>
      <c r="G26" s="14">
        <f>VLOOKUP($A26,Costs!$A$4:$E$23,5,FALSE)</f>
        <v>0.9</v>
      </c>
      <c r="H26" s="15">
        <f>$D26*E26</f>
        <v>3.34</v>
      </c>
      <c r="I26" s="15">
        <f>$D26*F26</f>
        <v>3.34</v>
      </c>
      <c r="J26" s="15">
        <f>$D26*G26</f>
        <v>1.8</v>
      </c>
    </row>
    <row r="27" spans="1:10" ht="17.25" x14ac:dyDescent="0.4">
      <c r="H27" s="16">
        <f>SUM(H14:H26)</f>
        <v>9.9050000000000011</v>
      </c>
      <c r="I27" s="16">
        <f>SUM(I14:I26)</f>
        <v>9.254999999999999</v>
      </c>
      <c r="J27" s="16">
        <f>SUM(J14:J26)</f>
        <v>7.0339999999999998</v>
      </c>
    </row>
  </sheetData>
  <mergeCells count="2">
    <mergeCell ref="E12:G12"/>
    <mergeCell ref="H12:J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A6" sqref="A6"/>
    </sheetView>
  </sheetViews>
  <sheetFormatPr defaultRowHeight="15" x14ac:dyDescent="0.25"/>
  <cols>
    <col min="1" max="1" width="14.28515625" bestFit="1" customWidth="1"/>
    <col min="2" max="2" width="18.7109375" bestFit="1" customWidth="1"/>
    <col min="6" max="6" width="12" bestFit="1" customWidth="1"/>
  </cols>
  <sheetData>
    <row r="1" spans="1:7" x14ac:dyDescent="0.25">
      <c r="A1" t="s">
        <v>78</v>
      </c>
    </row>
    <row r="2" spans="1:7" x14ac:dyDescent="0.25">
      <c r="C2" s="26" t="s">
        <v>51</v>
      </c>
      <c r="D2" s="26"/>
      <c r="E2" s="26"/>
    </row>
    <row r="3" spans="1:7" x14ac:dyDescent="0.25">
      <c r="A3" s="13" t="s">
        <v>73</v>
      </c>
      <c r="B3" s="13" t="s">
        <v>86</v>
      </c>
      <c r="C3" s="13" t="s">
        <v>18</v>
      </c>
      <c r="D3" s="13" t="s">
        <v>19</v>
      </c>
      <c r="E3" s="13" t="s">
        <v>20</v>
      </c>
      <c r="F3" s="24" t="s">
        <v>82</v>
      </c>
      <c r="G3" s="25"/>
    </row>
    <row r="4" spans="1:7" x14ac:dyDescent="0.25">
      <c r="A4" s="19">
        <v>330</v>
      </c>
      <c r="B4" s="19"/>
      <c r="C4" s="13">
        <v>0.05</v>
      </c>
      <c r="D4" s="13">
        <v>0.05</v>
      </c>
      <c r="E4" s="13">
        <v>0.05</v>
      </c>
    </row>
    <row r="5" spans="1:7" x14ac:dyDescent="0.25">
      <c r="A5" s="19" t="s">
        <v>40</v>
      </c>
      <c r="B5" s="19"/>
      <c r="C5" s="13">
        <v>0.05</v>
      </c>
      <c r="D5" s="13">
        <v>0.05</v>
      </c>
      <c r="E5" s="13">
        <v>0.05</v>
      </c>
      <c r="F5" t="s">
        <v>83</v>
      </c>
    </row>
    <row r="6" spans="1:7" x14ac:dyDescent="0.25">
      <c r="A6" s="19" t="s">
        <v>32</v>
      </c>
      <c r="B6" s="19"/>
      <c r="C6" s="13">
        <v>0.2</v>
      </c>
      <c r="D6" s="13">
        <v>0.2</v>
      </c>
      <c r="E6" s="13">
        <v>0.2</v>
      </c>
    </row>
    <row r="7" spans="1:7" x14ac:dyDescent="0.25">
      <c r="A7" s="19" t="s">
        <v>102</v>
      </c>
      <c r="B7" s="19"/>
      <c r="C7" s="27">
        <v>1</v>
      </c>
      <c r="D7" s="27">
        <v>0.9</v>
      </c>
      <c r="E7" s="27">
        <v>0.8</v>
      </c>
    </row>
    <row r="8" spans="1:7" x14ac:dyDescent="0.25">
      <c r="A8" s="19" t="s">
        <v>76</v>
      </c>
      <c r="B8" s="19" t="s">
        <v>87</v>
      </c>
      <c r="C8" s="13">
        <v>0.1</v>
      </c>
      <c r="D8" s="13">
        <v>0.08</v>
      </c>
      <c r="E8" s="13">
        <v>7.0000000000000007E-2</v>
      </c>
    </row>
    <row r="9" spans="1:7" x14ac:dyDescent="0.25">
      <c r="A9" s="19" t="s">
        <v>77</v>
      </c>
      <c r="B9" s="19" t="s">
        <v>88</v>
      </c>
      <c r="C9" s="13">
        <v>0.2</v>
      </c>
      <c r="D9" s="13">
        <v>0.18</v>
      </c>
      <c r="E9" s="13">
        <v>0.16</v>
      </c>
    </row>
    <row r="10" spans="1:7" x14ac:dyDescent="0.25">
      <c r="A10" s="19" t="s">
        <v>79</v>
      </c>
      <c r="B10" s="19" t="s">
        <v>89</v>
      </c>
      <c r="C10" s="13">
        <v>0.25</v>
      </c>
      <c r="D10" s="13">
        <v>0.25</v>
      </c>
      <c r="E10" s="13">
        <v>0.2</v>
      </c>
    </row>
    <row r="11" spans="1:7" x14ac:dyDescent="0.25">
      <c r="A11" s="19" t="s">
        <v>42</v>
      </c>
      <c r="B11" s="19"/>
      <c r="C11" s="13">
        <v>0.4</v>
      </c>
      <c r="D11" s="13">
        <v>0.35</v>
      </c>
      <c r="E11" s="13">
        <v>0.32</v>
      </c>
    </row>
    <row r="12" spans="1:7" x14ac:dyDescent="0.25">
      <c r="A12" s="19" t="s">
        <v>94</v>
      </c>
      <c r="B12" s="19"/>
      <c r="C12" s="13">
        <v>1</v>
      </c>
      <c r="D12" s="13">
        <v>1</v>
      </c>
      <c r="E12" s="13">
        <v>1</v>
      </c>
    </row>
    <row r="13" spans="1:7" x14ac:dyDescent="0.25">
      <c r="A13" s="19" t="s">
        <v>35</v>
      </c>
      <c r="B13" s="19"/>
      <c r="C13" s="17">
        <f>0.46/12</f>
        <v>3.8333333333333337E-2</v>
      </c>
      <c r="D13" s="17">
        <v>3.5000000000000003E-2</v>
      </c>
      <c r="E13" s="17">
        <v>3.2000000000000001E-2</v>
      </c>
    </row>
    <row r="14" spans="1:7" x14ac:dyDescent="0.25">
      <c r="A14" s="19" t="s">
        <v>37</v>
      </c>
      <c r="B14" s="19"/>
      <c r="C14" s="17">
        <f>0.46/8</f>
        <v>5.7500000000000002E-2</v>
      </c>
      <c r="D14" s="13">
        <v>0.05</v>
      </c>
      <c r="E14" s="13">
        <v>4.4999999999999998E-2</v>
      </c>
    </row>
    <row r="15" spans="1:7" x14ac:dyDescent="0.25">
      <c r="A15" s="19" t="s">
        <v>64</v>
      </c>
      <c r="B15" s="19" t="s">
        <v>91</v>
      </c>
      <c r="C15" s="13">
        <f>1.56/6</f>
        <v>0.26</v>
      </c>
      <c r="D15" s="13">
        <f>1.56/6</f>
        <v>0.26</v>
      </c>
      <c r="E15" s="13">
        <f>1.56/6</f>
        <v>0.26</v>
      </c>
    </row>
    <row r="16" spans="1:7" x14ac:dyDescent="0.25">
      <c r="A16" s="19" t="s">
        <v>29</v>
      </c>
      <c r="B16" s="19"/>
      <c r="C16" s="13">
        <v>0.25</v>
      </c>
      <c r="D16" s="13">
        <v>0.23</v>
      </c>
      <c r="E16" s="13">
        <v>0.22</v>
      </c>
    </row>
    <row r="17" spans="1:6" x14ac:dyDescent="0.25">
      <c r="A17" s="19" t="s">
        <v>61</v>
      </c>
      <c r="B17" s="19"/>
      <c r="C17" s="13">
        <v>0.55000000000000004</v>
      </c>
      <c r="D17" s="13">
        <v>0.45</v>
      </c>
      <c r="E17" s="13">
        <v>0.4</v>
      </c>
    </row>
    <row r="18" spans="1:6" x14ac:dyDescent="0.25">
      <c r="A18" s="19" t="s">
        <v>90</v>
      </c>
      <c r="B18" s="19"/>
      <c r="C18" s="13">
        <v>0.25</v>
      </c>
      <c r="D18" s="13">
        <v>0.23</v>
      </c>
      <c r="E18" s="13">
        <v>0.22</v>
      </c>
    </row>
    <row r="19" spans="1:6" x14ac:dyDescent="0.25">
      <c r="A19" s="19" t="s">
        <v>74</v>
      </c>
      <c r="B19" s="19"/>
      <c r="C19" s="14">
        <v>2.75</v>
      </c>
      <c r="D19" s="14">
        <v>2.4500000000000002</v>
      </c>
      <c r="E19" s="14">
        <v>2</v>
      </c>
      <c r="F19" t="s">
        <v>81</v>
      </c>
    </row>
    <row r="20" spans="1:6" x14ac:dyDescent="0.25">
      <c r="A20" s="23" t="s">
        <v>75</v>
      </c>
      <c r="B20" s="19"/>
      <c r="C20" s="14">
        <f>50/50</f>
        <v>1</v>
      </c>
      <c r="D20" s="14">
        <f>80/100</f>
        <v>0.8</v>
      </c>
      <c r="E20" s="14">
        <v>0.75</v>
      </c>
      <c r="F20" t="s">
        <v>80</v>
      </c>
    </row>
    <row r="21" spans="1:6" x14ac:dyDescent="0.25">
      <c r="A21" s="13" t="s">
        <v>99</v>
      </c>
      <c r="B21" s="19"/>
      <c r="C21" s="13">
        <v>1</v>
      </c>
      <c r="D21" s="13">
        <v>1</v>
      </c>
      <c r="E21" s="13">
        <v>1</v>
      </c>
    </row>
    <row r="22" spans="1:6" x14ac:dyDescent="0.25">
      <c r="A22" s="19" t="s">
        <v>68</v>
      </c>
      <c r="B22" s="19" t="s">
        <v>92</v>
      </c>
      <c r="C22" s="13">
        <v>1</v>
      </c>
      <c r="D22" s="13">
        <v>1</v>
      </c>
      <c r="E22" s="13">
        <v>1</v>
      </c>
    </row>
    <row r="23" spans="1:6" x14ac:dyDescent="0.25">
      <c r="A23" s="19" t="s">
        <v>45</v>
      </c>
      <c r="B23" s="19"/>
      <c r="C23" s="13">
        <v>1.67</v>
      </c>
      <c r="D23" s="13">
        <v>1.67</v>
      </c>
      <c r="E23" s="13">
        <v>0.9</v>
      </c>
    </row>
  </sheetData>
  <autoFilter ref="A3:G3">
    <sortState ref="A4:G23">
      <sortCondition ref="A3"/>
    </sortState>
  </autoFilter>
  <mergeCells count="1">
    <mergeCell ref="C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KickStarter</vt:lpstr>
      <vt:lpstr>RasPi-GVS</vt:lpstr>
      <vt:lpstr>RasPi-Plus-GVS</vt:lpstr>
      <vt:lpstr>BBB-GVS</vt:lpstr>
      <vt:lpstr>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DGilliland</dc:creator>
  <cp:lastModifiedBy>DGilliland</cp:lastModifiedBy>
  <dcterms:created xsi:type="dcterms:W3CDTF">2014-08-06T16:13:21Z</dcterms:created>
  <dcterms:modified xsi:type="dcterms:W3CDTF">2014-08-06T21:01:25Z</dcterms:modified>
</cp:coreProperties>
</file>