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wagg/Documents/detecting-DCOs-in-LISA/paper/"/>
    </mc:Choice>
  </mc:AlternateContent>
  <xr:revisionPtr revIDLastSave="0" documentId="13_ncr:1_{29D19EBA-B3C3-BF4A-8EA6-D8EAD325109C}" xr6:coauthVersionLast="47" xr6:coauthVersionMax="47" xr10:uidLastSave="{00000000-0000-0000-0000-000000000000}"/>
  <bookViews>
    <workbookView xWindow="0" yWindow="0" windowWidth="20280" windowHeight="18000" xr2:uid="{932AC085-5DF1-7346-88C0-42B7380C67FF}"/>
  </bookViews>
  <sheets>
    <sheet name="Sheet1" sheetId="1" r:id="rId1"/>
    <sheet name="small1" sheetId="5" r:id="rId2"/>
    <sheet name="small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6" l="1"/>
  <c r="H10" i="6"/>
  <c r="G10" i="6"/>
  <c r="F10" i="6"/>
  <c r="E10" i="6"/>
  <c r="D10" i="6"/>
  <c r="I9" i="6"/>
  <c r="H9" i="6"/>
  <c r="G9" i="6"/>
  <c r="F9" i="6"/>
  <c r="E9" i="6"/>
  <c r="D9" i="6"/>
  <c r="I8" i="6"/>
  <c r="H8" i="6"/>
  <c r="G8" i="6"/>
  <c r="F8" i="6"/>
  <c r="E8" i="6"/>
  <c r="D8" i="6"/>
  <c r="I7" i="6"/>
  <c r="H7" i="6"/>
  <c r="G7" i="6"/>
  <c r="F7" i="6"/>
  <c r="E7" i="6"/>
  <c r="D7" i="6"/>
  <c r="I6" i="6"/>
  <c r="H6" i="6"/>
  <c r="G6" i="6"/>
  <c r="F6" i="6"/>
  <c r="E6" i="6"/>
  <c r="D6" i="6"/>
  <c r="I5" i="6"/>
  <c r="H5" i="6"/>
  <c r="G5" i="6"/>
  <c r="F5" i="6"/>
  <c r="E5" i="6"/>
  <c r="D5" i="6"/>
  <c r="I4" i="6"/>
  <c r="H4" i="6"/>
  <c r="G4" i="6"/>
  <c r="F4" i="6"/>
  <c r="E4" i="6"/>
  <c r="D4" i="6"/>
  <c r="I3" i="6"/>
  <c r="H3" i="6"/>
  <c r="G3" i="6"/>
  <c r="F3" i="6"/>
  <c r="E3" i="6"/>
  <c r="D3" i="6"/>
  <c r="C10" i="6"/>
  <c r="C9" i="6"/>
  <c r="C8" i="6"/>
  <c r="C7" i="6"/>
  <c r="C6" i="6"/>
  <c r="C5" i="6"/>
  <c r="C4" i="6"/>
  <c r="C3" i="6"/>
  <c r="F4" i="5"/>
  <c r="G4" i="5"/>
  <c r="H4" i="5"/>
  <c r="I4" i="5"/>
  <c r="F5" i="5"/>
  <c r="G5" i="5"/>
  <c r="H5" i="5"/>
  <c r="I5" i="5"/>
  <c r="F6" i="5"/>
  <c r="G6" i="5"/>
  <c r="H6" i="5"/>
  <c r="I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3" i="5"/>
  <c r="G3" i="5"/>
  <c r="H3" i="5"/>
  <c r="I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D3" i="5"/>
  <c r="E3" i="5"/>
  <c r="C3" i="5"/>
</calcChain>
</file>

<file path=xl/sharedStrings.xml><?xml version="1.0" encoding="utf-8"?>
<sst xmlns="http://schemas.openxmlformats.org/spreadsheetml/2006/main" count="150" uniqueCount="73">
  <si>
    <t>Author</t>
  </si>
  <si>
    <t>Year</t>
  </si>
  <si>
    <t>NSNS</t>
  </si>
  <si>
    <t>BHNS</t>
  </si>
  <si>
    <t>BHBH</t>
  </si>
  <si>
    <t>Star formation history</t>
  </si>
  <si>
    <t>Spatial distribution</t>
  </si>
  <si>
    <t>Lau</t>
  </si>
  <si>
    <t>Breivik</t>
  </si>
  <si>
    <t>Sesana</t>
  </si>
  <si>
    <t>Wagg</t>
  </si>
  <si>
    <t>Nelemans</t>
  </si>
  <si>
    <t>Lamberts</t>
  </si>
  <si>
    <t>COMPAS</t>
  </si>
  <si>
    <t>SeBa</t>
  </si>
  <si>
    <t>SNR Limit</t>
  </si>
  <si>
    <t>COSMIC</t>
  </si>
  <si>
    <t>Galactic Components</t>
  </si>
  <si>
    <t>LISA Mission Time (yr)</t>
  </si>
  <si>
    <t>Population Synthesis</t>
  </si>
  <si>
    <t>Detection</t>
  </si>
  <si>
    <t>Code</t>
  </si>
  <si>
    <t>FIRE simulation</t>
  </si>
  <si>
    <t>Everything within 300kpc</t>
  </si>
  <si>
    <t>BSE</t>
  </si>
  <si>
    <t>None</t>
  </si>
  <si>
    <t>Eccentricity Treatment</t>
  </si>
  <si>
    <t>Full</t>
  </si>
  <si>
    <t>Used for evolution, ignored during detection</t>
  </si>
  <si>
    <t>Metallicity Dependent Distributions</t>
  </si>
  <si>
    <t>Metallicity</t>
  </si>
  <si>
    <t>Constant</t>
  </si>
  <si>
    <t>Case BB always unstable, Single SN, alpha=0.1</t>
  </si>
  <si>
    <t>4.2, 6.5</t>
  </si>
  <si>
    <t>DCO Predictions</t>
  </si>
  <si>
    <t>Galaxy and Positioning</t>
  </si>
  <si>
    <t>✓</t>
  </si>
  <si>
    <t>✗</t>
  </si>
  <si>
    <t>Startrack</t>
  </si>
  <si>
    <t>Binary Physics Variations</t>
  </si>
  <si>
    <t>1, 5</t>
  </si>
  <si>
    <t>0.02, 0.003</t>
  </si>
  <si>
    <t xml:space="preserve">50 bins between [1e-4, 3e-2] </t>
  </si>
  <si>
    <t>Liu</t>
  </si>
  <si>
    <t>Belcyznski</t>
  </si>
  <si>
    <t>2.3, 0</t>
  </si>
  <si>
    <t>0.2, 0</t>
  </si>
  <si>
    <t>4, 1.7</t>
  </si>
  <si>
    <t>Disc, bulge, halo</t>
  </si>
  <si>
    <t>0.02 (disc, bulge), 0.001 (halo)</t>
  </si>
  <si>
    <t>Optimistic CE, Pessimistic CE</t>
  </si>
  <si>
    <t>4, 10</t>
  </si>
  <si>
    <t>Exponential sphere (bulge), exponential radial and vertical (disc), spherical shell (halo)</t>
  </si>
  <si>
    <t>Assumed circular</t>
  </si>
  <si>
    <t>Constant over 13.7 Gyr</t>
  </si>
  <si>
    <t xml:space="preserve">13 bins between [1e-4, 3e-2] </t>
  </si>
  <si>
    <t>McMillan 2011</t>
  </si>
  <si>
    <t>Open Source Code</t>
  </si>
  <si>
    <t>Constant over 10 Gyr (thin disc),
1 Gyr burst 10 Gyr ago (bulge),
1 Gyr burst 11 Gyr (thick disc)</t>
  </si>
  <si>
    <t>Constant over 10 Gyr (disc),
1 Gyr burst 10 Gyr ago (bulge),
burst at 13 Gyr (halo)</t>
  </si>
  <si>
    <t>Thin disc, thick disc, bulge</t>
  </si>
  <si>
    <t>Exponential over 10 Gyr</t>
  </si>
  <si>
    <t>Exponential 8-0 Gyr ago (thin disc), Exponential 12-8 Gyr ago (thick disc), Skewed gaussian 0-6 Gyr (bulge)</t>
  </si>
  <si>
    <t>Single disc</t>
  </si>
  <si>
    <t>Single disc or halo</t>
  </si>
  <si>
    <t>LISA Mission Time</t>
  </si>
  <si>
    <t>Exponential radial and vertical, scale length/height for each component, thin disc has inside-out growth</t>
  </si>
  <si>
    <t>Miyamoto &amp; Nagai potential (disc), Wilkinson &amp; Evans potential (halo)</t>
  </si>
  <si>
    <t>Exponential radial,
sech^2 vertical</t>
  </si>
  <si>
    <t>Exponential radial, sech^2 vertical (Benacquista+2007)</t>
  </si>
  <si>
    <t>35.7, 56.3</t>
  </si>
  <si>
    <t>32.8, 55.1</t>
  </si>
  <si>
    <t>8.4, 13.5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</si>
</sst>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rgb="FF6D0605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8C8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/>
      <top style="medium">
        <color theme="0"/>
      </top>
      <bottom style="thick">
        <color theme="0"/>
      </bottom>
      <diagonal/>
    </border>
    <border>
      <left/>
      <right style="thick">
        <color theme="0"/>
      </right>
      <top style="medium">
        <color theme="0"/>
      </top>
      <bottom style="thick">
        <color theme="0"/>
      </bottom>
      <diagonal/>
    </border>
    <border>
      <left/>
      <right/>
      <top style="medium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thin">
        <color theme="0"/>
      </right>
      <top style="medium">
        <color theme="0"/>
      </top>
      <bottom style="thick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ck">
        <color theme="0"/>
      </left>
      <right/>
      <top/>
      <bottom style="medium">
        <color theme="0"/>
      </bottom>
      <diagonal/>
    </border>
    <border>
      <left style="thick">
        <color theme="0"/>
      </left>
      <right/>
      <top style="thick">
        <color theme="0"/>
      </top>
      <bottom style="thin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ck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ck">
        <color theme="0"/>
      </left>
      <right/>
      <top/>
      <bottom style="thin">
        <color theme="0"/>
      </bottom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medium">
        <color theme="0"/>
      </bottom>
      <diagonal/>
    </border>
    <border>
      <left/>
      <right style="thin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2" fillId="0" borderId="32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6" fillId="4" borderId="34" xfId="0" applyFont="1" applyFill="1" applyBorder="1" applyAlignment="1">
      <alignment horizontal="center" vertical="center" wrapText="1"/>
    </xf>
    <xf numFmtId="0" fontId="6" fillId="4" borderId="37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5" fillId="5" borderId="37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5" fillId="5" borderId="38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7">
    <dxf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font>
        <color rgb="FF6D0605"/>
      </font>
      <fill>
        <patternFill patternType="solid">
          <fgColor indexed="64"/>
          <bgColor rgb="FFFF8C8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border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D0605"/>
        <name val="Calibri"/>
        <family val="2"/>
        <scheme val="minor"/>
      </font>
      <fill>
        <patternFill patternType="solid">
          <fgColor indexed="64"/>
          <bgColor rgb="FFFF8C8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font>
        <color rgb="FF6D0605"/>
      </font>
      <fill>
        <patternFill patternType="solid">
          <fgColor indexed="64"/>
          <bgColor rgb="FFFF8C8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theme="9" tint="-0.499984740745262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n">
          <color theme="0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border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font>
        <color rgb="FF6D0605"/>
      </font>
      <fill>
        <patternFill patternType="solid">
          <fgColor indexed="64"/>
          <bgColor rgb="FFFF8C8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D0605"/>
        <name val="Calibri"/>
        <family val="2"/>
        <scheme val="minor"/>
      </font>
      <fill>
        <patternFill patternType="solid">
          <fgColor indexed="64"/>
          <bgColor rgb="FFFF8C8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font>
        <color rgb="FF6D0605"/>
      </font>
      <fill>
        <patternFill patternType="solid">
          <fgColor indexed="64"/>
          <bgColor rgb="FFFF8C8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theme="9" tint="-0.499984740745262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n">
          <color theme="0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border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D0605"/>
      <color rgb="FFB60000"/>
      <color rgb="FFFF8C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C5A5B4-5491-F84E-B0A3-0F84177ABE79}" name="Table4" displayName="Table4" ref="A2:P10" headerRowDxfId="80" dataDxfId="78" headerRowBorderDxfId="79">
  <autoFilter ref="A2:P10" xr:uid="{D1F23B23-2B7B-B14A-B22D-BE517C88CF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D5BF35A2-FB1D-6A49-9F0A-76B8FA65EB81}" name="Author" totalsRowLabel="Total" dataDxfId="77" totalsRowDxfId="76"/>
    <tableColumn id="2" xr3:uid="{E98E891B-5677-E14F-B7FD-6BEBF3F21A9A}" name="Year" dataDxfId="75" totalsRowDxfId="74"/>
    <tableColumn id="6" xr3:uid="{06DDA78C-9D73-FF41-B9DB-B2F336F906AA}" name="BHBH" dataDxfId="73" totalsRowDxfId="72"/>
    <tableColumn id="5" xr3:uid="{DFC45EC4-2F0C-814E-8982-051696B2F68B}" name="BHNS" dataDxfId="71"/>
    <tableColumn id="4" xr3:uid="{A240A617-F19A-B942-B652-48F4979F2291}" name="NSNS" dataDxfId="70"/>
    <tableColumn id="11" xr3:uid="{BB993792-72A2-1041-90ED-AE9230A7B456}" name="Code" dataDxfId="69" totalsRowDxfId="68"/>
    <tableColumn id="12" xr3:uid="{9FB7A67B-118D-C348-BD48-F8CFDC9CA6F9}" name="Open Source Code" dataDxfId="67" totalsRowDxfId="66"/>
    <tableColumn id="13" xr3:uid="{266FE277-4F6F-9D44-9DDE-8ADC17509FF7}" name="Metallicity" dataDxfId="65" totalsRowDxfId="64"/>
    <tableColumn id="3" xr3:uid="{869FF47B-D99B-CB45-97D7-FDD50768598B}" name="Binary Physics Variations" dataDxfId="63" totalsRowDxfId="62"/>
    <tableColumn id="7" xr3:uid="{A3381924-6772-7342-A5C9-D114C1823241}" name="Star formation history" dataDxfId="61" totalsRowDxfId="60"/>
    <tableColumn id="8" xr3:uid="{C371F868-4A48-5840-B808-68E0684BE195}" name="Spatial distribution" dataDxfId="0" totalsRowDxfId="59"/>
    <tableColumn id="9" xr3:uid="{DAEE09C4-384B-3E4D-9A96-E2000A449252}" name="Galactic Components" dataDxfId="58" totalsRowDxfId="57"/>
    <tableColumn id="10" xr3:uid="{B6889DA3-EC68-6D4C-A262-97DE6D094611}" name="Metallicity Dependent Distributions" dataDxfId="56" totalsRowDxfId="55"/>
    <tableColumn id="14" xr3:uid="{0FE92553-561E-F149-9869-34BFC04DA351}" name="SNR Limit" dataDxfId="54" totalsRowDxfId="53"/>
    <tableColumn id="15" xr3:uid="{D44A37E3-F2B2-5A44-8211-F5DA7CEA4BAD}" name="LISA Mission Time (yr)" dataDxfId="52" totalsRowDxfId="51"/>
    <tableColumn id="16" xr3:uid="{8C0480D7-1E75-A44F-B432-A0DF655A21AE}" name="Eccentricity Treatment" dataDxfId="50" totalsRowDxfId="49"/>
  </tableColumns>
  <tableStyleInfo name="TableStyleMedium13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44637-D768-6F4F-AD9B-78AE98191DB5}" name="Table42" displayName="Table42" ref="A2:I10" headerRowDxfId="48" dataDxfId="46" headerRowBorderDxfId="47">
  <autoFilter ref="A2:I10" xr:uid="{D1F23B23-2B7B-B14A-B22D-BE517C88CF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4BDF58C-D579-1240-8E39-C70254FC8FD5}" name="Author" totalsRowLabel="Total" dataDxfId="45" totalsRowDxfId="44"/>
    <tableColumn id="2" xr3:uid="{BB0F4036-7566-224F-83E6-E99475C68172}" name="Year" dataDxfId="43" totalsRowDxfId="42"/>
    <tableColumn id="6" xr3:uid="{0B5424FA-9670-BE4A-8FBE-933CAF9BDEC7}" name="BHBH" dataDxfId="41" totalsRowDxfId="40">
      <calculatedColumnFormula>Table4[[#This Row],[BHBH]]</calculatedColumnFormula>
    </tableColumn>
    <tableColumn id="5" xr3:uid="{99449272-02BF-8C40-B571-0FE9CB6AABE2}" name="BHNS" dataDxfId="39">
      <calculatedColumnFormula>Table4[[#This Row],[BHNS]]</calculatedColumnFormula>
    </tableColumn>
    <tableColumn id="4" xr3:uid="{10E711C6-591C-0A4E-9A91-BB52D008A09A}" name="NSNS" dataDxfId="38">
      <calculatedColumnFormula>Table4[[#This Row],[NSNS]]</calculatedColumnFormula>
    </tableColumn>
    <tableColumn id="11" xr3:uid="{123E8E5E-4F6E-934F-B285-7B85EFE6D228}" name="Code" dataDxfId="37" totalsRowDxfId="36">
      <calculatedColumnFormula>Table4[[#This Row],[Code]]</calculatedColumnFormula>
    </tableColumn>
    <tableColumn id="12" xr3:uid="{FDCA272B-6B76-9F48-81F1-722F6E83ADAC}" name="Open Source Code" dataDxfId="35" totalsRowDxfId="34">
      <calculatedColumnFormula>Table4[[#This Row],[Open Source Code]]</calculatedColumnFormula>
    </tableColumn>
    <tableColumn id="13" xr3:uid="{374386BD-013A-3747-A3A9-B61786C5680A}" name="Metallicity" dataDxfId="33" totalsRowDxfId="32">
      <calculatedColumnFormula>Table4[[#This Row],[Metallicity]]</calculatedColumnFormula>
    </tableColumn>
    <tableColumn id="3" xr3:uid="{FC99DA5E-D174-D140-B921-4B5ECCBC1832}" name="Binary Physics Variations" dataDxfId="31" totalsRowDxfId="30">
      <calculatedColumnFormula>Table4[[#This Row],[Binary Physics Variations]]</calculatedColumnFormula>
    </tableColumn>
  </tableColumns>
  <tableStyleInfo name="TableStyleMedium13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1D837-27BE-BF40-B1B8-DA80E55E2DA0}" name="Table43" displayName="Table43" ref="A2:I10" headerRowDxfId="25" dataDxfId="23" headerRowBorderDxfId="24">
  <autoFilter ref="A2:I10" xr:uid="{D1F23B23-2B7B-B14A-B22D-BE517C88CF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59F038C-9360-6A40-836A-1F712AB9CDD8}" name="Author" totalsRowLabel="Total" dataDxfId="22" totalsRowDxfId="21"/>
    <tableColumn id="2" xr3:uid="{31074774-FA7B-3847-A5DF-05A38C3AD9E4}" name="Year" dataDxfId="20" totalsRowDxfId="19"/>
    <tableColumn id="7" xr3:uid="{651801BA-D8D0-2D47-A1E5-CC2E0B2B5408}" name="Star formation history" dataDxfId="18" totalsRowDxfId="17">
      <calculatedColumnFormula>Table4[[#This Row],[Star formation history]]</calculatedColumnFormula>
    </tableColumn>
    <tableColumn id="8" xr3:uid="{77A1DBA9-110E-D444-A279-2C730A46719A}" name="Spatial distribution" dataDxfId="16" totalsRowDxfId="15">
      <calculatedColumnFormula>Table4[[#This Row],[Spatial distribution]]</calculatedColumnFormula>
    </tableColumn>
    <tableColumn id="9" xr3:uid="{72C3BA5C-69B1-8F46-A599-EE28E3A3F6B0}" name="Galactic Components" dataDxfId="14" totalsRowDxfId="13">
      <calculatedColumnFormula>Table4[[#This Row],[Galactic Components]]</calculatedColumnFormula>
    </tableColumn>
    <tableColumn id="10" xr3:uid="{98AFBC29-35E5-C847-BEAF-728294FC965A}" name="Metallicity Dependent Distributions" dataDxfId="12" totalsRowDxfId="11">
      <calculatedColumnFormula>Table4[[#This Row],[Metallicity Dependent Distributions]]</calculatedColumnFormula>
    </tableColumn>
    <tableColumn id="14" xr3:uid="{264FAE28-5817-E14F-BE99-CA3E693777BB}" name="SNR Limit" dataDxfId="10" totalsRowDxfId="9">
      <calculatedColumnFormula>Table4[[#This Row],[SNR Limit]]</calculatedColumnFormula>
    </tableColumn>
    <tableColumn id="15" xr3:uid="{7317F1AC-9096-5648-9404-B10BA000E023}" name="LISA Mission Time" dataDxfId="8" totalsRowDxfId="7">
      <calculatedColumnFormula>Table4[[#This Row],[LISA Mission Time (yr)]]</calculatedColumnFormula>
    </tableColumn>
    <tableColumn id="16" xr3:uid="{F659EE55-08CC-4945-91BA-BF9725B6ACAD}" name="Eccentricity Treatment" dataDxfId="6" totalsRowDxfId="5">
      <calculatedColumnFormula>Table4[[#This Row],[Eccentricity Treatment]]</calculatedColumnFormula>
    </tableColumn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2B5E-7704-CF4C-915A-9DB9BFA3D958}">
  <dimension ref="A1:Q13"/>
  <sheetViews>
    <sheetView tabSelected="1" zoomScale="107" zoomScaleNormal="107" workbookViewId="0">
      <selection activeCell="E3" sqref="E3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3" width="9.83203125" style="2" customWidth="1"/>
    <col min="4" max="4" width="9.6640625" style="2" customWidth="1"/>
    <col min="5" max="5" width="9.5" style="2" customWidth="1"/>
    <col min="6" max="6" width="12.83203125" style="2" customWidth="1"/>
    <col min="7" max="7" width="8" style="2" customWidth="1"/>
    <col min="8" max="8" width="29" style="2" customWidth="1"/>
    <col min="9" max="9" width="15.5" style="2" customWidth="1"/>
    <col min="10" max="10" width="32.6640625" style="2" bestFit="1" customWidth="1"/>
    <col min="11" max="11" width="31.1640625" style="2" customWidth="1"/>
    <col min="12" max="12" width="12" style="2" customWidth="1"/>
    <col min="13" max="13" width="12" style="2" bestFit="1" customWidth="1"/>
    <col min="14" max="14" width="7" customWidth="1"/>
    <col min="15" max="15" width="8.6640625" customWidth="1"/>
    <col min="16" max="16" width="10.83203125" customWidth="1"/>
    <col min="18" max="18" width="10.83203125" style="2" customWidth="1"/>
    <col min="19" max="19" width="10" style="2" customWidth="1"/>
    <col min="20" max="20" width="18.6640625" style="2" customWidth="1"/>
    <col min="21" max="16384" width="10.83203125" style="2"/>
  </cols>
  <sheetData>
    <row r="1" spans="1:17" s="4" customFormat="1" ht="17" thickBot="1" x14ac:dyDescent="0.25">
      <c r="A1" s="47"/>
      <c r="B1" s="46"/>
      <c r="C1" s="72" t="s">
        <v>34</v>
      </c>
      <c r="D1" s="73"/>
      <c r="E1" s="74"/>
      <c r="F1" s="69" t="s">
        <v>19</v>
      </c>
      <c r="G1" s="70"/>
      <c r="H1" s="70"/>
      <c r="I1" s="75"/>
      <c r="J1" s="69" t="s">
        <v>35</v>
      </c>
      <c r="K1" s="70"/>
      <c r="L1" s="70"/>
      <c r="M1" s="75"/>
      <c r="N1" s="69" t="s">
        <v>20</v>
      </c>
      <c r="O1" s="70"/>
      <c r="P1" s="71"/>
      <c r="Q1" s="5"/>
    </row>
    <row r="2" spans="1:17" s="3" customFormat="1" ht="70" thickTop="1" thickBot="1" x14ac:dyDescent="0.25">
      <c r="A2" s="10" t="s">
        <v>0</v>
      </c>
      <c r="B2" s="11" t="s">
        <v>1</v>
      </c>
      <c r="C2" s="23" t="s">
        <v>4</v>
      </c>
      <c r="D2" s="22" t="s">
        <v>3</v>
      </c>
      <c r="E2" s="22" t="s">
        <v>2</v>
      </c>
      <c r="F2" s="12" t="s">
        <v>21</v>
      </c>
      <c r="G2" s="13" t="s">
        <v>57</v>
      </c>
      <c r="H2" s="13" t="s">
        <v>30</v>
      </c>
      <c r="I2" s="14" t="s">
        <v>39</v>
      </c>
      <c r="J2" s="12" t="s">
        <v>5</v>
      </c>
      <c r="K2" s="13" t="s">
        <v>6</v>
      </c>
      <c r="L2" s="13" t="s">
        <v>17</v>
      </c>
      <c r="M2" s="14" t="s">
        <v>29</v>
      </c>
      <c r="N2" s="12" t="s">
        <v>15</v>
      </c>
      <c r="O2" s="13" t="s">
        <v>18</v>
      </c>
      <c r="P2" s="14" t="s">
        <v>26</v>
      </c>
      <c r="Q2" s="1"/>
    </row>
    <row r="3" spans="1:17" s="3" customFormat="1" ht="69" thickTop="1" x14ac:dyDescent="0.2">
      <c r="A3" s="48" t="s">
        <v>10</v>
      </c>
      <c r="B3" s="21">
        <v>2021</v>
      </c>
      <c r="C3" s="41" t="s">
        <v>70</v>
      </c>
      <c r="D3" s="45" t="s">
        <v>71</v>
      </c>
      <c r="E3" s="31" t="s">
        <v>72</v>
      </c>
      <c r="F3" s="30" t="s">
        <v>13</v>
      </c>
      <c r="G3" s="53" t="s">
        <v>36</v>
      </c>
      <c r="H3" s="33" t="s">
        <v>42</v>
      </c>
      <c r="I3" s="58">
        <v>20</v>
      </c>
      <c r="J3" s="52" t="s">
        <v>62</v>
      </c>
      <c r="K3" s="31" t="s">
        <v>66</v>
      </c>
      <c r="L3" s="52" t="s">
        <v>60</v>
      </c>
      <c r="M3" s="32" t="s">
        <v>36</v>
      </c>
      <c r="N3" s="59">
        <v>7</v>
      </c>
      <c r="O3" s="53" t="s">
        <v>51</v>
      </c>
      <c r="P3" s="32" t="s">
        <v>27</v>
      </c>
    </row>
    <row r="4" spans="1:17" s="3" customFormat="1" ht="85" x14ac:dyDescent="0.2">
      <c r="A4" s="49" t="s">
        <v>9</v>
      </c>
      <c r="B4" s="35">
        <v>2020</v>
      </c>
      <c r="C4" s="42" t="s">
        <v>33</v>
      </c>
      <c r="D4" s="34" t="s">
        <v>37</v>
      </c>
      <c r="E4" s="34" t="s">
        <v>37</v>
      </c>
      <c r="F4" s="36" t="s">
        <v>24</v>
      </c>
      <c r="G4" s="54" t="s">
        <v>36</v>
      </c>
      <c r="H4" s="15" t="s">
        <v>55</v>
      </c>
      <c r="I4" s="39" t="s">
        <v>25</v>
      </c>
      <c r="J4" s="37" t="s">
        <v>22</v>
      </c>
      <c r="K4" s="34" t="s">
        <v>22</v>
      </c>
      <c r="L4" s="37" t="s">
        <v>23</v>
      </c>
      <c r="M4" s="38" t="s">
        <v>36</v>
      </c>
      <c r="N4" s="55">
        <v>7</v>
      </c>
      <c r="O4" s="55" t="s">
        <v>51</v>
      </c>
      <c r="P4" s="40" t="s">
        <v>28</v>
      </c>
    </row>
    <row r="5" spans="1:17" s="3" customFormat="1" ht="51" x14ac:dyDescent="0.2">
      <c r="A5" s="50" t="s">
        <v>8</v>
      </c>
      <c r="B5" s="7">
        <v>2020</v>
      </c>
      <c r="C5" s="43">
        <v>93</v>
      </c>
      <c r="D5" s="3">
        <v>33</v>
      </c>
      <c r="E5" s="3">
        <v>8</v>
      </c>
      <c r="F5" s="8" t="s">
        <v>16</v>
      </c>
      <c r="G5" s="54" t="s">
        <v>36</v>
      </c>
      <c r="H5" s="19" t="s">
        <v>41</v>
      </c>
      <c r="I5" s="17" t="s">
        <v>25</v>
      </c>
      <c r="J5" s="19" t="s">
        <v>58</v>
      </c>
      <c r="K5" s="3" t="s">
        <v>56</v>
      </c>
      <c r="L5" s="15" t="s">
        <v>60</v>
      </c>
      <c r="M5" s="17" t="s">
        <v>37</v>
      </c>
      <c r="N5" s="55">
        <v>7</v>
      </c>
      <c r="O5" s="55">
        <v>4</v>
      </c>
      <c r="P5" s="16" t="s">
        <v>27</v>
      </c>
    </row>
    <row r="6" spans="1:17" s="3" customFormat="1" ht="51" x14ac:dyDescent="0.2">
      <c r="A6" s="50" t="s">
        <v>7</v>
      </c>
      <c r="B6" s="7">
        <v>2020</v>
      </c>
      <c r="C6" s="43" t="s">
        <v>37</v>
      </c>
      <c r="D6" s="3" t="s">
        <v>37</v>
      </c>
      <c r="E6" s="3">
        <v>35</v>
      </c>
      <c r="F6" s="8" t="s">
        <v>13</v>
      </c>
      <c r="G6" s="55" t="s">
        <v>36</v>
      </c>
      <c r="H6" s="18">
        <v>1.4200000000000001E-2</v>
      </c>
      <c r="I6" s="20" t="s">
        <v>32</v>
      </c>
      <c r="J6" s="18" t="s">
        <v>31</v>
      </c>
      <c r="K6" s="3" t="s">
        <v>67</v>
      </c>
      <c r="L6" s="19" t="s">
        <v>64</v>
      </c>
      <c r="M6" s="17" t="s">
        <v>37</v>
      </c>
      <c r="N6" s="55">
        <v>8</v>
      </c>
      <c r="O6" s="55">
        <v>4</v>
      </c>
      <c r="P6" s="16" t="s">
        <v>27</v>
      </c>
    </row>
    <row r="7" spans="1:17" s="3" customFormat="1" ht="85" x14ac:dyDescent="0.2">
      <c r="A7" s="50" t="s">
        <v>12</v>
      </c>
      <c r="B7" s="7">
        <v>2018</v>
      </c>
      <c r="C7" s="43">
        <v>25</v>
      </c>
      <c r="D7" s="3" t="s">
        <v>37</v>
      </c>
      <c r="E7" s="3" t="s">
        <v>37</v>
      </c>
      <c r="F7" s="9" t="s">
        <v>24</v>
      </c>
      <c r="G7" s="55" t="s">
        <v>36</v>
      </c>
      <c r="H7" s="15" t="s">
        <v>55</v>
      </c>
      <c r="I7" s="17" t="s">
        <v>25</v>
      </c>
      <c r="J7" s="37" t="s">
        <v>22</v>
      </c>
      <c r="K7" s="3" t="s">
        <v>22</v>
      </c>
      <c r="L7" s="15" t="s">
        <v>23</v>
      </c>
      <c r="M7" s="16" t="s">
        <v>36</v>
      </c>
      <c r="N7" s="55">
        <v>5</v>
      </c>
      <c r="O7" s="55">
        <v>4</v>
      </c>
      <c r="P7" s="20" t="s">
        <v>28</v>
      </c>
    </row>
    <row r="8" spans="1:17" s="3" customFormat="1" ht="48" customHeight="1" x14ac:dyDescent="0.2">
      <c r="A8" s="50" t="s">
        <v>43</v>
      </c>
      <c r="B8" s="7">
        <v>2014</v>
      </c>
      <c r="C8" s="43">
        <v>6</v>
      </c>
      <c r="D8" s="3">
        <v>3</v>
      </c>
      <c r="E8" s="3">
        <v>16</v>
      </c>
      <c r="F8" s="8" t="s">
        <v>24</v>
      </c>
      <c r="G8" s="55" t="s">
        <v>36</v>
      </c>
      <c r="H8" s="18">
        <v>0.02</v>
      </c>
      <c r="I8" s="17" t="s">
        <v>25</v>
      </c>
      <c r="J8" s="18" t="s">
        <v>54</v>
      </c>
      <c r="K8" s="3" t="s">
        <v>69</v>
      </c>
      <c r="L8" s="18" t="s">
        <v>63</v>
      </c>
      <c r="M8" s="17" t="s">
        <v>37</v>
      </c>
      <c r="N8" s="55">
        <v>7</v>
      </c>
      <c r="O8" s="56">
        <v>2</v>
      </c>
      <c r="P8" s="17" t="s">
        <v>53</v>
      </c>
    </row>
    <row r="9" spans="1:17" s="3" customFormat="1" ht="51" x14ac:dyDescent="0.2">
      <c r="A9" s="50" t="s">
        <v>44</v>
      </c>
      <c r="B9" s="7">
        <v>2010</v>
      </c>
      <c r="C9" s="43" t="s">
        <v>45</v>
      </c>
      <c r="D9" s="3" t="s">
        <v>46</v>
      </c>
      <c r="E9" s="3" t="s">
        <v>47</v>
      </c>
      <c r="F9" s="8" t="s">
        <v>38</v>
      </c>
      <c r="G9" s="56" t="s">
        <v>37</v>
      </c>
      <c r="H9" s="19" t="s">
        <v>49</v>
      </c>
      <c r="I9" s="20" t="s">
        <v>50</v>
      </c>
      <c r="J9" s="19" t="s">
        <v>59</v>
      </c>
      <c r="K9" s="3" t="s">
        <v>52</v>
      </c>
      <c r="L9" s="15" t="s">
        <v>48</v>
      </c>
      <c r="M9" s="17" t="s">
        <v>37</v>
      </c>
      <c r="N9" s="55">
        <v>10</v>
      </c>
      <c r="O9" s="56">
        <v>1</v>
      </c>
      <c r="P9" s="38" t="s">
        <v>27</v>
      </c>
    </row>
    <row r="10" spans="1:17" s="1" customFormat="1" ht="46" customHeight="1" thickBot="1" x14ac:dyDescent="0.25">
      <c r="A10" s="51" t="s">
        <v>11</v>
      </c>
      <c r="B10" s="24">
        <v>2001</v>
      </c>
      <c r="C10" s="44">
        <v>0</v>
      </c>
      <c r="D10" s="25">
        <v>3</v>
      </c>
      <c r="E10" s="25">
        <v>39</v>
      </c>
      <c r="F10" s="26" t="s">
        <v>14</v>
      </c>
      <c r="G10" s="57" t="s">
        <v>37</v>
      </c>
      <c r="H10" s="27">
        <v>0.02</v>
      </c>
      <c r="I10" s="28" t="s">
        <v>25</v>
      </c>
      <c r="J10" s="19" t="s">
        <v>61</v>
      </c>
      <c r="K10" s="25" t="s">
        <v>68</v>
      </c>
      <c r="L10" s="18" t="s">
        <v>63</v>
      </c>
      <c r="M10" s="28" t="s">
        <v>37</v>
      </c>
      <c r="N10" s="19" t="s">
        <v>40</v>
      </c>
      <c r="O10" s="56">
        <v>1</v>
      </c>
      <c r="P10" s="29" t="s">
        <v>27</v>
      </c>
    </row>
    <row r="12" spans="1:17" x14ac:dyDescent="0.2">
      <c r="C12" s="6"/>
      <c r="D12" s="6"/>
      <c r="E12" s="6"/>
      <c r="J12" s="6"/>
      <c r="L12" s="6"/>
      <c r="M12" s="6"/>
    </row>
    <row r="13" spans="1:17" x14ac:dyDescent="0.2">
      <c r="C13" s="6"/>
      <c r="D13" s="6"/>
      <c r="E13" s="6"/>
      <c r="H13"/>
      <c r="I13"/>
      <c r="J13" s="6"/>
    </row>
  </sheetData>
  <sortState xmlns:xlrd2="http://schemas.microsoft.com/office/spreadsheetml/2017/richdata2" ref="A3:P6">
    <sortCondition ref="B3:B6"/>
  </sortState>
  <mergeCells count="4">
    <mergeCell ref="N1:P1"/>
    <mergeCell ref="C1:E1"/>
    <mergeCell ref="J1:M1"/>
    <mergeCell ref="F1:I1"/>
  </mergeCells>
  <conditionalFormatting sqref="C13 C7 C2:I5 D6:I10 N2">
    <cfRule type="cellIs" dxfId="86" priority="27" operator="equal">
      <formula>"No"</formula>
    </cfRule>
    <cfRule type="cellIs" dxfId="85" priority="28" operator="equal">
      <formula>"Yes"</formula>
    </cfRule>
  </conditionalFormatting>
  <conditionalFormatting sqref="J2">
    <cfRule type="cellIs" dxfId="84" priority="3" operator="equal">
      <formula>"No"</formula>
    </cfRule>
    <cfRule type="cellIs" dxfId="83" priority="4" operator="equal">
      <formula>"Yes"</formula>
    </cfRule>
  </conditionalFormatting>
  <conditionalFormatting sqref="F2:G2 F3:F10">
    <cfRule type="cellIs" dxfId="82" priority="1" operator="equal">
      <formula>"No"</formula>
    </cfRule>
    <cfRule type="cellIs" dxfId="81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CDD4-7DEA-874C-8A03-CA824D816CFA}">
  <dimension ref="A1:L13"/>
  <sheetViews>
    <sheetView zoomScale="107" zoomScaleNormal="107" workbookViewId="0">
      <selection activeCell="K5" sqref="K5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3" width="9.83203125" style="2" customWidth="1"/>
    <col min="4" max="4" width="9.6640625" style="2" customWidth="1"/>
    <col min="5" max="5" width="9.5" style="2" customWidth="1"/>
    <col min="6" max="6" width="12.83203125" style="2" customWidth="1"/>
    <col min="7" max="7" width="12.5" style="2" customWidth="1"/>
    <col min="8" max="8" width="29" style="2" customWidth="1"/>
    <col min="9" max="9" width="25.5" style="2" customWidth="1"/>
    <col min="11" max="11" width="10.83203125" style="2" customWidth="1"/>
    <col min="12" max="12" width="10" style="2" customWidth="1"/>
    <col min="13" max="13" width="18.6640625" style="2" customWidth="1"/>
    <col min="14" max="16384" width="10.83203125" style="2"/>
  </cols>
  <sheetData>
    <row r="1" spans="1:12" s="4" customFormat="1" ht="27" customHeight="1" thickBot="1" x14ac:dyDescent="0.25">
      <c r="A1" s="68"/>
      <c r="B1" s="46"/>
      <c r="C1" s="72" t="s">
        <v>34</v>
      </c>
      <c r="D1" s="73"/>
      <c r="E1" s="74"/>
      <c r="F1" s="69" t="s">
        <v>19</v>
      </c>
      <c r="G1" s="70"/>
      <c r="H1" s="70"/>
      <c r="I1" s="71"/>
      <c r="J1" s="5"/>
    </row>
    <row r="2" spans="1:12" s="3" customFormat="1" ht="36" thickTop="1" thickBot="1" x14ac:dyDescent="0.25">
      <c r="A2" s="10" t="s">
        <v>0</v>
      </c>
      <c r="B2" s="11" t="s">
        <v>1</v>
      </c>
      <c r="C2" s="23" t="s">
        <v>4</v>
      </c>
      <c r="D2" s="22" t="s">
        <v>3</v>
      </c>
      <c r="E2" s="22" t="s">
        <v>2</v>
      </c>
      <c r="F2" s="12" t="s">
        <v>21</v>
      </c>
      <c r="G2" s="13" t="s">
        <v>57</v>
      </c>
      <c r="H2" s="13" t="s">
        <v>30</v>
      </c>
      <c r="I2" s="62" t="s">
        <v>39</v>
      </c>
      <c r="J2" s="1"/>
    </row>
    <row r="3" spans="1:12" s="3" customFormat="1" ht="35" customHeight="1" thickTop="1" thickBot="1" x14ac:dyDescent="0.25">
      <c r="A3" s="48" t="s">
        <v>10</v>
      </c>
      <c r="B3" s="21">
        <v>2021</v>
      </c>
      <c r="C3" s="41" t="str">
        <f>Table4[[#This Row],[BHBH]]</f>
        <v>35.7, 56.3</v>
      </c>
      <c r="D3" s="41" t="str">
        <f>Table4[[#This Row],[BHNS]]</f>
        <v>32.8, 55.1</v>
      </c>
      <c r="E3" s="41" t="str">
        <f>Table4[[#This Row],[NSNS]]</f>
        <v>8.4, 13.5</v>
      </c>
      <c r="F3" s="41" t="str">
        <f>Table4[[#This Row],[Code]]</f>
        <v>COMPAS</v>
      </c>
      <c r="G3" s="53" t="str">
        <f>Table4[[#This Row],[Open Source Code]]</f>
        <v>✓</v>
      </c>
      <c r="H3" s="33" t="str">
        <f>Table4[[#This Row],[Metallicity]]</f>
        <v xml:space="preserve">50 bins between [1e-4, 3e-2] </v>
      </c>
      <c r="I3" s="66">
        <f>Table4[[#This Row],[Binary Physics Variations]]</f>
        <v>20</v>
      </c>
    </row>
    <row r="4" spans="1:12" s="3" customFormat="1" ht="35" customHeight="1" thickTop="1" thickBot="1" x14ac:dyDescent="0.25">
      <c r="A4" s="49" t="s">
        <v>9</v>
      </c>
      <c r="B4" s="35">
        <v>2020</v>
      </c>
      <c r="C4" s="41" t="str">
        <f>Table4[[#This Row],[BHBH]]</f>
        <v>4.2, 6.5</v>
      </c>
      <c r="D4" s="41" t="str">
        <f>Table4[[#This Row],[BHNS]]</f>
        <v>✗</v>
      </c>
      <c r="E4" s="41" t="str">
        <f>Table4[[#This Row],[NSNS]]</f>
        <v>✗</v>
      </c>
      <c r="F4" s="36" t="str">
        <f>Table4[[#This Row],[Code]]</f>
        <v>BSE</v>
      </c>
      <c r="G4" s="54" t="str">
        <f>Table4[[#This Row],[Open Source Code]]</f>
        <v>✓</v>
      </c>
      <c r="H4" s="15" t="str">
        <f>Table4[[#This Row],[Metallicity]]</f>
        <v xml:space="preserve">13 bins between [1e-4, 3e-2] </v>
      </c>
      <c r="I4" s="61" t="str">
        <f>Table4[[#This Row],[Binary Physics Variations]]</f>
        <v>None</v>
      </c>
      <c r="L4"/>
    </row>
    <row r="5" spans="1:12" s="3" customFormat="1" ht="35" customHeight="1" thickTop="1" thickBot="1" x14ac:dyDescent="0.25">
      <c r="A5" s="50" t="s">
        <v>8</v>
      </c>
      <c r="B5" s="7">
        <v>2020</v>
      </c>
      <c r="C5" s="41">
        <f>Table4[[#This Row],[BHBH]]</f>
        <v>93</v>
      </c>
      <c r="D5" s="41">
        <f>Table4[[#This Row],[BHNS]]</f>
        <v>33</v>
      </c>
      <c r="E5" s="41">
        <f>Table4[[#This Row],[NSNS]]</f>
        <v>8</v>
      </c>
      <c r="F5" s="8" t="str">
        <f>Table4[[#This Row],[Code]]</f>
        <v>COSMIC</v>
      </c>
      <c r="G5" s="54" t="str">
        <f>Table4[[#This Row],[Open Source Code]]</f>
        <v>✓</v>
      </c>
      <c r="H5" s="19" t="str">
        <f>Table4[[#This Row],[Metallicity]]</f>
        <v>0.02, 0.003</v>
      </c>
      <c r="I5" s="56" t="str">
        <f>Table4[[#This Row],[Binary Physics Variations]]</f>
        <v>None</v>
      </c>
    </row>
    <row r="6" spans="1:12" s="3" customFormat="1" ht="35" customHeight="1" thickTop="1" thickBot="1" x14ac:dyDescent="0.25">
      <c r="A6" s="50" t="s">
        <v>7</v>
      </c>
      <c r="B6" s="7">
        <v>2020</v>
      </c>
      <c r="C6" s="41" t="str">
        <f>Table4[[#This Row],[BHBH]]</f>
        <v>✗</v>
      </c>
      <c r="D6" s="41" t="str">
        <f>Table4[[#This Row],[BHNS]]</f>
        <v>✗</v>
      </c>
      <c r="E6" s="41">
        <f>Table4[[#This Row],[NSNS]]</f>
        <v>35</v>
      </c>
      <c r="F6" s="8" t="str">
        <f>Table4[[#This Row],[Code]]</f>
        <v>COMPAS</v>
      </c>
      <c r="G6" s="55" t="str">
        <f>Table4[[#This Row],[Open Source Code]]</f>
        <v>✓</v>
      </c>
      <c r="H6" s="18">
        <f>Table4[[#This Row],[Metallicity]]</f>
        <v>1.4200000000000001E-2</v>
      </c>
      <c r="I6" s="65" t="str">
        <f>Table4[[#This Row],[Binary Physics Variations]]</f>
        <v>Case BB always unstable, Single SN, alpha=0.1</v>
      </c>
    </row>
    <row r="7" spans="1:12" s="3" customFormat="1" ht="35" customHeight="1" thickTop="1" thickBot="1" x14ac:dyDescent="0.25">
      <c r="A7" s="50" t="s">
        <v>12</v>
      </c>
      <c r="B7" s="7">
        <v>2018</v>
      </c>
      <c r="C7" s="41">
        <f>Table4[[#This Row],[BHBH]]</f>
        <v>25</v>
      </c>
      <c r="D7" s="41" t="str">
        <f>Table4[[#This Row],[BHNS]]</f>
        <v>✗</v>
      </c>
      <c r="E7" s="41" t="str">
        <f>Table4[[#This Row],[NSNS]]</f>
        <v>✗</v>
      </c>
      <c r="F7" s="9" t="str">
        <f>Table4[[#This Row],[Code]]</f>
        <v>BSE</v>
      </c>
      <c r="G7" s="55" t="str">
        <f>Table4[[#This Row],[Open Source Code]]</f>
        <v>✓</v>
      </c>
      <c r="H7" s="15" t="str">
        <f>Table4[[#This Row],[Metallicity]]</f>
        <v xml:space="preserve">13 bins between [1e-4, 3e-2] </v>
      </c>
      <c r="I7" s="56" t="str">
        <f>Table4[[#This Row],[Binary Physics Variations]]</f>
        <v>None</v>
      </c>
    </row>
    <row r="8" spans="1:12" s="3" customFormat="1" ht="35" customHeight="1" thickTop="1" thickBot="1" x14ac:dyDescent="0.25">
      <c r="A8" s="50" t="s">
        <v>43</v>
      </c>
      <c r="B8" s="7">
        <v>2014</v>
      </c>
      <c r="C8" s="41">
        <f>Table4[[#This Row],[BHBH]]</f>
        <v>6</v>
      </c>
      <c r="D8" s="41">
        <f>Table4[[#This Row],[BHNS]]</f>
        <v>3</v>
      </c>
      <c r="E8" s="41">
        <f>Table4[[#This Row],[NSNS]]</f>
        <v>16</v>
      </c>
      <c r="F8" s="8" t="str">
        <f>Table4[[#This Row],[Code]]</f>
        <v>BSE</v>
      </c>
      <c r="G8" s="55" t="str">
        <f>Table4[[#This Row],[Open Source Code]]</f>
        <v>✓</v>
      </c>
      <c r="H8" s="18">
        <f>Table4[[#This Row],[Metallicity]]</f>
        <v>0.02</v>
      </c>
      <c r="I8" s="56" t="str">
        <f>Table4[[#This Row],[Binary Physics Variations]]</f>
        <v>None</v>
      </c>
    </row>
    <row r="9" spans="1:12" s="3" customFormat="1" ht="35" customHeight="1" thickTop="1" thickBot="1" x14ac:dyDescent="0.25">
      <c r="A9" s="50" t="s">
        <v>44</v>
      </c>
      <c r="B9" s="7">
        <v>2010</v>
      </c>
      <c r="C9" s="41" t="str">
        <f>Table4[[#This Row],[BHBH]]</f>
        <v>2.3, 0</v>
      </c>
      <c r="D9" s="41" t="str">
        <f>Table4[[#This Row],[BHNS]]</f>
        <v>0.2, 0</v>
      </c>
      <c r="E9" s="41" t="str">
        <f>Table4[[#This Row],[NSNS]]</f>
        <v>4, 1.7</v>
      </c>
      <c r="F9" s="8" t="str">
        <f>Table4[[#This Row],[Code]]</f>
        <v>Startrack</v>
      </c>
      <c r="G9" s="56" t="str">
        <f>Table4[[#This Row],[Open Source Code]]</f>
        <v>✗</v>
      </c>
      <c r="H9" s="19" t="str">
        <f>Table4[[#This Row],[Metallicity]]</f>
        <v>0.02 (disc, bulge), 0.001 (halo)</v>
      </c>
      <c r="I9" s="65" t="str">
        <f>Table4[[#This Row],[Binary Physics Variations]]</f>
        <v>Optimistic CE, Pessimistic CE</v>
      </c>
    </row>
    <row r="10" spans="1:12" s="1" customFormat="1" ht="35" customHeight="1" thickTop="1" thickBot="1" x14ac:dyDescent="0.25">
      <c r="A10" s="51" t="s">
        <v>11</v>
      </c>
      <c r="B10" s="24">
        <v>2001</v>
      </c>
      <c r="C10" s="41">
        <f>Table4[[#This Row],[BHBH]]</f>
        <v>0</v>
      </c>
      <c r="D10" s="41">
        <f>Table4[[#This Row],[BHNS]]</f>
        <v>3</v>
      </c>
      <c r="E10" s="41">
        <f>Table4[[#This Row],[NSNS]]</f>
        <v>39</v>
      </c>
      <c r="F10" s="26" t="str">
        <f>Table4[[#This Row],[Code]]</f>
        <v>SeBa</v>
      </c>
      <c r="G10" s="57" t="str">
        <f>Table4[[#This Row],[Open Source Code]]</f>
        <v>✗</v>
      </c>
      <c r="H10" s="27">
        <f>Table4[[#This Row],[Metallicity]]</f>
        <v>0.02</v>
      </c>
      <c r="I10" s="57" t="str">
        <f>Table4[[#This Row],[Binary Physics Variations]]</f>
        <v>None</v>
      </c>
    </row>
    <row r="12" spans="1:12" x14ac:dyDescent="0.2">
      <c r="C12" s="6"/>
      <c r="D12" s="6"/>
      <c r="E12" s="6"/>
    </row>
    <row r="13" spans="1:12" x14ac:dyDescent="0.2">
      <c r="C13" s="6"/>
      <c r="D13" s="6"/>
      <c r="E13" s="6"/>
      <c r="H13"/>
      <c r="I13"/>
    </row>
  </sheetData>
  <mergeCells count="2">
    <mergeCell ref="C1:E1"/>
    <mergeCell ref="F1:I1"/>
  </mergeCells>
  <conditionalFormatting sqref="C13 C2:I10">
    <cfRule type="cellIs" dxfId="4" priority="5" operator="equal">
      <formula>"No"</formula>
    </cfRule>
    <cfRule type="cellIs" dxfId="3" priority="6" operator="equal">
      <formula>"Yes"</formula>
    </cfRule>
  </conditionalFormatting>
  <conditionalFormatting sqref="F2:G2 F3:F10">
    <cfRule type="cellIs" dxfId="2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87B9-ECF3-544E-9164-F556514993CA}">
  <dimension ref="A1:K13"/>
  <sheetViews>
    <sheetView zoomScale="107" zoomScaleNormal="107" workbookViewId="0">
      <selection activeCell="I3" sqref="I3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3" width="32.6640625" style="2" bestFit="1" customWidth="1"/>
    <col min="4" max="4" width="25.83203125" style="2" customWidth="1"/>
    <col min="5" max="5" width="12" style="2" customWidth="1"/>
    <col min="6" max="6" width="12" style="2" bestFit="1" customWidth="1"/>
    <col min="7" max="7" width="7.1640625" customWidth="1"/>
    <col min="8" max="8" width="8.33203125" customWidth="1"/>
    <col min="9" max="9" width="10.83203125" customWidth="1"/>
    <col min="11" max="11" width="10.83203125" style="2" customWidth="1"/>
    <col min="12" max="12" width="10" style="2" customWidth="1"/>
    <col min="13" max="13" width="18.6640625" style="2" customWidth="1"/>
    <col min="14" max="16384" width="10.83203125" style="2"/>
  </cols>
  <sheetData>
    <row r="1" spans="1:11" s="4" customFormat="1" ht="23" customHeight="1" thickBot="1" x14ac:dyDescent="0.25">
      <c r="A1" s="47"/>
      <c r="B1" s="67"/>
      <c r="C1" s="69" t="s">
        <v>35</v>
      </c>
      <c r="D1" s="70"/>
      <c r="E1" s="70"/>
      <c r="F1" s="75"/>
      <c r="G1" s="69" t="s">
        <v>20</v>
      </c>
      <c r="H1" s="70"/>
      <c r="I1" s="71"/>
      <c r="J1" s="5"/>
    </row>
    <row r="2" spans="1:11" s="3" customFormat="1" ht="53" thickTop="1" thickBot="1" x14ac:dyDescent="0.25">
      <c r="A2" s="10" t="s">
        <v>0</v>
      </c>
      <c r="B2" s="11" t="s">
        <v>1</v>
      </c>
      <c r="C2" s="12" t="s">
        <v>5</v>
      </c>
      <c r="D2" s="13" t="s">
        <v>6</v>
      </c>
      <c r="E2" s="13" t="s">
        <v>17</v>
      </c>
      <c r="F2" s="14" t="s">
        <v>29</v>
      </c>
      <c r="G2" s="12" t="s">
        <v>15</v>
      </c>
      <c r="H2" s="13" t="s">
        <v>65</v>
      </c>
      <c r="I2" s="62" t="s">
        <v>26</v>
      </c>
      <c r="J2" s="1"/>
    </row>
    <row r="3" spans="1:11" s="3" customFormat="1" ht="69" thickTop="1" x14ac:dyDescent="0.2">
      <c r="A3" s="48" t="s">
        <v>10</v>
      </c>
      <c r="B3" s="21">
        <v>2021</v>
      </c>
      <c r="C3" s="52" t="str">
        <f>Table4[[#This Row],[Star formation history]]</f>
        <v>Exponential 8-0 Gyr ago (thin disc), Exponential 12-8 Gyr ago (thick disc), Skewed gaussian 0-6 Gyr (bulge)</v>
      </c>
      <c r="D3" s="31" t="str">
        <f>Table4[[#This Row],[Spatial distribution]]</f>
        <v>Exponential radial and vertical, scale length/height for each component, thin disc has inside-out growth</v>
      </c>
      <c r="E3" s="52" t="str">
        <f>Table4[[#This Row],[Galactic Components]]</f>
        <v>Thin disc, thick disc, bulge</v>
      </c>
      <c r="F3" s="32" t="str">
        <f>Table4[[#This Row],[Metallicity Dependent Distributions]]</f>
        <v>✓</v>
      </c>
      <c r="G3" s="59">
        <f>Table4[[#This Row],[SNR Limit]]</f>
        <v>7</v>
      </c>
      <c r="H3" s="53" t="str">
        <f>Table4[[#This Row],[LISA Mission Time (yr)]]</f>
        <v>4, 10</v>
      </c>
      <c r="I3" s="53" t="str">
        <f>Table4[[#This Row],[Eccentricity Treatment]]</f>
        <v>Full</v>
      </c>
    </row>
    <row r="4" spans="1:11" s="3" customFormat="1" ht="85" x14ac:dyDescent="0.2">
      <c r="A4" s="49" t="s">
        <v>9</v>
      </c>
      <c r="B4" s="35">
        <v>2020</v>
      </c>
      <c r="C4" s="37" t="str">
        <f>Table4[[#This Row],[Star formation history]]</f>
        <v>FIRE simulation</v>
      </c>
      <c r="D4" s="34" t="str">
        <f>Table4[[#This Row],[Spatial distribution]]</f>
        <v>FIRE simulation</v>
      </c>
      <c r="E4" s="37" t="str">
        <f>Table4[[#This Row],[Galactic Components]]</f>
        <v>Everything within 300kpc</v>
      </c>
      <c r="F4" s="38" t="str">
        <f>Table4[[#This Row],[Metallicity Dependent Distributions]]</f>
        <v>✓</v>
      </c>
      <c r="G4" s="55">
        <f>Table4[[#This Row],[SNR Limit]]</f>
        <v>7</v>
      </c>
      <c r="H4" s="55" t="str">
        <f>Table4[[#This Row],[LISA Mission Time (yr)]]</f>
        <v>4, 10</v>
      </c>
      <c r="I4" s="63" t="str">
        <f>Table4[[#This Row],[Eccentricity Treatment]]</f>
        <v>Used for evolution, ignored during detection</v>
      </c>
    </row>
    <row r="5" spans="1:11" s="3" customFormat="1" ht="51" x14ac:dyDescent="0.2">
      <c r="A5" s="50" t="s">
        <v>8</v>
      </c>
      <c r="B5" s="7">
        <v>2020</v>
      </c>
      <c r="C5" s="19" t="str">
        <f>Table4[[#This Row],[Star formation history]]</f>
        <v>Constant over 10 Gyr (thin disc),
1 Gyr burst 10 Gyr ago (bulge),
1 Gyr burst 11 Gyr (thick disc)</v>
      </c>
      <c r="D5" s="3" t="str">
        <f>Table4[[#This Row],[Spatial distribution]]</f>
        <v>McMillan 2011</v>
      </c>
      <c r="E5" s="15" t="str">
        <f>Table4[[#This Row],[Galactic Components]]</f>
        <v>Thin disc, thick disc, bulge</v>
      </c>
      <c r="F5" s="17" t="str">
        <f>Table4[[#This Row],[Metallicity Dependent Distributions]]</f>
        <v>✗</v>
      </c>
      <c r="G5" s="55">
        <f>Table4[[#This Row],[SNR Limit]]</f>
        <v>7</v>
      </c>
      <c r="H5" s="55">
        <f>Table4[[#This Row],[LISA Mission Time (yr)]]</f>
        <v>4</v>
      </c>
      <c r="I5" s="64" t="str">
        <f>Table4[[#This Row],[Eccentricity Treatment]]</f>
        <v>Full</v>
      </c>
    </row>
    <row r="6" spans="1:11" s="3" customFormat="1" ht="51" x14ac:dyDescent="0.2">
      <c r="A6" s="50" t="s">
        <v>7</v>
      </c>
      <c r="B6" s="7">
        <v>2020</v>
      </c>
      <c r="C6" s="18" t="str">
        <f>Table4[[#This Row],[Star formation history]]</f>
        <v>Constant</v>
      </c>
      <c r="D6" s="3" t="str">
        <f>Table4[[#This Row],[Spatial distribution]]</f>
        <v>Miyamoto &amp; Nagai potential (disc), Wilkinson &amp; Evans potential (halo)</v>
      </c>
      <c r="E6" s="19" t="str">
        <f>Table4[[#This Row],[Galactic Components]]</f>
        <v>Single disc or halo</v>
      </c>
      <c r="F6" s="17" t="str">
        <f>Table4[[#This Row],[Metallicity Dependent Distributions]]</f>
        <v>✗</v>
      </c>
      <c r="G6" s="55">
        <f>Table4[[#This Row],[SNR Limit]]</f>
        <v>8</v>
      </c>
      <c r="H6" s="55">
        <f>Table4[[#This Row],[LISA Mission Time (yr)]]</f>
        <v>4</v>
      </c>
      <c r="I6" s="64" t="str">
        <f>Table4[[#This Row],[Eccentricity Treatment]]</f>
        <v>Full</v>
      </c>
    </row>
    <row r="7" spans="1:11" s="3" customFormat="1" ht="85" x14ac:dyDescent="0.2">
      <c r="A7" s="50" t="s">
        <v>12</v>
      </c>
      <c r="B7" s="7">
        <v>2018</v>
      </c>
      <c r="C7" s="37" t="str">
        <f>Table4[[#This Row],[Star formation history]]</f>
        <v>FIRE simulation</v>
      </c>
      <c r="D7" s="3" t="str">
        <f>Table4[[#This Row],[Spatial distribution]]</f>
        <v>FIRE simulation</v>
      </c>
      <c r="E7" s="15" t="str">
        <f>Table4[[#This Row],[Galactic Components]]</f>
        <v>Everything within 300kpc</v>
      </c>
      <c r="F7" s="16" t="str">
        <f>Table4[[#This Row],[Metallicity Dependent Distributions]]</f>
        <v>✓</v>
      </c>
      <c r="G7" s="60">
        <f>Table4[[#This Row],[SNR Limit]]</f>
        <v>5</v>
      </c>
      <c r="H7" s="55">
        <f>Table4[[#This Row],[LISA Mission Time (yr)]]</f>
        <v>4</v>
      </c>
      <c r="I7" s="65" t="str">
        <f>Table4[[#This Row],[Eccentricity Treatment]]</f>
        <v>Used for evolution, ignored during detection</v>
      </c>
    </row>
    <row r="8" spans="1:11" s="3" customFormat="1" ht="34" x14ac:dyDescent="0.2">
      <c r="A8" s="50" t="s">
        <v>43</v>
      </c>
      <c r="B8" s="7">
        <v>2014</v>
      </c>
      <c r="C8" s="18" t="str">
        <f>Table4[[#This Row],[Star formation history]]</f>
        <v>Constant over 13.7 Gyr</v>
      </c>
      <c r="D8" s="3" t="str">
        <f>Table4[[#This Row],[Spatial distribution]]</f>
        <v>Exponential radial, sech^2 vertical (Benacquista+2007)</v>
      </c>
      <c r="E8" s="18" t="str">
        <f>Table4[[#This Row],[Galactic Components]]</f>
        <v>Single disc</v>
      </c>
      <c r="F8" s="17" t="str">
        <f>Table4[[#This Row],[Metallicity Dependent Distributions]]</f>
        <v>✗</v>
      </c>
      <c r="G8" s="55">
        <f>Table4[[#This Row],[SNR Limit]]</f>
        <v>7</v>
      </c>
      <c r="H8" s="56">
        <f>Table4[[#This Row],[LISA Mission Time (yr)]]</f>
        <v>2</v>
      </c>
      <c r="I8" s="56" t="str">
        <f>Table4[[#This Row],[Eccentricity Treatment]]</f>
        <v>Assumed circular</v>
      </c>
    </row>
    <row r="9" spans="1:11" s="3" customFormat="1" ht="68" x14ac:dyDescent="0.2">
      <c r="A9" s="50" t="s">
        <v>44</v>
      </c>
      <c r="B9" s="7">
        <v>2010</v>
      </c>
      <c r="C9" s="19" t="str">
        <f>Table4[[#This Row],[Star formation history]]</f>
        <v>Constant over 10 Gyr (disc),
1 Gyr burst 10 Gyr ago (bulge),
burst at 13 Gyr (halo)</v>
      </c>
      <c r="D9" s="3" t="str">
        <f>Table4[[#This Row],[Spatial distribution]]</f>
        <v>Exponential sphere (bulge), exponential radial and vertical (disc), spherical shell (halo)</v>
      </c>
      <c r="E9" s="15" t="str">
        <f>Table4[[#This Row],[Galactic Components]]</f>
        <v>Disc, bulge, halo</v>
      </c>
      <c r="F9" s="17" t="str">
        <f>Table4[[#This Row],[Metallicity Dependent Distributions]]</f>
        <v>✗</v>
      </c>
      <c r="G9" s="55">
        <f>Table4[[#This Row],[SNR Limit]]</f>
        <v>10</v>
      </c>
      <c r="H9" s="56">
        <f>Table4[[#This Row],[LISA Mission Time (yr)]]</f>
        <v>1</v>
      </c>
      <c r="I9" s="55" t="str">
        <f>Table4[[#This Row],[Eccentricity Treatment]]</f>
        <v>Full</v>
      </c>
    </row>
    <row r="10" spans="1:11" s="1" customFormat="1" ht="35" thickBot="1" x14ac:dyDescent="0.25">
      <c r="A10" s="51" t="s">
        <v>11</v>
      </c>
      <c r="B10" s="24">
        <v>2001</v>
      </c>
      <c r="C10" s="19" t="str">
        <f>Table4[[#This Row],[Star formation history]]</f>
        <v>Exponential over 10 Gyr</v>
      </c>
      <c r="D10" s="25" t="str">
        <f>Table4[[#This Row],[Spatial distribution]]</f>
        <v>Exponential radial,
sech^2 vertical</v>
      </c>
      <c r="E10" s="18" t="str">
        <f>Table4[[#This Row],[Galactic Components]]</f>
        <v>Single disc</v>
      </c>
      <c r="F10" s="39" t="str">
        <f>Table4[[#This Row],[Metallicity Dependent Distributions]]</f>
        <v>✗</v>
      </c>
      <c r="G10" s="60" t="str">
        <f>Table4[[#This Row],[SNR Limit]]</f>
        <v>1, 5</v>
      </c>
      <c r="H10" s="61">
        <f>Table4[[#This Row],[LISA Mission Time (yr)]]</f>
        <v>1</v>
      </c>
      <c r="I10" s="55" t="str">
        <f>Table4[[#This Row],[Eccentricity Treatment]]</f>
        <v>Full</v>
      </c>
      <c r="J10"/>
      <c r="K10"/>
    </row>
    <row r="12" spans="1:11" x14ac:dyDescent="0.2">
      <c r="C12" s="6"/>
      <c r="E12" s="6"/>
      <c r="F12" s="6"/>
    </row>
    <row r="13" spans="1:11" x14ac:dyDescent="0.2">
      <c r="C13" s="6"/>
    </row>
  </sheetData>
  <mergeCells count="2">
    <mergeCell ref="C1:F1"/>
    <mergeCell ref="G1:I1"/>
  </mergeCells>
  <conditionalFormatting sqref="G2">
    <cfRule type="cellIs" dxfId="29" priority="5" operator="equal">
      <formula>"No"</formula>
    </cfRule>
    <cfRule type="cellIs" dxfId="28" priority="6" operator="equal">
      <formula>"Yes"</formula>
    </cfRule>
  </conditionalFormatting>
  <conditionalFormatting sqref="C2">
    <cfRule type="cellIs" dxfId="27" priority="3" operator="equal">
      <formula>"No"</formula>
    </cfRule>
    <cfRule type="cellIs" dxfId="26" priority="4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small1</vt:lpstr>
      <vt:lpstr>small2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2021-02-24T02:40:54Z</dcterms:created>
  <dcterms:modified xsi:type="dcterms:W3CDTF">2021-06-18T20:10:23Z</dcterms:modified>
</cp:coreProperties>
</file>