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ommy\OneDrive\Desktop\Projects\M.Sc. Politics &amp; Tech\WiSe 20-21\Quantitative Methods (POL63100)\Research paper\QM_ResP_Project\Data\Demos &amp; Freedom Indices\"/>
    </mc:Choice>
  </mc:AlternateContent>
  <xr:revisionPtr revIDLastSave="0" documentId="13_ncr:1_{C1B1B1EF-5CCB-499E-988B-A419A135F102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Figure 1 - populism vote share" sheetId="2" r:id="rId1"/>
    <sheet name="Actual votes by country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0" l="1"/>
  <c r="C34" i="10"/>
  <c r="D33" i="10"/>
  <c r="C33" i="10"/>
  <c r="B33" i="10"/>
  <c r="A33" i="10"/>
  <c r="D32" i="10"/>
  <c r="C32" i="10"/>
  <c r="B32" i="10"/>
  <c r="A32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D28" i="10"/>
  <c r="C28" i="10"/>
  <c r="B28" i="10"/>
  <c r="A28" i="10"/>
  <c r="D27" i="10"/>
  <c r="C27" i="10"/>
  <c r="B27" i="10"/>
  <c r="A27" i="10"/>
  <c r="D26" i="10"/>
  <c r="C26" i="10"/>
  <c r="B26" i="10"/>
  <c r="A26" i="10"/>
  <c r="D25" i="10"/>
  <c r="C25" i="10"/>
  <c r="B25" i="10"/>
  <c r="A25" i="10"/>
  <c r="D24" i="10"/>
  <c r="C24" i="10"/>
  <c r="B24" i="10"/>
  <c r="A24" i="10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2" i="10"/>
  <c r="C2" i="10"/>
  <c r="B2" i="10"/>
  <c r="A2" i="10"/>
  <c r="D1" i="10"/>
  <c r="C1" i="10"/>
  <c r="B1" i="10"/>
  <c r="A1" i="10"/>
</calcChain>
</file>

<file path=xl/sharedStrings.xml><?xml version="1.0" encoding="utf-8"?>
<sst xmlns="http://schemas.openxmlformats.org/spreadsheetml/2006/main" count="69" uniqueCount="69">
  <si>
    <t>HUN</t>
  </si>
  <si>
    <t>GRE</t>
  </si>
  <si>
    <t>ITA</t>
  </si>
  <si>
    <t>POL</t>
  </si>
  <si>
    <t>CYP</t>
  </si>
  <si>
    <t>SWI</t>
  </si>
  <si>
    <t>SLN</t>
  </si>
  <si>
    <t>DEN</t>
  </si>
  <si>
    <t>AUT</t>
  </si>
  <si>
    <t>FRA</t>
  </si>
  <si>
    <t>NET</t>
  </si>
  <si>
    <t>SWE</t>
  </si>
  <si>
    <t>LAT</t>
  </si>
  <si>
    <t>SLK</t>
  </si>
  <si>
    <t>GER</t>
  </si>
  <si>
    <t>ESP</t>
  </si>
  <si>
    <t>POR</t>
  </si>
  <si>
    <t>CZE</t>
  </si>
  <si>
    <t>FIN</t>
  </si>
  <si>
    <t>NOR</t>
  </si>
  <si>
    <t>LIT</t>
  </si>
  <si>
    <t>BUL</t>
  </si>
  <si>
    <t>SER</t>
  </si>
  <si>
    <t>ICE</t>
  </si>
  <si>
    <t>LUX</t>
  </si>
  <si>
    <t>CRO</t>
  </si>
  <si>
    <t>EST</t>
  </si>
  <si>
    <t>BEL</t>
  </si>
  <si>
    <t>ROM</t>
  </si>
  <si>
    <t>IRE</t>
  </si>
  <si>
    <t>UK</t>
  </si>
  <si>
    <t>MAL</t>
  </si>
  <si>
    <t>MNE</t>
  </si>
  <si>
    <t>iso3a</t>
  </si>
  <si>
    <t>populism_vote_share2020</t>
  </si>
  <si>
    <t>country</t>
  </si>
  <si>
    <t>Montenegro</t>
  </si>
  <si>
    <t>Hungary</t>
  </si>
  <si>
    <t>Greece</t>
  </si>
  <si>
    <t>Italy</t>
  </si>
  <si>
    <t>Poland</t>
  </si>
  <si>
    <t>Cyprus</t>
  </si>
  <si>
    <t>Switzerland</t>
  </si>
  <si>
    <t>Slovenia</t>
  </si>
  <si>
    <t>Denmark</t>
  </si>
  <si>
    <t>Austria</t>
  </si>
  <si>
    <t>France</t>
  </si>
  <si>
    <t>Sweden</t>
  </si>
  <si>
    <t>Latvia</t>
  </si>
  <si>
    <t>Slovakia</t>
  </si>
  <si>
    <t>Germany</t>
  </si>
  <si>
    <t>Spain</t>
  </si>
  <si>
    <t>Portugal</t>
  </si>
  <si>
    <t>Czechia</t>
  </si>
  <si>
    <t>Finland</t>
  </si>
  <si>
    <t>Norway</t>
  </si>
  <si>
    <t>Lithuania</t>
  </si>
  <si>
    <t>Bulgaria</t>
  </si>
  <si>
    <t>Serbia</t>
  </si>
  <si>
    <t>Iceland</t>
  </si>
  <si>
    <t>Luxembourg</t>
  </si>
  <si>
    <t>Croatia</t>
  </si>
  <si>
    <t>Estonia</t>
  </si>
  <si>
    <t>Belgium</t>
  </si>
  <si>
    <t>Romania</t>
  </si>
  <si>
    <t>Ireland</t>
  </si>
  <si>
    <t>United Kingdom</t>
  </si>
  <si>
    <t>Malta</t>
  </si>
  <si>
    <t>The 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</si>
</sst>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4"/>
  <sheetViews>
    <sheetView tabSelected="1" workbookViewId="0">
      <selection activeCell="G16" sqref="G16"/>
    </sheetView>
  </sheetViews>
  <sheetFormatPr defaultColWidth="14.44140625" defaultRowHeight="15.75" customHeight="1"/>
  <cols>
    <col min="3" max="3" width="22.21875" bestFit="1" customWidth="1"/>
  </cols>
  <sheetData>
    <row r="1" spans="1:3">
      <c r="A1" s="2" t="s">
        <v>33</v>
      </c>
      <c r="B1" s="2" t="s">
        <v>35</v>
      </c>
      <c r="C1" s="1" t="s">
        <v>34</v>
      </c>
    </row>
    <row r="2" spans="1:3">
      <c r="A2" s="1" t="s">
        <v>32</v>
      </c>
      <c r="B2" s="1" t="s">
        <v>36</v>
      </c>
      <c r="C2" s="1">
        <v>32.6</v>
      </c>
    </row>
    <row r="3" spans="1:3">
      <c r="A3" s="1" t="s">
        <v>0</v>
      </c>
      <c r="B3" s="1" t="s">
        <v>37</v>
      </c>
      <c r="C3" s="1">
        <v>68.900000000000006</v>
      </c>
    </row>
    <row r="4" spans="1:3">
      <c r="A4" s="1" t="s">
        <v>1</v>
      </c>
      <c r="B4" s="1" t="s">
        <v>38</v>
      </c>
      <c r="C4" s="1">
        <v>44.7</v>
      </c>
    </row>
    <row r="5" spans="1:3">
      <c r="A5" s="1" t="s">
        <v>2</v>
      </c>
      <c r="B5" s="1" t="s">
        <v>39</v>
      </c>
      <c r="C5" s="1">
        <v>56.7</v>
      </c>
    </row>
    <row r="6" spans="1:3">
      <c r="A6" s="1" t="s">
        <v>3</v>
      </c>
      <c r="B6" s="1" t="s">
        <v>40</v>
      </c>
      <c r="C6" s="1">
        <v>50.4</v>
      </c>
    </row>
    <row r="7" spans="1:3">
      <c r="A7" s="1" t="s">
        <v>4</v>
      </c>
      <c r="B7" s="1" t="s">
        <v>41</v>
      </c>
      <c r="C7" s="1">
        <v>34.6</v>
      </c>
    </row>
    <row r="8" spans="1:3">
      <c r="A8" s="1" t="s">
        <v>5</v>
      </c>
      <c r="B8" s="1" t="s">
        <v>42</v>
      </c>
      <c r="C8" s="1">
        <v>28</v>
      </c>
    </row>
    <row r="9" spans="1:3">
      <c r="A9" s="1" t="s">
        <v>6</v>
      </c>
      <c r="B9" s="1" t="s">
        <v>43</v>
      </c>
      <c r="C9" s="1">
        <v>30.9</v>
      </c>
    </row>
    <row r="10" spans="1:3">
      <c r="A10" s="1" t="s">
        <v>7</v>
      </c>
      <c r="B10" s="1" t="s">
        <v>44</v>
      </c>
      <c r="C10" s="1">
        <v>19.8</v>
      </c>
    </row>
    <row r="11" spans="1:3">
      <c r="A11" s="1" t="s">
        <v>8</v>
      </c>
      <c r="B11" s="1" t="s">
        <v>45</v>
      </c>
      <c r="C11" s="1">
        <v>16.899999999999999</v>
      </c>
    </row>
    <row r="12" spans="1:3">
      <c r="A12" s="1" t="s">
        <v>9</v>
      </c>
      <c r="B12" s="1" t="s">
        <v>46</v>
      </c>
      <c r="C12" s="1">
        <v>28.1</v>
      </c>
    </row>
    <row r="13" spans="1:3">
      <c r="A13" s="1" t="s">
        <v>10</v>
      </c>
      <c r="B13" s="1" t="s">
        <v>68</v>
      </c>
      <c r="C13" s="1">
        <v>26</v>
      </c>
    </row>
    <row r="14" spans="1:3">
      <c r="A14" s="1" t="s">
        <v>11</v>
      </c>
      <c r="B14" s="1" t="s">
        <v>47</v>
      </c>
      <c r="C14" s="1">
        <v>25.8</v>
      </c>
    </row>
    <row r="15" spans="1:3">
      <c r="A15" s="1" t="s">
        <v>12</v>
      </c>
      <c r="B15" s="1" t="s">
        <v>48</v>
      </c>
      <c r="C15" s="1">
        <v>25.5</v>
      </c>
    </row>
    <row r="16" spans="1:3">
      <c r="A16" s="1" t="s">
        <v>13</v>
      </c>
      <c r="B16" s="1" t="s">
        <v>49</v>
      </c>
      <c r="C16" s="1">
        <v>19.399999999999999</v>
      </c>
    </row>
    <row r="17" spans="1:3">
      <c r="A17" s="1" t="s">
        <v>14</v>
      </c>
      <c r="B17" s="1" t="s">
        <v>50</v>
      </c>
      <c r="C17" s="1">
        <v>22.3</v>
      </c>
    </row>
    <row r="18" spans="1:3">
      <c r="A18" s="1" t="s">
        <v>15</v>
      </c>
      <c r="B18" s="1" t="s">
        <v>51</v>
      </c>
      <c r="C18" s="1">
        <v>28.1</v>
      </c>
    </row>
    <row r="19" spans="1:3">
      <c r="A19" s="1" t="s">
        <v>16</v>
      </c>
      <c r="B19" s="1" t="s">
        <v>52</v>
      </c>
      <c r="C19" s="1">
        <v>18.2</v>
      </c>
    </row>
    <row r="20" spans="1:3">
      <c r="A20" s="1" t="s">
        <v>17</v>
      </c>
      <c r="B20" s="1" t="s">
        <v>53</v>
      </c>
      <c r="C20" s="1">
        <v>20.2</v>
      </c>
    </row>
    <row r="21" spans="1:3">
      <c r="A21" s="1" t="s">
        <v>18</v>
      </c>
      <c r="B21" s="1" t="s">
        <v>54</v>
      </c>
      <c r="C21" s="1">
        <v>18.7</v>
      </c>
    </row>
    <row r="22" spans="1:3">
      <c r="A22" s="1" t="s">
        <v>19</v>
      </c>
      <c r="B22" s="1" t="s">
        <v>55</v>
      </c>
      <c r="C22" s="1">
        <v>17.7</v>
      </c>
    </row>
    <row r="23" spans="1:3">
      <c r="A23" s="1" t="s">
        <v>20</v>
      </c>
      <c r="B23" s="1" t="s">
        <v>56</v>
      </c>
      <c r="C23" s="1">
        <v>15.4</v>
      </c>
    </row>
    <row r="24" spans="1:3">
      <c r="A24" s="1" t="s">
        <v>21</v>
      </c>
      <c r="B24" s="1" t="s">
        <v>57</v>
      </c>
      <c r="C24" s="1">
        <v>14.4</v>
      </c>
    </row>
    <row r="25" spans="1:3">
      <c r="A25" s="1" t="s">
        <v>22</v>
      </c>
      <c r="B25" s="1" t="s">
        <v>58</v>
      </c>
      <c r="C25" s="1">
        <v>3.4</v>
      </c>
    </row>
    <row r="26" spans="1:3">
      <c r="A26" s="1" t="s">
        <v>23</v>
      </c>
      <c r="B26" s="1" t="s">
        <v>59</v>
      </c>
      <c r="C26" s="1">
        <v>10.9</v>
      </c>
    </row>
    <row r="27" spans="1:3">
      <c r="A27" s="1" t="s">
        <v>24</v>
      </c>
      <c r="B27" s="1" t="s">
        <v>60</v>
      </c>
      <c r="C27" s="1">
        <v>9.6</v>
      </c>
    </row>
    <row r="28" spans="1:3">
      <c r="A28" s="1" t="s">
        <v>25</v>
      </c>
      <c r="B28" s="1" t="s">
        <v>61</v>
      </c>
      <c r="C28" s="1">
        <v>13.2</v>
      </c>
    </row>
    <row r="29" spans="1:3">
      <c r="A29" s="1" t="s">
        <v>26</v>
      </c>
      <c r="B29" s="1" t="s">
        <v>62</v>
      </c>
      <c r="C29" s="1">
        <v>17.8</v>
      </c>
    </row>
    <row r="30" spans="1:3">
      <c r="A30" s="1" t="s">
        <v>27</v>
      </c>
      <c r="B30" s="1" t="s">
        <v>63</v>
      </c>
      <c r="C30" s="1">
        <v>20.6</v>
      </c>
    </row>
    <row r="31" spans="1:3">
      <c r="A31" s="1" t="s">
        <v>28</v>
      </c>
      <c r="B31" s="1" t="s">
        <v>64</v>
      </c>
      <c r="C31" s="1">
        <v>9.6999999999999993</v>
      </c>
    </row>
    <row r="32" spans="1:3">
      <c r="A32" s="1" t="s">
        <v>29</v>
      </c>
      <c r="B32" s="1" t="s">
        <v>65</v>
      </c>
      <c r="C32" s="1">
        <v>3.2</v>
      </c>
    </row>
    <row r="33" spans="1:3">
      <c r="A33" s="1" t="s">
        <v>30</v>
      </c>
      <c r="B33" s="1" t="s">
        <v>66</v>
      </c>
      <c r="C33" s="1">
        <v>2.9</v>
      </c>
    </row>
    <row r="34" spans="1:3">
      <c r="A34" s="1" t="s">
        <v>31</v>
      </c>
      <c r="B34" s="1" t="s">
        <v>67</v>
      </c>
      <c r="C34" s="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40"/>
  <sheetViews>
    <sheetView workbookViewId="0">
      <selection activeCell="F17" sqref="F17"/>
    </sheetView>
  </sheetViews>
  <sheetFormatPr defaultColWidth="14.44140625" defaultRowHeight="15.75" customHeight="1"/>
  <sheetData>
    <row r="1" spans="1:4">
      <c r="A1" s="1" t="str">
        <f ca="1">IFERROR(__xludf.DUMMYFUNCTION("IMPORTRANGE(""13MmzytWgj7mEPIn4NMeVks2zuca5KvHpUKniCn8X6tU"",""Actual votes by country!A1:D40"")"),"ITA")</f>
        <v>ITA</v>
      </c>
      <c r="B1" s="1">
        <f ca="1">IFERROR(__xludf.DUMMYFUNCTION("""COMPUTED_VALUE"""),56.7)</f>
        <v>56.7</v>
      </c>
      <c r="C1" s="1">
        <f ca="1">IFERROR(__xludf.DUMMYFUNCTION("""COMPUTED_VALUE"""),33916000)</f>
        <v>33916000</v>
      </c>
      <c r="D1" s="1">
        <f ca="1">IFERROR(__xludf.DUMMYFUNCTION("""COMPUTED_VALUE"""),19230372)</f>
        <v>19230372</v>
      </c>
    </row>
    <row r="2" spans="1:4">
      <c r="A2" s="1" t="str">
        <f ca="1">IFERROR(__xludf.DUMMYFUNCTION("""COMPUTED_VALUE"""),"GER")</f>
        <v>GER</v>
      </c>
      <c r="B2" s="1">
        <f ca="1">IFERROR(__xludf.DUMMYFUNCTION("""COMPUTED_VALUE"""),22.3)</f>
        <v>22.3</v>
      </c>
      <c r="C2" s="1">
        <f ca="1">IFERROR(__xludf.DUMMYFUNCTION("""COMPUTED_VALUE"""),46973000)</f>
        <v>46973000</v>
      </c>
      <c r="D2" s="1">
        <f ca="1">IFERROR(__xludf.DUMMYFUNCTION("""COMPUTED_VALUE"""),10474979)</f>
        <v>10474979</v>
      </c>
    </row>
    <row r="3" spans="1:4">
      <c r="A3" s="1" t="str">
        <f ca="1">IFERROR(__xludf.DUMMYFUNCTION("""COMPUTED_VALUE"""),"POL")</f>
        <v>POL</v>
      </c>
      <c r="B3" s="1">
        <f ca="1">IFERROR(__xludf.DUMMYFUNCTION("""COMPUTED_VALUE"""),46.4)</f>
        <v>46.4</v>
      </c>
      <c r="C3" s="1">
        <f ca="1">IFERROR(__xludf.DUMMYFUNCTION("""COMPUTED_VALUE"""),15200000)</f>
        <v>15200000</v>
      </c>
      <c r="D3" s="1">
        <f ca="1">IFERROR(__xludf.DUMMYFUNCTION("""COMPUTED_VALUE"""),7052800)</f>
        <v>7052800</v>
      </c>
    </row>
    <row r="4" spans="1:4">
      <c r="A4" s="1" t="str">
        <f ca="1">IFERROR(__xludf.DUMMYFUNCTION("""COMPUTED_VALUE"""),"FRA")</f>
        <v>FRA</v>
      </c>
      <c r="B4" s="1">
        <f ca="1">IFERROR(__xludf.DUMMYFUNCTION("""COMPUTED_VALUE"""),28.1)</f>
        <v>28.1</v>
      </c>
      <c r="C4" s="1">
        <f ca="1">IFERROR(__xludf.DUMMYFUNCTION("""COMPUTED_VALUE"""),22654000)</f>
        <v>22654000</v>
      </c>
      <c r="D4" s="1">
        <f ca="1">IFERROR(__xludf.DUMMYFUNCTION("""COMPUTED_VALUE"""),6365774)</f>
        <v>6365774</v>
      </c>
    </row>
    <row r="5" spans="1:4">
      <c r="A5" s="1" t="str">
        <f ca="1">IFERROR(__xludf.DUMMYFUNCTION("""COMPUTED_VALUE"""),"ESP")</f>
        <v>ESP</v>
      </c>
      <c r="B5" s="1">
        <f ca="1">IFERROR(__xludf.DUMMYFUNCTION("""COMPUTED_VALUE"""),21.4)</f>
        <v>21.4</v>
      </c>
      <c r="C5" s="1">
        <f ca="1">IFERROR(__xludf.DUMMYFUNCTION("""COMPUTED_VALUE"""),24279000)</f>
        <v>24279000</v>
      </c>
      <c r="D5" s="1">
        <f ca="1">IFERROR(__xludf.DUMMYFUNCTION("""COMPUTED_VALUE"""),5195706)</f>
        <v>5195706</v>
      </c>
    </row>
    <row r="6" spans="1:4">
      <c r="A6" s="1" t="str">
        <f ca="1">IFERROR(__xludf.DUMMYFUNCTION("""COMPUTED_VALUE"""),"HUN")</f>
        <v>HUN</v>
      </c>
      <c r="B6" s="1">
        <f ca="1">IFERROR(__xludf.DUMMYFUNCTION("""COMPUTED_VALUE"""),68.9)</f>
        <v>68.900000000000006</v>
      </c>
      <c r="C6" s="1">
        <f ca="1">IFERROR(__xludf.DUMMYFUNCTION("""COMPUTED_VALUE"""),5731000)</f>
        <v>5731000</v>
      </c>
      <c r="D6" s="1">
        <f ca="1">IFERROR(__xludf.DUMMYFUNCTION("""COMPUTED_VALUE"""),3948658.99999999)</f>
        <v>3948658.9999999902</v>
      </c>
    </row>
    <row r="7" spans="1:4">
      <c r="A7" s="1" t="str">
        <f ca="1">IFERROR(__xludf.DUMMYFUNCTION("""COMPUTED_VALUE"""),"GRE")</f>
        <v>GRE</v>
      </c>
      <c r="B7" s="1">
        <f ca="1">IFERROR(__xludf.DUMMYFUNCTION("""COMPUTED_VALUE"""),57)</f>
        <v>57</v>
      </c>
      <c r="C7" s="1">
        <f ca="1">IFERROR(__xludf.DUMMYFUNCTION("""COMPUTED_VALUE"""),5566000)</f>
        <v>5566000</v>
      </c>
      <c r="D7" s="1">
        <f ca="1">IFERROR(__xludf.DUMMYFUNCTION("""COMPUTED_VALUE"""),3172619.99999999)</f>
        <v>3172619.9999999902</v>
      </c>
    </row>
    <row r="8" spans="1:4">
      <c r="A8" s="1" t="str">
        <f ca="1">IFERROR(__xludf.DUMMYFUNCTION("""COMPUTED_VALUE"""),"NET")</f>
        <v>NET</v>
      </c>
      <c r="B8" s="1">
        <f ca="1">IFERROR(__xludf.DUMMYFUNCTION("""COMPUTED_VALUE"""),26)</f>
        <v>26</v>
      </c>
      <c r="C8" s="1">
        <f ca="1">IFERROR(__xludf.DUMMYFUNCTION("""COMPUTED_VALUE"""),10563000)</f>
        <v>10563000</v>
      </c>
      <c r="D8" s="1">
        <f ca="1">IFERROR(__xludf.DUMMYFUNCTION("""COMPUTED_VALUE"""),2746380)</f>
        <v>2746380</v>
      </c>
    </row>
    <row r="9" spans="1:4">
      <c r="A9" s="1" t="str">
        <f ca="1">IFERROR(__xludf.DUMMYFUNCTION("""COMPUTED_VALUE"""),"SWE")</f>
        <v>SWE</v>
      </c>
      <c r="B9" s="1">
        <f ca="1">IFERROR(__xludf.DUMMYFUNCTION("""COMPUTED_VALUE"""),25.8)</f>
        <v>25.8</v>
      </c>
      <c r="C9" s="1">
        <f ca="1">IFERROR(__xludf.DUMMYFUNCTION("""COMPUTED_VALUE"""),6535000)</f>
        <v>6535000</v>
      </c>
      <c r="D9" s="1">
        <f ca="1">IFERROR(__xludf.DUMMYFUNCTION("""COMPUTED_VALUE"""),1686030)</f>
        <v>1686030</v>
      </c>
    </row>
    <row r="10" spans="1:4">
      <c r="A10" s="1" t="str">
        <f ca="1">IFERROR(__xludf.DUMMYFUNCTION("""COMPUTED_VALUE"""),"AUS")</f>
        <v>AUS</v>
      </c>
      <c r="B10" s="1">
        <f ca="1">IFERROR(__xludf.DUMMYFUNCTION("""COMPUTED_VALUE"""),28.3)</f>
        <v>28.3</v>
      </c>
      <c r="C10" s="1">
        <f ca="1">IFERROR(__xludf.DUMMYFUNCTION("""COMPUTED_VALUE"""),4324000)</f>
        <v>4324000</v>
      </c>
      <c r="D10" s="1">
        <f ca="1">IFERROR(__xludf.DUMMYFUNCTION("""COMPUTED_VALUE"""),1223692)</f>
        <v>1223692</v>
      </c>
    </row>
    <row r="11" spans="1:4">
      <c r="A11" s="1" t="str">
        <f ca="1">IFERROR(__xludf.DUMMYFUNCTION("""COMPUTED_VALUE"""),"POR")</f>
        <v>POR</v>
      </c>
      <c r="B11" s="1">
        <f ca="1">IFERROR(__xludf.DUMMYFUNCTION("""COMPUTED_VALUE"""),20.5)</f>
        <v>20.5</v>
      </c>
      <c r="C11" s="1">
        <f ca="1">IFERROR(__xludf.DUMMYFUNCTION("""COMPUTED_VALUE"""),5408000)</f>
        <v>5408000</v>
      </c>
      <c r="D11" s="1">
        <f ca="1">IFERROR(__xludf.DUMMYFUNCTION("""COMPUTED_VALUE"""),1108640)</f>
        <v>1108640</v>
      </c>
    </row>
    <row r="12" spans="1:4">
      <c r="A12" s="1" t="str">
        <f ca="1">IFERROR(__xludf.DUMMYFUNCTION("""COMPUTED_VALUE"""),"DEN")</f>
        <v>DEN</v>
      </c>
      <c r="B12" s="1">
        <f ca="1">IFERROR(__xludf.DUMMYFUNCTION("""COMPUTED_VALUE"""),28.9)</f>
        <v>28.9</v>
      </c>
      <c r="C12" s="1">
        <f ca="1">IFERROR(__xludf.DUMMYFUNCTION("""COMPUTED_VALUE"""),3560000)</f>
        <v>3560000</v>
      </c>
      <c r="D12" s="1">
        <f ca="1">IFERROR(__xludf.DUMMYFUNCTION("""COMPUTED_VALUE"""),1028839.99999999)</f>
        <v>1028839.99999999</v>
      </c>
    </row>
    <row r="13" spans="1:4">
      <c r="A13" s="1" t="str">
        <f ca="1">IFERROR(__xludf.DUMMYFUNCTION("""COMPUTED_VALUE"""),"CZE")</f>
        <v>CZE</v>
      </c>
      <c r="B13" s="1">
        <f ca="1">IFERROR(__xludf.DUMMYFUNCTION("""COMPUTED_VALUE"""),20.2)</f>
        <v>20.2</v>
      </c>
      <c r="C13" s="1">
        <f ca="1">IFERROR(__xludf.DUMMYFUNCTION("""COMPUTED_VALUE"""),5007000)</f>
        <v>5007000</v>
      </c>
      <c r="D13" s="1">
        <f ca="1">IFERROR(__xludf.DUMMYFUNCTION("""COMPUTED_VALUE"""),1011414)</f>
        <v>1011414</v>
      </c>
    </row>
    <row r="14" spans="1:4">
      <c r="A14" s="1" t="str">
        <f ca="1">IFERROR(__xludf.DUMMYFUNCTION("""COMPUTED_VALUE"""),"UK")</f>
        <v>UK</v>
      </c>
      <c r="B14" s="1">
        <f ca="1">IFERROR(__xludf.DUMMYFUNCTION("""COMPUTED_VALUE"""),2.7)</f>
        <v>2.7</v>
      </c>
      <c r="C14" s="1">
        <f ca="1">IFERROR(__xludf.DUMMYFUNCTION("""COMPUTED_VALUE"""),32196000)</f>
        <v>32196000</v>
      </c>
      <c r="D14" s="1">
        <f ca="1">IFERROR(__xludf.DUMMYFUNCTION("""COMPUTED_VALUE"""),869292)</f>
        <v>869292</v>
      </c>
    </row>
    <row r="15" spans="1:4">
      <c r="A15" s="1" t="str">
        <f ca="1">IFERROR(__xludf.DUMMYFUNCTION("""COMPUTED_VALUE"""),"SWI")</f>
        <v>SWI</v>
      </c>
      <c r="B15" s="1">
        <f ca="1">IFERROR(__xludf.DUMMYFUNCTION("""COMPUTED_VALUE"""),33.1)</f>
        <v>33.1</v>
      </c>
      <c r="C15" s="1">
        <f ca="1">IFERROR(__xludf.DUMMYFUNCTION("""COMPUTED_VALUE"""),2521000)</f>
        <v>2521000</v>
      </c>
      <c r="D15" s="1">
        <f ca="1">IFERROR(__xludf.DUMMYFUNCTION("""COMPUTED_VALUE"""),834451)</f>
        <v>834451</v>
      </c>
    </row>
    <row r="16" spans="1:4">
      <c r="A16" s="1" t="str">
        <f ca="1">IFERROR(__xludf.DUMMYFUNCTION("""COMPUTED_VALUE"""),"SLK")</f>
        <v>SLK</v>
      </c>
      <c r="B16" s="1">
        <f ca="1">IFERROR(__xludf.DUMMYFUNCTION("""COMPUTED_VALUE"""),23.8)</f>
        <v>23.8</v>
      </c>
      <c r="C16" s="1">
        <f ca="1">IFERROR(__xludf.DUMMYFUNCTION("""COMPUTED_VALUE"""),2648000)</f>
        <v>2648000</v>
      </c>
      <c r="D16" s="1">
        <f ca="1">IFERROR(__xludf.DUMMYFUNCTION("""COMPUTED_VALUE"""),630224)</f>
        <v>630224</v>
      </c>
    </row>
    <row r="17" spans="1:4">
      <c r="A17" s="1" t="str">
        <f ca="1">IFERROR(__xludf.DUMMYFUNCTION("""COMPUTED_VALUE"""),"FIN")</f>
        <v>FIN</v>
      </c>
      <c r="B17" s="1">
        <f ca="1">IFERROR(__xludf.DUMMYFUNCTION("""COMPUTED_VALUE"""),18.2)</f>
        <v>18.2</v>
      </c>
      <c r="C17" s="1">
        <f ca="1">IFERROR(__xludf.DUMMYFUNCTION("""COMPUTED_VALUE"""),2968000)</f>
        <v>2968000</v>
      </c>
      <c r="D17" s="1">
        <f ca="1">IFERROR(__xludf.DUMMYFUNCTION("""COMPUTED_VALUE"""),540176)</f>
        <v>540176</v>
      </c>
    </row>
    <row r="18" spans="1:4">
      <c r="A18" s="1" t="str">
        <f ca="1">IFERROR(__xludf.DUMMYFUNCTION("""COMPUTED_VALUE"""),"BUL")</f>
        <v>BUL</v>
      </c>
      <c r="B18" s="1">
        <f ca="1">IFERROR(__xludf.DUMMYFUNCTION("""COMPUTED_VALUE"""),14.4)</f>
        <v>14.4</v>
      </c>
      <c r="C18" s="1">
        <f ca="1">IFERROR(__xludf.DUMMYFUNCTION("""COMPUTED_VALUE"""),3682000)</f>
        <v>3682000</v>
      </c>
      <c r="D18" s="1">
        <f ca="1">IFERROR(__xludf.DUMMYFUNCTION("""COMPUTED_VALUE"""),530208)</f>
        <v>530208</v>
      </c>
    </row>
    <row r="19" spans="1:4">
      <c r="A19" s="1" t="str">
        <f ca="1">IFERROR(__xludf.DUMMYFUNCTION("""COMPUTED_VALUE"""),"BEL")</f>
        <v>BEL</v>
      </c>
      <c r="B19" s="1">
        <f ca="1">IFERROR(__xludf.DUMMYFUNCTION("""COMPUTED_VALUE"""),7.4)</f>
        <v>7.4</v>
      </c>
      <c r="C19" s="1">
        <f ca="1">IFERROR(__xludf.DUMMYFUNCTION("""COMPUTED_VALUE"""),7157000)</f>
        <v>7157000</v>
      </c>
      <c r="D19" s="1">
        <f ca="1">IFERROR(__xludf.DUMMYFUNCTION("""COMPUTED_VALUE"""),529618)</f>
        <v>529618</v>
      </c>
    </row>
    <row r="20" spans="1:4">
      <c r="A20" s="1" t="str">
        <f ca="1">IFERROR(__xludf.DUMMYFUNCTION("""COMPUTED_VALUE"""),"NOR")</f>
        <v>NOR</v>
      </c>
      <c r="B20" s="1">
        <f ca="1">IFERROR(__xludf.DUMMYFUNCTION("""COMPUTED_VALUE"""),17.7)</f>
        <v>17.7</v>
      </c>
      <c r="C20" s="1">
        <f ca="1">IFERROR(__xludf.DUMMYFUNCTION("""COMPUTED_VALUE"""),2945000)</f>
        <v>2945000</v>
      </c>
      <c r="D20" s="1">
        <f ca="1">IFERROR(__xludf.DUMMYFUNCTION("""COMPUTED_VALUE"""),521265)</f>
        <v>521265</v>
      </c>
    </row>
    <row r="21" spans="1:4">
      <c r="A21" s="1" t="str">
        <f ca="1">IFERROR(__xludf.DUMMYFUNCTION("""COMPUTED_VALUE"""),"SER")</f>
        <v>SER</v>
      </c>
      <c r="B21" s="1">
        <f ca="1">IFERROR(__xludf.DUMMYFUNCTION("""COMPUTED_VALUE"""),13.1)</f>
        <v>13.1</v>
      </c>
      <c r="C21" s="1">
        <f ca="1">IFERROR(__xludf.DUMMYFUNCTION("""COMPUTED_VALUE"""),3778000)</f>
        <v>3778000</v>
      </c>
      <c r="D21" s="1">
        <f ca="1">IFERROR(__xludf.DUMMYFUNCTION("""COMPUTED_VALUE"""),494918)</f>
        <v>494918</v>
      </c>
    </row>
    <row r="22" spans="1:4">
      <c r="A22" s="1" t="str">
        <f ca="1">IFERROR(__xludf.DUMMYFUNCTION("""COMPUTED_VALUE"""),"ROM")</f>
        <v>ROM</v>
      </c>
      <c r="B22" s="1">
        <f ca="1">IFERROR(__xludf.DUMMYFUNCTION("""COMPUTED_VALUE"""),4.2)</f>
        <v>4.2</v>
      </c>
      <c r="C22" s="1">
        <f ca="1">IFERROR(__xludf.DUMMYFUNCTION("""COMPUTED_VALUE"""),7261000)</f>
        <v>7261000</v>
      </c>
      <c r="D22" s="1">
        <f ca="1">IFERROR(__xludf.DUMMYFUNCTION("""COMPUTED_VALUE"""),304962)</f>
        <v>304962</v>
      </c>
    </row>
    <row r="23" spans="1:4">
      <c r="A23" s="1" t="str">
        <f ca="1">IFERROR(__xludf.DUMMYFUNCTION("""COMPUTED_VALUE"""),"SLN")</f>
        <v>SLN</v>
      </c>
      <c r="B23" s="1">
        <f ca="1">IFERROR(__xludf.DUMMYFUNCTION("""COMPUTED_VALUE"""),30.9)</f>
        <v>30.9</v>
      </c>
      <c r="C23" s="1">
        <f ca="1">IFERROR(__xludf.DUMMYFUNCTION("""COMPUTED_VALUE"""),901000)</f>
        <v>901000</v>
      </c>
      <c r="D23" s="1">
        <f ca="1">IFERROR(__xludf.DUMMYFUNCTION("""COMPUTED_VALUE"""),278409)</f>
        <v>278409</v>
      </c>
    </row>
    <row r="24" spans="1:4">
      <c r="A24" s="1" t="str">
        <f ca="1">IFERROR(__xludf.DUMMYFUNCTION("""COMPUTED_VALUE"""),"LAT")</f>
        <v>LAT</v>
      </c>
      <c r="B24" s="1">
        <f ca="1">IFERROR(__xludf.DUMMYFUNCTION("""COMPUTED_VALUE"""),25.5)</f>
        <v>25.5</v>
      </c>
      <c r="C24" s="1">
        <f ca="1">IFERROR(__xludf.DUMMYFUNCTION("""COMPUTED_VALUE"""),845000)</f>
        <v>845000</v>
      </c>
      <c r="D24" s="1">
        <f ca="1">IFERROR(__xludf.DUMMYFUNCTION("""COMPUTED_VALUE"""),215475)</f>
        <v>215475</v>
      </c>
    </row>
    <row r="25" spans="1:4">
      <c r="A25" s="1" t="str">
        <f ca="1">IFERROR(__xludf.DUMMYFUNCTION("""COMPUTED_VALUE"""),"LIT")</f>
        <v>LIT</v>
      </c>
      <c r="B25" s="1">
        <f ca="1">IFERROR(__xludf.DUMMYFUNCTION("""COMPUTED_VALUE"""),15.4)</f>
        <v>15.4</v>
      </c>
      <c r="C25" s="1">
        <f ca="1">IFERROR(__xludf.DUMMYFUNCTION("""COMPUTED_VALUE"""),1273000)</f>
        <v>1273000</v>
      </c>
      <c r="D25" s="1">
        <f ca="1">IFERROR(__xludf.DUMMYFUNCTION("""COMPUTED_VALUE"""),196042)</f>
        <v>196042</v>
      </c>
    </row>
    <row r="26" spans="1:4">
      <c r="A26" s="1" t="str">
        <f ca="1">IFERROR(__xludf.DUMMYFUNCTION("""COMPUTED_VALUE"""),"CRO")</f>
        <v>CRO</v>
      </c>
      <c r="B26" s="1">
        <f ca="1">IFERROR(__xludf.DUMMYFUNCTION("""COMPUTED_VALUE"""),8.8)</f>
        <v>8.8000000000000007</v>
      </c>
      <c r="C26" s="1">
        <f ca="1">IFERROR(__xludf.DUMMYFUNCTION("""COMPUTED_VALUE"""),1977000)</f>
        <v>1977000</v>
      </c>
      <c r="D26" s="1">
        <f ca="1">IFERROR(__xludf.DUMMYFUNCTION("""COMPUTED_VALUE"""),173976)</f>
        <v>173976</v>
      </c>
    </row>
    <row r="27" spans="1:4">
      <c r="A27" s="1" t="str">
        <f ca="1">IFERROR(__xludf.DUMMYFUNCTION("""COMPUTED_VALUE"""),"CYP")</f>
        <v>CYP</v>
      </c>
      <c r="B27" s="1">
        <f ca="1">IFERROR(__xludf.DUMMYFUNCTION("""COMPUTED_VALUE"""),36.4)</f>
        <v>36.4</v>
      </c>
      <c r="C27" s="1">
        <f ca="1">IFERROR(__xludf.DUMMYFUNCTION("""COMPUTED_VALUE"""),362000)</f>
        <v>362000</v>
      </c>
      <c r="D27" s="1">
        <f ca="1">IFERROR(__xludf.DUMMYFUNCTION("""COMPUTED_VALUE"""),131768)</f>
        <v>131768</v>
      </c>
    </row>
    <row r="28" spans="1:4">
      <c r="A28" s="1" t="str">
        <f ca="1">IFERROR(__xludf.DUMMYFUNCTION("""COMPUTED_VALUE"""),"IRE")</f>
        <v>IRE</v>
      </c>
      <c r="B28" s="1">
        <f ca="1">IFERROR(__xludf.DUMMYFUNCTION("""COMPUTED_VALUE"""),4.1)</f>
        <v>4.0999999999999996</v>
      </c>
      <c r="C28" s="1">
        <f ca="1">IFERROR(__xludf.DUMMYFUNCTION("""COMPUTED_VALUE"""),2151000)</f>
        <v>2151000</v>
      </c>
      <c r="D28" s="1">
        <f ca="1">IFERROR(__xludf.DUMMYFUNCTION("""COMPUTED_VALUE"""),88191)</f>
        <v>88191</v>
      </c>
    </row>
    <row r="29" spans="1:4">
      <c r="A29" s="1" t="str">
        <f ca="1">IFERROR(__xludf.DUMMYFUNCTION("""COMPUTED_VALUE"""),"MON")</f>
        <v>MON</v>
      </c>
      <c r="B29" s="1">
        <f ca="1">IFERROR(__xludf.DUMMYFUNCTION("""COMPUTED_VALUE"""),20.5)</f>
        <v>20.5</v>
      </c>
      <c r="C29" s="1">
        <f ca="1">IFERROR(__xludf.DUMMYFUNCTION("""COMPUTED_VALUE"""),388000)</f>
        <v>388000</v>
      </c>
      <c r="D29" s="1">
        <f ca="1">IFERROR(__xludf.DUMMYFUNCTION("""COMPUTED_VALUE"""),79540)</f>
        <v>79540</v>
      </c>
    </row>
    <row r="30" spans="1:4">
      <c r="A30" s="1" t="str">
        <f ca="1">IFERROR(__xludf.DUMMYFUNCTION("""COMPUTED_VALUE"""),"EST")</f>
        <v>EST</v>
      </c>
      <c r="B30" s="1">
        <f ca="1">IFERROR(__xludf.DUMMYFUNCTION("""COMPUTED_VALUE"""),8.3)</f>
        <v>8.3000000000000007</v>
      </c>
      <c r="C30" s="1">
        <f ca="1">IFERROR(__xludf.DUMMYFUNCTION("""COMPUTED_VALUE"""),577000)</f>
        <v>577000</v>
      </c>
      <c r="D30" s="1">
        <f ca="1">IFERROR(__xludf.DUMMYFUNCTION("""COMPUTED_VALUE"""),47891)</f>
        <v>47891</v>
      </c>
    </row>
    <row r="31" spans="1:4">
      <c r="A31" s="1" t="str">
        <f ca="1">IFERROR(__xludf.DUMMYFUNCTION("""COMPUTED_VALUE"""),"ICE")</f>
        <v>ICE</v>
      </c>
      <c r="B31" s="1">
        <f ca="1">IFERROR(__xludf.DUMMYFUNCTION("""COMPUTED_VALUE"""),10.9)</f>
        <v>10.9</v>
      </c>
      <c r="C31" s="1">
        <f ca="1">IFERROR(__xludf.DUMMYFUNCTION("""COMPUTED_VALUE"""),201000)</f>
        <v>201000</v>
      </c>
      <c r="D31" s="1">
        <f ca="1">IFERROR(__xludf.DUMMYFUNCTION("""COMPUTED_VALUE"""),21909)</f>
        <v>21909</v>
      </c>
    </row>
    <row r="32" spans="1:4">
      <c r="A32" s="1" t="str">
        <f ca="1">IFERROR(__xludf.DUMMYFUNCTION("""COMPUTED_VALUE"""),"LUX")</f>
        <v>LUX</v>
      </c>
      <c r="B32" s="1">
        <f ca="1">IFERROR(__xludf.DUMMYFUNCTION("""COMPUTED_VALUE"""),9.6)</f>
        <v>9.6</v>
      </c>
      <c r="C32" s="1">
        <f ca="1">IFERROR(__xludf.DUMMYFUNCTION("""COMPUTED_VALUE"""),218000)</f>
        <v>218000</v>
      </c>
      <c r="D32" s="1">
        <f ca="1">IFERROR(__xludf.DUMMYFUNCTION("""COMPUTED_VALUE"""),20928)</f>
        <v>20928</v>
      </c>
    </row>
    <row r="33" spans="1:4">
      <c r="A33" s="1" t="str">
        <f ca="1">IFERROR(__xludf.DUMMYFUNCTION("""COMPUTED_VALUE"""),"MAL")</f>
        <v>MAL</v>
      </c>
      <c r="B33" s="1">
        <f ca="1">IFERROR(__xludf.DUMMYFUNCTION("""COMPUTED_VALUE"""),0.5)</f>
        <v>0.5</v>
      </c>
      <c r="C33" s="1">
        <f ca="1">IFERROR(__xludf.DUMMYFUNCTION("""COMPUTED_VALUE"""),314000)</f>
        <v>314000</v>
      </c>
      <c r="D33" s="1">
        <f ca="1">IFERROR(__xludf.DUMMYFUNCTION("""COMPUTED_VALUE"""),15700)</f>
        <v>15700</v>
      </c>
    </row>
    <row r="34" spans="1:4">
      <c r="A34" s="1"/>
      <c r="B34" s="1"/>
      <c r="C34" s="1">
        <f ca="1">IFERROR(__xludf.DUMMYFUNCTION("""COMPUTED_VALUE"""),264079000)</f>
        <v>264079000</v>
      </c>
      <c r="D34" s="1">
        <f ca="1">IFERROR(__xludf.DUMMYFUNCTION("""COMPUTED_VALUE"""),70770849)</f>
        <v>70770849</v>
      </c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1 - populism vote share</vt:lpstr>
      <vt:lpstr>Actual votes by 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Bueno</cp:lastModifiedBy>
  <dcterms:modified xsi:type="dcterms:W3CDTF">2021-03-08T17:44:46Z</dcterms:modified>
</cp:coreProperties>
</file>