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valenzuelah\Downloads\"/>
    </mc:Choice>
  </mc:AlternateContent>
  <xr:revisionPtr revIDLastSave="0" documentId="13_ncr:1_{551F49D4-BE1B-49C4-A348-573ACEFF54F1}" xr6:coauthVersionLast="47" xr6:coauthVersionMax="47" xr10:uidLastSave="{00000000-0000-0000-0000-000000000000}"/>
  <bookViews>
    <workbookView xWindow="-120" yWindow="-120" windowWidth="20730" windowHeight="10545" activeTab="1" xr2:uid="{E8211DFE-9656-442C-A134-55B21A995059}"/>
  </bookViews>
  <sheets>
    <sheet name="2024" sheetId="1" r:id="rId1"/>
    <sheet name="2025" sheetId="2" r:id="rId2"/>
  </sheets>
  <definedNames>
    <definedName name="_xlnm._FilterDatabase" localSheetId="0" hidden="1">'2024'!$A$1:$F$50</definedName>
    <definedName name="_xlnm._FilterDatabase" localSheetId="1" hidden="1">'2025'!$A$1:$F$50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1"/>
  <c r="C2" i="2"/>
  <c r="B2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8" i="2"/>
  <c r="B28" i="2"/>
  <c r="C50" i="2"/>
  <c r="B50" i="2"/>
  <c r="C49" i="2"/>
  <c r="B49" i="2"/>
  <c r="C48" i="2"/>
  <c r="B48" i="2"/>
  <c r="C47" i="2"/>
  <c r="E47" i="2" s="1"/>
  <c r="B47" i="2"/>
  <c r="C46" i="2"/>
  <c r="B46" i="2"/>
  <c r="C45" i="2"/>
  <c r="B45" i="2"/>
  <c r="C44" i="2"/>
  <c r="B44" i="2"/>
  <c r="C43" i="2"/>
  <c r="B43" i="2"/>
  <c r="C42" i="2"/>
  <c r="E42" i="2" s="1"/>
  <c r="B42" i="2"/>
  <c r="C41" i="2"/>
  <c r="B41" i="2"/>
  <c r="E41" i="2" s="1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E32" i="2" s="1"/>
  <c r="B32" i="2"/>
  <c r="C31" i="2"/>
  <c r="B31" i="2"/>
  <c r="C30" i="2"/>
  <c r="B30" i="2"/>
  <c r="C29" i="2"/>
  <c r="E29" i="2" s="1"/>
  <c r="B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0" i="2"/>
  <c r="E31" i="2"/>
  <c r="E33" i="2"/>
  <c r="E34" i="2"/>
  <c r="E35" i="2"/>
  <c r="E36" i="2"/>
  <c r="E38" i="2"/>
  <c r="E39" i="2"/>
  <c r="E46" i="2"/>
  <c r="E50" i="2"/>
  <c r="E2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3" i="2"/>
  <c r="B3" i="2"/>
  <c r="C4" i="2"/>
  <c r="B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2" i="2" l="1"/>
  <c r="E28" i="2"/>
  <c r="E49" i="2"/>
  <c r="E48" i="2"/>
  <c r="E45" i="2"/>
  <c r="E44" i="2"/>
  <c r="E43" i="2"/>
  <c r="E40" i="2"/>
  <c r="E37" i="2"/>
</calcChain>
</file>

<file path=xl/sharedStrings.xml><?xml version="1.0" encoding="utf-8"?>
<sst xmlns="http://schemas.openxmlformats.org/spreadsheetml/2006/main" count="110" uniqueCount="55">
  <si>
    <t>Tienda</t>
  </si>
  <si>
    <t>Antofagasta</t>
  </si>
  <si>
    <t>Arauco Maipú</t>
  </si>
  <si>
    <t>Arica</t>
  </si>
  <si>
    <t>Castellón</t>
  </si>
  <si>
    <t>Chillán</t>
  </si>
  <si>
    <t>Coquimbo</t>
  </si>
  <si>
    <t>Costanera Center</t>
  </si>
  <si>
    <t>Costanera Pto Montt</t>
  </si>
  <si>
    <t>Crillón</t>
  </si>
  <si>
    <t>El Trébol</t>
  </si>
  <si>
    <t>Florida Center</t>
  </si>
  <si>
    <t>Iquique</t>
  </si>
  <si>
    <t>La Calera</t>
  </si>
  <si>
    <t>La Serena</t>
  </si>
  <si>
    <t>Los Andes</t>
  </si>
  <si>
    <t>Los Dominicos</t>
  </si>
  <si>
    <t>Mall Concepción</t>
  </si>
  <si>
    <t>Mall Curicó</t>
  </si>
  <si>
    <t>Marina Arauco</t>
  </si>
  <si>
    <t>Outlet Crillon</t>
  </si>
  <si>
    <t>Outlet Iquique</t>
  </si>
  <si>
    <t>Outlet La Serena</t>
  </si>
  <si>
    <t>Outlet Parque Arauco</t>
  </si>
  <si>
    <t>Outlet Puente</t>
  </si>
  <si>
    <t>Outlet Puerto Montt Costanera</t>
  </si>
  <si>
    <t>Outlet Talca</t>
  </si>
  <si>
    <t>Parque Arauco</t>
  </si>
  <si>
    <t>Plaza Alameda</t>
  </si>
  <si>
    <t>Plaza Calama</t>
  </si>
  <si>
    <t>Plaza Copiapó</t>
  </si>
  <si>
    <t>Plaza Egaña</t>
  </si>
  <si>
    <t>Plaza Los Ángeles</t>
  </si>
  <si>
    <t>Plaza Norte</t>
  </si>
  <si>
    <t>Plaza Oeste</t>
  </si>
  <si>
    <t>Plaza Sur</t>
  </si>
  <si>
    <t>Plaza Tobalaba</t>
  </si>
  <si>
    <t>Plaza Vespucio</t>
  </si>
  <si>
    <t>Portal Temuco (Mall Temuco)</t>
  </si>
  <si>
    <t>Puente</t>
  </si>
  <si>
    <t>Puerto Montt</t>
  </si>
  <si>
    <t>Punta Arenas</t>
  </si>
  <si>
    <t>Quilpué</t>
  </si>
  <si>
    <t>San Fernando</t>
  </si>
  <si>
    <t>Talca</t>
  </si>
  <si>
    <t>Temuco</t>
  </si>
  <si>
    <t>Valdivia</t>
  </si>
  <si>
    <t>Valparaíso</t>
  </si>
  <si>
    <t>Viña del Mar</t>
  </si>
  <si>
    <t>Vivo Rancagua</t>
  </si>
  <si>
    <t>Indice</t>
  </si>
  <si>
    <t>Meta</t>
  </si>
  <si>
    <t>¿Cumple?</t>
  </si>
  <si>
    <t>Desviacion_Meta_Merma</t>
  </si>
  <si>
    <t>Clasificacion_riesgo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</si>
</sst>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000"/>
    <numFmt numFmtId="165" formatCode="_ * #,##0.0000_ ;_ * \-#,##0.000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9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164" fontId="0" fillId="0" borderId="1" xfId="2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165" fontId="0" fillId="0" borderId="0" xfId="1" applyNumberFormat="1" applyFont="1"/>
    <xf numFmtId="0" fontId="2" fillId="2" borderId="2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D1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47F7-D9C8-4C79-A4C3-C966316A6B2B}">
  <dimension ref="A1:H51"/>
  <sheetViews>
    <sheetView workbookViewId="0">
      <selection activeCell="F2" sqref="F2"/>
    </sheetView>
  </sheetViews>
  <sheetFormatPr baseColWidth="10" defaultRowHeight="15" x14ac:dyDescent="0.25"/>
  <cols>
    <col min="1" max="1" width="24" bestFit="1" customWidth="1"/>
    <col min="2" max="2" width="15.85546875" customWidth="1"/>
    <col min="3" max="3" width="16.28515625" customWidth="1"/>
    <col min="4" max="4" width="20.140625" bestFit="1" customWidth="1"/>
    <col min="5" max="5" width="16" customWidth="1"/>
    <col min="6" max="6" width="16.85546875" bestFit="1" customWidth="1"/>
    <col min="8" max="8" width="66.5703125" bestFit="1" customWidth="1"/>
  </cols>
  <sheetData>
    <row r="1" spans="1:8" x14ac:dyDescent="0.25">
      <c r="A1" s="2" t="s">
        <v>0</v>
      </c>
      <c r="B1" s="3" t="s">
        <v>51</v>
      </c>
      <c r="C1" s="3" t="s">
        <v>50</v>
      </c>
      <c r="D1" s="3" t="s">
        <v>53</v>
      </c>
      <c r="E1" s="3" t="s">
        <v>52</v>
      </c>
      <c r="F1" s="11" t="s">
        <v>54</v>
      </c>
    </row>
    <row r="2" spans="1:8" x14ac:dyDescent="0.25">
      <c r="A2" s="1" t="s">
        <v>1</v>
      </c>
      <c r="B2" s="8">
        <v>1.0200000000000001E-2</v>
      </c>
      <c r="C2" s="7">
        <v>1.5299999999999999E-2</v>
      </c>
      <c r="D2" s="9">
        <f xml:space="preserve"> B2-C2</f>
        <v>-5.0999999999999986E-3</v>
      </c>
      <c r="E2" s="4" t="b">
        <f>B2&gt;C2</f>
        <v>0</v>
      </c>
      <c r="F2" s="12" t="str">
        <f>IF(B2&gt;C2,"Riesgo bajo",IF(B2*1.15&gt;C2,"Riesgo Medio","Riesgo Alto"))</f>
        <v>Riesgo Alto</v>
      </c>
    </row>
    <row r="3" spans="1:8" x14ac:dyDescent="0.25">
      <c r="A3" s="1" t="s">
        <v>2</v>
      </c>
      <c r="B3" s="9">
        <v>1.1299999999999999E-2</v>
      </c>
      <c r="C3" s="4">
        <v>9.1999999999999998E-3</v>
      </c>
      <c r="D3" s="9">
        <f t="shared" ref="D3:D50" si="0" xml:space="preserve"> B3-C3</f>
        <v>2.0999999999999994E-3</v>
      </c>
      <c r="E3" s="4" t="b">
        <f t="shared" ref="E3:E50" si="1">B3&gt;C3</f>
        <v>1</v>
      </c>
      <c r="F3" s="13" t="str">
        <f t="shared" ref="F3:F50" si="2">IF(B3&gt;C3,"Riesgo bajo",IF(B3*1.15&gt;C3,"Riesgo Medio","Riesgo Alto"))</f>
        <v>Riesgo bajo</v>
      </c>
    </row>
    <row r="4" spans="1:8" x14ac:dyDescent="0.25">
      <c r="A4" s="1" t="s">
        <v>3</v>
      </c>
      <c r="B4" s="7">
        <v>8.6E-3</v>
      </c>
      <c r="C4" s="7">
        <v>8.0000000000000002E-3</v>
      </c>
      <c r="D4" s="9">
        <f t="shared" si="0"/>
        <v>5.9999999999999984E-4</v>
      </c>
      <c r="E4" s="4" t="b">
        <f t="shared" si="1"/>
        <v>1</v>
      </c>
      <c r="F4" s="13" t="str">
        <f t="shared" si="2"/>
        <v>Riesgo bajo</v>
      </c>
    </row>
    <row r="5" spans="1:8" x14ac:dyDescent="0.25">
      <c r="A5" s="5" t="s">
        <v>4</v>
      </c>
      <c r="B5" s="9">
        <v>8.8000000000000005E-3</v>
      </c>
      <c r="C5" s="4">
        <v>1.2800000000000001E-2</v>
      </c>
      <c r="D5" s="9">
        <f t="shared" si="0"/>
        <v>-4.0000000000000001E-3</v>
      </c>
      <c r="E5" s="4" t="b">
        <f t="shared" si="1"/>
        <v>0</v>
      </c>
      <c r="F5" s="12" t="str">
        <f t="shared" si="2"/>
        <v>Riesgo Alto</v>
      </c>
    </row>
    <row r="6" spans="1:8" x14ac:dyDescent="0.25">
      <c r="A6" s="1" t="s">
        <v>5</v>
      </c>
      <c r="B6" s="9">
        <v>8.8000000000000005E-3</v>
      </c>
      <c r="C6" s="4">
        <v>4.4999999999999997E-3</v>
      </c>
      <c r="D6" s="9">
        <f t="shared" si="0"/>
        <v>4.3000000000000009E-3</v>
      </c>
      <c r="E6" s="4" t="b">
        <f t="shared" si="1"/>
        <v>1</v>
      </c>
      <c r="F6" s="13" t="str">
        <f t="shared" si="2"/>
        <v>Riesgo bajo</v>
      </c>
    </row>
    <row r="7" spans="1:8" x14ac:dyDescent="0.25">
      <c r="A7" s="1" t="s">
        <v>6</v>
      </c>
      <c r="B7" s="9">
        <v>8.3000000000000001E-3</v>
      </c>
      <c r="C7" s="4">
        <v>4.7000000000000002E-3</v>
      </c>
      <c r="D7" s="9">
        <f t="shared" si="0"/>
        <v>3.5999999999999999E-3</v>
      </c>
      <c r="E7" s="4" t="b">
        <f t="shared" si="1"/>
        <v>1</v>
      </c>
      <c r="F7" s="13" t="str">
        <f t="shared" si="2"/>
        <v>Riesgo bajo</v>
      </c>
    </row>
    <row r="8" spans="1:8" x14ac:dyDescent="0.25">
      <c r="A8" s="1" t="s">
        <v>7</v>
      </c>
      <c r="B8" s="9">
        <v>1.2E-2</v>
      </c>
      <c r="C8" s="4">
        <v>1.03E-2</v>
      </c>
      <c r="D8" s="9">
        <f t="shared" si="0"/>
        <v>1.7000000000000001E-3</v>
      </c>
      <c r="E8" s="4" t="b">
        <f t="shared" si="1"/>
        <v>1</v>
      </c>
      <c r="F8" s="13" t="str">
        <f t="shared" si="2"/>
        <v>Riesgo bajo</v>
      </c>
    </row>
    <row r="9" spans="1:8" x14ac:dyDescent="0.25">
      <c r="A9" s="1" t="s">
        <v>8</v>
      </c>
      <c r="B9" s="9">
        <v>1.06E-2</v>
      </c>
      <c r="C9" s="4">
        <v>7.1000000000000004E-3</v>
      </c>
      <c r="D9" s="9">
        <f t="shared" si="0"/>
        <v>3.4999999999999996E-3</v>
      </c>
      <c r="E9" s="4" t="b">
        <f t="shared" si="1"/>
        <v>1</v>
      </c>
      <c r="F9" s="13" t="str">
        <f t="shared" si="2"/>
        <v>Riesgo bajo</v>
      </c>
      <c r="H9" s="15"/>
    </row>
    <row r="10" spans="1:8" x14ac:dyDescent="0.25">
      <c r="A10" s="1" t="s">
        <v>9</v>
      </c>
      <c r="B10" s="9">
        <v>1.11E-2</v>
      </c>
      <c r="C10" s="4">
        <v>1.03E-2</v>
      </c>
      <c r="D10" s="9">
        <f t="shared" si="0"/>
        <v>8.0000000000000036E-4</v>
      </c>
      <c r="E10" s="4" t="b">
        <f t="shared" si="1"/>
        <v>1</v>
      </c>
      <c r="F10" s="13" t="str">
        <f t="shared" si="2"/>
        <v>Riesgo bajo</v>
      </c>
    </row>
    <row r="11" spans="1:8" x14ac:dyDescent="0.25">
      <c r="A11" s="1" t="s">
        <v>10</v>
      </c>
      <c r="B11" s="9">
        <v>1.01E-2</v>
      </c>
      <c r="C11" s="4">
        <v>1.0699999999999999E-2</v>
      </c>
      <c r="D11" s="9">
        <f t="shared" si="0"/>
        <v>-5.9999999999999984E-4</v>
      </c>
      <c r="E11" s="4" t="b">
        <f t="shared" si="1"/>
        <v>0</v>
      </c>
      <c r="F11" s="14" t="str">
        <f t="shared" si="2"/>
        <v>Riesgo Medio</v>
      </c>
    </row>
    <row r="12" spans="1:8" x14ac:dyDescent="0.25">
      <c r="A12" s="1" t="s">
        <v>11</v>
      </c>
      <c r="B12" s="9">
        <v>1.0500000000000001E-2</v>
      </c>
      <c r="C12" s="4">
        <v>9.9000000000000008E-3</v>
      </c>
      <c r="D12" s="9">
        <f t="shared" si="0"/>
        <v>5.9999999999999984E-4</v>
      </c>
      <c r="E12" s="4" t="b">
        <f t="shared" si="1"/>
        <v>1</v>
      </c>
      <c r="F12" s="13" t="str">
        <f t="shared" si="2"/>
        <v>Riesgo bajo</v>
      </c>
    </row>
    <row r="13" spans="1:8" x14ac:dyDescent="0.25">
      <c r="A13" s="1" t="s">
        <v>12</v>
      </c>
      <c r="B13" s="9">
        <v>8.6E-3</v>
      </c>
      <c r="C13" s="4">
        <v>1.01E-2</v>
      </c>
      <c r="D13" s="9">
        <f t="shared" si="0"/>
        <v>-1.4999999999999996E-3</v>
      </c>
      <c r="E13" s="4" t="b">
        <f t="shared" si="1"/>
        <v>0</v>
      </c>
      <c r="F13" s="12" t="str">
        <f t="shared" si="2"/>
        <v>Riesgo Alto</v>
      </c>
    </row>
    <row r="14" spans="1:8" x14ac:dyDescent="0.25">
      <c r="A14" s="1" t="s">
        <v>13</v>
      </c>
      <c r="B14" s="9">
        <v>7.6E-3</v>
      </c>
      <c r="C14" s="4">
        <v>7.1000000000000004E-3</v>
      </c>
      <c r="D14" s="9">
        <f t="shared" si="0"/>
        <v>4.9999999999999958E-4</v>
      </c>
      <c r="E14" s="4" t="b">
        <f t="shared" si="1"/>
        <v>1</v>
      </c>
      <c r="F14" s="13" t="str">
        <f t="shared" si="2"/>
        <v>Riesgo bajo</v>
      </c>
    </row>
    <row r="15" spans="1:8" x14ac:dyDescent="0.25">
      <c r="A15" s="1" t="s">
        <v>14</v>
      </c>
      <c r="B15" s="9">
        <v>9.1000000000000004E-3</v>
      </c>
      <c r="C15" s="9">
        <v>5.0000000000000001E-3</v>
      </c>
      <c r="D15" s="9">
        <f t="shared" si="0"/>
        <v>4.1000000000000003E-3</v>
      </c>
      <c r="E15" s="4" t="b">
        <f t="shared" si="1"/>
        <v>1</v>
      </c>
      <c r="F15" s="13" t="str">
        <f t="shared" si="2"/>
        <v>Riesgo bajo</v>
      </c>
    </row>
    <row r="16" spans="1:8" x14ac:dyDescent="0.25">
      <c r="A16" s="1" t="s">
        <v>15</v>
      </c>
      <c r="B16" s="9">
        <v>7.7999999999999996E-3</v>
      </c>
      <c r="C16" s="9">
        <v>4.8999999999999998E-3</v>
      </c>
      <c r="D16" s="9">
        <f t="shared" si="0"/>
        <v>2.8999999999999998E-3</v>
      </c>
      <c r="E16" s="4" t="b">
        <f t="shared" si="1"/>
        <v>1</v>
      </c>
      <c r="F16" s="13" t="str">
        <f t="shared" si="2"/>
        <v>Riesgo bajo</v>
      </c>
    </row>
    <row r="17" spans="1:6" x14ac:dyDescent="0.25">
      <c r="A17" s="1" t="s">
        <v>16</v>
      </c>
      <c r="B17" s="9">
        <v>0.01</v>
      </c>
      <c r="C17" s="9">
        <v>8.9999999999999993E-3</v>
      </c>
      <c r="D17" s="9">
        <f t="shared" si="0"/>
        <v>1.0000000000000009E-3</v>
      </c>
      <c r="E17" s="4" t="b">
        <f t="shared" si="1"/>
        <v>1</v>
      </c>
      <c r="F17" s="13" t="str">
        <f t="shared" si="2"/>
        <v>Riesgo bajo</v>
      </c>
    </row>
    <row r="18" spans="1:6" x14ac:dyDescent="0.25">
      <c r="A18" s="1" t="s">
        <v>17</v>
      </c>
      <c r="B18" s="9">
        <v>1.0200000000000001E-2</v>
      </c>
      <c r="C18" s="9">
        <v>9.4000000000000004E-3</v>
      </c>
      <c r="D18" s="9">
        <f t="shared" si="0"/>
        <v>8.0000000000000036E-4</v>
      </c>
      <c r="E18" s="4" t="b">
        <f t="shared" si="1"/>
        <v>1</v>
      </c>
      <c r="F18" s="13" t="str">
        <f t="shared" si="2"/>
        <v>Riesgo bajo</v>
      </c>
    </row>
    <row r="19" spans="1:6" x14ac:dyDescent="0.25">
      <c r="A19" s="1" t="s">
        <v>18</v>
      </c>
      <c r="B19" s="9">
        <v>8.6999999999999994E-3</v>
      </c>
      <c r="C19" s="9">
        <v>7.3000000000000001E-3</v>
      </c>
      <c r="D19" s="9">
        <f t="shared" si="0"/>
        <v>1.3999999999999993E-3</v>
      </c>
      <c r="E19" s="4" t="b">
        <f t="shared" si="1"/>
        <v>1</v>
      </c>
      <c r="F19" s="13" t="str">
        <f t="shared" si="2"/>
        <v>Riesgo bajo</v>
      </c>
    </row>
    <row r="20" spans="1:6" x14ac:dyDescent="0.25">
      <c r="A20" s="1" t="s">
        <v>19</v>
      </c>
      <c r="B20" s="9">
        <v>1.1299999999999999E-2</v>
      </c>
      <c r="C20" s="9">
        <v>1.0699999999999999E-2</v>
      </c>
      <c r="D20" s="9">
        <f t="shared" si="0"/>
        <v>5.9999999999999984E-4</v>
      </c>
      <c r="E20" s="4" t="b">
        <f t="shared" si="1"/>
        <v>1</v>
      </c>
      <c r="F20" s="13" t="str">
        <f t="shared" si="2"/>
        <v>Riesgo bajo</v>
      </c>
    </row>
    <row r="21" spans="1:6" x14ac:dyDescent="0.25">
      <c r="A21" s="6" t="s">
        <v>20</v>
      </c>
      <c r="B21" s="9"/>
      <c r="C21" s="9"/>
      <c r="D21" s="9"/>
      <c r="E21" s="4"/>
      <c r="F21" s="4"/>
    </row>
    <row r="22" spans="1:6" x14ac:dyDescent="0.25">
      <c r="A22" s="6" t="s">
        <v>21</v>
      </c>
      <c r="B22" s="9"/>
      <c r="C22" s="4"/>
      <c r="D22" s="9"/>
      <c r="E22" s="4"/>
      <c r="F22" s="4"/>
    </row>
    <row r="23" spans="1:6" x14ac:dyDescent="0.25">
      <c r="A23" s="6" t="s">
        <v>22</v>
      </c>
      <c r="B23" s="9"/>
      <c r="C23" s="4"/>
      <c r="D23" s="9"/>
      <c r="E23" s="4"/>
      <c r="F23" s="4"/>
    </row>
    <row r="24" spans="1:6" x14ac:dyDescent="0.25">
      <c r="A24" s="6" t="s">
        <v>23</v>
      </c>
      <c r="B24" s="9"/>
      <c r="C24" s="4"/>
      <c r="D24" s="9"/>
      <c r="E24" s="4"/>
      <c r="F24" s="4"/>
    </row>
    <row r="25" spans="1:6" x14ac:dyDescent="0.25">
      <c r="A25" s="6" t="s">
        <v>24</v>
      </c>
      <c r="B25" s="9"/>
      <c r="C25" s="4"/>
      <c r="D25" s="9"/>
      <c r="E25" s="4"/>
      <c r="F25" s="4"/>
    </row>
    <row r="26" spans="1:6" x14ac:dyDescent="0.25">
      <c r="A26" s="6" t="s">
        <v>25</v>
      </c>
      <c r="B26" s="9"/>
      <c r="C26" s="4"/>
      <c r="D26" s="9"/>
      <c r="E26" s="4"/>
      <c r="F26" s="4"/>
    </row>
    <row r="27" spans="1:6" x14ac:dyDescent="0.25">
      <c r="A27" s="6" t="s">
        <v>26</v>
      </c>
      <c r="B27" s="9"/>
      <c r="C27" s="4"/>
      <c r="D27" s="9"/>
      <c r="E27" s="4"/>
      <c r="F27" s="4"/>
    </row>
    <row r="28" spans="1:6" x14ac:dyDescent="0.25">
      <c r="A28" s="1" t="s">
        <v>27</v>
      </c>
      <c r="B28" s="9">
        <v>1.11E-2</v>
      </c>
      <c r="C28" s="4">
        <v>8.5000000000000006E-3</v>
      </c>
      <c r="D28" s="9">
        <f t="shared" si="0"/>
        <v>2.5999999999999999E-3</v>
      </c>
      <c r="E28" s="4" t="b">
        <f t="shared" si="1"/>
        <v>1</v>
      </c>
      <c r="F28" s="13" t="str">
        <f t="shared" si="2"/>
        <v>Riesgo bajo</v>
      </c>
    </row>
    <row r="29" spans="1:6" x14ac:dyDescent="0.25">
      <c r="A29" s="1" t="s">
        <v>28</v>
      </c>
      <c r="B29" s="9">
        <v>1.3599999999999999E-2</v>
      </c>
      <c r="C29" s="4">
        <v>1.1599999999999999E-2</v>
      </c>
      <c r="D29" s="9">
        <f t="shared" si="0"/>
        <v>2E-3</v>
      </c>
      <c r="E29" s="4" t="b">
        <f t="shared" si="1"/>
        <v>1</v>
      </c>
      <c r="F29" s="13" t="str">
        <f t="shared" si="2"/>
        <v>Riesgo bajo</v>
      </c>
    </row>
    <row r="30" spans="1:6" x14ac:dyDescent="0.25">
      <c r="A30" s="1" t="s">
        <v>29</v>
      </c>
      <c r="B30" s="9">
        <v>8.0999999999999996E-3</v>
      </c>
      <c r="C30" s="4">
        <v>7.4000000000000003E-3</v>
      </c>
      <c r="D30" s="9">
        <f t="shared" si="0"/>
        <v>6.9999999999999923E-4</v>
      </c>
      <c r="E30" s="4" t="b">
        <f t="shared" si="1"/>
        <v>1</v>
      </c>
      <c r="F30" s="13" t="str">
        <f t="shared" si="2"/>
        <v>Riesgo bajo</v>
      </c>
    </row>
    <row r="31" spans="1:6" x14ac:dyDescent="0.25">
      <c r="A31" s="1" t="s">
        <v>30</v>
      </c>
      <c r="B31" s="9">
        <v>8.8999999999999999E-3</v>
      </c>
      <c r="C31" s="4">
        <v>8.0999999999999996E-3</v>
      </c>
      <c r="D31" s="9">
        <f t="shared" si="0"/>
        <v>8.0000000000000036E-4</v>
      </c>
      <c r="E31" s="4" t="b">
        <f t="shared" si="1"/>
        <v>1</v>
      </c>
      <c r="F31" s="13" t="str">
        <f t="shared" si="2"/>
        <v>Riesgo bajo</v>
      </c>
    </row>
    <row r="32" spans="1:6" x14ac:dyDescent="0.25">
      <c r="A32" s="1" t="s">
        <v>31</v>
      </c>
      <c r="B32" s="9">
        <v>1.15E-2</v>
      </c>
      <c r="C32" s="4">
        <v>1.24E-2</v>
      </c>
      <c r="D32" s="9">
        <f t="shared" si="0"/>
        <v>-8.9999999999999976E-4</v>
      </c>
      <c r="E32" s="4" t="b">
        <f t="shared" si="1"/>
        <v>0</v>
      </c>
      <c r="F32" s="14" t="str">
        <f t="shared" si="2"/>
        <v>Riesgo Medio</v>
      </c>
    </row>
    <row r="33" spans="1:6" x14ac:dyDescent="0.25">
      <c r="A33" s="1" t="s">
        <v>32</v>
      </c>
      <c r="B33" s="9">
        <v>8.0999999999999996E-3</v>
      </c>
      <c r="C33" s="4">
        <v>5.3E-3</v>
      </c>
      <c r="D33" s="9">
        <f t="shared" si="0"/>
        <v>2.7999999999999995E-3</v>
      </c>
      <c r="E33" s="4" t="b">
        <f t="shared" si="1"/>
        <v>1</v>
      </c>
      <c r="F33" s="13" t="str">
        <f t="shared" si="2"/>
        <v>Riesgo bajo</v>
      </c>
    </row>
    <row r="34" spans="1:6" x14ac:dyDescent="0.25">
      <c r="A34" s="1" t="s">
        <v>33</v>
      </c>
      <c r="B34" s="9">
        <v>1.24E-2</v>
      </c>
      <c r="C34" s="4">
        <v>1.49E-2</v>
      </c>
      <c r="D34" s="9">
        <f t="shared" si="0"/>
        <v>-2.5000000000000005E-3</v>
      </c>
      <c r="E34" s="4" t="b">
        <f t="shared" si="1"/>
        <v>0</v>
      </c>
      <c r="F34" s="12" t="str">
        <f t="shared" si="2"/>
        <v>Riesgo Alto</v>
      </c>
    </row>
    <row r="35" spans="1:6" x14ac:dyDescent="0.25">
      <c r="A35" s="1" t="s">
        <v>34</v>
      </c>
      <c r="B35" s="9">
        <v>1.11E-2</v>
      </c>
      <c r="C35" s="4">
        <v>9.5999999999999992E-3</v>
      </c>
      <c r="D35" s="9">
        <f t="shared" si="0"/>
        <v>1.5000000000000013E-3</v>
      </c>
      <c r="E35" s="4" t="b">
        <f t="shared" si="1"/>
        <v>1</v>
      </c>
      <c r="F35" s="13" t="str">
        <f t="shared" si="2"/>
        <v>Riesgo bajo</v>
      </c>
    </row>
    <row r="36" spans="1:6" x14ac:dyDescent="0.25">
      <c r="A36" s="1" t="s">
        <v>35</v>
      </c>
      <c r="B36" s="9">
        <v>8.9999999999999993E-3</v>
      </c>
      <c r="C36" s="4">
        <v>6.7000000000000002E-3</v>
      </c>
      <c r="D36" s="9">
        <f t="shared" si="0"/>
        <v>2.2999999999999991E-3</v>
      </c>
      <c r="E36" s="4" t="b">
        <f t="shared" si="1"/>
        <v>1</v>
      </c>
      <c r="F36" s="13" t="str">
        <f t="shared" si="2"/>
        <v>Riesgo bajo</v>
      </c>
    </row>
    <row r="37" spans="1:6" x14ac:dyDescent="0.25">
      <c r="A37" s="1" t="s">
        <v>36</v>
      </c>
      <c r="B37" s="9">
        <v>1.2699999999999999E-2</v>
      </c>
      <c r="C37" s="4">
        <v>1.17E-2</v>
      </c>
      <c r="D37" s="9">
        <f t="shared" si="0"/>
        <v>9.9999999999999915E-4</v>
      </c>
      <c r="E37" s="4" t="b">
        <f t="shared" si="1"/>
        <v>1</v>
      </c>
      <c r="F37" s="13" t="str">
        <f t="shared" si="2"/>
        <v>Riesgo bajo</v>
      </c>
    </row>
    <row r="38" spans="1:6" x14ac:dyDescent="0.25">
      <c r="A38" s="1" t="s">
        <v>37</v>
      </c>
      <c r="B38" s="9">
        <v>1.3100000000000001E-2</v>
      </c>
      <c r="C38" s="4">
        <v>1.1299999999999999E-2</v>
      </c>
      <c r="D38" s="9">
        <f t="shared" si="0"/>
        <v>1.8000000000000013E-3</v>
      </c>
      <c r="E38" s="4" t="b">
        <f t="shared" si="1"/>
        <v>1</v>
      </c>
      <c r="F38" s="13" t="str">
        <f t="shared" si="2"/>
        <v>Riesgo bajo</v>
      </c>
    </row>
    <row r="39" spans="1:6" x14ac:dyDescent="0.25">
      <c r="A39" s="1" t="s">
        <v>38</v>
      </c>
      <c r="B39" s="9">
        <v>8.8999999999999999E-3</v>
      </c>
      <c r="C39" s="4">
        <v>6.1999999999999998E-3</v>
      </c>
      <c r="D39" s="9">
        <f t="shared" si="0"/>
        <v>2.7000000000000001E-3</v>
      </c>
      <c r="E39" s="4" t="b">
        <f t="shared" si="1"/>
        <v>1</v>
      </c>
      <c r="F39" s="13" t="str">
        <f t="shared" si="2"/>
        <v>Riesgo bajo</v>
      </c>
    </row>
    <row r="40" spans="1:6" x14ac:dyDescent="0.25">
      <c r="A40" s="1" t="s">
        <v>39</v>
      </c>
      <c r="B40" s="9">
        <v>1.21E-2</v>
      </c>
      <c r="C40" s="9">
        <v>1.0999999999999999E-2</v>
      </c>
      <c r="D40" s="9">
        <f t="shared" si="0"/>
        <v>1.1000000000000003E-3</v>
      </c>
      <c r="E40" s="4" t="b">
        <f t="shared" si="1"/>
        <v>1</v>
      </c>
      <c r="F40" s="13" t="str">
        <f t="shared" si="2"/>
        <v>Riesgo bajo</v>
      </c>
    </row>
    <row r="41" spans="1:6" x14ac:dyDescent="0.25">
      <c r="A41" s="1" t="s">
        <v>40</v>
      </c>
      <c r="B41" s="9">
        <v>9.1000000000000004E-3</v>
      </c>
      <c r="C41" s="4">
        <v>3.2000000000000002E-3</v>
      </c>
      <c r="D41" s="9">
        <f t="shared" si="0"/>
        <v>5.9000000000000007E-3</v>
      </c>
      <c r="E41" s="4" t="b">
        <f t="shared" si="1"/>
        <v>1</v>
      </c>
      <c r="F41" s="13" t="str">
        <f t="shared" si="2"/>
        <v>Riesgo bajo</v>
      </c>
    </row>
    <row r="42" spans="1:6" x14ac:dyDescent="0.25">
      <c r="A42" s="1" t="s">
        <v>41</v>
      </c>
      <c r="B42" s="9">
        <v>8.6E-3</v>
      </c>
      <c r="C42" s="4">
        <v>4.4999999999999997E-3</v>
      </c>
      <c r="D42" s="9">
        <f t="shared" si="0"/>
        <v>4.1000000000000003E-3</v>
      </c>
      <c r="E42" s="4" t="b">
        <f t="shared" si="1"/>
        <v>1</v>
      </c>
      <c r="F42" s="13" t="str">
        <f t="shared" si="2"/>
        <v>Riesgo bajo</v>
      </c>
    </row>
    <row r="43" spans="1:6" x14ac:dyDescent="0.25">
      <c r="A43" s="1" t="s">
        <v>42</v>
      </c>
      <c r="B43" s="9">
        <v>8.8999999999999999E-3</v>
      </c>
      <c r="C43" s="4">
        <v>9.5999999999999992E-3</v>
      </c>
      <c r="D43" s="9">
        <f t="shared" si="0"/>
        <v>-6.9999999999999923E-4</v>
      </c>
      <c r="E43" s="4" t="b">
        <f t="shared" si="1"/>
        <v>0</v>
      </c>
      <c r="F43" s="14" t="str">
        <f t="shared" si="2"/>
        <v>Riesgo Medio</v>
      </c>
    </row>
    <row r="44" spans="1:6" x14ac:dyDescent="0.25">
      <c r="A44" s="1" t="s">
        <v>43</v>
      </c>
      <c r="B44" s="9">
        <v>8.3999999999999995E-3</v>
      </c>
      <c r="C44" s="4">
        <v>3.5000000000000001E-3</v>
      </c>
      <c r="D44" s="9">
        <f t="shared" si="0"/>
        <v>4.8999999999999998E-3</v>
      </c>
      <c r="E44" s="4" t="b">
        <f t="shared" si="1"/>
        <v>1</v>
      </c>
      <c r="F44" s="13" t="str">
        <f t="shared" si="2"/>
        <v>Riesgo bajo</v>
      </c>
    </row>
    <row r="45" spans="1:6" x14ac:dyDescent="0.25">
      <c r="A45" s="1" t="s">
        <v>44</v>
      </c>
      <c r="B45" s="9">
        <v>9.9000000000000008E-3</v>
      </c>
      <c r="C45" s="4">
        <v>9.5999999999999992E-3</v>
      </c>
      <c r="D45" s="9">
        <f t="shared" si="0"/>
        <v>3.0000000000000165E-4</v>
      </c>
      <c r="E45" s="4" t="b">
        <f t="shared" si="1"/>
        <v>1</v>
      </c>
      <c r="F45" s="13" t="str">
        <f t="shared" si="2"/>
        <v>Riesgo bajo</v>
      </c>
    </row>
    <row r="46" spans="1:6" x14ac:dyDescent="0.25">
      <c r="A46" s="1" t="s">
        <v>45</v>
      </c>
      <c r="B46" s="9">
        <v>7.3000000000000001E-3</v>
      </c>
      <c r="C46" s="4">
        <v>5.4999999999999997E-3</v>
      </c>
      <c r="D46" s="9">
        <f t="shared" si="0"/>
        <v>1.8000000000000004E-3</v>
      </c>
      <c r="E46" s="4" t="b">
        <f t="shared" si="1"/>
        <v>1</v>
      </c>
      <c r="F46" s="13" t="str">
        <f t="shared" si="2"/>
        <v>Riesgo bajo</v>
      </c>
    </row>
    <row r="47" spans="1:6" x14ac:dyDescent="0.25">
      <c r="A47" s="1" t="s">
        <v>46</v>
      </c>
      <c r="B47" s="9">
        <v>9.2999999999999992E-3</v>
      </c>
      <c r="C47" s="4">
        <v>8.8000000000000005E-3</v>
      </c>
      <c r="D47" s="9">
        <f t="shared" si="0"/>
        <v>4.9999999999999871E-4</v>
      </c>
      <c r="E47" s="4" t="b">
        <f t="shared" si="1"/>
        <v>1</v>
      </c>
      <c r="F47" s="13" t="str">
        <f t="shared" si="2"/>
        <v>Riesgo bajo</v>
      </c>
    </row>
    <row r="48" spans="1:6" x14ac:dyDescent="0.25">
      <c r="A48" s="1" t="s">
        <v>47</v>
      </c>
      <c r="B48" s="9">
        <v>0.01</v>
      </c>
      <c r="C48" s="4">
        <v>8.6E-3</v>
      </c>
      <c r="D48" s="9">
        <f t="shared" si="0"/>
        <v>1.4000000000000002E-3</v>
      </c>
      <c r="E48" s="4" t="b">
        <f t="shared" si="1"/>
        <v>1</v>
      </c>
      <c r="F48" s="13" t="str">
        <f t="shared" si="2"/>
        <v>Riesgo bajo</v>
      </c>
    </row>
    <row r="49" spans="1:6" x14ac:dyDescent="0.25">
      <c r="A49" s="1" t="s">
        <v>48</v>
      </c>
      <c r="B49" s="9">
        <v>1.09E-2</v>
      </c>
      <c r="C49" s="4">
        <v>1.03E-2</v>
      </c>
      <c r="D49" s="9">
        <f t="shared" si="0"/>
        <v>5.9999999999999984E-4</v>
      </c>
      <c r="E49" s="4" t="b">
        <f t="shared" si="1"/>
        <v>1</v>
      </c>
      <c r="F49" s="13" t="str">
        <f t="shared" si="2"/>
        <v>Riesgo bajo</v>
      </c>
    </row>
    <row r="50" spans="1:6" x14ac:dyDescent="0.25">
      <c r="A50" s="1" t="s">
        <v>49</v>
      </c>
      <c r="B50" s="9">
        <v>1.15E-2</v>
      </c>
      <c r="C50" s="9">
        <v>6.0000000000000001E-3</v>
      </c>
      <c r="D50" s="9">
        <f t="shared" si="0"/>
        <v>5.4999999999999997E-3</v>
      </c>
      <c r="E50" s="4" t="b">
        <f t="shared" si="1"/>
        <v>1</v>
      </c>
      <c r="F50" s="13" t="str">
        <f t="shared" si="2"/>
        <v>Riesgo bajo</v>
      </c>
    </row>
    <row r="51" spans="1:6" x14ac:dyDescent="0.25">
      <c r="B51" s="10"/>
    </row>
  </sheetData>
  <autoFilter ref="A1:F50" xr:uid="{95B447F7-D9C8-4C79-A4C3-C966316A6B2B}"/>
  <pageMargins left="0.7" right="0.7" top="0.75" bottom="0.75" header="0.3" footer="0.3"/>
  <headerFooter>
    <oddFooter>&amp;C_x000D_&amp;1#&amp;"Calibri"&amp;8&amp;K000000 DOCUMENTO PUBLICO - ESTE DOCUMENTO CONTIENE INFORMACIÓN DE PROPIEDAD DE EMPRESAS RIPLEY Y NO PUEDE SER UTILIZADA O DIVULGADA SIN UNA AUTORIZACIÓN EXPRESA. QUEDA PROHIBIDA CUALQUIER REPRODUCCIÓN, DIFUSIÓN O COMUNICACIÓN PÚBLICA 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5066-8FA5-493B-9D64-815A865D5D21}">
  <sheetPr filterMode="1"/>
  <dimension ref="A1:F50"/>
  <sheetViews>
    <sheetView tabSelected="1" workbookViewId="0">
      <selection activeCell="A2" sqref="A2:A50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29.7109375" customWidth="1"/>
    <col min="4" max="4" width="45.7109375" customWidth="1"/>
    <col min="5" max="5" width="18.28515625" customWidth="1"/>
    <col min="6" max="6" width="36.85546875" customWidth="1"/>
    <col min="7" max="7" width="9.28515625" customWidth="1"/>
  </cols>
  <sheetData>
    <row r="1" spans="1:6" x14ac:dyDescent="0.25">
      <c r="A1" s="2" t="s">
        <v>0</v>
      </c>
      <c r="B1" s="3" t="s">
        <v>51</v>
      </c>
      <c r="C1" s="3" t="s">
        <v>50</v>
      </c>
      <c r="D1" s="3" t="s">
        <v>53</v>
      </c>
      <c r="E1" s="3" t="s">
        <v>52</v>
      </c>
      <c r="F1" s="11" t="s">
        <v>54</v>
      </c>
    </row>
    <row r="2" spans="1:6" x14ac:dyDescent="0.25">
      <c r="A2" s="1" t="s">
        <v>1</v>
      </c>
      <c r="B2">
        <f>0.99/100</f>
        <v>9.8999999999999991E-3</v>
      </c>
      <c r="C2">
        <f>0.62/100</f>
        <v>6.1999999999999998E-3</v>
      </c>
      <c r="D2">
        <f>B2-C2</f>
        <v>3.6999999999999993E-3</v>
      </c>
      <c r="E2" t="b">
        <f>B2&gt;C2</f>
        <v>1</v>
      </c>
      <c r="F2" t="str">
        <f>IF(B2&gt;C2,"Riesgo bajo",IF(B2*1.15&gt;C2,"Riesgo Medio","Riesgo Alto"))</f>
        <v>Riesgo bajo</v>
      </c>
    </row>
    <row r="3" spans="1:6" x14ac:dyDescent="0.25">
      <c r="A3" s="1" t="s">
        <v>2</v>
      </c>
      <c r="B3">
        <f>1.09/100</f>
        <v>1.09E-2</v>
      </c>
      <c r="C3">
        <f>1.1/100</f>
        <v>1.1000000000000001E-2</v>
      </c>
      <c r="D3">
        <f>B3-C3</f>
        <v>-1.0000000000000113E-4</v>
      </c>
      <c r="E3" t="b">
        <f>B3&gt;C3</f>
        <v>0</v>
      </c>
      <c r="F3" t="str">
        <f t="shared" ref="F3:F20" si="0">IF(B3&gt;C3,"Riesgo bajo",IF(B3*1.15&gt;C3,"Riesgo Medio","Riesgo Alto"))</f>
        <v>Riesgo Medio</v>
      </c>
    </row>
    <row r="4" spans="1:6" x14ac:dyDescent="0.25">
      <c r="A4" s="1" t="s">
        <v>3</v>
      </c>
      <c r="B4">
        <f>0.84/100</f>
        <v>8.3999999999999995E-3</v>
      </c>
      <c r="C4">
        <f>0.77/100</f>
        <v>7.7000000000000002E-3</v>
      </c>
      <c r="D4">
        <f>B4-C4</f>
        <v>6.9999999999999923E-4</v>
      </c>
      <c r="E4" t="b">
        <f>B4&gt;C4</f>
        <v>1</v>
      </c>
      <c r="F4" t="str">
        <f t="shared" si="0"/>
        <v>Riesgo bajo</v>
      </c>
    </row>
    <row r="5" spans="1:6" x14ac:dyDescent="0.25">
      <c r="A5" s="5" t="s">
        <v>4</v>
      </c>
      <c r="B5">
        <f>1.06/100</f>
        <v>1.06E-2</v>
      </c>
      <c r="C5">
        <f>1.37/100</f>
        <v>1.37E-2</v>
      </c>
      <c r="D5">
        <f>B5-C5</f>
        <v>-3.1000000000000003E-3</v>
      </c>
      <c r="E5" t="b">
        <f>B5&gt;C5</f>
        <v>0</v>
      </c>
      <c r="F5" t="str">
        <f t="shared" si="0"/>
        <v>Riesgo Alto</v>
      </c>
    </row>
    <row r="6" spans="1:6" x14ac:dyDescent="0.25">
      <c r="A6" s="1" t="s">
        <v>5</v>
      </c>
      <c r="B6">
        <f>0.75/100</f>
        <v>7.4999999999999997E-3</v>
      </c>
      <c r="C6">
        <f>0.69/100</f>
        <v>6.8999999999999999E-3</v>
      </c>
      <c r="D6">
        <f>B6-C6</f>
        <v>5.9999999999999984E-4</v>
      </c>
      <c r="E6" t="b">
        <f>B6&gt;C6</f>
        <v>1</v>
      </c>
      <c r="F6" t="str">
        <f t="shared" si="0"/>
        <v>Riesgo bajo</v>
      </c>
    </row>
    <row r="7" spans="1:6" x14ac:dyDescent="0.25">
      <c r="A7" s="1" t="s">
        <v>6</v>
      </c>
      <c r="B7">
        <f>0.85/100</f>
        <v>8.5000000000000006E-3</v>
      </c>
      <c r="C7">
        <f>0.81/100</f>
        <v>8.1000000000000013E-3</v>
      </c>
      <c r="D7">
        <f>B7-C7</f>
        <v>3.9999999999999931E-4</v>
      </c>
      <c r="E7" t="b">
        <f>B7&gt;C7</f>
        <v>1</v>
      </c>
      <c r="F7" t="str">
        <f t="shared" si="0"/>
        <v>Riesgo bajo</v>
      </c>
    </row>
    <row r="8" spans="1:6" x14ac:dyDescent="0.25">
      <c r="A8" s="1" t="s">
        <v>7</v>
      </c>
      <c r="B8">
        <f>1.06/100</f>
        <v>1.06E-2</v>
      </c>
      <c r="C8">
        <f>1.21/100</f>
        <v>1.21E-2</v>
      </c>
      <c r="D8">
        <f>B8-C8</f>
        <v>-1.4999999999999996E-3</v>
      </c>
      <c r="E8" t="b">
        <f>B8&gt;C8</f>
        <v>0</v>
      </c>
      <c r="F8" t="str">
        <f t="shared" si="0"/>
        <v>Riesgo Medio</v>
      </c>
    </row>
    <row r="9" spans="1:6" x14ac:dyDescent="0.25">
      <c r="A9" s="1" t="s">
        <v>8</v>
      </c>
      <c r="B9">
        <f>1.09/100</f>
        <v>1.09E-2</v>
      </c>
      <c r="C9">
        <f>1.18/100</f>
        <v>1.18E-2</v>
      </c>
      <c r="D9">
        <f>B9-C9</f>
        <v>-8.9999999999999976E-4</v>
      </c>
      <c r="E9" t="b">
        <f>B9&gt;C9</f>
        <v>0</v>
      </c>
      <c r="F9" t="str">
        <f t="shared" si="0"/>
        <v>Riesgo Medio</v>
      </c>
    </row>
    <row r="10" spans="1:6" x14ac:dyDescent="0.25">
      <c r="A10" s="1" t="s">
        <v>9</v>
      </c>
      <c r="B10">
        <f>1.17/100</f>
        <v>1.1699999999999999E-2</v>
      </c>
      <c r="C10">
        <f>0.91/100</f>
        <v>9.1000000000000004E-3</v>
      </c>
      <c r="D10">
        <f>B10-C10</f>
        <v>2.5999999999999981E-3</v>
      </c>
      <c r="E10" t="b">
        <f>B10&gt;C10</f>
        <v>1</v>
      </c>
      <c r="F10" t="str">
        <f t="shared" si="0"/>
        <v>Riesgo bajo</v>
      </c>
    </row>
    <row r="11" spans="1:6" x14ac:dyDescent="0.25">
      <c r="A11" s="1" t="s">
        <v>10</v>
      </c>
      <c r="B11">
        <f>1/100</f>
        <v>0.01</v>
      </c>
      <c r="C11">
        <f>1.26/100</f>
        <v>1.26E-2</v>
      </c>
      <c r="D11">
        <f>B11-C11</f>
        <v>-2.5999999999999999E-3</v>
      </c>
      <c r="E11" t="b">
        <f>B11&gt;C11</f>
        <v>0</v>
      </c>
      <c r="F11" t="str">
        <f t="shared" si="0"/>
        <v>Riesgo Alto</v>
      </c>
    </row>
    <row r="12" spans="1:6" x14ac:dyDescent="0.25">
      <c r="A12" s="1" t="s">
        <v>11</v>
      </c>
      <c r="B12">
        <f>1.16/100</f>
        <v>1.1599999999999999E-2</v>
      </c>
      <c r="C12">
        <f>1.09/100</f>
        <v>1.09E-2</v>
      </c>
      <c r="D12">
        <f>B12-C12</f>
        <v>6.9999999999999923E-4</v>
      </c>
      <c r="E12" t="b">
        <f>B12&gt;C12</f>
        <v>1</v>
      </c>
      <c r="F12" t="str">
        <f t="shared" si="0"/>
        <v>Riesgo bajo</v>
      </c>
    </row>
    <row r="13" spans="1:6" x14ac:dyDescent="0.25">
      <c r="A13" s="1" t="s">
        <v>12</v>
      </c>
      <c r="B13">
        <f>1.15/100</f>
        <v>1.15E-2</v>
      </c>
      <c r="C13">
        <f>0.66/100</f>
        <v>6.6E-3</v>
      </c>
      <c r="D13">
        <f>B13-C13</f>
        <v>4.8999999999999998E-3</v>
      </c>
      <c r="E13" t="b">
        <f>B13&gt;C13</f>
        <v>1</v>
      </c>
      <c r="F13" t="str">
        <f t="shared" si="0"/>
        <v>Riesgo bajo</v>
      </c>
    </row>
    <row r="14" spans="1:6" x14ac:dyDescent="0.25">
      <c r="A14" s="1" t="s">
        <v>13</v>
      </c>
      <c r="B14">
        <f>0.8/100</f>
        <v>8.0000000000000002E-3</v>
      </c>
      <c r="C14">
        <f>0.7/100</f>
        <v>6.9999999999999993E-3</v>
      </c>
      <c r="D14">
        <f>B14-C14</f>
        <v>1.0000000000000009E-3</v>
      </c>
      <c r="E14" t="b">
        <f>B14&gt;C14</f>
        <v>1</v>
      </c>
      <c r="F14" t="str">
        <f t="shared" si="0"/>
        <v>Riesgo bajo</v>
      </c>
    </row>
    <row r="15" spans="1:6" x14ac:dyDescent="0.25">
      <c r="A15" s="1" t="s">
        <v>14</v>
      </c>
      <c r="B15">
        <f>0.81/100</f>
        <v>8.1000000000000013E-3</v>
      </c>
      <c r="C15">
        <f>0.97/100</f>
        <v>9.7000000000000003E-3</v>
      </c>
      <c r="D15">
        <f>B15-C15</f>
        <v>-1.599999999999999E-3</v>
      </c>
      <c r="E15" t="b">
        <f>B15&gt;C15</f>
        <v>0</v>
      </c>
      <c r="F15" t="str">
        <f t="shared" si="0"/>
        <v>Riesgo Alto</v>
      </c>
    </row>
    <row r="16" spans="1:6" x14ac:dyDescent="0.25">
      <c r="A16" s="1" t="s">
        <v>15</v>
      </c>
      <c r="B16">
        <f>0.79/100</f>
        <v>7.9000000000000008E-3</v>
      </c>
      <c r="C16">
        <f>0.5/100</f>
        <v>5.0000000000000001E-3</v>
      </c>
      <c r="D16">
        <f>B16-C16</f>
        <v>2.9000000000000007E-3</v>
      </c>
      <c r="E16" t="b">
        <f>B16&gt;C16</f>
        <v>1</v>
      </c>
      <c r="F16" t="str">
        <f t="shared" si="0"/>
        <v>Riesgo bajo</v>
      </c>
    </row>
    <row r="17" spans="1:6" x14ac:dyDescent="0.25">
      <c r="A17" s="1" t="s">
        <v>16</v>
      </c>
      <c r="B17">
        <f>0.89/100</f>
        <v>8.8999999999999999E-3</v>
      </c>
      <c r="C17">
        <f>0.69/100</f>
        <v>6.8999999999999999E-3</v>
      </c>
      <c r="D17">
        <f>B17-C17</f>
        <v>2E-3</v>
      </c>
      <c r="E17" t="b">
        <f>B17&gt;C17</f>
        <v>1</v>
      </c>
      <c r="F17" t="str">
        <f t="shared" si="0"/>
        <v>Riesgo bajo</v>
      </c>
    </row>
    <row r="18" spans="1:6" x14ac:dyDescent="0.25">
      <c r="A18" s="1" t="s">
        <v>17</v>
      </c>
      <c r="B18">
        <f>1.01/100</f>
        <v>1.01E-2</v>
      </c>
      <c r="C18">
        <f>1.08/100</f>
        <v>1.0800000000000001E-2</v>
      </c>
      <c r="D18">
        <f>B18-C18</f>
        <v>-7.0000000000000097E-4</v>
      </c>
      <c r="E18" t="b">
        <f>B18&gt;C18</f>
        <v>0</v>
      </c>
      <c r="F18" t="str">
        <f t="shared" si="0"/>
        <v>Riesgo Medio</v>
      </c>
    </row>
    <row r="19" spans="1:6" x14ac:dyDescent="0.25">
      <c r="A19" s="1" t="s">
        <v>18</v>
      </c>
      <c r="B19">
        <f>0.83/100</f>
        <v>8.3000000000000001E-3</v>
      </c>
      <c r="C19">
        <f>0.93/100</f>
        <v>9.300000000000001E-3</v>
      </c>
      <c r="D19">
        <f>B19-C19</f>
        <v>-1.0000000000000009E-3</v>
      </c>
      <c r="E19" t="b">
        <f>B19&gt;C19</f>
        <v>0</v>
      </c>
      <c r="F19" t="str">
        <f t="shared" si="0"/>
        <v>Riesgo Medio</v>
      </c>
    </row>
    <row r="20" spans="1:6" x14ac:dyDescent="0.25">
      <c r="A20" s="1" t="s">
        <v>19</v>
      </c>
      <c r="B20">
        <f>0.98/100</f>
        <v>9.7999999999999997E-3</v>
      </c>
      <c r="C20">
        <f>1.15/100</f>
        <v>1.15E-2</v>
      </c>
      <c r="D20">
        <f>B20-C20</f>
        <v>-1.7000000000000001E-3</v>
      </c>
      <c r="E20" t="b">
        <f>B20&gt;C20</f>
        <v>0</v>
      </c>
      <c r="F20" t="str">
        <f t="shared" si="0"/>
        <v>Riesgo Alto</v>
      </c>
    </row>
    <row r="21" spans="1:6" hidden="1" x14ac:dyDescent="0.25">
      <c r="A21" s="6" t="s">
        <v>20</v>
      </c>
      <c r="E21" t="b">
        <f>B21&gt;C21</f>
        <v>0</v>
      </c>
    </row>
    <row r="22" spans="1:6" hidden="1" x14ac:dyDescent="0.25">
      <c r="A22" s="6" t="s">
        <v>21</v>
      </c>
      <c r="E22" t="b">
        <f>B22&gt;C22</f>
        <v>0</v>
      </c>
    </row>
    <row r="23" spans="1:6" hidden="1" x14ac:dyDescent="0.25">
      <c r="A23" s="6" t="s">
        <v>22</v>
      </c>
      <c r="E23" t="b">
        <f>B23&gt;C23</f>
        <v>0</v>
      </c>
    </row>
    <row r="24" spans="1:6" hidden="1" x14ac:dyDescent="0.25">
      <c r="A24" s="6" t="s">
        <v>23</v>
      </c>
      <c r="E24" t="b">
        <f>B24&gt;C24</f>
        <v>0</v>
      </c>
    </row>
    <row r="25" spans="1:6" hidden="1" x14ac:dyDescent="0.25">
      <c r="A25" s="6" t="s">
        <v>24</v>
      </c>
      <c r="E25" t="b">
        <f>B25&gt;C25</f>
        <v>0</v>
      </c>
    </row>
    <row r="26" spans="1:6" hidden="1" x14ac:dyDescent="0.25">
      <c r="A26" s="6" t="s">
        <v>25</v>
      </c>
      <c r="E26" t="b">
        <f>B26&gt;C26</f>
        <v>0</v>
      </c>
    </row>
    <row r="27" spans="1:6" hidden="1" x14ac:dyDescent="0.25">
      <c r="A27" s="6" t="s">
        <v>26</v>
      </c>
      <c r="E27" t="b">
        <f>B27&gt;C27</f>
        <v>0</v>
      </c>
    </row>
    <row r="28" spans="1:6" x14ac:dyDescent="0.25">
      <c r="A28" s="1" t="s">
        <v>27</v>
      </c>
      <c r="B28">
        <f>1.05/100</f>
        <v>1.0500000000000001E-2</v>
      </c>
      <c r="C28">
        <f>0.89/100</f>
        <v>8.8999999999999999E-3</v>
      </c>
      <c r="D28">
        <f>B28-C28</f>
        <v>1.6000000000000007E-3</v>
      </c>
      <c r="E28" t="b">
        <f>B28&gt;C28</f>
        <v>1</v>
      </c>
      <c r="F28" t="str">
        <f t="shared" ref="F28:F50" si="1">IF(B28&gt;C28,"Riesgo bajo",IF(B28*1.15&gt;C28,"Riesgo Medio","Riesgo Alto"))</f>
        <v>Riesgo bajo</v>
      </c>
    </row>
    <row r="29" spans="1:6" x14ac:dyDescent="0.25">
      <c r="A29" s="1" t="s">
        <v>28</v>
      </c>
      <c r="B29">
        <f>1/100</f>
        <v>0.01</v>
      </c>
      <c r="C29">
        <f>1.55/100</f>
        <v>1.55E-2</v>
      </c>
      <c r="D29">
        <f>B29-C29</f>
        <v>-5.4999999999999997E-3</v>
      </c>
      <c r="E29" t="b">
        <f>B29&gt;C29</f>
        <v>0</v>
      </c>
      <c r="F29" t="str">
        <f t="shared" si="1"/>
        <v>Riesgo Alto</v>
      </c>
    </row>
    <row r="30" spans="1:6" x14ac:dyDescent="0.25">
      <c r="A30" s="1" t="s">
        <v>29</v>
      </c>
      <c r="B30">
        <f>0.77/100</f>
        <v>7.7000000000000002E-3</v>
      </c>
      <c r="C30">
        <f>0.91/100</f>
        <v>9.1000000000000004E-3</v>
      </c>
      <c r="D30">
        <f>B30-C30</f>
        <v>-1.4000000000000002E-3</v>
      </c>
      <c r="E30" t="b">
        <f>B30&gt;C30</f>
        <v>0</v>
      </c>
      <c r="F30" t="str">
        <f t="shared" si="1"/>
        <v>Riesgo Alto</v>
      </c>
    </row>
    <row r="31" spans="1:6" x14ac:dyDescent="0.25">
      <c r="A31" s="1" t="s">
        <v>30</v>
      </c>
      <c r="B31">
        <f>0.8/100</f>
        <v>8.0000000000000002E-3</v>
      </c>
      <c r="C31">
        <f>0.69/100</f>
        <v>6.8999999999999999E-3</v>
      </c>
      <c r="D31">
        <f>B31-C31</f>
        <v>1.1000000000000003E-3</v>
      </c>
      <c r="E31" t="b">
        <f>B31&gt;C31</f>
        <v>1</v>
      </c>
      <c r="F31" t="str">
        <f t="shared" si="1"/>
        <v>Riesgo bajo</v>
      </c>
    </row>
    <row r="32" spans="1:6" x14ac:dyDescent="0.25">
      <c r="A32" s="1" t="s">
        <v>31</v>
      </c>
      <c r="B32">
        <f>1.2/100</f>
        <v>1.2E-2</v>
      </c>
      <c r="C32">
        <f>1.62/100</f>
        <v>1.6200000000000003E-2</v>
      </c>
      <c r="D32">
        <f>B32-C32</f>
        <v>-4.2000000000000023E-3</v>
      </c>
      <c r="E32" t="b">
        <f>B32&gt;C32</f>
        <v>0</v>
      </c>
      <c r="F32" t="str">
        <f t="shared" si="1"/>
        <v>Riesgo Alto</v>
      </c>
    </row>
    <row r="33" spans="1:6" x14ac:dyDescent="0.25">
      <c r="A33" s="1" t="s">
        <v>32</v>
      </c>
      <c r="B33">
        <f>0.71/100</f>
        <v>7.0999999999999995E-3</v>
      </c>
      <c r="C33">
        <f>0.45/100</f>
        <v>4.5000000000000005E-3</v>
      </c>
      <c r="D33">
        <f>B33-C33</f>
        <v>2.599999999999999E-3</v>
      </c>
      <c r="E33" t="b">
        <f>B33&gt;C33</f>
        <v>1</v>
      </c>
      <c r="F33" t="str">
        <f t="shared" si="1"/>
        <v>Riesgo bajo</v>
      </c>
    </row>
    <row r="34" spans="1:6" x14ac:dyDescent="0.25">
      <c r="A34" s="1" t="s">
        <v>33</v>
      </c>
      <c r="B34">
        <f>1.05/100</f>
        <v>1.0500000000000001E-2</v>
      </c>
      <c r="C34">
        <f>1.57/100</f>
        <v>1.5700000000000002E-2</v>
      </c>
      <c r="D34">
        <f>B34-C34</f>
        <v>-5.2000000000000015E-3</v>
      </c>
      <c r="E34" t="b">
        <f>B34&gt;C34</f>
        <v>0</v>
      </c>
      <c r="F34" t="str">
        <f t="shared" si="1"/>
        <v>Riesgo Alto</v>
      </c>
    </row>
    <row r="35" spans="1:6" x14ac:dyDescent="0.25">
      <c r="A35" s="1" t="s">
        <v>34</v>
      </c>
      <c r="B35">
        <f>1.08/100</f>
        <v>1.0800000000000001E-2</v>
      </c>
      <c r="C35">
        <f>1.25/100</f>
        <v>1.2500000000000001E-2</v>
      </c>
      <c r="D35">
        <f>B35-C35</f>
        <v>-1.7000000000000001E-3</v>
      </c>
      <c r="E35" t="b">
        <f>B35&gt;C35</f>
        <v>0</v>
      </c>
      <c r="F35" t="str">
        <f t="shared" si="1"/>
        <v>Riesgo Alto</v>
      </c>
    </row>
    <row r="36" spans="1:6" x14ac:dyDescent="0.25">
      <c r="A36" s="1" t="s">
        <v>35</v>
      </c>
      <c r="B36">
        <f>0.84/100</f>
        <v>8.3999999999999995E-3</v>
      </c>
      <c r="C36">
        <f>0.92/100</f>
        <v>9.1999999999999998E-3</v>
      </c>
      <c r="D36">
        <f>B36-C36</f>
        <v>-8.0000000000000036E-4</v>
      </c>
      <c r="E36" t="b">
        <f>B36&gt;C36</f>
        <v>0</v>
      </c>
      <c r="F36" t="str">
        <f t="shared" si="1"/>
        <v>Riesgo Medio</v>
      </c>
    </row>
    <row r="37" spans="1:6" x14ac:dyDescent="0.25">
      <c r="A37" s="1" t="s">
        <v>36</v>
      </c>
      <c r="B37">
        <f>1.18/100</f>
        <v>1.18E-2</v>
      </c>
      <c r="C37">
        <f>1.37/100</f>
        <v>1.37E-2</v>
      </c>
      <c r="D37">
        <f>B37-C37</f>
        <v>-1.9000000000000006E-3</v>
      </c>
      <c r="E37" t="b">
        <f>B37&gt;C37</f>
        <v>0</v>
      </c>
      <c r="F37" t="str">
        <f t="shared" si="1"/>
        <v>Riesgo Alto</v>
      </c>
    </row>
    <row r="38" spans="1:6" x14ac:dyDescent="0.25">
      <c r="A38" s="1" t="s">
        <v>37</v>
      </c>
      <c r="B38">
        <f>1.07/100</f>
        <v>1.0700000000000001E-2</v>
      </c>
      <c r="C38">
        <f>1.62/100</f>
        <v>1.6200000000000003E-2</v>
      </c>
      <c r="D38">
        <f>B38-C38</f>
        <v>-5.5000000000000014E-3</v>
      </c>
      <c r="E38" t="b">
        <f>B38&gt;C38</f>
        <v>0</v>
      </c>
      <c r="F38" t="str">
        <f t="shared" si="1"/>
        <v>Riesgo Alto</v>
      </c>
    </row>
    <row r="39" spans="1:6" x14ac:dyDescent="0.25">
      <c r="A39" s="1" t="s">
        <v>38</v>
      </c>
      <c r="B39">
        <f>0.78/100</f>
        <v>7.8000000000000005E-3</v>
      </c>
      <c r="C39">
        <f>0.43/100</f>
        <v>4.3E-3</v>
      </c>
      <c r="D39">
        <f>B39-C39</f>
        <v>3.5000000000000005E-3</v>
      </c>
      <c r="E39" t="b">
        <f>B39&gt;C39</f>
        <v>1</v>
      </c>
      <c r="F39" t="str">
        <f t="shared" si="1"/>
        <v>Riesgo bajo</v>
      </c>
    </row>
    <row r="40" spans="1:6" x14ac:dyDescent="0.25">
      <c r="A40" s="1" t="s">
        <v>39</v>
      </c>
      <c r="B40">
        <f>1.04/100</f>
        <v>1.04E-2</v>
      </c>
      <c r="C40">
        <f>1.3/100</f>
        <v>1.3000000000000001E-2</v>
      </c>
      <c r="D40">
        <f>B40-C40</f>
        <v>-2.6000000000000016E-3</v>
      </c>
      <c r="E40" t="b">
        <f>B40&gt;C40</f>
        <v>0</v>
      </c>
      <c r="F40" t="str">
        <f t="shared" si="1"/>
        <v>Riesgo Alto</v>
      </c>
    </row>
    <row r="41" spans="1:6" x14ac:dyDescent="0.25">
      <c r="A41" s="1" t="s">
        <v>40</v>
      </c>
      <c r="B41">
        <f>0.82/100</f>
        <v>8.199999999999999E-3</v>
      </c>
      <c r="C41">
        <f>0.72/100</f>
        <v>7.1999999999999998E-3</v>
      </c>
      <c r="D41">
        <f>B41-C41</f>
        <v>9.9999999999999915E-4</v>
      </c>
      <c r="E41" t="b">
        <f>B41&gt;C41</f>
        <v>1</v>
      </c>
      <c r="F41" t="str">
        <f t="shared" si="1"/>
        <v>Riesgo bajo</v>
      </c>
    </row>
    <row r="42" spans="1:6" x14ac:dyDescent="0.25">
      <c r="A42" s="1" t="s">
        <v>41</v>
      </c>
      <c r="B42">
        <f>0.86/100</f>
        <v>8.6E-3</v>
      </c>
      <c r="C42">
        <f>0.39/100</f>
        <v>3.9000000000000003E-3</v>
      </c>
      <c r="D42">
        <f>B42-C42</f>
        <v>4.6999999999999993E-3</v>
      </c>
      <c r="E42" t="b">
        <f>B42&gt;C42</f>
        <v>1</v>
      </c>
      <c r="F42" t="str">
        <f t="shared" si="1"/>
        <v>Riesgo bajo</v>
      </c>
    </row>
    <row r="43" spans="1:6" x14ac:dyDescent="0.25">
      <c r="A43" s="1" t="s">
        <v>42</v>
      </c>
      <c r="B43">
        <f>0.92/100</f>
        <v>9.1999999999999998E-3</v>
      </c>
      <c r="C43">
        <f>0.87/100</f>
        <v>8.6999999999999994E-3</v>
      </c>
      <c r="D43">
        <f>B43-C43</f>
        <v>5.0000000000000044E-4</v>
      </c>
      <c r="E43" t="b">
        <f>B43&gt;C43</f>
        <v>1</v>
      </c>
      <c r="F43" t="str">
        <f t="shared" si="1"/>
        <v>Riesgo bajo</v>
      </c>
    </row>
    <row r="44" spans="1:6" x14ac:dyDescent="0.25">
      <c r="A44" s="1" t="s">
        <v>43</v>
      </c>
      <c r="B44">
        <f>0.85/100</f>
        <v>8.5000000000000006E-3</v>
      </c>
      <c r="C44">
        <f>0.44/100</f>
        <v>4.4000000000000003E-3</v>
      </c>
      <c r="D44">
        <f>B44-C44</f>
        <v>4.1000000000000003E-3</v>
      </c>
      <c r="E44" t="b">
        <f>B44&gt;C44</f>
        <v>1</v>
      </c>
      <c r="F44" t="str">
        <f t="shared" si="1"/>
        <v>Riesgo bajo</v>
      </c>
    </row>
    <row r="45" spans="1:6" x14ac:dyDescent="0.25">
      <c r="A45" s="1" t="s">
        <v>44</v>
      </c>
      <c r="B45">
        <f>0.89/100</f>
        <v>8.8999999999999999E-3</v>
      </c>
      <c r="C45">
        <f>1.15/100</f>
        <v>1.15E-2</v>
      </c>
      <c r="D45">
        <f>B45-C45</f>
        <v>-2.5999999999999999E-3</v>
      </c>
      <c r="E45" t="b">
        <f>B45&gt;C45</f>
        <v>0</v>
      </c>
      <c r="F45" t="str">
        <f t="shared" si="1"/>
        <v>Riesgo Alto</v>
      </c>
    </row>
    <row r="46" spans="1:6" x14ac:dyDescent="0.25">
      <c r="A46" s="1" t="s">
        <v>45</v>
      </c>
      <c r="B46">
        <f>0.73/100</f>
        <v>7.3000000000000001E-3</v>
      </c>
      <c r="C46">
        <f>0.55/100</f>
        <v>5.5000000000000005E-3</v>
      </c>
      <c r="D46">
        <f>B46-C46</f>
        <v>1.7999999999999995E-3</v>
      </c>
      <c r="E46" t="b">
        <f>B46&gt;C46</f>
        <v>1</v>
      </c>
      <c r="F46" t="str">
        <f t="shared" si="1"/>
        <v>Riesgo bajo</v>
      </c>
    </row>
    <row r="47" spans="1:6" x14ac:dyDescent="0.25">
      <c r="A47" s="1" t="s">
        <v>46</v>
      </c>
      <c r="B47">
        <f>0.79/100</f>
        <v>7.9000000000000008E-3</v>
      </c>
      <c r="C47">
        <f>0.79/100</f>
        <v>7.9000000000000008E-3</v>
      </c>
      <c r="D47">
        <f>B47-C47</f>
        <v>0</v>
      </c>
      <c r="E47" t="b">
        <f>B47&gt;C47</f>
        <v>0</v>
      </c>
      <c r="F47" t="str">
        <f t="shared" si="1"/>
        <v>Riesgo Medio</v>
      </c>
    </row>
    <row r="48" spans="1:6" x14ac:dyDescent="0.25">
      <c r="A48" s="1" t="s">
        <v>47</v>
      </c>
      <c r="B48">
        <f>1.09/100</f>
        <v>1.09E-2</v>
      </c>
      <c r="C48">
        <f>1.04/100</f>
        <v>1.04E-2</v>
      </c>
      <c r="D48">
        <f>B48-C48</f>
        <v>5.0000000000000044E-4</v>
      </c>
      <c r="E48" t="b">
        <f>B48&gt;C48</f>
        <v>1</v>
      </c>
      <c r="F48" t="str">
        <f t="shared" si="1"/>
        <v>Riesgo bajo</v>
      </c>
    </row>
    <row r="49" spans="1:6" x14ac:dyDescent="0.25">
      <c r="A49" s="1" t="s">
        <v>48</v>
      </c>
      <c r="B49">
        <f>0.96/100</f>
        <v>9.5999999999999992E-3</v>
      </c>
      <c r="C49">
        <f>0.8/100</f>
        <v>8.0000000000000002E-3</v>
      </c>
      <c r="D49">
        <f>B49-C49</f>
        <v>1.599999999999999E-3</v>
      </c>
      <c r="E49" t="b">
        <f>B49&gt;C49</f>
        <v>1</v>
      </c>
      <c r="F49" t="str">
        <f t="shared" si="1"/>
        <v>Riesgo bajo</v>
      </c>
    </row>
    <row r="50" spans="1:6" x14ac:dyDescent="0.25">
      <c r="A50" s="1" t="s">
        <v>49</v>
      </c>
      <c r="B50">
        <f>1.08/100</f>
        <v>1.0800000000000001E-2</v>
      </c>
      <c r="C50">
        <f>0.75/100</f>
        <v>7.4999999999999997E-3</v>
      </c>
      <c r="D50">
        <f>B50-C50</f>
        <v>3.3000000000000008E-3</v>
      </c>
      <c r="E50" t="b">
        <f>B50&gt;C50</f>
        <v>1</v>
      </c>
      <c r="F50" t="str">
        <f t="shared" si="1"/>
        <v>Riesgo bajo</v>
      </c>
    </row>
  </sheetData>
  <autoFilter ref="A1:F50" xr:uid="{87135066-8FA5-493B-9D64-815A865D5D21}">
    <filterColumn colId="0">
      <filters>
        <filter val="Antofagasta"/>
        <filter val="Arauco Maipú"/>
        <filter val="Arica"/>
        <filter val="Castellón"/>
        <filter val="Chillán"/>
        <filter val="Coquimbo"/>
        <filter val="Costanera Center"/>
        <filter val="Costanera Pto Montt"/>
        <filter val="Crillón"/>
        <filter val="El Trébol"/>
        <filter val="Florida Center"/>
        <filter val="Iquique"/>
        <filter val="La Calera"/>
        <filter val="La Serena"/>
        <filter val="Los Andes"/>
        <filter val="Los Dominicos"/>
        <filter val="Mall Concepción"/>
        <filter val="Mall Curicó"/>
        <filter val="Marina Arauco"/>
        <filter val="Parque Arauco"/>
        <filter val="Plaza Alameda"/>
        <filter val="Plaza Calama"/>
        <filter val="Plaza Copiapó"/>
        <filter val="Plaza Egaña"/>
        <filter val="Plaza Los Ángeles"/>
        <filter val="Plaza Norte"/>
        <filter val="Plaza Oeste"/>
        <filter val="Plaza Sur"/>
        <filter val="Plaza Tobalaba"/>
        <filter val="Plaza Vespucio"/>
        <filter val="Portal Temuco (Mall Temuco)"/>
        <filter val="Puente"/>
        <filter val="Puerto Montt"/>
        <filter val="Punta Arenas"/>
        <filter val="Quilpué"/>
        <filter val="San Fernando"/>
        <filter val="Talca"/>
        <filter val="Temuco"/>
        <filter val="Valdivia"/>
        <filter val="Valparaíso"/>
        <filter val="Viña del Mar"/>
        <filter val="Vivo Rancagua"/>
      </filters>
    </filterColumn>
    <sortState xmlns:xlrd2="http://schemas.microsoft.com/office/spreadsheetml/2017/richdata2" ref="A2:F50">
      <sortCondition ref="A1:A50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f56d8f-4f3d-4c17-8587-a2430bf8cfe5}" enabled="1" method="Privileged" siteId="{326c2335-66a0-4d53-aa59-0afa0692c5b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Eduardo Valenzuela Hernandez (CL)</dc:creator>
  <cp:lastModifiedBy>Tomas Eduardo Valenzuela Hernandez (CL)</cp:lastModifiedBy>
  <dcterms:created xsi:type="dcterms:W3CDTF">2025-07-22T17:08:25Z</dcterms:created>
  <dcterms:modified xsi:type="dcterms:W3CDTF">2025-07-29T16:00:21Z</dcterms:modified>
</cp:coreProperties>
</file>