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4644" windowHeight="5592" activeTab="2"/>
  </bookViews>
  <sheets>
    <sheet name="Hoja1" sheetId="20" r:id="rId1"/>
    <sheet name="Hoja1 (5)" sheetId="9" r:id="rId2"/>
    <sheet name="Hoja1 (6)" sheetId="21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I69" i="21" l="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9" i="21"/>
  <c r="L10" i="21"/>
  <c r="L11" i="21"/>
  <c r="R11" i="21" s="1"/>
  <c r="L12" i="21"/>
  <c r="L13" i="21"/>
  <c r="L14" i="21"/>
  <c r="L15" i="21"/>
  <c r="R15" i="21" s="1"/>
  <c r="L16" i="21"/>
  <c r="L17" i="21"/>
  <c r="L18" i="21"/>
  <c r="L19" i="21"/>
  <c r="R19" i="21" s="1"/>
  <c r="L20" i="21"/>
  <c r="L21" i="21"/>
  <c r="L22" i="21"/>
  <c r="L23" i="21"/>
  <c r="L24" i="21"/>
  <c r="L25" i="21"/>
  <c r="L26" i="21"/>
  <c r="S26" i="21" s="1"/>
  <c r="L27" i="21"/>
  <c r="R27" i="21" s="1"/>
  <c r="L28" i="21"/>
  <c r="L29" i="21"/>
  <c r="L9" i="21"/>
  <c r="R9" i="21" s="1"/>
  <c r="S18" i="21"/>
  <c r="S22" i="21"/>
  <c r="R24" i="21"/>
  <c r="P29" i="21"/>
  <c r="M29" i="21"/>
  <c r="J29" i="21"/>
  <c r="P28" i="21"/>
  <c r="M28" i="21"/>
  <c r="P27" i="21"/>
  <c r="M27" i="21"/>
  <c r="P26" i="21"/>
  <c r="M26" i="21"/>
  <c r="R25" i="21"/>
  <c r="P25" i="21"/>
  <c r="M25" i="21"/>
  <c r="S25" i="21"/>
  <c r="P24" i="21"/>
  <c r="M24" i="21"/>
  <c r="P23" i="21"/>
  <c r="M23" i="21"/>
  <c r="P22" i="21"/>
  <c r="M22" i="21"/>
  <c r="P21" i="21"/>
  <c r="M21" i="21"/>
  <c r="P20" i="21"/>
  <c r="M20" i="21"/>
  <c r="P19" i="21"/>
  <c r="M19" i="21"/>
  <c r="P18" i="21"/>
  <c r="M18" i="21"/>
  <c r="P17" i="21"/>
  <c r="M17" i="21"/>
  <c r="S17" i="21"/>
  <c r="P16" i="21"/>
  <c r="M16" i="21"/>
  <c r="P15" i="21"/>
  <c r="M15" i="21"/>
  <c r="P14" i="21"/>
  <c r="M14" i="21"/>
  <c r="P13" i="21"/>
  <c r="M13" i="21"/>
  <c r="P12" i="21"/>
  <c r="M12" i="21"/>
  <c r="P11" i="21"/>
  <c r="M11" i="21"/>
  <c r="P10" i="21"/>
  <c r="M10" i="21"/>
  <c r="P9" i="21"/>
  <c r="M9" i="21"/>
  <c r="R23" i="21" l="1"/>
  <c r="R18" i="21"/>
  <c r="S23" i="21"/>
  <c r="R26" i="21"/>
  <c r="S14" i="21"/>
  <c r="S10" i="21"/>
  <c r="S16" i="21"/>
  <c r="N32" i="21"/>
  <c r="R17" i="21"/>
  <c r="R16" i="21"/>
  <c r="S15" i="21"/>
  <c r="R10" i="21"/>
  <c r="L32" i="21"/>
  <c r="M32" i="21"/>
  <c r="S9" i="21"/>
  <c r="S11" i="21"/>
  <c r="R12" i="21"/>
  <c r="S19" i="21"/>
  <c r="R20" i="21"/>
  <c r="S27" i="21"/>
  <c r="R28" i="21"/>
  <c r="S12" i="21"/>
  <c r="R13" i="21"/>
  <c r="S20" i="21"/>
  <c r="R21" i="21"/>
  <c r="S28" i="21"/>
  <c r="R29" i="21"/>
  <c r="S13" i="21"/>
  <c r="R14" i="21"/>
  <c r="S21" i="21"/>
  <c r="R22" i="21"/>
  <c r="S29" i="21"/>
  <c r="I29" i="21"/>
  <c r="S24" i="21"/>
  <c r="O18" i="9"/>
  <c r="L19" i="9"/>
  <c r="L16" i="9"/>
  <c r="L25" i="9"/>
  <c r="T25" i="9" s="1"/>
  <c r="M15" i="9"/>
  <c r="L9" i="9"/>
  <c r="E32" i="20"/>
  <c r="D32" i="20"/>
  <c r="C32" i="20"/>
  <c r="L29" i="20"/>
  <c r="K29" i="20"/>
  <c r="J29" i="20"/>
  <c r="L28" i="20"/>
  <c r="K28" i="20"/>
  <c r="J28" i="20"/>
  <c r="L27" i="20"/>
  <c r="K27" i="20"/>
  <c r="J27" i="20"/>
  <c r="L26" i="20"/>
  <c r="K26" i="20"/>
  <c r="J26" i="20"/>
  <c r="L25" i="20"/>
  <c r="K25" i="20"/>
  <c r="J25" i="20"/>
  <c r="L24" i="20"/>
  <c r="K24" i="20"/>
  <c r="J24" i="20"/>
  <c r="L23" i="20"/>
  <c r="K23" i="20"/>
  <c r="J23" i="20"/>
  <c r="L22" i="20"/>
  <c r="K22" i="20"/>
  <c r="J22" i="20"/>
  <c r="L21" i="20"/>
  <c r="K21" i="20"/>
  <c r="J21" i="20"/>
  <c r="L20" i="20"/>
  <c r="K20" i="20"/>
  <c r="J20" i="20"/>
  <c r="L19" i="20"/>
  <c r="K19" i="20"/>
  <c r="J19" i="20"/>
  <c r="L18" i="20"/>
  <c r="K18" i="20"/>
  <c r="J18" i="20"/>
  <c r="L17" i="20"/>
  <c r="K17" i="20"/>
  <c r="J17" i="20"/>
  <c r="L16" i="20"/>
  <c r="K16" i="20"/>
  <c r="J16" i="20"/>
  <c r="L15" i="20"/>
  <c r="K15" i="20"/>
  <c r="J15" i="20"/>
  <c r="L14" i="20"/>
  <c r="K14" i="20"/>
  <c r="J14" i="20"/>
  <c r="L13" i="20"/>
  <c r="K13" i="20"/>
  <c r="J13" i="20"/>
  <c r="L12" i="20"/>
  <c r="K12" i="20"/>
  <c r="J12" i="20"/>
  <c r="L11" i="20"/>
  <c r="K11" i="20"/>
  <c r="J11" i="20"/>
  <c r="L10" i="20"/>
  <c r="K10" i="20"/>
  <c r="J10" i="20"/>
  <c r="L9" i="20"/>
  <c r="K9" i="20"/>
  <c r="J9" i="20"/>
  <c r="J32" i="20" s="1"/>
  <c r="R32" i="21" l="1"/>
  <c r="S32" i="21"/>
  <c r="O32" i="21"/>
  <c r="R16" i="9"/>
  <c r="R25" i="9"/>
  <c r="K32" i="20"/>
  <c r="F38" i="20" s="1"/>
  <c r="L32" i="20"/>
  <c r="F39" i="20" s="1"/>
  <c r="F32" i="20"/>
  <c r="N38" i="21" l="1"/>
  <c r="N41" i="21"/>
  <c r="F41" i="20"/>
  <c r="F42" i="20"/>
  <c r="L15" i="9"/>
  <c r="O9" i="9"/>
  <c r="I68" i="21" l="1"/>
  <c r="T27" i="21"/>
  <c r="T19" i="21"/>
  <c r="T24" i="21"/>
  <c r="T29" i="21"/>
  <c r="T22" i="21"/>
  <c r="T21" i="21"/>
  <c r="T23" i="21"/>
  <c r="T25" i="21"/>
  <c r="T20" i="21"/>
  <c r="T18" i="21"/>
  <c r="T28" i="21"/>
  <c r="T26" i="21"/>
  <c r="I65" i="21"/>
  <c r="F59" i="21"/>
  <c r="T15" i="21"/>
  <c r="N59" i="21"/>
  <c r="T10" i="21"/>
  <c r="T14" i="21"/>
  <c r="T13" i="21"/>
  <c r="T17" i="21"/>
  <c r="T12" i="21"/>
  <c r="T16" i="21"/>
  <c r="T11" i="21"/>
  <c r="T9" i="21"/>
  <c r="O16" i="9"/>
  <c r="T32" i="21" l="1"/>
  <c r="N42" i="21" s="1"/>
  <c r="I66" i="21" s="1"/>
  <c r="L13" i="9"/>
  <c r="H59" i="21" l="1"/>
  <c r="N39" i="21"/>
  <c r="R15" i="9"/>
  <c r="R13" i="9"/>
  <c r="R9" i="9"/>
  <c r="M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9" i="9"/>
  <c r="O10" i="9"/>
  <c r="O11" i="9"/>
  <c r="O12" i="9"/>
  <c r="O13" i="9"/>
  <c r="O14" i="9"/>
  <c r="O15" i="9"/>
  <c r="O17" i="9"/>
  <c r="O19" i="9"/>
  <c r="O20" i="9"/>
  <c r="O21" i="9"/>
  <c r="O22" i="9"/>
  <c r="O23" i="9"/>
  <c r="O24" i="9"/>
  <c r="O25" i="9"/>
  <c r="O26" i="9"/>
  <c r="O27" i="9"/>
  <c r="O28" i="9"/>
  <c r="O29" i="9"/>
  <c r="M10" i="9"/>
  <c r="M11" i="9"/>
  <c r="M12" i="9"/>
  <c r="M13" i="9"/>
  <c r="M14" i="9"/>
  <c r="M16" i="9"/>
  <c r="M17" i="9"/>
  <c r="M18" i="9"/>
  <c r="M19" i="9"/>
  <c r="M20" i="9"/>
  <c r="M21" i="9"/>
  <c r="M22" i="9"/>
  <c r="M23" i="9"/>
  <c r="M25" i="9"/>
  <c r="M26" i="9"/>
  <c r="M27" i="9"/>
  <c r="M28" i="9"/>
  <c r="M29" i="9"/>
  <c r="L10" i="9"/>
  <c r="L11" i="9"/>
  <c r="L12" i="9"/>
  <c r="L14" i="9"/>
  <c r="L17" i="9"/>
  <c r="L18" i="9"/>
  <c r="L20" i="9"/>
  <c r="L21" i="9"/>
  <c r="L22" i="9"/>
  <c r="L23" i="9"/>
  <c r="L24" i="9"/>
  <c r="L26" i="9"/>
  <c r="L27" i="9"/>
  <c r="L28" i="9"/>
  <c r="L29" i="9"/>
  <c r="S24" i="9"/>
  <c r="S25" i="9"/>
  <c r="R19" i="9"/>
  <c r="R20" i="9"/>
  <c r="R21" i="9"/>
  <c r="R28" i="9"/>
  <c r="P59" i="21" l="1"/>
  <c r="R26" i="9"/>
  <c r="R24" i="9"/>
  <c r="R12" i="9"/>
  <c r="S27" i="9"/>
  <c r="S23" i="9"/>
  <c r="R11" i="9"/>
  <c r="S22" i="9"/>
  <c r="S28" i="9"/>
  <c r="S20" i="9"/>
  <c r="R27" i="9"/>
  <c r="R18" i="9"/>
  <c r="S19" i="9"/>
  <c r="S17" i="9"/>
  <c r="R17" i="9"/>
  <c r="S16" i="9"/>
  <c r="N32" i="9"/>
  <c r="R10" i="9"/>
  <c r="M32" i="9"/>
  <c r="O32" i="9" s="1"/>
  <c r="S15" i="9"/>
  <c r="S14" i="9"/>
  <c r="S12" i="9"/>
  <c r="S11" i="9"/>
  <c r="L32" i="9"/>
  <c r="S9" i="9"/>
  <c r="S29" i="9"/>
  <c r="S21" i="9"/>
  <c r="S13" i="9"/>
  <c r="R23" i="9"/>
  <c r="R22" i="9"/>
  <c r="R14" i="9"/>
  <c r="R29" i="9"/>
  <c r="S26" i="9"/>
  <c r="S18" i="9"/>
  <c r="S10" i="9"/>
  <c r="R32" i="9" l="1"/>
  <c r="S32" i="9"/>
  <c r="N38" i="9" l="1"/>
  <c r="N59" i="9" s="1"/>
  <c r="I68" i="9" s="1"/>
  <c r="N41" i="9"/>
  <c r="F59" i="9" s="1"/>
  <c r="I65" i="9" s="1"/>
  <c r="T9" i="9" l="1"/>
  <c r="T26" i="9"/>
  <c r="T21" i="9"/>
  <c r="T28" i="9"/>
  <c r="T24" i="9"/>
  <c r="T27" i="9"/>
  <c r="T22" i="9"/>
  <c r="T29" i="9"/>
  <c r="T23" i="9"/>
  <c r="T10" i="9"/>
  <c r="T18" i="9"/>
  <c r="T17" i="9"/>
  <c r="T20" i="9"/>
  <c r="T15" i="9"/>
  <c r="T19" i="9"/>
  <c r="T14" i="9"/>
  <c r="T16" i="9"/>
  <c r="T11" i="9"/>
  <c r="T13" i="9"/>
  <c r="T12" i="9"/>
  <c r="T32" i="9" l="1"/>
  <c r="N42" i="9" s="1"/>
  <c r="H59" i="9" s="1"/>
  <c r="I66" i="9" s="1"/>
  <c r="N39" i="9" l="1"/>
  <c r="P59" i="9" s="1"/>
  <c r="I69" i="9" s="1"/>
</calcChain>
</file>

<file path=xl/sharedStrings.xml><?xml version="1.0" encoding="utf-8"?>
<sst xmlns="http://schemas.openxmlformats.org/spreadsheetml/2006/main" count="160" uniqueCount="90">
  <si>
    <t>x</t>
  </si>
  <si>
    <t>sumx</t>
  </si>
  <si>
    <t>sumy</t>
  </si>
  <si>
    <t>x^2</t>
  </si>
  <si>
    <t>(sumx)^2</t>
  </si>
  <si>
    <t>sumx^2</t>
  </si>
  <si>
    <t>xy</t>
  </si>
  <si>
    <t>sumxy</t>
  </si>
  <si>
    <t xml:space="preserve">m= </t>
  </si>
  <si>
    <t>n</t>
  </si>
  <si>
    <t>b=</t>
  </si>
  <si>
    <t>(y-mx-b)^2</t>
  </si>
  <si>
    <t>dm=</t>
  </si>
  <si>
    <t>sumymxb</t>
  </si>
  <si>
    <t>db=</t>
  </si>
  <si>
    <t>error en x</t>
  </si>
  <si>
    <t>error en y</t>
  </si>
  <si>
    <t>Error x</t>
  </si>
  <si>
    <t>Error y</t>
  </si>
  <si>
    <t>ln(x)</t>
  </si>
  <si>
    <t>ln(y)</t>
  </si>
  <si>
    <t>Error en ln(x)</t>
  </si>
  <si>
    <t>Error en ln(y)</t>
  </si>
  <si>
    <t xml:space="preserve"> </t>
  </si>
  <si>
    <t>entonces, la relacion potencial original es:</t>
  </si>
  <si>
    <t>y = e^(b+-db) * x^(m+-dm)</t>
  </si>
  <si>
    <t>y=</t>
  </si>
  <si>
    <r>
      <t xml:space="preserve">± </t>
    </r>
    <r>
      <rPr>
        <sz val="6.05"/>
        <color theme="1"/>
        <rFont val="Calibri"/>
        <family val="2"/>
      </rPr>
      <t xml:space="preserve"> </t>
    </r>
  </si>
  <si>
    <t>(</t>
  </si>
  <si>
    <t>)</t>
  </si>
  <si>
    <t xml:space="preserve">X  ^ </t>
  </si>
  <si>
    <t>Datos linealizados (se calculan solos)</t>
  </si>
  <si>
    <t>es decir:</t>
  </si>
  <si>
    <t xml:space="preserve">Campo magnético vs distancia al imán </t>
  </si>
  <si>
    <t>Alambre de Nicromel: Cambio en Longitud vs Fuerza</t>
  </si>
  <si>
    <t>Min Cua Lineal   y = mx +b</t>
  </si>
  <si>
    <t>Título de la gráfica:</t>
  </si>
  <si>
    <t>Coordenada x</t>
  </si>
  <si>
    <t>Coordenada y</t>
  </si>
  <si>
    <t>Título de ejes:</t>
  </si>
  <si>
    <t>Insertar Datos:</t>
  </si>
  <si>
    <t>Incertidumbres en las medidas (si hay, si no no poner nada)</t>
  </si>
  <si>
    <t>Estas cuentas se calcula automáticamente, no poner nada</t>
  </si>
  <si>
    <t>Esto se calcula auto. No cambiar</t>
  </si>
  <si>
    <t>Gráfica que se forma automáticamente</t>
  </si>
  <si>
    <t>Pesos [N]</t>
  </si>
  <si>
    <t>Cambios en longitud [m]</t>
  </si>
  <si>
    <t>Pendiente:</t>
  </si>
  <si>
    <t>Incertidumbre en pendiente</t>
  </si>
  <si>
    <t>Ordenada al origen</t>
  </si>
  <si>
    <t xml:space="preserve">Incertidumbre en ordenada al o. </t>
  </si>
  <si>
    <t>Resultados y = mx +b</t>
  </si>
  <si>
    <t>MIN CUA POTENCIAL, para relaciones de la forma y = ax^c</t>
  </si>
  <si>
    <t>Título de la gráfica</t>
  </si>
  <si>
    <r>
      <rPr>
        <b/>
        <sz val="12"/>
        <color theme="1"/>
        <rFont val="Calibri"/>
        <family val="2"/>
        <scheme val="minor"/>
      </rPr>
      <t>Insertar Datos</t>
    </r>
    <r>
      <rPr>
        <sz val="12"/>
        <color theme="1"/>
        <rFont val="Calibri"/>
        <family val="2"/>
        <scheme val="minor"/>
      </rPr>
      <t xml:space="preserve"> </t>
    </r>
  </si>
  <si>
    <t>coordenda x</t>
  </si>
  <si>
    <t>coordenada y</t>
  </si>
  <si>
    <t>Título de los ejes:</t>
  </si>
  <si>
    <t>Distancia al iman [cm]</t>
  </si>
  <si>
    <t>Campo magnético [Gauss]</t>
  </si>
  <si>
    <t>Incertidumbres (si hay)</t>
  </si>
  <si>
    <t>Cálculos de los datos linealizados (no editar)</t>
  </si>
  <si>
    <t>Cuentas</t>
  </si>
  <si>
    <t xml:space="preserve">Resultados de los datos linealizados      ln(y) = m ln(x) + b </t>
  </si>
  <si>
    <t>Pendiente</t>
  </si>
  <si>
    <t>Incertidumbre pendiente</t>
  </si>
  <si>
    <t>Incertidumbre ordenada</t>
  </si>
  <si>
    <t>Incertidumbre de datos linealizados</t>
  </si>
  <si>
    <t>Resultados</t>
  </si>
  <si>
    <t>Tenemos que   ln(y)= (m+-dm) ln(x) + (b+-db)</t>
  </si>
  <si>
    <t xml:space="preserve">Resultados de los datos originales      y = ax^c </t>
  </si>
  <si>
    <t>coef.</t>
  </si>
  <si>
    <t>Incertidumbre coef.</t>
  </si>
  <si>
    <t>Exponente</t>
  </si>
  <si>
    <t>Incertidumbre exponente</t>
  </si>
  <si>
    <t>a=</t>
  </si>
  <si>
    <t>da=</t>
  </si>
  <si>
    <t>c=</t>
  </si>
  <si>
    <t>dc=</t>
  </si>
  <si>
    <t>datos 1 vs datos 2</t>
  </si>
  <si>
    <t xml:space="preserve">datos 2 </t>
  </si>
  <si>
    <t xml:space="preserve">Datos1 </t>
  </si>
  <si>
    <t>MIN CUA Exponencial, para relaciones de la forma y = a * e^(cx)</t>
  </si>
  <si>
    <t>ln(y) = ln(a) + c ln(x)</t>
  </si>
  <si>
    <t xml:space="preserve">ln (y) = ln(a) +c*x </t>
  </si>
  <si>
    <t>Tenemos que   ln(y)= (m ± dm) x + (b ± db)</t>
  </si>
  <si>
    <t xml:space="preserve">y = e^(b ± db) * e^((m± dm) x) </t>
  </si>
  <si>
    <t xml:space="preserve">Resultados de los datos originales      y = a * e^(cx) </t>
  </si>
  <si>
    <t xml:space="preserve">Resultados de los datos linealizados      ln(y) = m * x + b </t>
  </si>
  <si>
    <t xml:space="preserve"> Donde m = c , b = ln(a)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</si>
</sst>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6.05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2" borderId="1" xfId="0" applyFill="1" applyBorder="1"/>
    <xf numFmtId="164" fontId="0" fillId="4" borderId="1" xfId="0" applyNumberFormat="1" applyFill="1" applyBorder="1"/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3" fillId="0" borderId="0" xfId="0" applyFont="1"/>
    <xf numFmtId="0" fontId="3" fillId="4" borderId="0" xfId="0" applyFont="1" applyFill="1"/>
    <xf numFmtId="0" fontId="3" fillId="0" borderId="0" xfId="0" applyFont="1" applyFill="1"/>
    <xf numFmtId="0" fontId="0" fillId="0" borderId="0" xfId="0" applyFill="1"/>
    <xf numFmtId="0" fontId="3" fillId="6" borderId="0" xfId="0" applyFont="1" applyFill="1"/>
    <xf numFmtId="0" fontId="3" fillId="8" borderId="0" xfId="0" applyFont="1" applyFill="1"/>
    <xf numFmtId="0" fontId="3" fillId="8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1" xfId="0" applyFill="1" applyBorder="1"/>
    <xf numFmtId="0" fontId="0" fillId="10" borderId="0" xfId="0" applyFill="1"/>
    <xf numFmtId="0" fontId="3" fillId="9" borderId="1" xfId="0" applyFont="1" applyFill="1" applyBorder="1"/>
    <xf numFmtId="0" fontId="3" fillId="9" borderId="4" xfId="0" applyFont="1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10" xfId="0" applyFill="1" applyBorder="1"/>
    <xf numFmtId="164" fontId="0" fillId="9" borderId="11" xfId="0" applyNumberFormat="1" applyFill="1" applyBorder="1"/>
    <xf numFmtId="164" fontId="0" fillId="9" borderId="12" xfId="0" applyNumberFormat="1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1" xfId="0" applyFill="1" applyBorder="1"/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4" xfId="0" applyBorder="1"/>
    <xf numFmtId="0" fontId="0" fillId="0" borderId="6" xfId="0" applyBorder="1"/>
    <xf numFmtId="0" fontId="3" fillId="10" borderId="0" xfId="0" applyFont="1" applyFill="1"/>
    <xf numFmtId="0" fontId="3" fillId="5" borderId="0" xfId="0" applyFont="1" applyFill="1"/>
    <xf numFmtId="0" fontId="0" fillId="5" borderId="0" xfId="0" applyFill="1"/>
    <xf numFmtId="0" fontId="5" fillId="11" borderId="0" xfId="0" applyFont="1" applyFill="1"/>
    <xf numFmtId="0" fontId="7" fillId="11" borderId="0" xfId="0" applyFont="1" applyFill="1"/>
    <xf numFmtId="0" fontId="0" fillId="0" borderId="8" xfId="0" applyFill="1" applyBorder="1"/>
    <xf numFmtId="0" fontId="4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4" fillId="6" borderId="0" xfId="0" applyFont="1" applyFill="1"/>
    <xf numFmtId="0" fontId="6" fillId="0" borderId="0" xfId="0" applyFont="1" applyFill="1" applyAlignment="1">
      <alignment horizontal="center" wrapText="1"/>
    </xf>
    <xf numFmtId="0" fontId="3" fillId="3" borderId="1" xfId="0" applyFont="1" applyFill="1" applyBorder="1"/>
    <xf numFmtId="0" fontId="0" fillId="12" borderId="1" xfId="0" applyNumberFormat="1" applyFill="1" applyBorder="1"/>
    <xf numFmtId="0" fontId="0" fillId="12" borderId="1" xfId="0" applyFill="1" applyBorder="1"/>
    <xf numFmtId="0" fontId="3" fillId="3" borderId="4" xfId="0" applyFont="1" applyFill="1" applyBorder="1"/>
    <xf numFmtId="0" fontId="8" fillId="0" borderId="0" xfId="0" applyFont="1"/>
    <xf numFmtId="0" fontId="0" fillId="13" borderId="0" xfId="0" applyFill="1"/>
    <xf numFmtId="164" fontId="0" fillId="7" borderId="1" xfId="0" applyNumberFormat="1" applyFill="1" applyBorder="1"/>
    <xf numFmtId="0" fontId="0" fillId="13" borderId="1" xfId="0" applyFill="1" applyBorder="1"/>
    <xf numFmtId="0" fontId="0" fillId="0" borderId="5" xfId="0" applyBorder="1"/>
    <xf numFmtId="164" fontId="0" fillId="0" borderId="15" xfId="0" applyNumberFormat="1" applyBorder="1"/>
    <xf numFmtId="164" fontId="0" fillId="0" borderId="10" xfId="0" applyNumberFormat="1" applyBorder="1"/>
    <xf numFmtId="0" fontId="6" fillId="0" borderId="0" xfId="0" applyFont="1"/>
    <xf numFmtId="0" fontId="4" fillId="0" borderId="0" xfId="0" applyFont="1"/>
    <xf numFmtId="0" fontId="4" fillId="4" borderId="0" xfId="0" applyFont="1" applyFill="1"/>
    <xf numFmtId="0" fontId="3" fillId="4" borderId="11" xfId="0" applyFont="1" applyFill="1" applyBorder="1"/>
    <xf numFmtId="0" fontId="4" fillId="4" borderId="0" xfId="0" applyNumberFormat="1" applyFont="1" applyFill="1"/>
    <xf numFmtId="0" fontId="5" fillId="5" borderId="0" xfId="0" applyFont="1" applyFill="1" applyAlignment="1">
      <alignment horizontal="center"/>
    </xf>
    <xf numFmtId="0" fontId="0" fillId="8" borderId="0" xfId="0" applyFont="1" applyFill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13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Hoja1!$D$3</c:f>
          <c:strCache>
            <c:ptCount val="1"/>
            <c:pt idx="0">
              <c:v>Alambre de Nicromel: Cambio en Longitud vs Fuerza</c:v>
            </c:pt>
          </c:strCache>
        </c:strRef>
      </c:tx>
      <c:layout>
        <c:manualLayout>
          <c:xMode val="edge"/>
          <c:yMode val="edge"/>
          <c:x val="0.1652014435695538"/>
          <c:y val="9.2592592592592587E-3"/>
        </c:manualLayout>
      </c:layout>
      <c:overlay val="0"/>
      <c:txPr>
        <a:bodyPr/>
        <a:lstStyle/>
        <a:p>
          <a:pPr>
            <a:defRPr sz="1400"/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Hoja1!$E$8</c:f>
              <c:strCache>
                <c:ptCount val="1"/>
                <c:pt idx="0">
                  <c:v>Cambios en longitud [m]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901234486719185"/>
                  <c:y val="-3.3866280772881195E-2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Hoja1!$G$9:$G$29</c:f>
                <c:numCache>
                  <c:formatCode>General</c:formatCode>
                  <c:ptCount val="21"/>
                  <c:pt idx="0">
                    <c:v>5.0000000000000001E-3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5.0000000000000001E-3</c:v>
                  </c:pt>
                  <c:pt idx="4">
                    <c:v>5.0000000000000001E-3</c:v>
                  </c:pt>
                  <c:pt idx="5">
                    <c:v>5.0000000000000001E-3</c:v>
                  </c:pt>
                </c:numCache>
              </c:numRef>
            </c:plus>
            <c:minus>
              <c:numRef>
                <c:f>Hoja1!$G$9:$G$29</c:f>
                <c:numCache>
                  <c:formatCode>General</c:formatCode>
                  <c:ptCount val="21"/>
                  <c:pt idx="0">
                    <c:v>5.0000000000000001E-3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5.0000000000000001E-3</c:v>
                  </c:pt>
                  <c:pt idx="4">
                    <c:v>5.0000000000000001E-3</c:v>
                  </c:pt>
                  <c:pt idx="5">
                    <c:v>5.0000000000000001E-3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Hoja1!$H$9:$H$30</c:f>
                <c:numCache>
                  <c:formatCode>General</c:formatCode>
                  <c:ptCount val="22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</c:numCache>
              </c:numRef>
            </c:plus>
            <c:minus>
              <c:numRef>
                <c:f>Hoja1!$H$9:$H$29</c:f>
                <c:numCache>
                  <c:formatCode>General</c:formatCode>
                  <c:ptCount val="21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</c:numCache>
              </c:numRef>
            </c:minus>
          </c:errBars>
          <c:xVal>
            <c:numRef>
              <c:f>Hoja1!$D$9:$D$29</c:f>
              <c:numCache>
                <c:formatCode>0.000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9.6373440000000006</c:v>
                </c:pt>
                <c:pt idx="3">
                  <c:v>12.262500000000001</c:v>
                </c:pt>
                <c:pt idx="4">
                  <c:v>17.079210000000003</c:v>
                </c:pt>
                <c:pt idx="5" formatCode="General">
                  <c:v>21</c:v>
                </c:pt>
              </c:numCache>
            </c:numRef>
          </c:xVal>
          <c:yVal>
            <c:numRef>
              <c:f>Hoja1!$E$9:$E$29</c:f>
              <c:numCache>
                <c:formatCode>General</c:formatCode>
                <c:ptCount val="21"/>
                <c:pt idx="0">
                  <c:v>0.11</c:v>
                </c:pt>
                <c:pt idx="1">
                  <c:v>0.22</c:v>
                </c:pt>
                <c:pt idx="2">
                  <c:v>0.31</c:v>
                </c:pt>
                <c:pt idx="3">
                  <c:v>0.45</c:v>
                </c:pt>
                <c:pt idx="4">
                  <c:v>0.55000000000000004</c:v>
                </c:pt>
                <c:pt idx="5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50368"/>
        <c:axId val="267056640"/>
      </c:scatterChart>
      <c:valAx>
        <c:axId val="267050368"/>
        <c:scaling>
          <c:orientation val="minMax"/>
        </c:scaling>
        <c:delete val="0"/>
        <c:axPos val="b"/>
        <c:title>
          <c:tx>
            <c:strRef>
              <c:f>Hoja1!$D$8</c:f>
              <c:strCache>
                <c:ptCount val="1"/>
                <c:pt idx="0">
                  <c:v>Pesos [N]</c:v>
                </c:pt>
              </c:strCache>
            </c:strRef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67056640"/>
        <c:crosses val="autoZero"/>
        <c:crossBetween val="midCat"/>
      </c:valAx>
      <c:valAx>
        <c:axId val="267056640"/>
        <c:scaling>
          <c:orientation val="minMax"/>
        </c:scaling>
        <c:delete val="0"/>
        <c:axPos val="l"/>
        <c:majorGridlines/>
        <c:title>
          <c:tx>
            <c:strRef>
              <c:f>Hoja1!$E$8</c:f>
              <c:strCache>
                <c:ptCount val="1"/>
                <c:pt idx="0">
                  <c:v>Cambios en longitud [m]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crossAx val="267050368"/>
        <c:crosses val="autoZero"/>
        <c:crossBetween val="midCat"/>
      </c:valAx>
    </c:plotArea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'Hoja1 (5)'!$C$3</c:f>
          <c:strCache>
            <c:ptCount val="1"/>
            <c:pt idx="0">
              <c:v>Campo magnético vs distancia al imán 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'Hoja1 (5)'!$D$8</c:f>
              <c:strCache>
                <c:ptCount val="1"/>
                <c:pt idx="0">
                  <c:v>Campo magnético [Gauss]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</c:marker>
          <c:trendline>
            <c:trendlineType val="power"/>
            <c:dispRSqr val="1"/>
            <c:dispEq val="1"/>
            <c:trendlineLbl>
              <c:layout>
                <c:manualLayout>
                  <c:x val="-0.10615803429379529"/>
                  <c:y val="-0.37252321226189727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'Hoja1 (5)'!$F$9:$F$29</c:f>
                <c:numCache>
                  <c:formatCode>General</c:formatCode>
                  <c:ptCount val="21"/>
                  <c:pt idx="0">
                    <c:v>0.1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0.2</c:v>
                  </c:pt>
                </c:numCache>
              </c:numRef>
            </c:plus>
            <c:minus>
              <c:numRef>
                <c:f>'Hoja1 (5)'!$F$9:$F$30</c:f>
                <c:numCache>
                  <c:formatCode>General</c:formatCode>
                  <c:ptCount val="22"/>
                  <c:pt idx="0">
                    <c:v>0.1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'Hoja1 (5)'!$G$9:$G$29</c:f>
                <c:numCache>
                  <c:formatCode>General</c:formatCode>
                  <c:ptCount val="21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1</c:v>
                  </c:pt>
                  <c:pt idx="7">
                    <c:v>0.5</c:v>
                  </c:pt>
                  <c:pt idx="8">
                    <c:v>0.4</c:v>
                  </c:pt>
                </c:numCache>
              </c:numRef>
            </c:plus>
            <c:minus>
              <c:numRef>
                <c:f>'Hoja1 (5)'!$G$9:$G$29</c:f>
                <c:numCache>
                  <c:formatCode>General</c:formatCode>
                  <c:ptCount val="21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1</c:v>
                  </c:pt>
                  <c:pt idx="7">
                    <c:v>0.5</c:v>
                  </c:pt>
                  <c:pt idx="8">
                    <c:v>0.4</c:v>
                  </c:pt>
                </c:numCache>
              </c:numRef>
            </c:minus>
          </c:errBars>
          <c:xVal>
            <c:numRef>
              <c:f>'Hoja1 (5)'!$C$9:$C$29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</c:numCache>
            </c:numRef>
          </c:xVal>
          <c:yVal>
            <c:numRef>
              <c:f>'Hoja1 (5)'!$D$9:$D$29</c:f>
              <c:numCache>
                <c:formatCode>General</c:formatCode>
                <c:ptCount val="21"/>
                <c:pt idx="0">
                  <c:v>27.2</c:v>
                </c:pt>
                <c:pt idx="1">
                  <c:v>15</c:v>
                </c:pt>
                <c:pt idx="2">
                  <c:v>9.6999999999999993</c:v>
                </c:pt>
                <c:pt idx="3">
                  <c:v>6.2</c:v>
                </c:pt>
                <c:pt idx="4">
                  <c:v>4.4000000000000004</c:v>
                </c:pt>
                <c:pt idx="5">
                  <c:v>3.3</c:v>
                </c:pt>
                <c:pt idx="6">
                  <c:v>2.6</c:v>
                </c:pt>
                <c:pt idx="7">
                  <c:v>1.45</c:v>
                </c:pt>
                <c:pt idx="8">
                  <c:v>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65472"/>
        <c:axId val="267875840"/>
      </c:scatterChart>
      <c:valAx>
        <c:axId val="267865472"/>
        <c:scaling>
          <c:orientation val="minMax"/>
        </c:scaling>
        <c:delete val="0"/>
        <c:axPos val="b"/>
        <c:title>
          <c:tx>
            <c:strRef>
              <c:f>'Hoja1 (5)'!$C$8</c:f>
              <c:strCache>
                <c:ptCount val="1"/>
                <c:pt idx="0">
                  <c:v>Distancia al iman [cm]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875840"/>
        <c:crosses val="autoZero"/>
        <c:crossBetween val="midCat"/>
      </c:valAx>
      <c:valAx>
        <c:axId val="267875840"/>
        <c:scaling>
          <c:orientation val="minMax"/>
        </c:scaling>
        <c:delete val="0"/>
        <c:axPos val="l"/>
        <c:majorGridlines/>
        <c:title>
          <c:tx>
            <c:strRef>
              <c:f>'Hoja1 (5)'!$D$8</c:f>
              <c:strCache>
                <c:ptCount val="1"/>
                <c:pt idx="0">
                  <c:v>Campo magnético [Gauss]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crossAx val="26786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strRef>
          <c:f>'Hoja1 (6)'!$C$3</c:f>
          <c:strCache>
            <c:ptCount val="1"/>
            <c:pt idx="0">
              <c:v>datos 1 vs datos 2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'Hoja1 (6)'!$D$8</c:f>
              <c:strCache>
                <c:ptCount val="1"/>
                <c:pt idx="0">
                  <c:v>datos 2 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</c:marker>
          <c:trendline>
            <c:trendlineType val="exp"/>
            <c:dispRSqr val="1"/>
            <c:dispEq val="1"/>
            <c:trendlineLbl>
              <c:layout>
                <c:manualLayout>
                  <c:x val="-0.16892392905544754"/>
                  <c:y val="-0.55216999873371875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'Hoja1 (6)'!$F$9:$F$29</c:f>
                <c:numCache>
                  <c:formatCode>General</c:formatCode>
                  <c:ptCount val="21"/>
                  <c:pt idx="0">
                    <c:v>0.1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plus>
            <c:minus>
              <c:numRef>
                <c:f>'Hoja1 (6)'!$F$9:$F$30</c:f>
                <c:numCache>
                  <c:formatCode>General</c:formatCode>
                  <c:ptCount val="22"/>
                  <c:pt idx="0">
                    <c:v>0.1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0.2</c:v>
                  </c:pt>
                  <c:pt idx="6">
                    <c:v>0.2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'Hoja1 (6)'!$G$9:$G$29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0.2</c:v>
                  </c:pt>
                </c:numCache>
              </c:numRef>
            </c:plus>
            <c:minus>
              <c:numRef>
                <c:f>'Hoja1 (6)'!$G$9:$G$29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0.2</c:v>
                  </c:pt>
                </c:numCache>
              </c:numRef>
            </c:minus>
          </c:errBars>
          <c:xVal>
            <c:numRef>
              <c:f>'Hoja1 (6)'!$C$9:$C$29</c:f>
              <c:numCache>
                <c:formatCode>General</c:formatCode>
                <c:ptCount val="21"/>
                <c:pt idx="0">
                  <c:v>1.05</c:v>
                </c:pt>
                <c:pt idx="1">
                  <c:v>2.1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'Hoja1 (6)'!$D$9:$D$29</c:f>
              <c:numCache>
                <c:formatCode>General</c:formatCode>
                <c:ptCount val="21"/>
                <c:pt idx="0">
                  <c:v>19.850000000000001</c:v>
                </c:pt>
                <c:pt idx="1">
                  <c:v>12.05</c:v>
                </c:pt>
                <c:pt idx="2">
                  <c:v>7.15</c:v>
                </c:pt>
                <c:pt idx="3">
                  <c:v>4.22</c:v>
                </c:pt>
                <c:pt idx="4">
                  <c:v>2.71</c:v>
                </c:pt>
                <c:pt idx="5">
                  <c:v>1.58</c:v>
                </c:pt>
                <c:pt idx="6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22816"/>
        <c:axId val="267941376"/>
      </c:scatterChart>
      <c:valAx>
        <c:axId val="267922816"/>
        <c:scaling>
          <c:orientation val="minMax"/>
        </c:scaling>
        <c:delete val="0"/>
        <c:axPos val="b"/>
        <c:title>
          <c:tx>
            <c:strRef>
              <c:f>'Hoja1 (6)'!$C$8</c:f>
              <c:strCache>
                <c:ptCount val="1"/>
                <c:pt idx="0">
                  <c:v>Datos1 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941376"/>
        <c:crosses val="autoZero"/>
        <c:crossBetween val="midCat"/>
      </c:valAx>
      <c:valAx>
        <c:axId val="267941376"/>
        <c:scaling>
          <c:orientation val="minMax"/>
        </c:scaling>
        <c:delete val="0"/>
        <c:axPos val="l"/>
        <c:majorGridlines/>
        <c:title>
          <c:tx>
            <c:strRef>
              <c:f>'Hoja1 (6)'!$D$8</c:f>
              <c:strCache>
                <c:ptCount val="1"/>
                <c:pt idx="0">
                  <c:v>datos 2 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crossAx val="26792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955963</xdr:colOff>
      <xdr:row>39</xdr:row>
      <xdr:rowOff>90054</xdr:rowOff>
    </xdr:from>
    <xdr:to>
      <xdr:col>13</xdr:col>
      <xdr:colOff>471054</xdr:colOff>
      <xdr:row>54</xdr:row>
      <xdr:rowOff>131618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706583</xdr:colOff>
      <xdr:row>31</xdr:row>
      <xdr:rowOff>54428</xdr:rowOff>
    </xdr:from>
    <xdr:to>
      <xdr:col>7</xdr:col>
      <xdr:colOff>545217</xdr:colOff>
      <xdr:row>48</xdr:row>
      <xdr:rowOff>76199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706583</xdr:colOff>
      <xdr:row>31</xdr:row>
      <xdr:rowOff>54428</xdr:rowOff>
    </xdr:from>
    <xdr:to>
      <xdr:col>7</xdr:col>
      <xdr:colOff>545217</xdr:colOff>
      <xdr:row>48</xdr:row>
      <xdr:rowOff>76199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1" zoomScale="55" zoomScaleNormal="55" workbookViewId="0">
      <selection activeCell="E15" sqref="E15"/>
    </sheetView>
  </sheetViews>
  <sheetFormatPr baseColWidth="10" defaultRowHeight="14.4" x14ac:dyDescent="0.3"/>
  <cols>
    <col min="4" max="4" width="17.77734375" customWidth="1"/>
    <col min="5" max="5" width="22.44140625" customWidth="1"/>
    <col min="8" max="8" width="16.109375" customWidth="1"/>
  </cols>
  <sheetData>
    <row r="1" spans="1:17" ht="18" x14ac:dyDescent="0.35">
      <c r="A1" s="5"/>
      <c r="B1" s="42" t="s">
        <v>35</v>
      </c>
      <c r="C1" s="43"/>
      <c r="D1" s="4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s="5" customFormat="1" x14ac:dyDescent="0.3">
      <c r="B2" s="10"/>
      <c r="C2" s="11"/>
    </row>
    <row r="3" spans="1:17" x14ac:dyDescent="0.3">
      <c r="A3" s="5"/>
      <c r="B3" s="14" t="s">
        <v>36</v>
      </c>
      <c r="C3" s="17"/>
      <c r="D3" s="15" t="s">
        <v>34</v>
      </c>
      <c r="E3" s="15"/>
      <c r="F3" s="15"/>
      <c r="G3" s="16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">
      <c r="A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s="5" customFormat="1" ht="18" x14ac:dyDescent="0.35">
      <c r="D5" s="66" t="s">
        <v>40</v>
      </c>
      <c r="E5" s="66"/>
      <c r="F5" s="66"/>
      <c r="G5" s="66"/>
      <c r="H5" s="66"/>
      <c r="J5" s="68" t="s">
        <v>42</v>
      </c>
      <c r="K5" s="69"/>
      <c r="L5" s="70"/>
    </row>
    <row r="6" spans="1:17" x14ac:dyDescent="0.3">
      <c r="A6" s="5"/>
      <c r="B6" s="5"/>
      <c r="C6" s="5"/>
      <c r="D6" s="5"/>
      <c r="E6" s="5"/>
      <c r="F6" s="5"/>
      <c r="G6" s="67" t="s">
        <v>41</v>
      </c>
      <c r="H6" s="67"/>
      <c r="I6" s="5"/>
      <c r="J6" s="71"/>
      <c r="K6" s="72"/>
      <c r="L6" s="73"/>
      <c r="M6" s="5"/>
      <c r="N6" s="5"/>
      <c r="O6" s="5"/>
      <c r="P6" s="5"/>
      <c r="Q6" s="5"/>
    </row>
    <row r="7" spans="1:17" x14ac:dyDescent="0.3">
      <c r="A7" s="5"/>
      <c r="B7" s="5"/>
      <c r="C7" s="5"/>
      <c r="D7" s="13" t="s">
        <v>37</v>
      </c>
      <c r="E7" s="13" t="s">
        <v>38</v>
      </c>
      <c r="F7" s="5"/>
      <c r="G7" s="67"/>
      <c r="H7" s="67"/>
      <c r="I7" s="5"/>
      <c r="J7" s="31"/>
      <c r="K7" s="32"/>
      <c r="L7" s="33"/>
      <c r="M7" s="5"/>
      <c r="N7" s="5"/>
      <c r="O7" s="5"/>
      <c r="P7" s="5"/>
      <c r="Q7" s="5"/>
    </row>
    <row r="8" spans="1:17" x14ac:dyDescent="0.3">
      <c r="A8" s="5"/>
      <c r="B8" s="8" t="s">
        <v>39</v>
      </c>
      <c r="C8" s="5"/>
      <c r="D8" s="19" t="s">
        <v>45</v>
      </c>
      <c r="E8" s="20" t="s">
        <v>46</v>
      </c>
      <c r="F8" s="5"/>
      <c r="G8" s="30" t="s">
        <v>15</v>
      </c>
      <c r="H8" s="29" t="s">
        <v>16</v>
      </c>
      <c r="I8" s="5"/>
      <c r="J8" s="31" t="s">
        <v>3</v>
      </c>
      <c r="K8" s="32" t="s">
        <v>6</v>
      </c>
      <c r="L8" s="33" t="s">
        <v>11</v>
      </c>
      <c r="M8" s="5"/>
      <c r="N8" s="5"/>
      <c r="O8" s="5"/>
      <c r="P8" s="5"/>
      <c r="Q8" s="5"/>
    </row>
    <row r="9" spans="1:17" x14ac:dyDescent="0.3">
      <c r="A9" s="5"/>
      <c r="B9" s="5"/>
      <c r="C9" s="5">
        <v>1</v>
      </c>
      <c r="D9" s="24">
        <v>4</v>
      </c>
      <c r="E9" s="21">
        <v>0.11</v>
      </c>
      <c r="F9" s="5"/>
      <c r="G9" s="28">
        <v>5.0000000000000001E-3</v>
      </c>
      <c r="H9" s="21">
        <v>0.05</v>
      </c>
      <c r="I9" s="5"/>
      <c r="J9" s="31">
        <f t="shared" ref="J9:J29" si="0">D9^2</f>
        <v>16</v>
      </c>
      <c r="K9" s="32">
        <f>D9*E9</f>
        <v>0.44</v>
      </c>
      <c r="L9" s="33">
        <f t="shared" ref="L9:L29" si="1">IF(ISNUMBER(D9),(E9-$H$38*D9-$H$41)^2,0)</f>
        <v>1.21E-2</v>
      </c>
      <c r="M9" s="5"/>
      <c r="N9" s="5"/>
      <c r="O9" s="5"/>
      <c r="P9" s="5"/>
      <c r="Q9" s="5"/>
    </row>
    <row r="10" spans="1:17" x14ac:dyDescent="0.3">
      <c r="A10" s="5"/>
      <c r="B10" s="5"/>
      <c r="C10" s="5">
        <v>2</v>
      </c>
      <c r="D10" s="25">
        <v>6</v>
      </c>
      <c r="E10" s="22">
        <v>0.22</v>
      </c>
      <c r="F10" s="5"/>
      <c r="G10" s="26">
        <v>5.0000000000000001E-3</v>
      </c>
      <c r="H10" s="22">
        <v>0.05</v>
      </c>
      <c r="I10" s="44"/>
      <c r="J10" s="31">
        <f t="shared" si="0"/>
        <v>36</v>
      </c>
      <c r="K10" s="32">
        <f>D10*E10</f>
        <v>1.32</v>
      </c>
      <c r="L10" s="33">
        <f t="shared" si="1"/>
        <v>4.8399999999999999E-2</v>
      </c>
      <c r="M10" s="5"/>
      <c r="N10" s="5"/>
      <c r="O10" s="5"/>
      <c r="P10" s="5"/>
      <c r="Q10" s="5"/>
    </row>
    <row r="11" spans="1:17" x14ac:dyDescent="0.3">
      <c r="A11" s="5"/>
      <c r="B11" s="5"/>
      <c r="C11" s="5">
        <v>3</v>
      </c>
      <c r="D11" s="25">
        <v>9.6373440000000006</v>
      </c>
      <c r="E11" s="22">
        <v>0.31</v>
      </c>
      <c r="F11" s="5"/>
      <c r="G11" s="26">
        <v>5.0000000000000001E-3</v>
      </c>
      <c r="H11" s="22">
        <v>0.05</v>
      </c>
      <c r="I11" s="5"/>
      <c r="J11" s="31">
        <f t="shared" si="0"/>
        <v>92.878399374336013</v>
      </c>
      <c r="K11" s="32">
        <f>D11*E11</f>
        <v>2.9875766400000003</v>
      </c>
      <c r="L11" s="33">
        <f t="shared" si="1"/>
        <v>9.6100000000000005E-2</v>
      </c>
      <c r="M11" s="5"/>
      <c r="N11" s="5"/>
      <c r="O11" s="5"/>
      <c r="P11" s="5"/>
      <c r="Q11" s="5"/>
    </row>
    <row r="12" spans="1:17" x14ac:dyDescent="0.3">
      <c r="A12" s="5"/>
      <c r="B12" s="5"/>
      <c r="C12" s="5">
        <v>4</v>
      </c>
      <c r="D12" s="25">
        <v>12.262500000000001</v>
      </c>
      <c r="E12" s="22">
        <v>0.45</v>
      </c>
      <c r="F12" s="5"/>
      <c r="G12" s="26">
        <v>5.0000000000000001E-3</v>
      </c>
      <c r="H12" s="22">
        <v>0.05</v>
      </c>
      <c r="I12" s="5"/>
      <c r="J12" s="31">
        <f t="shared" si="0"/>
        <v>150.36890625000004</v>
      </c>
      <c r="K12" s="32">
        <f t="shared" ref="K12:K29" si="2">D12*E12</f>
        <v>5.5181250000000004</v>
      </c>
      <c r="L12" s="33">
        <f t="shared" si="1"/>
        <v>0.20250000000000001</v>
      </c>
      <c r="M12" s="5"/>
      <c r="N12" s="5"/>
      <c r="O12" s="5"/>
      <c r="P12" s="5"/>
      <c r="Q12" s="5"/>
    </row>
    <row r="13" spans="1:17" x14ac:dyDescent="0.3">
      <c r="A13" s="5"/>
      <c r="B13" s="5"/>
      <c r="C13" s="5">
        <v>5</v>
      </c>
      <c r="D13" s="25">
        <v>17.079210000000003</v>
      </c>
      <c r="E13" s="22">
        <v>0.55000000000000004</v>
      </c>
      <c r="F13" s="5"/>
      <c r="G13" s="26">
        <v>5.0000000000000001E-3</v>
      </c>
      <c r="H13" s="22">
        <v>0.05</v>
      </c>
      <c r="I13" s="5"/>
      <c r="J13" s="31">
        <f t="shared" si="0"/>
        <v>291.69941422410011</v>
      </c>
      <c r="K13" s="32">
        <f t="shared" si="2"/>
        <v>9.3935655000000029</v>
      </c>
      <c r="L13" s="33">
        <f t="shared" si="1"/>
        <v>0.30250000000000005</v>
      </c>
      <c r="M13" s="5"/>
      <c r="N13" s="5"/>
      <c r="O13" s="5"/>
      <c r="P13" s="5"/>
      <c r="Q13" s="5"/>
    </row>
    <row r="14" spans="1:17" x14ac:dyDescent="0.3">
      <c r="A14" s="5"/>
      <c r="B14" s="5"/>
      <c r="C14" s="5">
        <v>6</v>
      </c>
      <c r="D14" s="26">
        <v>21</v>
      </c>
      <c r="E14" s="22">
        <v>1.5</v>
      </c>
      <c r="F14" s="5"/>
      <c r="G14" s="26">
        <v>5.0000000000000001E-3</v>
      </c>
      <c r="H14" s="22">
        <v>0.05</v>
      </c>
      <c r="I14" s="5"/>
      <c r="J14" s="31">
        <f t="shared" si="0"/>
        <v>441</v>
      </c>
      <c r="K14" s="32">
        <f t="shared" si="2"/>
        <v>31.5</v>
      </c>
      <c r="L14" s="33">
        <f t="shared" si="1"/>
        <v>2.25</v>
      </c>
      <c r="M14" s="5"/>
      <c r="N14" s="5"/>
      <c r="O14" s="5"/>
      <c r="P14" s="5"/>
      <c r="Q14" s="5"/>
    </row>
    <row r="15" spans="1:17" x14ac:dyDescent="0.3">
      <c r="A15" s="5"/>
      <c r="B15" s="5"/>
      <c r="C15" s="5">
        <v>7</v>
      </c>
      <c r="D15" s="26"/>
      <c r="E15" s="22"/>
      <c r="F15" s="5"/>
      <c r="G15" s="26"/>
      <c r="H15" s="22"/>
      <c r="I15" s="5"/>
      <c r="J15" s="31">
        <f t="shared" si="0"/>
        <v>0</v>
      </c>
      <c r="K15" s="32">
        <f t="shared" si="2"/>
        <v>0</v>
      </c>
      <c r="L15" s="33">
        <f t="shared" si="1"/>
        <v>0</v>
      </c>
      <c r="M15" s="5"/>
      <c r="N15" s="5"/>
      <c r="O15" s="5"/>
      <c r="P15" s="5"/>
      <c r="Q15" s="5"/>
    </row>
    <row r="16" spans="1:17" x14ac:dyDescent="0.3">
      <c r="A16" s="5"/>
      <c r="B16" s="5"/>
      <c r="C16" s="5">
        <v>8</v>
      </c>
      <c r="D16" s="26"/>
      <c r="E16" s="22"/>
      <c r="F16" s="5"/>
      <c r="G16" s="26"/>
      <c r="H16" s="22"/>
      <c r="I16" s="5"/>
      <c r="J16" s="31">
        <f t="shared" si="0"/>
        <v>0</v>
      </c>
      <c r="K16" s="32">
        <f t="shared" si="2"/>
        <v>0</v>
      </c>
      <c r="L16" s="33">
        <f t="shared" si="1"/>
        <v>0</v>
      </c>
      <c r="M16" s="5"/>
      <c r="N16" s="5"/>
      <c r="O16" s="5"/>
      <c r="P16" s="5"/>
      <c r="Q16" s="5"/>
    </row>
    <row r="17" spans="1:17" x14ac:dyDescent="0.3">
      <c r="A17" s="5"/>
      <c r="B17" s="5"/>
      <c r="C17" s="5">
        <v>9</v>
      </c>
      <c r="D17" s="26"/>
      <c r="E17" s="22"/>
      <c r="F17" s="5"/>
      <c r="G17" s="26"/>
      <c r="H17" s="22"/>
      <c r="I17" s="5"/>
      <c r="J17" s="31">
        <f t="shared" si="0"/>
        <v>0</v>
      </c>
      <c r="K17" s="32">
        <f t="shared" si="2"/>
        <v>0</v>
      </c>
      <c r="L17" s="33">
        <f t="shared" si="1"/>
        <v>0</v>
      </c>
      <c r="M17" s="5"/>
      <c r="N17" s="5"/>
      <c r="O17" s="5"/>
      <c r="P17" s="5"/>
      <c r="Q17" s="5"/>
    </row>
    <row r="18" spans="1:17" x14ac:dyDescent="0.3">
      <c r="A18" s="5"/>
      <c r="B18" s="5"/>
      <c r="C18" s="5">
        <v>10</v>
      </c>
      <c r="D18" s="26"/>
      <c r="E18" s="22"/>
      <c r="F18" s="5"/>
      <c r="G18" s="26"/>
      <c r="H18" s="22"/>
      <c r="I18" s="5"/>
      <c r="J18" s="31">
        <f t="shared" si="0"/>
        <v>0</v>
      </c>
      <c r="K18" s="32">
        <f t="shared" si="2"/>
        <v>0</v>
      </c>
      <c r="L18" s="33">
        <f t="shared" si="1"/>
        <v>0</v>
      </c>
      <c r="M18" s="5"/>
      <c r="N18" s="5"/>
      <c r="O18" s="5"/>
      <c r="P18" s="5"/>
      <c r="Q18" s="5"/>
    </row>
    <row r="19" spans="1:17" x14ac:dyDescent="0.3">
      <c r="A19" s="5"/>
      <c r="B19" s="5"/>
      <c r="C19" s="5">
        <v>11</v>
      </c>
      <c r="D19" s="26"/>
      <c r="E19" s="22"/>
      <c r="F19" s="5"/>
      <c r="G19" s="26"/>
      <c r="H19" s="22"/>
      <c r="I19" s="5"/>
      <c r="J19" s="31">
        <f t="shared" si="0"/>
        <v>0</v>
      </c>
      <c r="K19" s="32">
        <f t="shared" si="2"/>
        <v>0</v>
      </c>
      <c r="L19" s="33">
        <f t="shared" si="1"/>
        <v>0</v>
      </c>
      <c r="M19" s="5"/>
      <c r="N19" s="5"/>
      <c r="O19" s="5"/>
      <c r="P19" s="5"/>
      <c r="Q19" s="5"/>
    </row>
    <row r="20" spans="1:17" x14ac:dyDescent="0.3">
      <c r="A20" s="5"/>
      <c r="B20" s="5"/>
      <c r="C20" s="5">
        <v>12</v>
      </c>
      <c r="D20" s="26"/>
      <c r="E20" s="22"/>
      <c r="F20" s="5"/>
      <c r="G20" s="26"/>
      <c r="H20" s="22"/>
      <c r="I20" s="5"/>
      <c r="J20" s="31">
        <f t="shared" si="0"/>
        <v>0</v>
      </c>
      <c r="K20" s="32">
        <f t="shared" si="2"/>
        <v>0</v>
      </c>
      <c r="L20" s="33">
        <f t="shared" si="1"/>
        <v>0</v>
      </c>
      <c r="M20" s="5"/>
      <c r="N20" s="5"/>
      <c r="O20" s="5"/>
      <c r="P20" s="5"/>
      <c r="Q20" s="5"/>
    </row>
    <row r="21" spans="1:17" x14ac:dyDescent="0.3">
      <c r="A21" s="5"/>
      <c r="B21" s="5"/>
      <c r="C21" s="5">
        <v>13</v>
      </c>
      <c r="D21" s="26"/>
      <c r="E21" s="22"/>
      <c r="F21" s="5"/>
      <c r="G21" s="26"/>
      <c r="H21" s="22"/>
      <c r="I21" s="5"/>
      <c r="J21" s="31">
        <f t="shared" si="0"/>
        <v>0</v>
      </c>
      <c r="K21" s="32">
        <f t="shared" si="2"/>
        <v>0</v>
      </c>
      <c r="L21" s="33">
        <f t="shared" si="1"/>
        <v>0</v>
      </c>
      <c r="M21" s="5"/>
      <c r="N21" s="5"/>
      <c r="O21" s="5"/>
      <c r="P21" s="5"/>
      <c r="Q21" s="5"/>
    </row>
    <row r="22" spans="1:17" x14ac:dyDescent="0.3">
      <c r="A22" s="5"/>
      <c r="B22" s="5"/>
      <c r="C22" s="5">
        <v>14</v>
      </c>
      <c r="D22" s="26"/>
      <c r="E22" s="22"/>
      <c r="F22" s="5"/>
      <c r="G22" s="26"/>
      <c r="H22" s="22"/>
      <c r="I22" s="5"/>
      <c r="J22" s="31">
        <f t="shared" si="0"/>
        <v>0</v>
      </c>
      <c r="K22" s="32">
        <f t="shared" si="2"/>
        <v>0</v>
      </c>
      <c r="L22" s="33">
        <f t="shared" si="1"/>
        <v>0</v>
      </c>
      <c r="M22" s="5"/>
      <c r="N22" s="5"/>
      <c r="O22" s="5"/>
      <c r="P22" s="5"/>
      <c r="Q22" s="5"/>
    </row>
    <row r="23" spans="1:17" x14ac:dyDescent="0.3">
      <c r="A23" s="5"/>
      <c r="B23" s="5"/>
      <c r="C23" s="5">
        <v>15</v>
      </c>
      <c r="D23" s="26"/>
      <c r="E23" s="22"/>
      <c r="F23" s="5"/>
      <c r="G23" s="26"/>
      <c r="H23" s="22"/>
      <c r="I23" s="5"/>
      <c r="J23" s="31">
        <f t="shared" si="0"/>
        <v>0</v>
      </c>
      <c r="K23" s="32">
        <f t="shared" si="2"/>
        <v>0</v>
      </c>
      <c r="L23" s="33">
        <f t="shared" si="1"/>
        <v>0</v>
      </c>
      <c r="M23" s="5"/>
      <c r="N23" s="5"/>
      <c r="O23" s="5"/>
      <c r="P23" s="5"/>
      <c r="Q23" s="5"/>
    </row>
    <row r="24" spans="1:17" x14ac:dyDescent="0.3">
      <c r="A24" s="5"/>
      <c r="B24" s="5"/>
      <c r="C24" s="5">
        <v>16</v>
      </c>
      <c r="D24" s="26"/>
      <c r="E24" s="22"/>
      <c r="F24" s="5"/>
      <c r="G24" s="26"/>
      <c r="H24" s="22"/>
      <c r="I24" s="5"/>
      <c r="J24" s="31">
        <f t="shared" si="0"/>
        <v>0</v>
      </c>
      <c r="K24" s="32">
        <f t="shared" si="2"/>
        <v>0</v>
      </c>
      <c r="L24" s="33">
        <f t="shared" si="1"/>
        <v>0</v>
      </c>
      <c r="M24" s="5"/>
      <c r="N24" s="5"/>
      <c r="O24" s="5"/>
      <c r="P24" s="5"/>
      <c r="Q24" s="5"/>
    </row>
    <row r="25" spans="1:17" x14ac:dyDescent="0.3">
      <c r="A25" s="5"/>
      <c r="B25" s="5"/>
      <c r="C25" s="5">
        <v>17</v>
      </c>
      <c r="D25" s="26"/>
      <c r="E25" s="22"/>
      <c r="F25" s="5"/>
      <c r="G25" s="26"/>
      <c r="H25" s="22"/>
      <c r="I25" s="5"/>
      <c r="J25" s="31">
        <f t="shared" si="0"/>
        <v>0</v>
      </c>
      <c r="K25" s="32">
        <f t="shared" si="2"/>
        <v>0</v>
      </c>
      <c r="L25" s="33">
        <f t="shared" si="1"/>
        <v>0</v>
      </c>
      <c r="M25" s="5"/>
      <c r="N25" s="5"/>
      <c r="O25" s="5"/>
      <c r="P25" s="5"/>
      <c r="Q25" s="5"/>
    </row>
    <row r="26" spans="1:17" x14ac:dyDescent="0.3">
      <c r="A26" s="5"/>
      <c r="B26" s="5"/>
      <c r="C26" s="5">
        <v>18</v>
      </c>
      <c r="D26" s="26"/>
      <c r="E26" s="22"/>
      <c r="F26" s="5"/>
      <c r="G26" s="26"/>
      <c r="H26" s="22"/>
      <c r="I26" s="5"/>
      <c r="J26" s="31">
        <f t="shared" si="0"/>
        <v>0</v>
      </c>
      <c r="K26" s="32">
        <f t="shared" si="2"/>
        <v>0</v>
      </c>
      <c r="L26" s="33">
        <f t="shared" si="1"/>
        <v>0</v>
      </c>
      <c r="M26" s="5"/>
      <c r="N26" s="5"/>
      <c r="O26" s="5"/>
      <c r="P26" s="5"/>
      <c r="Q26" s="5"/>
    </row>
    <row r="27" spans="1:17" x14ac:dyDescent="0.3">
      <c r="A27" s="5"/>
      <c r="B27" s="5"/>
      <c r="C27" s="5">
        <v>19</v>
      </c>
      <c r="D27" s="26"/>
      <c r="E27" s="22"/>
      <c r="F27" s="5"/>
      <c r="G27" s="26"/>
      <c r="H27" s="22"/>
      <c r="I27" s="5"/>
      <c r="J27" s="31">
        <f t="shared" si="0"/>
        <v>0</v>
      </c>
      <c r="K27" s="32">
        <f t="shared" si="2"/>
        <v>0</v>
      </c>
      <c r="L27" s="33">
        <f t="shared" si="1"/>
        <v>0</v>
      </c>
      <c r="M27" s="5"/>
      <c r="N27" s="5"/>
      <c r="O27" s="5"/>
      <c r="P27" s="5"/>
      <c r="Q27" s="5"/>
    </row>
    <row r="28" spans="1:17" x14ac:dyDescent="0.3">
      <c r="A28" s="5"/>
      <c r="B28" s="5"/>
      <c r="C28" s="5">
        <v>20</v>
      </c>
      <c r="D28" s="26"/>
      <c r="E28" s="22"/>
      <c r="F28" s="5"/>
      <c r="G28" s="26"/>
      <c r="H28" s="22"/>
      <c r="I28" s="5"/>
      <c r="J28" s="31">
        <f t="shared" si="0"/>
        <v>0</v>
      </c>
      <c r="K28" s="32">
        <f t="shared" si="2"/>
        <v>0</v>
      </c>
      <c r="L28" s="33">
        <f t="shared" si="1"/>
        <v>0</v>
      </c>
      <c r="M28" s="5"/>
      <c r="N28" s="5"/>
      <c r="O28" s="5"/>
      <c r="P28" s="5"/>
      <c r="Q28" s="5"/>
    </row>
    <row r="29" spans="1:17" x14ac:dyDescent="0.3">
      <c r="A29" s="5"/>
      <c r="B29" s="5"/>
      <c r="C29" s="5">
        <v>21</v>
      </c>
      <c r="D29" s="27"/>
      <c r="E29" s="23"/>
      <c r="F29" s="5"/>
      <c r="G29" s="27"/>
      <c r="H29" s="23"/>
      <c r="I29" s="5"/>
      <c r="J29" s="31">
        <f t="shared" si="0"/>
        <v>0</v>
      </c>
      <c r="K29" s="32">
        <f t="shared" si="2"/>
        <v>0</v>
      </c>
      <c r="L29" s="33">
        <f t="shared" si="1"/>
        <v>0</v>
      </c>
      <c r="M29" s="5"/>
      <c r="N29" s="5"/>
      <c r="O29" s="5"/>
      <c r="P29" s="5"/>
      <c r="Q29" s="5"/>
    </row>
    <row r="30" spans="1:17" x14ac:dyDescent="0.3">
      <c r="A30" s="5"/>
      <c r="B30" s="5"/>
      <c r="C30" s="5"/>
      <c r="D30" s="5"/>
      <c r="E30" s="5"/>
      <c r="F30" s="5"/>
      <c r="G30" s="5"/>
      <c r="H30" s="5"/>
      <c r="I30" s="5"/>
      <c r="J30" s="31"/>
      <c r="K30" s="32"/>
      <c r="L30" s="33"/>
      <c r="M30" s="5"/>
      <c r="N30" s="5"/>
      <c r="O30" s="5"/>
      <c r="P30" s="5"/>
      <c r="Q30" s="5"/>
    </row>
    <row r="31" spans="1:17" x14ac:dyDescent="0.3">
      <c r="A31" s="68" t="s">
        <v>43</v>
      </c>
      <c r="B31" s="69"/>
      <c r="C31" s="37" t="s">
        <v>9</v>
      </c>
      <c r="D31" s="37" t="s">
        <v>1</v>
      </c>
      <c r="E31" s="37" t="s">
        <v>2</v>
      </c>
      <c r="F31" s="38" t="s">
        <v>4</v>
      </c>
      <c r="G31" s="5"/>
      <c r="H31" s="5"/>
      <c r="I31" s="5"/>
      <c r="J31" s="31" t="s">
        <v>5</v>
      </c>
      <c r="K31" s="32" t="s">
        <v>7</v>
      </c>
      <c r="L31" s="33" t="s">
        <v>13</v>
      </c>
      <c r="M31" s="5"/>
      <c r="N31" s="5"/>
      <c r="O31" s="5"/>
      <c r="P31" s="5"/>
      <c r="Q31" s="5"/>
    </row>
    <row r="32" spans="1:17" x14ac:dyDescent="0.3">
      <c r="A32" s="74"/>
      <c r="B32" s="75"/>
      <c r="C32" s="35">
        <f>21-COUNTBLANK(D9:D29)</f>
        <v>6</v>
      </c>
      <c r="D32" s="35">
        <f>SUM(D9:D29)</f>
        <v>69.979054000000005</v>
      </c>
      <c r="E32" s="35">
        <f>SUM(E9:E29)</f>
        <v>3.14</v>
      </c>
      <c r="F32" s="36">
        <f>D32^2</f>
        <v>4897.0679987349167</v>
      </c>
      <c r="G32" s="5"/>
      <c r="H32" s="5"/>
      <c r="I32" s="5"/>
      <c r="J32" s="34">
        <f>SUM(J9:J29)</f>
        <v>1027.9467198484363</v>
      </c>
      <c r="K32" s="35">
        <f>SUM(K9:K29)</f>
        <v>51.159267140000004</v>
      </c>
      <c r="L32" s="36">
        <f>SUM(L9:L29)</f>
        <v>2.9116</v>
      </c>
      <c r="M32" s="5"/>
      <c r="N32" s="5"/>
      <c r="O32" s="5"/>
      <c r="P32" s="5"/>
      <c r="Q32" s="5"/>
    </row>
    <row r="33" spans="1:1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3">
      <c r="A34" s="5"/>
      <c r="B34" s="5"/>
      <c r="C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3">
      <c r="A35" s="5"/>
      <c r="B35" s="5"/>
      <c r="C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3">
      <c r="A37" s="5"/>
      <c r="B37" s="5"/>
      <c r="C37" s="5"/>
      <c r="D37" s="5"/>
      <c r="E37" s="76" t="s">
        <v>51</v>
      </c>
      <c r="F37" s="7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3">
      <c r="A38" s="5"/>
      <c r="B38" s="5"/>
      <c r="C38" s="5"/>
      <c r="D38" s="5" t="s">
        <v>47</v>
      </c>
      <c r="E38" s="39" t="s">
        <v>8</v>
      </c>
      <c r="F38" s="39">
        <f>(D32*E32-C32*K32)/(F32-C32*J32)</f>
        <v>6.8645149966421612E-2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">
      <c r="A39" s="5"/>
      <c r="B39" s="5"/>
      <c r="C39" s="5" t="s">
        <v>48</v>
      </c>
      <c r="D39" s="5"/>
      <c r="E39" s="39" t="s">
        <v>12</v>
      </c>
      <c r="F39" s="39">
        <f>((C32/(C32*J32-F32))*(1/C32*L32))^0.5</f>
        <v>4.7869547729859498E-2</v>
      </c>
      <c r="G39" s="5"/>
      <c r="H39" s="5"/>
      <c r="I39" s="5"/>
      <c r="J39" s="8" t="s">
        <v>44</v>
      </c>
      <c r="K39" s="5"/>
      <c r="L39" s="5"/>
      <c r="M39" s="5"/>
      <c r="N39" s="5"/>
      <c r="O39" s="5"/>
      <c r="P39" s="5"/>
      <c r="Q39" s="5"/>
    </row>
    <row r="40" spans="1:17" x14ac:dyDescent="0.3">
      <c r="A40" s="5"/>
      <c r="B40" s="5"/>
      <c r="C40" s="5"/>
      <c r="D40" s="5"/>
      <c r="E40" s="39"/>
      <c r="F40" s="3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">
      <c r="A41" s="5"/>
      <c r="B41" s="5"/>
      <c r="C41" s="5" t="s">
        <v>49</v>
      </c>
      <c r="D41" s="5"/>
      <c r="E41" s="39" t="s">
        <v>10</v>
      </c>
      <c r="F41" s="39">
        <f>(D32*K32-E32*J32)/(F32-C32*J32)</f>
        <v>-0.2772871093897194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3">
      <c r="A42" s="5"/>
      <c r="B42" s="5"/>
      <c r="C42" s="5" t="s">
        <v>50</v>
      </c>
      <c r="D42" s="5"/>
      <c r="E42" s="39" t="s">
        <v>14</v>
      </c>
      <c r="F42" s="39">
        <f>((J32/(C32*J32-F32))*1/C32 * L32)^0.5</f>
        <v>0.6265691408417623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3">
      <c r="A43" s="5"/>
      <c r="B43" s="5"/>
      <c r="C43" s="5"/>
      <c r="D43" s="5"/>
      <c r="E43" s="18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</sheetData>
  <mergeCells count="5">
    <mergeCell ref="D5:H5"/>
    <mergeCell ref="G6:H7"/>
    <mergeCell ref="J5:L6"/>
    <mergeCell ref="A31:B32"/>
    <mergeCell ref="E37:F3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45" zoomScale="55" zoomScaleNormal="55" workbookViewId="0">
      <selection activeCell="L3" sqref="L3"/>
    </sheetView>
  </sheetViews>
  <sheetFormatPr baseColWidth="10" defaultRowHeight="14.4" x14ac:dyDescent="0.3"/>
  <cols>
    <col min="1" max="1" width="11.5546875" style="5"/>
    <col min="3" max="3" width="22.88671875" customWidth="1"/>
    <col min="4" max="4" width="26.21875" customWidth="1"/>
    <col min="8" max="8" width="11.44140625" customWidth="1"/>
    <col min="9" max="9" width="11.44140625" style="5" customWidth="1"/>
    <col min="10" max="10" width="14.6640625" style="5" customWidth="1"/>
    <col min="13" max="13" width="16" customWidth="1"/>
    <col min="15" max="15" width="13.21875" customWidth="1"/>
    <col min="16" max="16" width="14.21875" customWidth="1"/>
  </cols>
  <sheetData>
    <row r="1" spans="1:20" ht="18" x14ac:dyDescent="0.35">
      <c r="C1" s="46" t="s">
        <v>52</v>
      </c>
      <c r="D1" s="47"/>
      <c r="E1" s="47"/>
      <c r="F1" s="47"/>
      <c r="G1" s="47"/>
      <c r="L1" s="45" t="s">
        <v>61</v>
      </c>
      <c r="M1" s="45"/>
      <c r="N1" s="45"/>
      <c r="O1" s="45"/>
      <c r="P1" s="8"/>
      <c r="Q1" s="8"/>
      <c r="R1" s="8"/>
    </row>
    <row r="2" spans="1:20" s="5" customFormat="1" x14ac:dyDescent="0.3">
      <c r="C2" s="10"/>
      <c r="D2" s="11"/>
      <c r="E2" s="11"/>
      <c r="F2" s="11"/>
      <c r="G2" s="11"/>
      <c r="L2" s="5" t="s">
        <v>83</v>
      </c>
    </row>
    <row r="3" spans="1:20" ht="15.6" x14ac:dyDescent="0.3">
      <c r="A3" s="48" t="s">
        <v>53</v>
      </c>
      <c r="B3" s="12"/>
      <c r="C3" s="9" t="s">
        <v>33</v>
      </c>
      <c r="D3" s="9"/>
      <c r="E3" s="9"/>
    </row>
    <row r="5" spans="1:20" ht="15.6" x14ac:dyDescent="0.3">
      <c r="C5" s="77" t="s">
        <v>54</v>
      </c>
      <c r="D5" s="77"/>
      <c r="E5" s="77"/>
      <c r="F5" s="77"/>
      <c r="G5" s="77"/>
      <c r="L5" s="40" t="s">
        <v>31</v>
      </c>
      <c r="M5" s="41"/>
      <c r="N5" s="41"/>
    </row>
    <row r="6" spans="1:20" s="5" customFormat="1" ht="15.6" x14ac:dyDescent="0.3">
      <c r="C6" s="49"/>
      <c r="D6" s="49"/>
      <c r="E6" s="49"/>
      <c r="F6" s="49"/>
      <c r="G6" s="49"/>
      <c r="R6" s="58" t="s">
        <v>62</v>
      </c>
      <c r="S6" s="37"/>
      <c r="T6" s="38"/>
    </row>
    <row r="7" spans="1:20" x14ac:dyDescent="0.3">
      <c r="C7" s="50" t="s">
        <v>55</v>
      </c>
      <c r="D7" s="53" t="s">
        <v>56</v>
      </c>
      <c r="F7" s="78" t="s">
        <v>60</v>
      </c>
      <c r="G7" s="79"/>
      <c r="L7" s="54" t="s">
        <v>19</v>
      </c>
      <c r="M7" s="54" t="s">
        <v>20</v>
      </c>
      <c r="O7" s="55" t="s">
        <v>67</v>
      </c>
      <c r="P7" s="55"/>
      <c r="R7" s="31"/>
      <c r="S7" s="32"/>
      <c r="T7" s="33"/>
    </row>
    <row r="8" spans="1:20" x14ac:dyDescent="0.3">
      <c r="A8" s="5" t="s">
        <v>57</v>
      </c>
      <c r="C8" s="50" t="s">
        <v>58</v>
      </c>
      <c r="D8" s="50" t="s">
        <v>59</v>
      </c>
      <c r="E8" s="3"/>
      <c r="F8" s="50" t="s">
        <v>17</v>
      </c>
      <c r="G8" s="50" t="s">
        <v>18</v>
      </c>
      <c r="L8" s="64"/>
      <c r="M8" s="64"/>
      <c r="O8" s="57" t="s">
        <v>21</v>
      </c>
      <c r="P8" s="57" t="s">
        <v>22</v>
      </c>
      <c r="R8" s="31" t="s">
        <v>3</v>
      </c>
      <c r="S8" s="32" t="s">
        <v>6</v>
      </c>
      <c r="T8" s="33" t="s">
        <v>11</v>
      </c>
    </row>
    <row r="9" spans="1:20" x14ac:dyDescent="0.3">
      <c r="B9">
        <v>1</v>
      </c>
      <c r="C9" s="51">
        <v>5</v>
      </c>
      <c r="D9" s="52">
        <v>27.2</v>
      </c>
      <c r="E9" s="52"/>
      <c r="F9" s="52">
        <v>0.1</v>
      </c>
      <c r="G9" s="52">
        <v>0.05</v>
      </c>
      <c r="K9">
        <v>1</v>
      </c>
      <c r="L9" s="4">
        <f>IFERROR(LN(C9),"")</f>
        <v>1.6094379124341003</v>
      </c>
      <c r="M9" s="4">
        <f>IFERROR(LN(D9),"")</f>
        <v>3.3032169733019514</v>
      </c>
      <c r="N9" s="1"/>
      <c r="O9" s="56">
        <f>IFERROR(F9/C9,"")</f>
        <v>0.02</v>
      </c>
      <c r="P9" s="56">
        <f>IFERROR(G9/D9,"")</f>
        <v>1.8382352941176473E-3</v>
      </c>
      <c r="R9" s="31">
        <f>IFERROR(L9^2,"")</f>
        <v>2.5902903939802346</v>
      </c>
      <c r="S9" s="32">
        <f>IFERROR(L9*M9,"")</f>
        <v>5.3163226298279795</v>
      </c>
      <c r="T9" s="33">
        <f t="shared" ref="T9:T29" si="0">IF(ISNUMBER(L9),(M9-$N$38*L9-$N$41)^2,0)</f>
        <v>1.3500440946871296E-3</v>
      </c>
    </row>
    <row r="10" spans="1:20" x14ac:dyDescent="0.3">
      <c r="B10">
        <v>2</v>
      </c>
      <c r="C10" s="51">
        <v>6</v>
      </c>
      <c r="D10" s="52">
        <v>15</v>
      </c>
      <c r="E10" s="52"/>
      <c r="F10" s="52">
        <v>0.05</v>
      </c>
      <c r="G10" s="52">
        <v>0.05</v>
      </c>
      <c r="K10">
        <v>2</v>
      </c>
      <c r="L10" s="4">
        <f t="shared" ref="L10:L29" si="1">IFERROR(LN(C10),"")</f>
        <v>1.791759469228055</v>
      </c>
      <c r="M10" s="4">
        <f t="shared" ref="M10:M29" si="2">IFERROR(LN(D10),"")</f>
        <v>2.7080502011022101</v>
      </c>
      <c r="N10" s="1"/>
      <c r="O10" s="56">
        <f t="shared" ref="O10:O29" si="3">IFERROR(F10/C10,"")</f>
        <v>8.3333333333333332E-3</v>
      </c>
      <c r="P10" s="56">
        <f t="shared" ref="P10:P29" si="4">IFERROR(G10/D10,"")</f>
        <v>3.3333333333333335E-3</v>
      </c>
      <c r="R10" s="31">
        <f t="shared" ref="R10:R29" si="5">IFERROR(L10^2,"")</f>
        <v>3.2104019955684011</v>
      </c>
      <c r="S10" s="32">
        <f t="shared" ref="S10:S29" si="6">IFERROR(L10*M10,"")</f>
        <v>4.8521745909698231</v>
      </c>
      <c r="T10" s="33">
        <f t="shared" si="0"/>
        <v>2.0358983402359162E-4</v>
      </c>
    </row>
    <row r="11" spans="1:20" x14ac:dyDescent="0.3">
      <c r="B11">
        <v>3</v>
      </c>
      <c r="C11" s="51">
        <v>7</v>
      </c>
      <c r="D11" s="52">
        <v>9.6999999999999993</v>
      </c>
      <c r="E11" s="52"/>
      <c r="F11" s="52">
        <v>0.05</v>
      </c>
      <c r="G11" s="52">
        <v>0.05</v>
      </c>
      <c r="K11">
        <v>3</v>
      </c>
      <c r="L11" s="4">
        <f t="shared" si="1"/>
        <v>1.9459101490553132</v>
      </c>
      <c r="M11" s="4">
        <f t="shared" si="2"/>
        <v>2.2721258855093369</v>
      </c>
      <c r="N11" s="1"/>
      <c r="O11" s="56">
        <f t="shared" si="3"/>
        <v>7.1428571428571435E-3</v>
      </c>
      <c r="P11" s="56">
        <f t="shared" si="4"/>
        <v>5.1546391752577327E-3</v>
      </c>
      <c r="R11" s="31">
        <f t="shared" si="5"/>
        <v>3.7865663081964716</v>
      </c>
      <c r="S11" s="32">
        <f>IFERROR(L11*M11,"")</f>
        <v>4.421352820543909</v>
      </c>
      <c r="T11" s="33">
        <f t="shared" si="0"/>
        <v>9.7692937418136807E-5</v>
      </c>
    </row>
    <row r="12" spans="1:20" ht="15" customHeight="1" x14ac:dyDescent="0.3">
      <c r="B12" s="5">
        <v>4</v>
      </c>
      <c r="C12" s="51">
        <v>8</v>
      </c>
      <c r="D12" s="52">
        <v>6.2</v>
      </c>
      <c r="E12" s="52"/>
      <c r="F12" s="52">
        <v>0.05</v>
      </c>
      <c r="G12" s="52">
        <v>0.05</v>
      </c>
      <c r="K12">
        <v>4</v>
      </c>
      <c r="L12" s="4">
        <f t="shared" si="1"/>
        <v>2.0794415416798357</v>
      </c>
      <c r="M12" s="4">
        <f t="shared" si="2"/>
        <v>1.824549292051046</v>
      </c>
      <c r="N12" s="1"/>
      <c r="O12" s="56">
        <f t="shared" si="3"/>
        <v>6.2500000000000003E-3</v>
      </c>
      <c r="P12" s="56">
        <f t="shared" si="4"/>
        <v>8.0645161290322578E-3</v>
      </c>
      <c r="R12" s="31">
        <f t="shared" si="5"/>
        <v>4.3240771252638117</v>
      </c>
      <c r="S12" s="32">
        <f t="shared" si="6"/>
        <v>3.7940435927334799</v>
      </c>
      <c r="T12" s="33">
        <f t="shared" si="0"/>
        <v>1.5331911535554398E-3</v>
      </c>
    </row>
    <row r="13" spans="1:20" x14ac:dyDescent="0.3">
      <c r="B13" s="5">
        <v>5</v>
      </c>
      <c r="C13" s="51">
        <v>9</v>
      </c>
      <c r="D13" s="52">
        <v>4.4000000000000004</v>
      </c>
      <c r="E13" s="52"/>
      <c r="F13" s="52">
        <v>0.05</v>
      </c>
      <c r="G13" s="52">
        <v>0.05</v>
      </c>
      <c r="K13">
        <v>5</v>
      </c>
      <c r="L13" s="4">
        <f>IFERROR(LN(C13),"")</f>
        <v>2.1972245773362196</v>
      </c>
      <c r="M13" s="4">
        <f t="shared" si="2"/>
        <v>1.4816045409242156</v>
      </c>
      <c r="N13" s="1"/>
      <c r="O13" s="56">
        <f t="shared" si="3"/>
        <v>5.5555555555555558E-3</v>
      </c>
      <c r="P13" s="56">
        <f t="shared" si="4"/>
        <v>1.1363636363636364E-2</v>
      </c>
      <c r="R13" s="31">
        <f t="shared" si="5"/>
        <v>4.8277958432503283</v>
      </c>
      <c r="S13" s="32">
        <f t="shared" si="6"/>
        <v>3.2554179112116333</v>
      </c>
      <c r="T13" s="33">
        <f t="shared" si="0"/>
        <v>9.3431157510895867E-4</v>
      </c>
    </row>
    <row r="14" spans="1:20" x14ac:dyDescent="0.3">
      <c r="B14" s="5">
        <v>6</v>
      </c>
      <c r="C14" s="51">
        <v>10</v>
      </c>
      <c r="D14" s="52">
        <v>3.3</v>
      </c>
      <c r="E14" s="52"/>
      <c r="F14" s="52">
        <v>0.05</v>
      </c>
      <c r="G14" s="52">
        <v>0.05</v>
      </c>
      <c r="K14">
        <v>6</v>
      </c>
      <c r="L14" s="4">
        <f t="shared" si="1"/>
        <v>2.3025850929940459</v>
      </c>
      <c r="M14" s="4">
        <f t="shared" si="2"/>
        <v>1.1939224684724346</v>
      </c>
      <c r="N14" s="1"/>
      <c r="O14" s="56">
        <f t="shared" si="3"/>
        <v>5.0000000000000001E-3</v>
      </c>
      <c r="P14" s="56">
        <f t="shared" si="4"/>
        <v>1.5151515151515154E-2</v>
      </c>
      <c r="R14" s="31">
        <f t="shared" si="5"/>
        <v>5.3018981104783993</v>
      </c>
      <c r="S14" s="32">
        <f t="shared" si="6"/>
        <v>2.7491080780952815</v>
      </c>
      <c r="T14" s="33">
        <f t="shared" si="0"/>
        <v>1.4367913665080586E-5</v>
      </c>
    </row>
    <row r="15" spans="1:20" x14ac:dyDescent="0.3">
      <c r="B15" s="5">
        <v>7</v>
      </c>
      <c r="C15" s="51">
        <v>11</v>
      </c>
      <c r="D15" s="52">
        <v>2.6</v>
      </c>
      <c r="E15" s="52"/>
      <c r="F15" s="52">
        <v>0.1</v>
      </c>
      <c r="G15" s="52">
        <v>1</v>
      </c>
      <c r="K15">
        <v>7</v>
      </c>
      <c r="L15" s="4">
        <f>IFERROR(LN(C15),"")</f>
        <v>2.3978952727983707</v>
      </c>
      <c r="M15" s="4">
        <f>IFERROR(LN(D15),"")</f>
        <v>0.95551144502743635</v>
      </c>
      <c r="N15" s="1"/>
      <c r="O15" s="56">
        <f t="shared" si="3"/>
        <v>9.0909090909090922E-3</v>
      </c>
      <c r="P15" s="56">
        <f t="shared" si="4"/>
        <v>0.38461538461538458</v>
      </c>
      <c r="R15" s="31">
        <f>IFERROR(L15^2,"")</f>
        <v>5.7499017393087728</v>
      </c>
      <c r="S15" s="32">
        <f t="shared" si="6"/>
        <v>2.2912163771360299</v>
      </c>
      <c r="T15" s="33">
        <f t="shared" si="0"/>
        <v>1.7859421182439984E-3</v>
      </c>
    </row>
    <row r="16" spans="1:20" x14ac:dyDescent="0.3">
      <c r="B16" s="5">
        <v>8</v>
      </c>
      <c r="C16" s="52">
        <v>13</v>
      </c>
      <c r="D16" s="52">
        <v>1.45</v>
      </c>
      <c r="E16" s="52"/>
      <c r="F16" s="52">
        <v>0.1</v>
      </c>
      <c r="G16" s="52">
        <v>0.5</v>
      </c>
      <c r="K16">
        <v>8</v>
      </c>
      <c r="L16" s="4">
        <f>IFERROR(LN(C16),"")</f>
        <v>2.5649493574615367</v>
      </c>
      <c r="M16" s="4">
        <f t="shared" si="2"/>
        <v>0.37156355643248301</v>
      </c>
      <c r="N16" s="1"/>
      <c r="O16" s="56">
        <f>IFERROR(F16/C16,"")</f>
        <v>7.6923076923076927E-3</v>
      </c>
      <c r="P16" s="56">
        <f t="shared" si="4"/>
        <v>0.34482758620689657</v>
      </c>
      <c r="R16" s="31">
        <f>IFERROR(L16^2,"")</f>
        <v>6.5789652063423505</v>
      </c>
      <c r="S16" s="32">
        <f>IFERROR(L16*M16,"")</f>
        <v>0.95304170532762078</v>
      </c>
      <c r="T16" s="33">
        <f t="shared" si="0"/>
        <v>1.857550511078238E-3</v>
      </c>
    </row>
    <row r="17" spans="2:20" x14ac:dyDescent="0.3">
      <c r="B17" s="5">
        <v>9</v>
      </c>
      <c r="C17" s="52">
        <v>15</v>
      </c>
      <c r="D17" s="52">
        <v>1.03</v>
      </c>
      <c r="E17" s="52"/>
      <c r="F17" s="52">
        <v>0.2</v>
      </c>
      <c r="G17" s="52">
        <v>0.4</v>
      </c>
      <c r="K17">
        <v>9</v>
      </c>
      <c r="L17" s="4">
        <f t="shared" si="1"/>
        <v>2.7080502011022101</v>
      </c>
      <c r="M17" s="4">
        <f t="shared" si="2"/>
        <v>2.9558802241544429E-2</v>
      </c>
      <c r="N17" s="1"/>
      <c r="O17" s="56">
        <f t="shared" si="3"/>
        <v>1.3333333333333334E-2</v>
      </c>
      <c r="P17" s="56">
        <f t="shared" si="4"/>
        <v>0.38834951456310679</v>
      </c>
      <c r="R17" s="31">
        <f t="shared" si="5"/>
        <v>7.3335358916897206</v>
      </c>
      <c r="S17" s="32">
        <f t="shared" si="6"/>
        <v>8.0046720354554846E-2</v>
      </c>
      <c r="T17" s="33">
        <f t="shared" si="0"/>
        <v>1.7634516175713999E-3</v>
      </c>
    </row>
    <row r="18" spans="2:20" x14ac:dyDescent="0.3">
      <c r="B18" s="5">
        <v>10</v>
      </c>
      <c r="C18" s="52"/>
      <c r="D18" s="52"/>
      <c r="E18" s="52"/>
      <c r="F18" s="52"/>
      <c r="G18" s="52"/>
      <c r="K18">
        <v>10</v>
      </c>
      <c r="L18" s="4" t="str">
        <f t="shared" si="1"/>
        <v/>
      </c>
      <c r="M18" s="4" t="str">
        <f t="shared" si="2"/>
        <v/>
      </c>
      <c r="N18" s="1"/>
      <c r="O18" s="56" t="str">
        <f>IFERROR(F18/C18,"")</f>
        <v/>
      </c>
      <c r="P18" s="56" t="str">
        <f t="shared" si="4"/>
        <v/>
      </c>
      <c r="R18" s="31" t="str">
        <f t="shared" si="5"/>
        <v/>
      </c>
      <c r="S18" s="32" t="str">
        <f t="shared" si="6"/>
        <v/>
      </c>
      <c r="T18" s="33">
        <f t="shared" si="0"/>
        <v>0</v>
      </c>
    </row>
    <row r="19" spans="2:20" x14ac:dyDescent="0.3">
      <c r="B19" s="5">
        <v>11</v>
      </c>
      <c r="C19" s="52"/>
      <c r="D19" s="52"/>
      <c r="E19" s="52"/>
      <c r="F19" s="52"/>
      <c r="G19" s="52"/>
      <c r="K19">
        <v>11</v>
      </c>
      <c r="L19" s="4" t="str">
        <f>IFERROR(LN(C19),"")</f>
        <v/>
      </c>
      <c r="M19" s="4" t="str">
        <f t="shared" si="2"/>
        <v/>
      </c>
      <c r="N19" s="1"/>
      <c r="O19" s="56" t="str">
        <f t="shared" si="3"/>
        <v/>
      </c>
      <c r="P19" s="56" t="str">
        <f t="shared" si="4"/>
        <v/>
      </c>
      <c r="R19" s="31" t="str">
        <f t="shared" si="5"/>
        <v/>
      </c>
      <c r="S19" s="32" t="str">
        <f t="shared" si="6"/>
        <v/>
      </c>
      <c r="T19" s="33">
        <f t="shared" si="0"/>
        <v>0</v>
      </c>
    </row>
    <row r="20" spans="2:20" x14ac:dyDescent="0.3">
      <c r="B20" s="5">
        <v>12</v>
      </c>
      <c r="C20" s="52"/>
      <c r="D20" s="52"/>
      <c r="E20" s="52"/>
      <c r="F20" s="52"/>
      <c r="G20" s="52"/>
      <c r="K20">
        <v>12</v>
      </c>
      <c r="L20" s="4" t="str">
        <f t="shared" si="1"/>
        <v/>
      </c>
      <c r="M20" s="4" t="str">
        <f t="shared" si="2"/>
        <v/>
      </c>
      <c r="N20" s="1"/>
      <c r="O20" s="56" t="str">
        <f t="shared" si="3"/>
        <v/>
      </c>
      <c r="P20" s="56" t="str">
        <f t="shared" si="4"/>
        <v/>
      </c>
      <c r="R20" s="31" t="str">
        <f t="shared" si="5"/>
        <v/>
      </c>
      <c r="S20" s="32" t="str">
        <f t="shared" si="6"/>
        <v/>
      </c>
      <c r="T20" s="33">
        <f t="shared" si="0"/>
        <v>0</v>
      </c>
    </row>
    <row r="21" spans="2:20" x14ac:dyDescent="0.3">
      <c r="B21" s="5">
        <v>13</v>
      </c>
      <c r="C21" s="52"/>
      <c r="D21" s="52"/>
      <c r="E21" s="52"/>
      <c r="F21" s="52"/>
      <c r="G21" s="52"/>
      <c r="K21">
        <v>13</v>
      </c>
      <c r="L21" s="4" t="str">
        <f t="shared" si="1"/>
        <v/>
      </c>
      <c r="M21" s="4" t="str">
        <f t="shared" si="2"/>
        <v/>
      </c>
      <c r="N21" s="1"/>
      <c r="O21" s="56" t="str">
        <f t="shared" si="3"/>
        <v/>
      </c>
      <c r="P21" s="56" t="str">
        <f t="shared" si="4"/>
        <v/>
      </c>
      <c r="R21" s="31" t="str">
        <f t="shared" si="5"/>
        <v/>
      </c>
      <c r="S21" s="32" t="str">
        <f t="shared" si="6"/>
        <v/>
      </c>
      <c r="T21" s="33">
        <f t="shared" si="0"/>
        <v>0</v>
      </c>
    </row>
    <row r="22" spans="2:20" x14ac:dyDescent="0.3">
      <c r="B22" s="5">
        <v>14</v>
      </c>
      <c r="C22" s="52"/>
      <c r="D22" s="52"/>
      <c r="E22" s="52"/>
      <c r="F22" s="52"/>
      <c r="G22" s="52"/>
      <c r="K22">
        <v>14</v>
      </c>
      <c r="L22" s="4" t="str">
        <f t="shared" si="1"/>
        <v/>
      </c>
      <c r="M22" s="4" t="str">
        <f t="shared" si="2"/>
        <v/>
      </c>
      <c r="N22" s="1"/>
      <c r="O22" s="56" t="str">
        <f t="shared" si="3"/>
        <v/>
      </c>
      <c r="P22" s="56" t="str">
        <f t="shared" si="4"/>
        <v/>
      </c>
      <c r="R22" s="31" t="str">
        <f t="shared" si="5"/>
        <v/>
      </c>
      <c r="S22" s="32" t="str">
        <f t="shared" si="6"/>
        <v/>
      </c>
      <c r="T22" s="33">
        <f t="shared" si="0"/>
        <v>0</v>
      </c>
    </row>
    <row r="23" spans="2:20" x14ac:dyDescent="0.3">
      <c r="B23" s="5">
        <v>15</v>
      </c>
      <c r="C23" s="52"/>
      <c r="D23" s="52"/>
      <c r="E23" s="52"/>
      <c r="F23" s="52"/>
      <c r="G23" s="52"/>
      <c r="K23">
        <v>15</v>
      </c>
      <c r="L23" s="4" t="str">
        <f t="shared" si="1"/>
        <v/>
      </c>
      <c r="M23" s="4" t="str">
        <f t="shared" si="2"/>
        <v/>
      </c>
      <c r="N23" s="1"/>
      <c r="O23" s="56" t="str">
        <f t="shared" si="3"/>
        <v/>
      </c>
      <c r="P23" s="56" t="str">
        <f t="shared" si="4"/>
        <v/>
      </c>
      <c r="R23" s="31" t="str">
        <f t="shared" si="5"/>
        <v/>
      </c>
      <c r="S23" s="32" t="str">
        <f t="shared" si="6"/>
        <v/>
      </c>
      <c r="T23" s="33">
        <f t="shared" si="0"/>
        <v>0</v>
      </c>
    </row>
    <row r="24" spans="2:20" x14ac:dyDescent="0.3">
      <c r="B24" s="5">
        <v>16</v>
      </c>
      <c r="C24" s="52"/>
      <c r="D24" s="52"/>
      <c r="E24" s="52"/>
      <c r="F24" s="52"/>
      <c r="G24" s="52"/>
      <c r="K24">
        <v>16</v>
      </c>
      <c r="L24" s="4" t="str">
        <f t="shared" si="1"/>
        <v/>
      </c>
      <c r="M24" s="4"/>
      <c r="N24" s="1"/>
      <c r="O24" s="56" t="str">
        <f t="shared" si="3"/>
        <v/>
      </c>
      <c r="P24" s="56" t="str">
        <f t="shared" si="4"/>
        <v/>
      </c>
      <c r="R24" s="31" t="str">
        <f t="shared" si="5"/>
        <v/>
      </c>
      <c r="S24" s="32" t="str">
        <f t="shared" si="6"/>
        <v/>
      </c>
      <c r="T24" s="33">
        <f t="shared" si="0"/>
        <v>0</v>
      </c>
    </row>
    <row r="25" spans="2:20" x14ac:dyDescent="0.3">
      <c r="B25" s="5">
        <v>17</v>
      </c>
      <c r="C25" s="52"/>
      <c r="D25" s="52"/>
      <c r="E25" s="52"/>
      <c r="F25" s="52"/>
      <c r="G25" s="52"/>
      <c r="K25">
        <v>17</v>
      </c>
      <c r="L25" s="4" t="str">
        <f>IFERROR(LN(C25),"")</f>
        <v/>
      </c>
      <c r="M25" s="4" t="str">
        <f t="shared" si="2"/>
        <v/>
      </c>
      <c r="N25" s="1"/>
      <c r="O25" s="56" t="str">
        <f t="shared" si="3"/>
        <v/>
      </c>
      <c r="P25" s="56" t="str">
        <f t="shared" si="4"/>
        <v/>
      </c>
      <c r="R25" s="31" t="str">
        <f>IFERROR(L25^2,"")</f>
        <v/>
      </c>
      <c r="S25" s="32" t="str">
        <f t="shared" si="6"/>
        <v/>
      </c>
      <c r="T25" s="33">
        <f t="shared" si="0"/>
        <v>0</v>
      </c>
    </row>
    <row r="26" spans="2:20" x14ac:dyDescent="0.3">
      <c r="B26" s="5">
        <v>18</v>
      </c>
      <c r="C26" s="52"/>
      <c r="D26" s="52"/>
      <c r="E26" s="52"/>
      <c r="F26" s="52"/>
      <c r="G26" s="52"/>
      <c r="K26">
        <v>18</v>
      </c>
      <c r="L26" s="4" t="str">
        <f t="shared" si="1"/>
        <v/>
      </c>
      <c r="M26" s="4" t="str">
        <f t="shared" si="2"/>
        <v/>
      </c>
      <c r="N26" s="1"/>
      <c r="O26" s="56" t="str">
        <f t="shared" si="3"/>
        <v/>
      </c>
      <c r="P26" s="56" t="str">
        <f t="shared" si="4"/>
        <v/>
      </c>
      <c r="R26" s="31" t="str">
        <f t="shared" si="5"/>
        <v/>
      </c>
      <c r="S26" s="32" t="str">
        <f t="shared" si="6"/>
        <v/>
      </c>
      <c r="T26" s="33">
        <f t="shared" si="0"/>
        <v>0</v>
      </c>
    </row>
    <row r="27" spans="2:20" x14ac:dyDescent="0.3">
      <c r="B27" s="5">
        <v>19</v>
      </c>
      <c r="C27" s="52"/>
      <c r="D27" s="52"/>
      <c r="E27" s="52"/>
      <c r="F27" s="52"/>
      <c r="G27" s="52"/>
      <c r="K27">
        <v>19</v>
      </c>
      <c r="L27" s="4" t="str">
        <f t="shared" si="1"/>
        <v/>
      </c>
      <c r="M27" s="4" t="str">
        <f t="shared" si="2"/>
        <v/>
      </c>
      <c r="N27" s="1"/>
      <c r="O27" s="56" t="str">
        <f t="shared" si="3"/>
        <v/>
      </c>
      <c r="P27" s="56" t="str">
        <f t="shared" si="4"/>
        <v/>
      </c>
      <c r="R27" s="31" t="str">
        <f t="shared" si="5"/>
        <v/>
      </c>
      <c r="S27" s="32" t="str">
        <f t="shared" si="6"/>
        <v/>
      </c>
      <c r="T27" s="33">
        <f t="shared" si="0"/>
        <v>0</v>
      </c>
    </row>
    <row r="28" spans="2:20" x14ac:dyDescent="0.3">
      <c r="B28" s="5">
        <v>20</v>
      </c>
      <c r="C28" s="52"/>
      <c r="D28" s="52"/>
      <c r="E28" s="52"/>
      <c r="F28" s="52"/>
      <c r="G28" s="52"/>
      <c r="K28">
        <v>20</v>
      </c>
      <c r="L28" s="4" t="str">
        <f t="shared" si="1"/>
        <v/>
      </c>
      <c r="M28" s="4" t="str">
        <f t="shared" si="2"/>
        <v/>
      </c>
      <c r="N28" s="1"/>
      <c r="O28" s="56" t="str">
        <f t="shared" si="3"/>
        <v/>
      </c>
      <c r="P28" s="56" t="str">
        <f t="shared" si="4"/>
        <v/>
      </c>
      <c r="R28" s="31" t="str">
        <f t="shared" si="5"/>
        <v/>
      </c>
      <c r="S28" s="32" t="str">
        <f t="shared" si="6"/>
        <v/>
      </c>
      <c r="T28" s="33">
        <f t="shared" si="0"/>
        <v>0</v>
      </c>
    </row>
    <row r="29" spans="2:20" x14ac:dyDescent="0.3">
      <c r="B29" s="5">
        <v>21</v>
      </c>
      <c r="C29" s="52"/>
      <c r="D29" s="52"/>
      <c r="E29" s="52"/>
      <c r="F29" s="52"/>
      <c r="G29" s="52"/>
      <c r="K29">
        <v>21</v>
      </c>
      <c r="L29" s="4" t="str">
        <f t="shared" si="1"/>
        <v/>
      </c>
      <c r="M29" s="4" t="str">
        <f t="shared" si="2"/>
        <v/>
      </c>
      <c r="N29" s="1"/>
      <c r="O29" s="56" t="str">
        <f t="shared" si="3"/>
        <v/>
      </c>
      <c r="P29" s="56" t="str">
        <f t="shared" si="4"/>
        <v/>
      </c>
      <c r="R29" s="31" t="str">
        <f t="shared" si="5"/>
        <v/>
      </c>
      <c r="S29" s="32" t="str">
        <f t="shared" si="6"/>
        <v/>
      </c>
      <c r="T29" s="33">
        <f t="shared" si="0"/>
        <v>0</v>
      </c>
    </row>
    <row r="30" spans="2:20" x14ac:dyDescent="0.3">
      <c r="R30" s="31"/>
      <c r="S30" s="32"/>
      <c r="T30" s="33"/>
    </row>
    <row r="31" spans="2:20" x14ac:dyDescent="0.3">
      <c r="K31" s="58"/>
      <c r="L31" s="37" t="s">
        <v>9</v>
      </c>
      <c r="M31" s="37" t="s">
        <v>1</v>
      </c>
      <c r="N31" s="38" t="s">
        <v>2</v>
      </c>
      <c r="O31" s="38" t="s">
        <v>4</v>
      </c>
      <c r="R31" s="31" t="s">
        <v>5</v>
      </c>
      <c r="S31" s="32" t="s">
        <v>7</v>
      </c>
      <c r="T31" s="33" t="s">
        <v>13</v>
      </c>
    </row>
    <row r="32" spans="2:20" x14ac:dyDescent="0.3">
      <c r="K32" s="34"/>
      <c r="L32" s="59">
        <f>21-COUNTBLANK(L9:L29)</f>
        <v>9</v>
      </c>
      <c r="M32" s="59">
        <f>SUM(L9:L29)</f>
        <v>19.597253574089688</v>
      </c>
      <c r="N32" s="60">
        <f>SUM(M9:M29)</f>
        <v>14.140103165062657</v>
      </c>
      <c r="O32" s="36">
        <f>M32^2</f>
        <v>384.05234764717108</v>
      </c>
      <c r="R32" s="34">
        <f>SUM(R9:R29)</f>
        <v>43.703432614078487</v>
      </c>
      <c r="S32" s="35">
        <f>SUM(S9:S29)</f>
        <v>27.712724426200317</v>
      </c>
      <c r="T32" s="36">
        <f>SUM(T9:T29)</f>
        <v>9.5401417553519739E-3</v>
      </c>
    </row>
    <row r="33" spans="11:14" x14ac:dyDescent="0.3">
      <c r="L33" t="s">
        <v>23</v>
      </c>
    </row>
    <row r="36" spans="11:14" x14ac:dyDescent="0.3">
      <c r="L36" s="80" t="s">
        <v>63</v>
      </c>
      <c r="M36" s="80"/>
      <c r="N36" s="80"/>
    </row>
    <row r="37" spans="11:14" ht="15.6" customHeight="1" x14ac:dyDescent="0.3">
      <c r="L37" s="80"/>
      <c r="M37" s="80"/>
      <c r="N37" s="80"/>
    </row>
    <row r="38" spans="11:14" ht="15.6" x14ac:dyDescent="0.3">
      <c r="L38" s="61" t="s">
        <v>64</v>
      </c>
      <c r="M38" s="63" t="s">
        <v>8</v>
      </c>
      <c r="N38" s="63">
        <f>(M32*N32-L32*S32)/(O32-L32*R32)</f>
        <v>-2.9845913156281179</v>
      </c>
    </row>
    <row r="39" spans="11:14" ht="15.6" x14ac:dyDescent="0.3">
      <c r="K39" t="s">
        <v>65</v>
      </c>
      <c r="L39" s="62"/>
      <c r="M39" s="63" t="s">
        <v>12</v>
      </c>
      <c r="N39" s="63">
        <f>((L32/(L32*R32-O32))*(1/L32*T32))^0.5</f>
        <v>3.2065458495536478E-2</v>
      </c>
    </row>
    <row r="40" spans="11:14" ht="15.6" x14ac:dyDescent="0.3">
      <c r="L40" s="62"/>
      <c r="M40" s="63"/>
      <c r="N40" s="63"/>
    </row>
    <row r="41" spans="11:14" ht="15.6" x14ac:dyDescent="0.3">
      <c r="K41" t="s">
        <v>49</v>
      </c>
      <c r="L41" s="62"/>
      <c r="M41" s="63" t="s">
        <v>10</v>
      </c>
      <c r="N41" s="63">
        <f>(M32*S32-N32*R32)/(O32-L32*R32)</f>
        <v>8.0699884436058777</v>
      </c>
    </row>
    <row r="42" spans="11:14" ht="15.6" x14ac:dyDescent="0.3">
      <c r="K42" t="s">
        <v>66</v>
      </c>
      <c r="L42" s="62"/>
      <c r="M42" s="63" t="s">
        <v>14</v>
      </c>
      <c r="N42" s="63">
        <f>((R32/(L32*R32-O32))*1/L32 * T32)^0.5</f>
        <v>7.0660055475841338E-2</v>
      </c>
    </row>
    <row r="51" spans="2:17" x14ac:dyDescent="0.3">
      <c r="D51" s="81" t="s">
        <v>68</v>
      </c>
      <c r="E51" s="82"/>
      <c r="F51" s="82"/>
      <c r="G51" s="82"/>
      <c r="H51" s="82"/>
      <c r="I51" s="82"/>
      <c r="J51" s="82"/>
      <c r="K51" s="82"/>
    </row>
    <row r="52" spans="2:17" x14ac:dyDescent="0.3">
      <c r="D52" s="82"/>
      <c r="E52" s="82"/>
      <c r="F52" s="82"/>
      <c r="G52" s="82"/>
      <c r="H52" s="82"/>
      <c r="I52" s="82"/>
      <c r="J52" s="82"/>
      <c r="K52" s="82"/>
    </row>
    <row r="54" spans="2:17" x14ac:dyDescent="0.3">
      <c r="Q54" s="2" t="s">
        <v>29</v>
      </c>
    </row>
    <row r="55" spans="2:17" x14ac:dyDescent="0.3">
      <c r="D55" t="s">
        <v>69</v>
      </c>
    </row>
    <row r="57" spans="2:17" x14ac:dyDescent="0.3">
      <c r="D57" t="s">
        <v>24</v>
      </c>
      <c r="G57" t="s">
        <v>25</v>
      </c>
    </row>
    <row r="59" spans="2:17" x14ac:dyDescent="0.3">
      <c r="B59" t="s">
        <v>32</v>
      </c>
      <c r="D59" t="s">
        <v>26</v>
      </c>
      <c r="E59" t="s">
        <v>28</v>
      </c>
      <c r="F59" s="7">
        <f>2.71828^N41</f>
        <v>3197.0475277429423</v>
      </c>
      <c r="G59" s="2" t="s">
        <v>27</v>
      </c>
      <c r="H59" s="7">
        <f>F59*N42</f>
        <v>225.9035556692177</v>
      </c>
      <c r="I59" s="7"/>
      <c r="J59" s="7"/>
      <c r="K59" t="s">
        <v>29</v>
      </c>
      <c r="L59" s="1" t="s">
        <v>30</v>
      </c>
      <c r="M59" s="1" t="s">
        <v>28</v>
      </c>
      <c r="N59">
        <f>N38</f>
        <v>-2.9845913156281179</v>
      </c>
      <c r="O59" s="2" t="s">
        <v>27</v>
      </c>
      <c r="P59">
        <f>N39</f>
        <v>3.2065458495536478E-2</v>
      </c>
    </row>
    <row r="63" spans="2:17" x14ac:dyDescent="0.3">
      <c r="F63" s="5"/>
      <c r="G63" s="80" t="s">
        <v>70</v>
      </c>
      <c r="H63" s="80"/>
      <c r="I63" s="80"/>
    </row>
    <row r="64" spans="2:17" x14ac:dyDescent="0.3">
      <c r="F64" s="5"/>
      <c r="G64" s="80"/>
      <c r="H64" s="80"/>
      <c r="I64" s="80"/>
    </row>
    <row r="65" spans="6:9" ht="15.6" x14ac:dyDescent="0.3">
      <c r="F65" s="5"/>
      <c r="G65" s="61" t="s">
        <v>71</v>
      </c>
      <c r="H65" s="63" t="s">
        <v>75</v>
      </c>
      <c r="I65" s="65">
        <f>F59</f>
        <v>3197.0475277429423</v>
      </c>
    </row>
    <row r="66" spans="6:9" ht="15.6" x14ac:dyDescent="0.3">
      <c r="F66" s="5" t="s">
        <v>72</v>
      </c>
      <c r="G66" s="62"/>
      <c r="H66" s="63" t="s">
        <v>76</v>
      </c>
      <c r="I66" s="65">
        <f>H59</f>
        <v>225.9035556692177</v>
      </c>
    </row>
    <row r="67" spans="6:9" ht="15.6" x14ac:dyDescent="0.3">
      <c r="F67" s="5"/>
      <c r="G67" s="62"/>
      <c r="H67" s="63"/>
      <c r="I67" s="65"/>
    </row>
    <row r="68" spans="6:9" ht="15.6" x14ac:dyDescent="0.3">
      <c r="F68" s="5" t="s">
        <v>73</v>
      </c>
      <c r="G68" s="62"/>
      <c r="H68" s="63" t="s">
        <v>77</v>
      </c>
      <c r="I68" s="65">
        <f>N59</f>
        <v>-2.9845913156281179</v>
      </c>
    </row>
    <row r="69" spans="6:9" ht="15.6" x14ac:dyDescent="0.3">
      <c r="F69" s="5" t="s">
        <v>74</v>
      </c>
      <c r="G69" s="62"/>
      <c r="H69" s="63" t="s">
        <v>78</v>
      </c>
      <c r="I69" s="65">
        <f>P59</f>
        <v>3.2065458495536478E-2</v>
      </c>
    </row>
  </sheetData>
  <mergeCells count="5">
    <mergeCell ref="C5:G5"/>
    <mergeCell ref="F7:G7"/>
    <mergeCell ref="L36:N37"/>
    <mergeCell ref="D51:K52"/>
    <mergeCell ref="G63:I6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zoomScale="55" zoomScaleNormal="55" workbookViewId="0">
      <selection activeCell="I70" sqref="I70"/>
    </sheetView>
  </sheetViews>
  <sheetFormatPr baseColWidth="10" defaultRowHeight="14.4" x14ac:dyDescent="0.3"/>
  <cols>
    <col min="1" max="2" width="11.5546875" style="5"/>
    <col min="3" max="3" width="22.88671875" style="5" customWidth="1"/>
    <col min="4" max="4" width="26.21875" style="5" customWidth="1"/>
    <col min="5" max="7" width="11.5546875" style="5"/>
    <col min="8" max="9" width="11.44140625" style="5" customWidth="1"/>
    <col min="10" max="10" width="14.6640625" style="5" customWidth="1"/>
    <col min="11" max="12" width="11.5546875" style="5"/>
    <col min="13" max="13" width="16" style="5" customWidth="1"/>
    <col min="14" max="14" width="11.5546875" style="5"/>
    <col min="15" max="15" width="13.21875" style="5" customWidth="1"/>
    <col min="16" max="16" width="14.21875" style="5" customWidth="1"/>
    <col min="17" max="16384" width="11.5546875" style="5"/>
  </cols>
  <sheetData>
    <row r="1" spans="1:20" ht="18" x14ac:dyDescent="0.35">
      <c r="C1" s="46" t="s">
        <v>82</v>
      </c>
      <c r="D1" s="47"/>
      <c r="E1" s="47"/>
      <c r="F1" s="47"/>
      <c r="G1" s="47"/>
      <c r="L1" s="45" t="s">
        <v>61</v>
      </c>
      <c r="M1" s="45"/>
      <c r="N1" s="45"/>
      <c r="O1" s="45"/>
      <c r="P1" s="8"/>
      <c r="Q1" s="8"/>
      <c r="R1" s="8"/>
    </row>
    <row r="2" spans="1:20" x14ac:dyDescent="0.3">
      <c r="C2" s="10"/>
      <c r="D2" s="11"/>
      <c r="E2" s="11"/>
      <c r="F2" s="11"/>
      <c r="G2" s="11"/>
      <c r="L2" s="5" t="s">
        <v>84</v>
      </c>
    </row>
    <row r="3" spans="1:20" ht="15.6" x14ac:dyDescent="0.3">
      <c r="A3" s="48" t="s">
        <v>53</v>
      </c>
      <c r="B3" s="12"/>
      <c r="C3" s="9" t="s">
        <v>79</v>
      </c>
      <c r="D3" s="9"/>
      <c r="E3" s="9"/>
    </row>
    <row r="5" spans="1:20" ht="15.6" x14ac:dyDescent="0.3">
      <c r="C5" s="77" t="s">
        <v>54</v>
      </c>
      <c r="D5" s="77"/>
      <c r="E5" s="77"/>
      <c r="F5" s="77"/>
      <c r="G5" s="77"/>
      <c r="L5" s="40" t="s">
        <v>31</v>
      </c>
      <c r="M5" s="41"/>
      <c r="N5" s="41"/>
    </row>
    <row r="6" spans="1:20" ht="15.6" x14ac:dyDescent="0.3">
      <c r="C6" s="49"/>
      <c r="D6" s="49"/>
      <c r="E6" s="49"/>
      <c r="F6" s="49"/>
      <c r="G6" s="49"/>
      <c r="R6" s="58" t="s">
        <v>62</v>
      </c>
      <c r="S6" s="37"/>
      <c r="T6" s="38"/>
    </row>
    <row r="7" spans="1:20" x14ac:dyDescent="0.3">
      <c r="C7" s="50" t="s">
        <v>55</v>
      </c>
      <c r="D7" s="53" t="s">
        <v>56</v>
      </c>
      <c r="F7" s="78" t="s">
        <v>60</v>
      </c>
      <c r="G7" s="79"/>
      <c r="L7" s="54" t="s">
        <v>0</v>
      </c>
      <c r="M7" s="54" t="s">
        <v>20</v>
      </c>
      <c r="O7" s="55" t="s">
        <v>67</v>
      </c>
      <c r="P7" s="55"/>
      <c r="R7" s="31"/>
      <c r="S7" s="32"/>
      <c r="T7" s="33"/>
    </row>
    <row r="8" spans="1:20" x14ac:dyDescent="0.3">
      <c r="A8" s="5" t="s">
        <v>57</v>
      </c>
      <c r="C8" s="50" t="s">
        <v>81</v>
      </c>
      <c r="D8" s="50" t="s">
        <v>80</v>
      </c>
      <c r="E8" s="6"/>
      <c r="F8" s="50" t="s">
        <v>17</v>
      </c>
      <c r="G8" s="50" t="s">
        <v>18</v>
      </c>
      <c r="L8" s="64"/>
      <c r="M8" s="64"/>
      <c r="O8" s="57" t="s">
        <v>21</v>
      </c>
      <c r="P8" s="57" t="s">
        <v>22</v>
      </c>
      <c r="R8" s="31" t="s">
        <v>3</v>
      </c>
      <c r="S8" s="32" t="s">
        <v>6</v>
      </c>
      <c r="T8" s="33" t="s">
        <v>11</v>
      </c>
    </row>
    <row r="9" spans="1:20" x14ac:dyDescent="0.3">
      <c r="B9" s="5">
        <v>1</v>
      </c>
      <c r="C9" s="51">
        <v>1.05</v>
      </c>
      <c r="D9" s="52">
        <v>19.850000000000001</v>
      </c>
      <c r="E9" s="52"/>
      <c r="F9" s="52">
        <v>0.1</v>
      </c>
      <c r="G9" s="52">
        <v>1</v>
      </c>
      <c r="K9" s="5">
        <v>1</v>
      </c>
      <c r="L9" s="4">
        <f>IF(C9&gt;0,C9,"")</f>
        <v>1.05</v>
      </c>
      <c r="M9" s="4">
        <f>IFERROR(LN(D9),"")</f>
        <v>2.9882040071331994</v>
      </c>
      <c r="N9" s="1"/>
      <c r="O9" s="56">
        <f>IF(F9&gt;0,F9,"")</f>
        <v>0.1</v>
      </c>
      <c r="P9" s="56">
        <f>IFERROR(G9/D9,"")</f>
        <v>5.037783375314861E-2</v>
      </c>
      <c r="R9" s="31">
        <f>IFERROR(L9^2,"")</f>
        <v>1.1025</v>
      </c>
      <c r="S9" s="32">
        <f>IFERROR(L9*M9,"")</f>
        <v>3.1376142074898596</v>
      </c>
      <c r="T9" s="33">
        <f t="shared" ref="T9:T29" si="0">IF(ISNUMBER(L9),(M9-$N$38*L9-$N$41)^2,0)</f>
        <v>2.2903543613487639E-3</v>
      </c>
    </row>
    <row r="10" spans="1:20" x14ac:dyDescent="0.3">
      <c r="B10" s="5">
        <v>2</v>
      </c>
      <c r="C10" s="51">
        <v>2.1</v>
      </c>
      <c r="D10" s="52">
        <v>12.05</v>
      </c>
      <c r="E10" s="52"/>
      <c r="F10" s="52">
        <v>0.05</v>
      </c>
      <c r="G10" s="52">
        <v>0.05</v>
      </c>
      <c r="K10" s="5">
        <v>2</v>
      </c>
      <c r="L10" s="4">
        <f t="shared" ref="L10:L29" si="1">IF(C10&gt;0,C10,"")</f>
        <v>2.1</v>
      </c>
      <c r="M10" s="4">
        <f t="shared" ref="M10:M29" si="2">IFERROR(LN(D10),"")</f>
        <v>2.4890646599366639</v>
      </c>
      <c r="N10" s="1"/>
      <c r="O10" s="56">
        <f t="shared" ref="O10:O29" si="3">IF(F10&gt;0,F10,"")</f>
        <v>0.05</v>
      </c>
      <c r="P10" s="56">
        <f t="shared" ref="P10:P29" si="4">IFERROR(G10/D10,"")</f>
        <v>4.1493775933609959E-3</v>
      </c>
      <c r="R10" s="31">
        <f t="shared" ref="R10:R29" si="5">IFERROR(L10^2,"")</f>
        <v>4.41</v>
      </c>
      <c r="S10" s="32">
        <f t="shared" ref="S10:S29" si="6">IFERROR(L10*M10,"")</f>
        <v>5.2270357858669945</v>
      </c>
      <c r="T10" s="33">
        <f t="shared" si="0"/>
        <v>2.9779401862650417E-3</v>
      </c>
    </row>
    <row r="11" spans="1:20" x14ac:dyDescent="0.3">
      <c r="B11" s="5">
        <v>3</v>
      </c>
      <c r="C11" s="51">
        <v>3</v>
      </c>
      <c r="D11" s="52">
        <v>7.15</v>
      </c>
      <c r="E11" s="52"/>
      <c r="F11" s="52">
        <v>0.05</v>
      </c>
      <c r="G11" s="52">
        <v>0.05</v>
      </c>
      <c r="K11" s="5">
        <v>3</v>
      </c>
      <c r="L11" s="4">
        <f t="shared" si="1"/>
        <v>3</v>
      </c>
      <c r="M11" s="4">
        <f t="shared" si="2"/>
        <v>1.9671123567059163</v>
      </c>
      <c r="N11" s="1"/>
      <c r="O11" s="56">
        <f t="shared" si="3"/>
        <v>0.05</v>
      </c>
      <c r="P11" s="56">
        <f t="shared" si="4"/>
        <v>6.993006993006993E-3</v>
      </c>
      <c r="R11" s="31">
        <f t="shared" si="5"/>
        <v>9</v>
      </c>
      <c r="S11" s="32">
        <f>IFERROR(L11*M11,"")</f>
        <v>5.9013370701177488</v>
      </c>
      <c r="T11" s="33">
        <f t="shared" si="0"/>
        <v>1.1420473280420974E-3</v>
      </c>
    </row>
    <row r="12" spans="1:20" ht="15" customHeight="1" x14ac:dyDescent="0.3">
      <c r="B12" s="5">
        <v>4</v>
      </c>
      <c r="C12" s="51">
        <v>4</v>
      </c>
      <c r="D12" s="52">
        <v>4.22</v>
      </c>
      <c r="E12" s="52"/>
      <c r="F12" s="52">
        <v>0.05</v>
      </c>
      <c r="G12" s="52">
        <v>0.05</v>
      </c>
      <c r="K12" s="5">
        <v>4</v>
      </c>
      <c r="L12" s="4">
        <f t="shared" si="1"/>
        <v>4</v>
      </c>
      <c r="M12" s="4">
        <f t="shared" si="2"/>
        <v>1.4398351280479205</v>
      </c>
      <c r="N12" s="1"/>
      <c r="O12" s="56">
        <f t="shared" si="3"/>
        <v>0.05</v>
      </c>
      <c r="P12" s="56">
        <f t="shared" si="4"/>
        <v>1.1848341232227489E-2</v>
      </c>
      <c r="R12" s="31">
        <f t="shared" si="5"/>
        <v>16</v>
      </c>
      <c r="S12" s="32">
        <f t="shared" si="6"/>
        <v>5.7593405121916819</v>
      </c>
      <c r="T12" s="33">
        <f t="shared" si="0"/>
        <v>6.2896657277637658E-3</v>
      </c>
    </row>
    <row r="13" spans="1:20" x14ac:dyDescent="0.3">
      <c r="B13" s="5">
        <v>5</v>
      </c>
      <c r="C13" s="51">
        <v>5</v>
      </c>
      <c r="D13" s="52">
        <v>2.71</v>
      </c>
      <c r="E13" s="52"/>
      <c r="F13" s="52">
        <v>0.05</v>
      </c>
      <c r="G13" s="52">
        <v>0.05</v>
      </c>
      <c r="K13" s="5">
        <v>5</v>
      </c>
      <c r="L13" s="4">
        <f t="shared" si="1"/>
        <v>5</v>
      </c>
      <c r="M13" s="4">
        <f t="shared" si="2"/>
        <v>0.99694863489160956</v>
      </c>
      <c r="N13" s="1"/>
      <c r="O13" s="56">
        <f t="shared" si="3"/>
        <v>0.05</v>
      </c>
      <c r="P13" s="56">
        <f t="shared" si="4"/>
        <v>1.8450184501845018E-2</v>
      </c>
      <c r="R13" s="31">
        <f t="shared" si="5"/>
        <v>25</v>
      </c>
      <c r="S13" s="32">
        <f t="shared" si="6"/>
        <v>4.9847431744580479</v>
      </c>
      <c r="T13" s="33">
        <f t="shared" si="0"/>
        <v>1.6345767645874435E-3</v>
      </c>
    </row>
    <row r="14" spans="1:20" x14ac:dyDescent="0.3">
      <c r="B14" s="5">
        <v>6</v>
      </c>
      <c r="C14" s="51">
        <v>6</v>
      </c>
      <c r="D14" s="52">
        <v>1.58</v>
      </c>
      <c r="E14" s="52"/>
      <c r="F14" s="52">
        <v>0.2</v>
      </c>
      <c r="G14" s="52">
        <v>0.05</v>
      </c>
      <c r="K14" s="5">
        <v>6</v>
      </c>
      <c r="L14" s="4">
        <f t="shared" si="1"/>
        <v>6</v>
      </c>
      <c r="M14" s="4">
        <f t="shared" si="2"/>
        <v>0.45742484703887548</v>
      </c>
      <c r="N14" s="1"/>
      <c r="O14" s="56">
        <f t="shared" si="3"/>
        <v>0.2</v>
      </c>
      <c r="P14" s="56">
        <f t="shared" si="4"/>
        <v>3.1645569620253167E-2</v>
      </c>
      <c r="R14" s="31">
        <f t="shared" si="5"/>
        <v>36</v>
      </c>
      <c r="S14" s="32">
        <f t="shared" si="6"/>
        <v>2.7445490822332528</v>
      </c>
      <c r="T14" s="33">
        <f t="shared" si="0"/>
        <v>9.6412133874764945E-3</v>
      </c>
    </row>
    <row r="15" spans="1:20" x14ac:dyDescent="0.3">
      <c r="B15" s="5">
        <v>7</v>
      </c>
      <c r="C15" s="51">
        <v>7</v>
      </c>
      <c r="D15" s="52">
        <v>1.25</v>
      </c>
      <c r="E15" s="52"/>
      <c r="F15" s="52">
        <v>0.2</v>
      </c>
      <c r="G15" s="52">
        <v>0.2</v>
      </c>
      <c r="K15" s="5">
        <v>7</v>
      </c>
      <c r="L15" s="4">
        <f t="shared" si="1"/>
        <v>7</v>
      </c>
      <c r="M15" s="4">
        <f>IFERROR(LN(D15),"")</f>
        <v>0.22314355131420976</v>
      </c>
      <c r="N15" s="1"/>
      <c r="O15" s="56">
        <f t="shared" si="3"/>
        <v>0.2</v>
      </c>
      <c r="P15" s="56">
        <f t="shared" si="4"/>
        <v>0.16</v>
      </c>
      <c r="R15" s="31">
        <f>IFERROR(L15^2,"")</f>
        <v>49</v>
      </c>
      <c r="S15" s="32">
        <f t="shared" si="6"/>
        <v>1.5620048591994684</v>
      </c>
      <c r="T15" s="33">
        <f t="shared" si="0"/>
        <v>2.228840886729418E-2</v>
      </c>
    </row>
    <row r="16" spans="1:20" x14ac:dyDescent="0.3">
      <c r="B16" s="5">
        <v>8</v>
      </c>
      <c r="C16" s="52"/>
      <c r="D16" s="52"/>
      <c r="E16" s="52"/>
      <c r="F16" s="52"/>
      <c r="G16" s="52"/>
      <c r="K16" s="5">
        <v>8</v>
      </c>
      <c r="L16" s="4" t="str">
        <f t="shared" si="1"/>
        <v/>
      </c>
      <c r="M16" s="4" t="str">
        <f t="shared" si="2"/>
        <v/>
      </c>
      <c r="N16" s="1"/>
      <c r="O16" s="56" t="str">
        <f t="shared" si="3"/>
        <v/>
      </c>
      <c r="P16" s="56" t="str">
        <f t="shared" si="4"/>
        <v/>
      </c>
      <c r="R16" s="31" t="str">
        <f>IFERROR(L16^2,"")</f>
        <v/>
      </c>
      <c r="S16" s="32" t="str">
        <f>IFERROR(L16*M16,"")</f>
        <v/>
      </c>
      <c r="T16" s="33">
        <f t="shared" si="0"/>
        <v>0</v>
      </c>
    </row>
    <row r="17" spans="2:20" x14ac:dyDescent="0.3">
      <c r="B17" s="5">
        <v>9</v>
      </c>
      <c r="C17" s="52"/>
      <c r="D17" s="52"/>
      <c r="E17" s="52"/>
      <c r="F17" s="52"/>
      <c r="G17" s="52"/>
      <c r="K17" s="5">
        <v>9</v>
      </c>
      <c r="L17" s="4" t="str">
        <f t="shared" si="1"/>
        <v/>
      </c>
      <c r="M17" s="4" t="str">
        <f t="shared" si="2"/>
        <v/>
      </c>
      <c r="N17" s="1"/>
      <c r="O17" s="56" t="str">
        <f t="shared" si="3"/>
        <v/>
      </c>
      <c r="P17" s="56" t="str">
        <f t="shared" si="4"/>
        <v/>
      </c>
      <c r="R17" s="31" t="str">
        <f t="shared" si="5"/>
        <v/>
      </c>
      <c r="S17" s="32" t="str">
        <f t="shared" si="6"/>
        <v/>
      </c>
      <c r="T17" s="33">
        <f t="shared" si="0"/>
        <v>0</v>
      </c>
    </row>
    <row r="18" spans="2:20" x14ac:dyDescent="0.3">
      <c r="B18" s="5">
        <v>10</v>
      </c>
      <c r="C18" s="52"/>
      <c r="D18" s="52"/>
      <c r="E18" s="52"/>
      <c r="F18" s="52"/>
      <c r="G18" s="52"/>
      <c r="K18" s="5">
        <v>10</v>
      </c>
      <c r="L18" s="4" t="str">
        <f t="shared" si="1"/>
        <v/>
      </c>
      <c r="M18" s="4" t="str">
        <f t="shared" si="2"/>
        <v/>
      </c>
      <c r="N18" s="1"/>
      <c r="O18" s="56" t="str">
        <f t="shared" si="3"/>
        <v/>
      </c>
      <c r="P18" s="56" t="str">
        <f t="shared" si="4"/>
        <v/>
      </c>
      <c r="R18" s="31" t="str">
        <f t="shared" si="5"/>
        <v/>
      </c>
      <c r="S18" s="32" t="str">
        <f t="shared" si="6"/>
        <v/>
      </c>
      <c r="T18" s="33">
        <f t="shared" si="0"/>
        <v>0</v>
      </c>
    </row>
    <row r="19" spans="2:20" x14ac:dyDescent="0.3">
      <c r="B19" s="5">
        <v>11</v>
      </c>
      <c r="C19" s="52"/>
      <c r="D19" s="52"/>
      <c r="E19" s="52"/>
      <c r="F19" s="52"/>
      <c r="G19" s="52"/>
      <c r="K19" s="5">
        <v>11</v>
      </c>
      <c r="L19" s="4" t="str">
        <f t="shared" si="1"/>
        <v/>
      </c>
      <c r="M19" s="4" t="str">
        <f t="shared" si="2"/>
        <v/>
      </c>
      <c r="N19" s="1"/>
      <c r="O19" s="56" t="str">
        <f t="shared" si="3"/>
        <v/>
      </c>
      <c r="P19" s="56" t="str">
        <f t="shared" si="4"/>
        <v/>
      </c>
      <c r="R19" s="31" t="str">
        <f t="shared" si="5"/>
        <v/>
      </c>
      <c r="S19" s="32" t="str">
        <f t="shared" si="6"/>
        <v/>
      </c>
      <c r="T19" s="33">
        <f t="shared" si="0"/>
        <v>0</v>
      </c>
    </row>
    <row r="20" spans="2:20" x14ac:dyDescent="0.3">
      <c r="B20" s="5">
        <v>12</v>
      </c>
      <c r="C20" s="52"/>
      <c r="D20" s="52"/>
      <c r="E20" s="52"/>
      <c r="F20" s="52"/>
      <c r="G20" s="52"/>
      <c r="K20" s="5">
        <v>12</v>
      </c>
      <c r="L20" s="4" t="str">
        <f t="shared" si="1"/>
        <v/>
      </c>
      <c r="M20" s="4" t="str">
        <f t="shared" si="2"/>
        <v/>
      </c>
      <c r="N20" s="1"/>
      <c r="O20" s="56" t="str">
        <f t="shared" si="3"/>
        <v/>
      </c>
      <c r="P20" s="56" t="str">
        <f t="shared" si="4"/>
        <v/>
      </c>
      <c r="R20" s="31" t="str">
        <f t="shared" si="5"/>
        <v/>
      </c>
      <c r="S20" s="32" t="str">
        <f t="shared" si="6"/>
        <v/>
      </c>
      <c r="T20" s="33">
        <f t="shared" si="0"/>
        <v>0</v>
      </c>
    </row>
    <row r="21" spans="2:20" x14ac:dyDescent="0.3">
      <c r="B21" s="5">
        <v>13</v>
      </c>
      <c r="C21" s="52"/>
      <c r="D21" s="52"/>
      <c r="E21" s="52"/>
      <c r="F21" s="52"/>
      <c r="G21" s="52"/>
      <c r="K21" s="5">
        <v>13</v>
      </c>
      <c r="L21" s="4" t="str">
        <f t="shared" si="1"/>
        <v/>
      </c>
      <c r="M21" s="4" t="str">
        <f t="shared" si="2"/>
        <v/>
      </c>
      <c r="N21" s="1"/>
      <c r="O21" s="56" t="str">
        <f t="shared" si="3"/>
        <v/>
      </c>
      <c r="P21" s="56" t="str">
        <f t="shared" si="4"/>
        <v/>
      </c>
      <c r="R21" s="31" t="str">
        <f t="shared" si="5"/>
        <v/>
      </c>
      <c r="S21" s="32" t="str">
        <f t="shared" si="6"/>
        <v/>
      </c>
      <c r="T21" s="33">
        <f t="shared" si="0"/>
        <v>0</v>
      </c>
    </row>
    <row r="22" spans="2:20" x14ac:dyDescent="0.3">
      <c r="B22" s="5">
        <v>14</v>
      </c>
      <c r="C22" s="52"/>
      <c r="D22" s="52"/>
      <c r="E22" s="52"/>
      <c r="F22" s="52"/>
      <c r="G22" s="52"/>
      <c r="K22" s="5">
        <v>14</v>
      </c>
      <c r="L22" s="4" t="str">
        <f t="shared" si="1"/>
        <v/>
      </c>
      <c r="M22" s="4" t="str">
        <f t="shared" si="2"/>
        <v/>
      </c>
      <c r="N22" s="1"/>
      <c r="O22" s="56" t="str">
        <f t="shared" si="3"/>
        <v/>
      </c>
      <c r="P22" s="56" t="str">
        <f t="shared" si="4"/>
        <v/>
      </c>
      <c r="R22" s="31" t="str">
        <f t="shared" si="5"/>
        <v/>
      </c>
      <c r="S22" s="32" t="str">
        <f t="shared" si="6"/>
        <v/>
      </c>
      <c r="T22" s="33">
        <f t="shared" si="0"/>
        <v>0</v>
      </c>
    </row>
    <row r="23" spans="2:20" x14ac:dyDescent="0.3">
      <c r="B23" s="5">
        <v>15</v>
      </c>
      <c r="C23" s="52"/>
      <c r="D23" s="52"/>
      <c r="E23" s="52"/>
      <c r="F23" s="52"/>
      <c r="G23" s="52"/>
      <c r="K23" s="5">
        <v>15</v>
      </c>
      <c r="L23" s="4" t="str">
        <f t="shared" si="1"/>
        <v/>
      </c>
      <c r="M23" s="4" t="str">
        <f t="shared" si="2"/>
        <v/>
      </c>
      <c r="N23" s="1"/>
      <c r="O23" s="56" t="str">
        <f t="shared" si="3"/>
        <v/>
      </c>
      <c r="P23" s="56" t="str">
        <f t="shared" si="4"/>
        <v/>
      </c>
      <c r="R23" s="31" t="str">
        <f t="shared" si="5"/>
        <v/>
      </c>
      <c r="S23" s="32" t="str">
        <f t="shared" si="6"/>
        <v/>
      </c>
      <c r="T23" s="33">
        <f t="shared" si="0"/>
        <v>0</v>
      </c>
    </row>
    <row r="24" spans="2:20" x14ac:dyDescent="0.3">
      <c r="B24" s="5">
        <v>16</v>
      </c>
      <c r="C24" s="52"/>
      <c r="D24" s="52"/>
      <c r="E24" s="52"/>
      <c r="F24" s="52"/>
      <c r="G24" s="52"/>
      <c r="K24" s="5">
        <v>16</v>
      </c>
      <c r="L24" s="4" t="str">
        <f t="shared" si="1"/>
        <v/>
      </c>
      <c r="M24" s="4" t="str">
        <f t="shared" si="2"/>
        <v/>
      </c>
      <c r="N24" s="1"/>
      <c r="O24" s="56" t="str">
        <f t="shared" si="3"/>
        <v/>
      </c>
      <c r="P24" s="56" t="str">
        <f t="shared" si="4"/>
        <v/>
      </c>
      <c r="R24" s="31" t="str">
        <f t="shared" si="5"/>
        <v/>
      </c>
      <c r="S24" s="32" t="str">
        <f t="shared" si="6"/>
        <v/>
      </c>
      <c r="T24" s="33">
        <f t="shared" si="0"/>
        <v>0</v>
      </c>
    </row>
    <row r="25" spans="2:20" x14ac:dyDescent="0.3">
      <c r="B25" s="5">
        <v>17</v>
      </c>
      <c r="C25" s="52"/>
      <c r="D25" s="52"/>
      <c r="E25" s="52"/>
      <c r="F25" s="52"/>
      <c r="G25" s="52"/>
      <c r="K25" s="5">
        <v>17</v>
      </c>
      <c r="L25" s="4" t="str">
        <f t="shared" si="1"/>
        <v/>
      </c>
      <c r="M25" s="4" t="str">
        <f t="shared" si="2"/>
        <v/>
      </c>
      <c r="N25" s="1"/>
      <c r="O25" s="56" t="str">
        <f t="shared" si="3"/>
        <v/>
      </c>
      <c r="P25" s="56" t="str">
        <f t="shared" si="4"/>
        <v/>
      </c>
      <c r="R25" s="31" t="str">
        <f>IFERROR(L25^2,"")</f>
        <v/>
      </c>
      <c r="S25" s="32" t="str">
        <f t="shared" si="6"/>
        <v/>
      </c>
      <c r="T25" s="33">
        <f t="shared" si="0"/>
        <v>0</v>
      </c>
    </row>
    <row r="26" spans="2:20" x14ac:dyDescent="0.3">
      <c r="B26" s="5">
        <v>18</v>
      </c>
      <c r="C26" s="52"/>
      <c r="D26" s="52"/>
      <c r="E26" s="52"/>
      <c r="F26" s="52"/>
      <c r="G26" s="52"/>
      <c r="K26" s="5">
        <v>18</v>
      </c>
      <c r="L26" s="4" t="str">
        <f t="shared" si="1"/>
        <v/>
      </c>
      <c r="M26" s="4" t="str">
        <f t="shared" si="2"/>
        <v/>
      </c>
      <c r="N26" s="1"/>
      <c r="O26" s="56" t="str">
        <f t="shared" si="3"/>
        <v/>
      </c>
      <c r="P26" s="56" t="str">
        <f t="shared" si="4"/>
        <v/>
      </c>
      <c r="R26" s="31" t="str">
        <f t="shared" si="5"/>
        <v/>
      </c>
      <c r="S26" s="32" t="str">
        <f t="shared" si="6"/>
        <v/>
      </c>
      <c r="T26" s="33">
        <f t="shared" si="0"/>
        <v>0</v>
      </c>
    </row>
    <row r="27" spans="2:20" x14ac:dyDescent="0.3">
      <c r="B27" s="5">
        <v>19</v>
      </c>
      <c r="C27" s="52"/>
      <c r="D27" s="52"/>
      <c r="E27" s="52"/>
      <c r="F27" s="52"/>
      <c r="G27" s="52"/>
      <c r="K27" s="5">
        <v>19</v>
      </c>
      <c r="L27" s="4" t="str">
        <f t="shared" si="1"/>
        <v/>
      </c>
      <c r="M27" s="4" t="str">
        <f t="shared" si="2"/>
        <v/>
      </c>
      <c r="N27" s="1"/>
      <c r="O27" s="56" t="str">
        <f t="shared" si="3"/>
        <v/>
      </c>
      <c r="P27" s="56" t="str">
        <f t="shared" si="4"/>
        <v/>
      </c>
      <c r="R27" s="31" t="str">
        <f t="shared" si="5"/>
        <v/>
      </c>
      <c r="S27" s="32" t="str">
        <f t="shared" si="6"/>
        <v/>
      </c>
      <c r="T27" s="33">
        <f t="shared" si="0"/>
        <v>0</v>
      </c>
    </row>
    <row r="28" spans="2:20" x14ac:dyDescent="0.3">
      <c r="B28" s="5">
        <v>20</v>
      </c>
      <c r="C28" s="52"/>
      <c r="D28" s="52"/>
      <c r="E28" s="52"/>
      <c r="F28" s="52"/>
      <c r="G28" s="52"/>
      <c r="K28" s="5">
        <v>20</v>
      </c>
      <c r="L28" s="4" t="str">
        <f t="shared" si="1"/>
        <v/>
      </c>
      <c r="M28" s="4" t="str">
        <f t="shared" si="2"/>
        <v/>
      </c>
      <c r="N28" s="1"/>
      <c r="O28" s="56" t="str">
        <f t="shared" si="3"/>
        <v/>
      </c>
      <c r="P28" s="56" t="str">
        <f t="shared" si="4"/>
        <v/>
      </c>
      <c r="R28" s="31" t="str">
        <f t="shared" si="5"/>
        <v/>
      </c>
      <c r="S28" s="32" t="str">
        <f t="shared" si="6"/>
        <v/>
      </c>
      <c r="T28" s="33">
        <f t="shared" si="0"/>
        <v>0</v>
      </c>
    </row>
    <row r="29" spans="2:20" x14ac:dyDescent="0.3">
      <c r="B29" s="5">
        <v>21</v>
      </c>
      <c r="C29" s="52"/>
      <c r="D29" s="52"/>
      <c r="E29" s="52"/>
      <c r="F29" s="52"/>
      <c r="G29" s="52"/>
      <c r="I29" s="1" t="str">
        <f t="shared" ref="I29" si="7">L29</f>
        <v/>
      </c>
      <c r="J29" s="1" t="str">
        <f>M29</f>
        <v/>
      </c>
      <c r="K29" s="5">
        <v>21</v>
      </c>
      <c r="L29" s="4" t="str">
        <f t="shared" si="1"/>
        <v/>
      </c>
      <c r="M29" s="4" t="str">
        <f t="shared" si="2"/>
        <v/>
      </c>
      <c r="N29" s="1"/>
      <c r="O29" s="56" t="str">
        <f t="shared" si="3"/>
        <v/>
      </c>
      <c r="P29" s="56" t="str">
        <f t="shared" si="4"/>
        <v/>
      </c>
      <c r="R29" s="31" t="str">
        <f t="shared" si="5"/>
        <v/>
      </c>
      <c r="S29" s="32" t="str">
        <f t="shared" si="6"/>
        <v/>
      </c>
      <c r="T29" s="33">
        <f t="shared" si="0"/>
        <v>0</v>
      </c>
    </row>
    <row r="30" spans="2:20" x14ac:dyDescent="0.3">
      <c r="R30" s="31"/>
      <c r="S30" s="32"/>
      <c r="T30" s="33"/>
    </row>
    <row r="31" spans="2:20" x14ac:dyDescent="0.3">
      <c r="K31" s="58"/>
      <c r="L31" s="37" t="s">
        <v>9</v>
      </c>
      <c r="M31" s="37" t="s">
        <v>1</v>
      </c>
      <c r="N31" s="38" t="s">
        <v>2</v>
      </c>
      <c r="O31" s="38" t="s">
        <v>4</v>
      </c>
      <c r="R31" s="31" t="s">
        <v>5</v>
      </c>
      <c r="S31" s="32" t="s">
        <v>7</v>
      </c>
      <c r="T31" s="33" t="s">
        <v>13</v>
      </c>
    </row>
    <row r="32" spans="2:20" x14ac:dyDescent="0.3">
      <c r="K32" s="34"/>
      <c r="L32" s="59">
        <f>21-COUNTBLANK(L9:L29)</f>
        <v>7</v>
      </c>
      <c r="M32" s="59">
        <f>SUM(L9:L29)</f>
        <v>28.15</v>
      </c>
      <c r="N32" s="60">
        <f>SUM(M9:M29)</f>
        <v>10.561733185068396</v>
      </c>
      <c r="O32" s="36">
        <f>M32^2</f>
        <v>792.4224999999999</v>
      </c>
      <c r="R32" s="34">
        <f>SUM(R9:R29)</f>
        <v>140.51249999999999</v>
      </c>
      <c r="S32" s="35">
        <f>SUM(S9:S29)</f>
        <v>29.316624691557056</v>
      </c>
      <c r="T32" s="36">
        <f>SUM(T9:T29)</f>
        <v>4.626420662277779E-2</v>
      </c>
    </row>
    <row r="33" spans="11:16" x14ac:dyDescent="0.3">
      <c r="L33" s="5" t="s">
        <v>23</v>
      </c>
    </row>
    <row r="36" spans="11:16" x14ac:dyDescent="0.3">
      <c r="L36" s="80" t="s">
        <v>88</v>
      </c>
      <c r="M36" s="80"/>
      <c r="N36" s="80"/>
    </row>
    <row r="37" spans="11:16" ht="15.6" customHeight="1" x14ac:dyDescent="0.3">
      <c r="L37" s="80"/>
      <c r="M37" s="80"/>
      <c r="N37" s="80"/>
      <c r="P37" s="5" t="s">
        <v>89</v>
      </c>
    </row>
    <row r="38" spans="11:16" ht="15.6" x14ac:dyDescent="0.3">
      <c r="L38" s="61" t="s">
        <v>64</v>
      </c>
      <c r="M38" s="63" t="s">
        <v>8</v>
      </c>
      <c r="N38" s="63">
        <f>(M32*N32-L32*S32)/(O32-L32*R32)</f>
        <v>-0.48176400658476159</v>
      </c>
    </row>
    <row r="39" spans="11:16" ht="15.6" x14ac:dyDescent="0.3">
      <c r="K39" s="5" t="s">
        <v>65</v>
      </c>
      <c r="L39" s="62"/>
      <c r="M39" s="63" t="s">
        <v>12</v>
      </c>
      <c r="N39" s="63">
        <f>((L32/(L32*R32-O32))*(1/L32*T32))^0.5</f>
        <v>1.5556731957674411E-2</v>
      </c>
    </row>
    <row r="40" spans="11:16" ht="15.6" x14ac:dyDescent="0.3">
      <c r="L40" s="62"/>
      <c r="M40" s="63"/>
      <c r="N40" s="63"/>
    </row>
    <row r="41" spans="11:16" ht="15.6" x14ac:dyDescent="0.3">
      <c r="K41" s="5" t="s">
        <v>49</v>
      </c>
      <c r="L41" s="62"/>
      <c r="M41" s="63" t="s">
        <v>10</v>
      </c>
      <c r="N41" s="63">
        <f>(M32*S32-N32*R32)/(O32-L32*R32)</f>
        <v>3.4461985672042048</v>
      </c>
    </row>
    <row r="42" spans="11:16" ht="15.6" x14ac:dyDescent="0.3">
      <c r="K42" s="5" t="s">
        <v>66</v>
      </c>
      <c r="L42" s="62"/>
      <c r="M42" s="63" t="s">
        <v>14</v>
      </c>
      <c r="N42" s="63">
        <f>((R32/(L32*R32-O32))*1/L32 * T32)^0.5</f>
        <v>6.9699045281303607E-2</v>
      </c>
    </row>
    <row r="51" spans="4:17" x14ac:dyDescent="0.3">
      <c r="D51" s="81" t="s">
        <v>68</v>
      </c>
      <c r="E51" s="82"/>
      <c r="F51" s="82"/>
      <c r="G51" s="82"/>
      <c r="H51" s="82"/>
      <c r="I51" s="82"/>
      <c r="J51" s="82"/>
      <c r="K51" s="82"/>
    </row>
    <row r="52" spans="4:17" x14ac:dyDescent="0.3">
      <c r="D52" s="82"/>
      <c r="E52" s="82"/>
      <c r="F52" s="82"/>
      <c r="G52" s="82"/>
      <c r="H52" s="82"/>
      <c r="I52" s="82"/>
      <c r="J52" s="82"/>
      <c r="K52" s="82"/>
    </row>
    <row r="54" spans="4:17" x14ac:dyDescent="0.3">
      <c r="Q54" s="2" t="s">
        <v>29</v>
      </c>
    </row>
    <row r="55" spans="4:17" x14ac:dyDescent="0.3">
      <c r="D55" s="5" t="s">
        <v>85</v>
      </c>
    </row>
    <row r="57" spans="4:17" x14ac:dyDescent="0.3">
      <c r="D57" s="5" t="s">
        <v>24</v>
      </c>
      <c r="G57" s="5" t="s">
        <v>86</v>
      </c>
    </row>
    <row r="59" spans="4:17" x14ac:dyDescent="0.3">
      <c r="D59" s="5" t="s">
        <v>26</v>
      </c>
      <c r="E59" s="5" t="s">
        <v>28</v>
      </c>
      <c r="F59" s="7">
        <f>2.71828^N41</f>
        <v>31.380800256828703</v>
      </c>
      <c r="G59" s="2" t="s">
        <v>27</v>
      </c>
      <c r="H59" s="7">
        <f>F59*N42</f>
        <v>2.1872118180642475</v>
      </c>
      <c r="I59" s="7"/>
      <c r="J59" s="7"/>
      <c r="K59" s="5" t="s">
        <v>29</v>
      </c>
      <c r="L59" s="1" t="s">
        <v>30</v>
      </c>
      <c r="M59" s="1" t="s">
        <v>28</v>
      </c>
      <c r="N59" s="5">
        <f>N38</f>
        <v>-0.48176400658476159</v>
      </c>
      <c r="O59" s="2" t="s">
        <v>27</v>
      </c>
      <c r="P59" s="5">
        <f>N39</f>
        <v>1.5556731957674411E-2</v>
      </c>
    </row>
    <row r="63" spans="4:17" x14ac:dyDescent="0.3">
      <c r="G63" s="80" t="s">
        <v>87</v>
      </c>
      <c r="H63" s="80"/>
      <c r="I63" s="80"/>
    </row>
    <row r="64" spans="4:17" x14ac:dyDescent="0.3">
      <c r="G64" s="80"/>
      <c r="H64" s="80"/>
      <c r="I64" s="80"/>
    </row>
    <row r="65" spans="6:9" ht="15.6" x14ac:dyDescent="0.3">
      <c r="G65" s="61" t="s">
        <v>71</v>
      </c>
      <c r="H65" s="63" t="s">
        <v>75</v>
      </c>
      <c r="I65" s="65">
        <f>EXP(N41)</f>
        <v>31.380873000583946</v>
      </c>
    </row>
    <row r="66" spans="6:9" ht="15.6" x14ac:dyDescent="0.3">
      <c r="F66" s="5" t="s">
        <v>72</v>
      </c>
      <c r="G66" s="62"/>
      <c r="H66" s="63" t="s">
        <v>76</v>
      </c>
      <c r="I66" s="65">
        <f xml:space="preserve"> N42* I65</f>
        <v>2.1872168882345382</v>
      </c>
    </row>
    <row r="67" spans="6:9" ht="15.6" x14ac:dyDescent="0.3">
      <c r="G67" s="62"/>
      <c r="H67" s="63"/>
      <c r="I67" s="65"/>
    </row>
    <row r="68" spans="6:9" ht="15.6" x14ac:dyDescent="0.3">
      <c r="F68" s="5" t="s">
        <v>73</v>
      </c>
      <c r="G68" s="62"/>
      <c r="H68" s="63" t="s">
        <v>77</v>
      </c>
      <c r="I68" s="65">
        <f>N38</f>
        <v>-0.48176400658476159</v>
      </c>
    </row>
    <row r="69" spans="6:9" ht="15.6" x14ac:dyDescent="0.3">
      <c r="F69" s="5" t="s">
        <v>74</v>
      </c>
      <c r="G69" s="62"/>
      <c r="H69" s="63" t="s">
        <v>78</v>
      </c>
      <c r="I69" s="65">
        <f>N39</f>
        <v>1.5556731957674411E-2</v>
      </c>
    </row>
  </sheetData>
  <mergeCells count="5">
    <mergeCell ref="C5:G5"/>
    <mergeCell ref="F7:G7"/>
    <mergeCell ref="L36:N37"/>
    <mergeCell ref="D51:K52"/>
    <mergeCell ref="G63:I6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E12" sqref="A12:E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(5)</vt:lpstr>
      <vt:lpstr>Hoja1 (6)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Ricardo Basile Alvarez</dc:creator>
  <cp:lastModifiedBy>Tomás Ricardo Basile Alvarez</cp:lastModifiedBy>
  <dcterms:created xsi:type="dcterms:W3CDTF">2019-08-07T22:22:11Z</dcterms:created>
  <dcterms:modified xsi:type="dcterms:W3CDTF">2021-07-14T21:39:39Z</dcterms:modified>
</cp:coreProperties>
</file>