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png" ContentType="image/png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E" sheetId="1" state="visible" r:id="rId2"/>
  </sheets>
  <externalReferences>
    <externalReference r:id="rId3"/>
  </externalReferences>
  <definedNames>
    <definedName function="false" hidden="false" localSheetId="0" name="_xlnm.Print_Area" vbProcedure="false">MDE!$F$1:$M$286</definedName>
    <definedName function="false" hidden="false" localSheetId="0" name="_xlnm.Print_Area" vbProcedure="false">MDE!$F$1:$M$286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<sst xmlns="http://schemas.openxmlformats.org/spreadsheetml/2006/main" count="503" uniqueCount="358">
  <si>
    <t xml:space="preserve">Demonstrativo das Receitas e Despesas com Manutenção e Desenvolvimento do Ensino - MDE</t>
  </si>
  <si>
    <t xml:space="preserve">PREFEITURA MUNICIPAL DE SÃO PAULO</t>
  </si>
  <si>
    <t xml:space="preserve">RELATÓRIO RESUMIDO DA EXECUÇÃO ORÇAMENTÁRIA</t>
  </si>
  <si>
    <t xml:space="preserve">DEMONSTRATIVO DAS RECEITAS E DESPESAS COM MANUTENÇÃO E DESENVOLVIMENTO DO ENSINO - MDE</t>
  </si>
  <si>
    <t xml:space="preserve">ORÇAMENTOS FISCAL E DA SEGURIDADE SOCIAL</t>
  </si>
  <si>
    <t xml:space="preserve">6º BIMESTRE  (01/01/2017 A 31/12/2017 - DADOS PROVISÓRIOS)</t>
  </si>
  <si>
    <t xml:space="preserve">RREO - ANEXO 8 (LDB, art. 72)</t>
  </si>
  <si>
    <t xml:space="preserve">RECEITAS DO ENSINO</t>
  </si>
  <si>
    <t xml:space="preserve">BOLETIM RECEITA SOF</t>
  </si>
  <si>
    <t xml:space="preserve">PREVISÃO</t>
  </si>
  <si>
    <t xml:space="preserve">RECEITAS REALIZADAS</t>
  </si>
  <si>
    <t xml:space="preserve">CÓD. ORIGEM RECEITA</t>
  </si>
  <si>
    <t xml:space="preserve">RECEITA RESULTANTE DE IMPOSTOS (caput do art. 212 da Constituição)</t>
  </si>
  <si>
    <t xml:space="preserve">INICIAL</t>
  </si>
  <si>
    <t xml:space="preserve">ATUALIZADA</t>
  </si>
  <si>
    <t xml:space="preserve">Até o Bimestre</t>
  </si>
  <si>
    <t xml:space="preserve">%</t>
  </si>
  <si>
    <t xml:space="preserve">(a)</t>
  </si>
  <si>
    <t xml:space="preserve">(b)</t>
  </si>
  <si>
    <t xml:space="preserve">(c) = (b/a)x100</t>
  </si>
  <si>
    <t xml:space="preserve">1- RECEITA DE IMPOSTOS</t>
  </si>
  <si>
    <t xml:space="preserve">ok</t>
  </si>
  <si>
    <t xml:space="preserve">    1.1- Receita Resultante do Imposto sobre a Propriedade Predial e Territorial Urbana – IPTU</t>
  </si>
  <si>
    <t xml:space="preserve">        1.1.1- IPTU</t>
  </si>
  <si>
    <t xml:space="preserve">1.1.1.2.02.00.00.00</t>
  </si>
  <si>
    <t xml:space="preserve">        1.1.2- Multas, Juros de Mora, Dívida Ativa e Outros Encargos do IPTU</t>
  </si>
  <si>
    <t xml:space="preserve">1.9.1.1.38.00.00.00</t>
  </si>
  <si>
    <t xml:space="preserve">1.9.1.3.11.00.00.00</t>
  </si>
  <si>
    <t xml:space="preserve">1.9.3.1.11.00.00.00</t>
  </si>
  <si>
    <t xml:space="preserve">9.1.1.2.02.00.00.00</t>
  </si>
  <si>
    <r>
      <rPr>
        <sz val="10"/>
        <color rgb="FF000000"/>
        <rFont val="Times New Roman"/>
        <family val="1"/>
        <charset val="1"/>
      </rPr>
      <t xml:space="preserve">    1.2- Receita Resultante do Imposto sobre Transmissão </t>
    </r>
    <r>
      <rPr>
        <i val="true"/>
        <sz val="10"/>
        <color rgb="FF000000"/>
        <rFont val="Times New Roman"/>
        <family val="1"/>
        <charset val="1"/>
      </rPr>
      <t xml:space="preserve">Inter Vivos</t>
    </r>
    <r>
      <rPr>
        <sz val="10"/>
        <color rgb="FF000000"/>
        <rFont val="Times New Roman"/>
        <family val="1"/>
        <charset val="1"/>
      </rPr>
      <t xml:space="preserve"> – ITBI</t>
    </r>
  </si>
  <si>
    <t xml:space="preserve">        1.2.1- ITBI</t>
  </si>
  <si>
    <t xml:space="preserve">1.1.1.2.08.00.00.00</t>
  </si>
  <si>
    <t xml:space="preserve">        1.2.2- Multas, Juros de Mora, Dívida Ativa e Outros Encargos do ITBI</t>
  </si>
  <si>
    <t xml:space="preserve">1.9.1.1.39.00.00.00</t>
  </si>
  <si>
    <t xml:space="preserve">1.9.1.3.12.00.00.00</t>
  </si>
  <si>
    <t xml:space="preserve">1.9.3.1.12.00.00.00</t>
  </si>
  <si>
    <t xml:space="preserve">9.1.1.2.08.00.00.00</t>
  </si>
  <si>
    <t xml:space="preserve">    1.3- Receita Resultante do Imposto sobre Serviços de Qualquer Natureza – ISS</t>
  </si>
  <si>
    <t xml:space="preserve">        1.3.1- ISS</t>
  </si>
  <si>
    <t xml:space="preserve">1.1.1.3.05.00.00.00</t>
  </si>
  <si>
    <t xml:space="preserve">        1.3.2- Multas, Juros de Mora, Dívida Ativa e Outros Encargos do ISS</t>
  </si>
  <si>
    <t xml:space="preserve">1.9.1.1.40.00.00.00</t>
  </si>
  <si>
    <t xml:space="preserve">1.9.1.3.13.00.00.00</t>
  </si>
  <si>
    <t xml:space="preserve">1.9.3.1.13.00.00.00</t>
  </si>
  <si>
    <t xml:space="preserve">9.1.1.3.05.00.00.00</t>
  </si>
  <si>
    <t xml:space="preserve">9.9.1.1.40.00.00.00</t>
  </si>
  <si>
    <t xml:space="preserve">9.9.3.1.13.00.00.00</t>
  </si>
  <si>
    <r>
      <rPr>
        <sz val="10"/>
        <rFont val="Times New Roman"/>
        <family val="1"/>
        <charset val="1"/>
      </rPr>
      <t xml:space="preserve">    1.4- Receita Resultante do Imposto de Renda Retido na Fonte </t>
    </r>
    <r>
      <rPr>
        <sz val="10"/>
        <color rgb="FF000000"/>
        <rFont val="Times New Roman"/>
        <family val="1"/>
        <charset val="1"/>
      </rPr>
      <t xml:space="preserve">–</t>
    </r>
    <r>
      <rPr>
        <sz val="10"/>
        <rFont val="Times New Roman"/>
        <family val="1"/>
        <charset val="1"/>
      </rPr>
      <t xml:space="preserve"> IRRF</t>
    </r>
  </si>
  <si>
    <t xml:space="preserve">1.1.1.2.04.00.00.00</t>
  </si>
  <si>
    <t xml:space="preserve">1.9.1.1.02.00.00.00</t>
  </si>
  <si>
    <t xml:space="preserve">9.1.1.2.04.00.00.00</t>
  </si>
  <si>
    <r>
      <rPr>
        <sz val="10"/>
        <rFont val="Times New Roman"/>
        <family val="1"/>
        <charset val="1"/>
      </rPr>
      <t xml:space="preserve">    1.5- Receita Resultante do Imposto Territorial Rural </t>
    </r>
    <r>
      <rPr>
        <sz val="10"/>
        <color rgb="FF000000"/>
        <rFont val="Times New Roman"/>
        <family val="1"/>
        <charset val="1"/>
      </rPr>
      <t xml:space="preserve">–</t>
    </r>
    <r>
      <rPr>
        <sz val="10"/>
        <rFont val="Times New Roman"/>
        <family val="1"/>
        <charset val="1"/>
      </rPr>
      <t xml:space="preserve"> ITR (CF, art. 153, §4º, inciso III)</t>
    </r>
  </si>
  <si>
    <t xml:space="preserve">DIGIR (PAULO) E DEPAC (SUREM): NÃO HÁ RECEITA DE ARRECADAÇÃO DE ITR</t>
  </si>
  <si>
    <r>
      <rPr>
        <sz val="10"/>
        <color rgb="FF000000"/>
        <rFont val="Times New Roman"/>
        <family val="1"/>
        <charset val="1"/>
      </rPr>
      <t xml:space="preserve">        1.5.1- </t>
    </r>
    <r>
      <rPr>
        <sz val="10"/>
        <rFont val="Times New Roman"/>
        <family val="1"/>
        <charset val="1"/>
      </rPr>
      <t xml:space="preserve">ITR</t>
    </r>
  </si>
  <si>
    <r>
      <rPr>
        <sz val="10"/>
        <color rgb="FF000000"/>
        <rFont val="Times New Roman"/>
        <family val="1"/>
        <charset val="1"/>
      </rPr>
      <t xml:space="preserve">        1.5.2- </t>
    </r>
    <r>
      <rPr>
        <sz val="10"/>
        <rFont val="Times New Roman"/>
        <family val="1"/>
        <charset val="1"/>
      </rPr>
      <t xml:space="preserve">Multas, Juros de Mora, Dívida Ativa e Outros Encargos do ITR</t>
    </r>
  </si>
  <si>
    <t xml:space="preserve">DIGIR (PAULO): A PARTIR DE 2018 ESTA LINHA ESTARÁ SEGREGADA POR IMPOSTO</t>
  </si>
  <si>
    <t xml:space="preserve">    1.6- Outras Receitas Resultantes de Impostos - Programa de Parcelamento Incentivado e outros Parcelamentos de Impostos</t>
  </si>
  <si>
    <t xml:space="preserve">1.9.1.3.99.51.00.00</t>
  </si>
  <si>
    <t xml:space="preserve">1.9.3.1.99.01.03.00</t>
  </si>
  <si>
    <t xml:space="preserve">1.9.9.0.01.00.00.00</t>
  </si>
  <si>
    <t xml:space="preserve">9.9.9.0.01.00.00.00</t>
  </si>
  <si>
    <t xml:space="preserve">9.9.3.1.99.00.00.00</t>
  </si>
  <si>
    <t xml:space="preserve">2- RECEITA DE TRANSFERÊNCIAS CONSTITUCIONAIS E LEGAIS </t>
  </si>
  <si>
    <t xml:space="preserve">    2.1- Cota-Parte FPM </t>
  </si>
  <si>
    <t xml:space="preserve">        2.1.1- Parcela referente à CF, art. 159, I, alínea b</t>
  </si>
  <si>
    <t xml:space="preserve">1.7.2.1.01.02.00.00</t>
  </si>
  <si>
    <t xml:space="preserve">        2.1.2- Parcela referente à CF, art. 159, I, alínea d</t>
  </si>
  <si>
    <t xml:space="preserve">1.7.2.1.01.03.00.00</t>
  </si>
  <si>
    <t xml:space="preserve">        2.1.3- Parcela referente à CF, art. 159, I, alínea e</t>
  </si>
  <si>
    <t xml:space="preserve">1.7.2.1.01.04.00.00</t>
  </si>
  <si>
    <t xml:space="preserve">    2.2- Cota-Parte ICMS </t>
  </si>
  <si>
    <t xml:space="preserve">1.7.2.2.01.01.00.00</t>
  </si>
  <si>
    <t xml:space="preserve">    2.3- ICMS-Desoneração – L.C. nº87/1996 </t>
  </si>
  <si>
    <t xml:space="preserve">1.7.2.1.36.00.00.00</t>
  </si>
  <si>
    <t xml:space="preserve">    2.4- Cota-Parte IPI-Exportação </t>
  </si>
  <si>
    <t xml:space="preserve">1.7.2.2.01.04.00.00</t>
  </si>
  <si>
    <t xml:space="preserve">    2.5- Cota-Parte ITR </t>
  </si>
  <si>
    <t xml:space="preserve">1.7.2.1.01.05.00.00</t>
  </si>
  <si>
    <t xml:space="preserve">    2.6- Cota-Parte IPVA </t>
  </si>
  <si>
    <t xml:space="preserve">1.7.2.2.01.02.00.00</t>
  </si>
  <si>
    <t xml:space="preserve">9.7.2.2.01.02.01.00</t>
  </si>
  <si>
    <t xml:space="preserve">    2.7- Cota-Parte IOF-Ouro </t>
  </si>
  <si>
    <t xml:space="preserve">1.7.2.1.01.32.00.00</t>
  </si>
  <si>
    <t xml:space="preserve">3- TOTAL DA RECEITA DE IMPOSTOS (1 + 2)</t>
  </si>
  <si>
    <t xml:space="preserve">conferido com as receitas aplicadas a saude. A dieferença correposnde a reecita IOF-ouro que não enra na base da saude</t>
  </si>
  <si>
    <t xml:space="preserve">RECEITAS ADICIONAIS PARA FINANCIAMENTO DO ENSINO</t>
  </si>
  <si>
    <t xml:space="preserve">sempre "0"</t>
  </si>
  <si>
    <t xml:space="preserve">4- RECEITA DA APLICAÇÃO FINANCEIRA DE OUTROS RECURSOS DE IMPOSTOS VINCULADOS AO  ENSINO</t>
  </si>
  <si>
    <t xml:space="preserve">5- RECEITA DE TRANSFERÊNCIAS DO FNDE</t>
  </si>
  <si>
    <t xml:space="preserve">    5.1- Transferências do Salário-Educação</t>
  </si>
  <si>
    <t xml:space="preserve">1.7.2.1.35.01.00.00</t>
  </si>
  <si>
    <t xml:space="preserve">    5.2- Transferências Diretas - PDDE</t>
  </si>
  <si>
    <t xml:space="preserve">1.7.2.1.35.02.00.00</t>
  </si>
  <si>
    <t xml:space="preserve">    5.3- Transferências Diretas - PNAE</t>
  </si>
  <si>
    <t xml:space="preserve">1.7.2.1.35.03.00.00</t>
  </si>
  <si>
    <t xml:space="preserve">    5.4 - Transferências Diretas - PNATE</t>
  </si>
  <si>
    <t xml:space="preserve">1.7.2.1.35.04.00.00</t>
  </si>
  <si>
    <t xml:space="preserve">    5.5- Outras Transferências do FNDE</t>
  </si>
  <si>
    <t xml:space="preserve">1.7.2.1.35.99.01.00</t>
  </si>
  <si>
    <t xml:space="preserve">Programa Brasil Carinhoso - Novas Turmas de Educação Infantil</t>
  </si>
  <si>
    <t xml:space="preserve">1.7.2.1.35.99.02.00</t>
  </si>
  <si>
    <t xml:space="preserve">Programa Brasil Carinhoso - Programa Bolsa Família</t>
  </si>
  <si>
    <t xml:space="preserve">1.7.2.1.35.99.05.00</t>
  </si>
  <si>
    <t xml:space="preserve">Programa Projovem Urbano</t>
  </si>
  <si>
    <t xml:space="preserve">2.4.7.1.02.52.00.00</t>
  </si>
  <si>
    <t xml:space="preserve">2.4.7.1.02.53.00.00</t>
  </si>
  <si>
    <t xml:space="preserve">2.4.2.1.02.53.00.00</t>
  </si>
  <si>
    <t xml:space="preserve">    5.6- Aplicação Financeira dos Recursos do FNDE</t>
  </si>
  <si>
    <t xml:space="preserve">1.3.2.5.51.53.12.00</t>
  </si>
  <si>
    <t xml:space="preserve">1.3.2.5.51.53.15.00</t>
  </si>
  <si>
    <t xml:space="preserve">1.3.2.1.73.51.10.00</t>
  </si>
  <si>
    <t xml:space="preserve">1.3.2.1.73.51.36.00</t>
  </si>
  <si>
    <t xml:space="preserve">1.3.2.1.73.51.37.00</t>
  </si>
  <si>
    <t xml:space="preserve">1.3.2.1.73.51.65.00</t>
  </si>
  <si>
    <t xml:space="preserve">1.3.2.1.74.51.00.00</t>
  </si>
  <si>
    <t xml:space="preserve">6- RECEITA DE TRANSFERÊNCIAS DE CONVÊNIOS</t>
  </si>
  <si>
    <t xml:space="preserve">    6.1- Transferências de Convênios</t>
  </si>
  <si>
    <t xml:space="preserve">2.4.7.2.02.00.00.00</t>
  </si>
  <si>
    <r>
      <rPr>
        <sz val="10"/>
        <color rgb="FF000000"/>
        <rFont val="Times New Roman"/>
        <family val="1"/>
        <charset val="1"/>
      </rPr>
      <t xml:space="preserve">    6.2- Aplicação Financeira </t>
    </r>
    <r>
      <rPr>
        <sz val="10"/>
        <rFont val="Times New Roman"/>
        <family val="1"/>
        <charset val="1"/>
      </rPr>
      <t xml:space="preserve">dos Recursos </t>
    </r>
    <r>
      <rPr>
        <sz val="10"/>
        <color rgb="FF000000"/>
        <rFont val="Times New Roman"/>
        <family val="1"/>
        <charset val="1"/>
      </rPr>
      <t xml:space="preserve">de Convênios</t>
    </r>
  </si>
  <si>
    <t xml:space="preserve">1.3.2.1.73.51.64.00</t>
  </si>
  <si>
    <t xml:space="preserve">QUESTIONAMENTO ENVIADO P/ ASECO (MARGARIDA) - NO AGUARDO</t>
  </si>
  <si>
    <t xml:space="preserve">7- RECEITA DE OPERAÇÕES DE CRÉDITO</t>
  </si>
  <si>
    <t xml:space="preserve">8- OUTRAS RECEITAS PARA FINANCIAMENTO DO ENSINO - Cota-Parte Royalties - Compensação Financeira pela Prod. de Petróleo</t>
  </si>
  <si>
    <t xml:space="preserve">1.7.2.1.22.30.00.00</t>
  </si>
  <si>
    <t xml:space="preserve">9- TOTAL DAS RECEITAS ADICIONAIS PARA FINANCIAMENTO DO ENSINO (4 + 5 + 6 + 7 + 8)</t>
  </si>
  <si>
    <t xml:space="preserve"> </t>
  </si>
  <si>
    <t xml:space="preserve">FUNDEB</t>
  </si>
  <si>
    <t xml:space="preserve">RECEITAS DO FUNDEB</t>
  </si>
  <si>
    <t xml:space="preserve">VERIFICAÇÃO 1</t>
  </si>
  <si>
    <t xml:space="preserve">VERIFICAÇÃO 2</t>
  </si>
  <si>
    <t xml:space="preserve">10- RECEITAS DESTINADAS AO FUNDEB </t>
  </si>
  <si>
    <t xml:space="preserve">9.7.2.1.01.02.00.00</t>
  </si>
  <si>
    <t xml:space="preserve">    10.1- Cota-Parte FPM Destinada ao FUNDEB – (20% de 2.1.1)</t>
  </si>
  <si>
    <t xml:space="preserve">9.7.2.2.01.01.00.00</t>
  </si>
  <si>
    <t xml:space="preserve">    10.2- Cota-Parte ICMS Destinada ao FUNDEB – (20% de 2.2)</t>
  </si>
  <si>
    <t xml:space="preserve">9.7.2.1.36.51.00.00</t>
  </si>
  <si>
    <t xml:space="preserve">    10.3- ICMS-Desoneração Destinada ao FUNDEB – (20% de 2.3)</t>
  </si>
  <si>
    <t xml:space="preserve">9.7.2.2.01.04.00.00</t>
  </si>
  <si>
    <t xml:space="preserve">    10.4- Cota-Parte IPI-Exportação Destinada ao FUNDEB – (20% de 2.4)</t>
  </si>
  <si>
    <t xml:space="preserve">9.7.2.1.01.05.00.00</t>
  </si>
  <si>
    <t xml:space="preserve">    10.5- Cota-Parte ITR ou ITR Arrecadado Destinados ao FUNDEB – (20% de ((1.5 – 1.5.5) + 2.5))</t>
  </si>
  <si>
    <t xml:space="preserve">9.7.2.2.01.02.02.00</t>
  </si>
  <si>
    <t xml:space="preserve">CÁLCULO FUNDEB DO BOLETIM DA RECEITA INCORRETO</t>
  </si>
  <si>
    <t xml:space="preserve">    10.6- Cota-Parte IPVA Destinada ao FUNDEB – (20% de 2.6)</t>
  </si>
  <si>
    <t xml:space="preserve">11- RECEITAS RECEBIDAS DO FUNDEB</t>
  </si>
  <si>
    <t xml:space="preserve">    11.1- Transferências de Recursos do FUNDEB</t>
  </si>
  <si>
    <t xml:space="preserve">1.7.2.4.01.00.00.00</t>
  </si>
  <si>
    <t xml:space="preserve">    11.2- Complementação da União ao FUNDEB</t>
  </si>
  <si>
    <t xml:space="preserve">    11.3- Receita de Aplicação Financeira dos Recursos do FUNDEB</t>
  </si>
  <si>
    <t xml:space="preserve">12- RESULTADO LÍQUIDO DAS TRANSFERÊNCIAS DO FUNDEB (11.1 – 10)</t>
  </si>
  <si>
    <t xml:space="preserve">[SE RESULTADO LÍQUIDO DA TRANSFERÊNCIA (12) &gt; 0] = ACRÉSCIMO RESULTANTE DAS TRANSFERÊNCIAS DO FUNDEB</t>
  </si>
  <si>
    <t xml:space="preserve">[SE RESULTADO LÍQUIDO DA TRANSFERÊNCIA (12) &lt; 0] = DECRÉSCIMO RESULTANTE DAS TRANSFERÊNCIAS DO FUNDEB</t>
  </si>
  <si>
    <t xml:space="preserve">DESPESA</t>
  </si>
  <si>
    <t xml:space="preserve">DOTAÇÃO</t>
  </si>
  <si>
    <t xml:space="preserve">DESPESAS EMPENHADAS</t>
  </si>
  <si>
    <t xml:space="preserve">DESPESAS LIQUIDADAS</t>
  </si>
  <si>
    <r>
      <rPr>
        <b val="true"/>
        <sz val="10"/>
        <rFont val="Times New Roman"/>
        <family val="1"/>
        <charset val="1"/>
      </rPr>
      <t xml:space="preserve">INSCRITAS EM RESTOS A PAGAR NÃO PROCESSADOS</t>
    </r>
    <r>
      <rPr>
        <b val="true"/>
        <vertAlign val="superscript"/>
        <sz val="10"/>
        <rFont val="Times New Roman"/>
        <family val="1"/>
        <charset val="1"/>
      </rPr>
      <t xml:space="preserve">6</t>
    </r>
  </si>
  <si>
    <t xml:space="preserve">ÓRG + PA + FONTE</t>
  </si>
  <si>
    <t xml:space="preserve">ÍNDICES</t>
  </si>
  <si>
    <t xml:space="preserve">TIPO DE ÍNDICE</t>
  </si>
  <si>
    <t xml:space="preserve">DESPESAS DO FUNDEB</t>
  </si>
  <si>
    <t xml:space="preserve">(d)</t>
  </si>
  <si>
    <t xml:space="preserve">(e)</t>
  </si>
  <si>
    <t xml:space="preserve">(f) = (e/d)x100</t>
  </si>
  <si>
    <t xml:space="preserve">(g)</t>
  </si>
  <si>
    <t xml:space="preserve">(h) = (g/d)x100</t>
  </si>
  <si>
    <t xml:space="preserve">(i)</t>
  </si>
  <si>
    <t xml:space="preserve">13- PAGAMENTO DOS PROFISSIONAIS DO MAGISTÉRIO</t>
  </si>
  <si>
    <t xml:space="preserve">   13.1- Com Educação Infantil</t>
  </si>
  <si>
    <t xml:space="preserve">   13.2- Com Ensino Fundamental </t>
  </si>
  <si>
    <t xml:space="preserve">14- OUTRAS DESPESAS</t>
  </si>
  <si>
    <t xml:space="preserve">sempre "0" - TODO RECURSO DO FUNDEB É DESTINADO P/ PGTO. DE PROFESSORES</t>
  </si>
  <si>
    <t xml:space="preserve">   14.1- Com Educação Infantil</t>
  </si>
  <si>
    <t xml:space="preserve">   14.2- Com Ensino Fundamental</t>
  </si>
  <si>
    <t xml:space="preserve">15- TOTAL DAS DESPESAS DO FUNDEB (13 + 14)</t>
  </si>
  <si>
    <t xml:space="preserve">DEDUÇÕES PARA FINS DO LIMITE DO FUNDEB</t>
  </si>
  <si>
    <t xml:space="preserve">VALOR</t>
  </si>
  <si>
    <t xml:space="preserve">16- RESTOS A PAGAR INSCRITOS NO EXERCÍCIO SEM DISPONIBILIDADE FINANCEIRA DE RECURSOS DO FUNDEB</t>
  </si>
  <si>
    <t xml:space="preserve">   16.1 - FUNDEB 60%</t>
  </si>
  <si>
    <t xml:space="preserve">   16.2 - FUNDEB 40%</t>
  </si>
  <si>
    <t xml:space="preserve">17- DESPESAS CUSTEADAS COM O SUPERÁVIT FINANCEIRO, DO EXERCÍCIO ANTERIOR, DO FUNDEB </t>
  </si>
  <si>
    <t xml:space="preserve">sempre "0" - PQ, HISTORICAMENTE, DESPESA &gt; RECEITA</t>
  </si>
  <si>
    <t xml:space="preserve">   17.1 - FUNDEB 60%</t>
  </si>
  <si>
    <t xml:space="preserve">   17.2 - FUNDEB 40%</t>
  </si>
  <si>
    <t xml:space="preserve">18- TOTAL DAS DEDUÇÕES CONSIDERADAS PARA FINS DE LIMITE DO FUNDEB (16 + 17)</t>
  </si>
  <si>
    <t xml:space="preserve">INDICADORES DO FUNDEB</t>
  </si>
  <si>
    <t xml:space="preserve">FÓRMULA REVISADA - VALOR EMPENHADO</t>
  </si>
  <si>
    <t xml:space="preserve">19 - TOTAL DAS DESPESAS DO FUNDEB PARA FINS DE LIMITE (15 - 18)</t>
  </si>
  <si>
    <r>
      <rPr>
        <sz val="10"/>
        <rFont val="Times New Roman"/>
        <family val="1"/>
        <charset val="1"/>
      </rPr>
      <t xml:space="preserve">   19.1 - Mínimo de 60% do FUNDEB na Remuneração do Magistério</t>
    </r>
    <r>
      <rPr>
        <vertAlign val="super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 (13 - (16.1 + 17.1)) / (11) x 100) %</t>
    </r>
  </si>
  <si>
    <t xml:space="preserve">   19.2 - Máximo de 40% em Despesa com MDE, que não Remuneração do Magistério (14 - (16.2 + 17.2)) / (11) x 100) %</t>
  </si>
  <si>
    <t xml:space="preserve">   19.3 - Máximo de 5% não Aplicado no Exercício (100 - (19.1 +19.2)) %</t>
  </si>
  <si>
    <t xml:space="preserve">CONTROLE DA UTILIZAÇÃO DE RECURSOS NO EXERCÍCIO SUBSEQÜENTE</t>
  </si>
  <si>
    <t xml:space="preserve">sempre "0" - PQ, HISTORICAMENTE, A É DESPESA &gt; RECEITA</t>
  </si>
  <si>
    <t xml:space="preserve">20 – RECURSOS RECEBIDOS DO FUNDEB EM 2016 QUE NÃO FORAM UTILIZADOS</t>
  </si>
  <si>
    <r>
      <rPr>
        <sz val="10"/>
        <rFont val="Times New Roman"/>
        <family val="1"/>
        <charset val="1"/>
      </rPr>
      <t xml:space="preserve">21 – DESPESAS CUSTEADAS COM O SALDO DO ITEM 20 ATÉ O 1º TRIMESTRE DE 2017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</si>
  <si>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MANUTENÇÃO E DESENVOLVIMENTO DO ENSINO – DESPESAS CUSTEADAS COM A RECEITA RESULTANTE DE IMPOSTOS E RECURSOS DO FUNDEB</t>
  </si>
  <si>
    <t xml:space="preserve">25 PERCENT TEST BEGIN</t>
  </si>
  <si>
    <t xml:space="preserve">22- EDUCAÇÃO INFANTIL</t>
  </si>
  <si>
    <t xml:space="preserve">    22.1 - Creche</t>
  </si>
  <si>
    <t xml:space="preserve">        22.1.1- Despesas Custeadas com Recursos do FUNDEB</t>
  </si>
  <si>
    <t xml:space="preserve">1111 - Project test 1</t>
  </si>
  <si>
    <t xml:space="preserve">        22.1.2- Despesas Custeadas com Outros Recursos de Impostos</t>
  </si>
  <si>
    <t xml:space="preserve">2222 - Project test 2</t>
  </si>
  <si>
    <t xml:space="preserve">3333 - Project test 3</t>
  </si>
  <si>
    <t xml:space="preserve">    22.2 - Pré-escola</t>
  </si>
  <si>
    <t xml:space="preserve">        22.2.1- Despesas Custeadas com Recursos do FUNDEB</t>
  </si>
  <si>
    <t xml:space="preserve">ABERTURA EMEI</t>
  </si>
  <si>
    <t xml:space="preserve">        22.2.2- Despesas Custeadas com Outros Recursos de Impostos</t>
  </si>
  <si>
    <t xml:space="preserve">25 PERCENT TEST FINISH</t>
  </si>
  <si>
    <t xml:space="preserve">DEDUÇÕES CONSIDERADAS PARA FINS DE LIMITE CONSTITUCIONAL</t>
  </si>
  <si>
    <t xml:space="preserve">29- RESULTADO LÍQUIDO DAS TRANSFERÊNCIAS DO FUNDEB = [12]</t>
  </si>
  <si>
    <t xml:space="preserve">30- DESPESAS CUSTEADAS COM A COMPLEMENTAÇÃO DO FUNDEB NO EXERCÍCIO</t>
  </si>
  <si>
    <t xml:space="preserve">31- RECEITA DE APLICAÇÃO FINANCEIRA DOS RECURSOS DO FUNDEB ATÉ O BIMESTRE = [49]</t>
  </si>
  <si>
    <t xml:space="preserve">32- DESPESAS CUSTEADAS COM O SUPERÁVIT FINANCEIRO, DO EXERCÍCIO ANTERIOR, DO FUNDEB</t>
  </si>
  <si>
    <t xml:space="preserve">sempre "0" - NÃO TEMOS SUPERÁVIT</t>
  </si>
  <si>
    <t xml:space="preserve">33- DESPESAS CUSTEADAS COM O SUPERÁVIT FINANCEIRO, DO EXERCÍCIO ANTERIOR, DE OUTROS RECURSOS DE IMPOSTOS</t>
  </si>
  <si>
    <t xml:space="preserve">sempre "0" - POR CAUSA DO CONTROLE FINANCEIRO ANUAL (SUTEM)</t>
  </si>
  <si>
    <r>
      <rPr>
        <sz val="10"/>
        <rFont val="Times New Roman"/>
        <family val="1"/>
        <charset val="1"/>
      </rPr>
      <t xml:space="preserve">34- RESTOS A PAGAR INSCRITOS NO EXERCÍCIO SEM DISPONIBILIDADE FINANCEIRA DE RECURSOS DE IMPOSTOS VINCULADOS AO ENSINO</t>
    </r>
    <r>
      <rPr>
        <vertAlign val="superscript"/>
        <sz val="10"/>
        <rFont val="Times New Roman"/>
        <family val="1"/>
        <charset val="1"/>
      </rPr>
      <t xml:space="preserve">4</t>
    </r>
  </si>
  <si>
    <t xml:space="preserve">35- CANCELAMENTO, NO EXERCÍCIO, DE RESTOS A PAGAR INSCRITOS COM DISPONIBILIDADE FINANCEIRA DE RECURSOS DE IMPOSTOS VINCULADOS AO ENSINO = (45 j)</t>
  </si>
  <si>
    <r>
      <rPr>
        <sz val="10"/>
        <rFont val="Times New Roman"/>
        <family val="1"/>
        <charset val="1"/>
      </rPr>
      <t xml:space="preserve">36- TOTAL DAS DEDUÇÕES CONSIDERADAS PARA FINS DE LIMITE CONSTITUCIONAL (29+30 + 31 + 32 + 33 + 34 + 35)</t>
    </r>
    <r>
      <rPr>
        <vertAlign val="superscript"/>
        <sz val="10"/>
        <rFont val="Times New Roman"/>
        <family val="1"/>
        <charset val="1"/>
      </rPr>
      <t xml:space="preserve">6</t>
    </r>
  </si>
  <si>
    <r>
      <rPr>
        <sz val="10"/>
        <rFont val="Times New Roman"/>
        <family val="1"/>
        <charset val="1"/>
      </rPr>
      <t xml:space="preserve">37- TOTAL DAS DESPESAS PARA FINS DE LIMITE ((22 + 23) – (36))</t>
    </r>
    <r>
      <rPr>
        <vertAlign val="superscript"/>
        <sz val="10"/>
        <rFont val="Times New Roman"/>
        <family val="1"/>
        <charset val="1"/>
      </rPr>
      <t xml:space="preserve">6</t>
    </r>
  </si>
  <si>
    <t xml:space="preserve">38- PERCENTUAL DE APLICAÇÃO EM MDE SOBRE A RECEITA LÍQUIDA DE IMPOSTOS ((37) / (3) x 100) %</t>
  </si>
  <si>
    <t xml:space="preserve">OUTRAS INFORMAÇÕES PARA CONTROLE</t>
  </si>
  <si>
    <t xml:space="preserve">OUTRAS DESPESAS CUSTEADAS COM RECEITAS ADICIONAIS PARA FINANCIAMENTO DO ENSINO</t>
  </si>
  <si>
    <r>
      <rPr>
        <b val="true"/>
        <sz val="8"/>
        <rFont val="Times New Roman"/>
        <family val="1"/>
        <charset val="1"/>
      </rPr>
      <t xml:space="preserve">INSCRITAS EM RESTOS A PAGAR NÃO PROCESSADOS</t>
    </r>
    <r>
      <rPr>
        <b val="true"/>
        <vertAlign val="superscript"/>
        <sz val="8"/>
        <rFont val="Times New Roman"/>
        <family val="1"/>
        <charset val="1"/>
      </rPr>
      <t xml:space="preserve">6</t>
    </r>
  </si>
  <si>
    <t xml:space="preserve">sempre "0" - NÃO É POSSÍVEL SEGREGAR APLIC. FINANC. SOMENTE DE SME</t>
  </si>
  <si>
    <r>
      <rPr>
        <sz val="10"/>
        <rFont val="Times New Roman"/>
        <family val="1"/>
        <charset val="1"/>
      </rPr>
      <t xml:space="preserve">39- </t>
    </r>
    <r>
      <rPr>
        <sz val="10"/>
        <color rgb="FF000000"/>
        <rFont val="Times New Roman"/>
        <family val="1"/>
        <charset val="1"/>
      </rPr>
      <t xml:space="preserve">DESPESAS CUSTEADAS COM A</t>
    </r>
    <r>
      <rPr>
        <sz val="10"/>
        <rFont val="Times New Roman"/>
        <family val="1"/>
        <charset val="1"/>
      </rPr>
      <t xml:space="preserve"> APLICAÇÃO FINANCEIRA DE OUTROS RECURSOS DE  IMPOSTOS VINCULADOS AO ENSINO</t>
    </r>
  </si>
  <si>
    <r>
      <rPr>
        <sz val="10"/>
        <rFont val="Times New Roman"/>
        <family val="1"/>
        <charset val="1"/>
      </rPr>
      <t xml:space="preserve">40- </t>
    </r>
    <r>
      <rPr>
        <sz val="10"/>
        <color rgb="FF000000"/>
        <rFont val="Times New Roman"/>
        <family val="1"/>
        <charset val="1"/>
      </rPr>
      <t xml:space="preserve">DESPESAS CUSTEADAS COM A </t>
    </r>
    <r>
      <rPr>
        <sz val="10"/>
        <rFont val="Times New Roman"/>
        <family val="1"/>
        <charset val="1"/>
      </rPr>
      <t xml:space="preserve">CONTRIBUIÇÃO SOCIAL DO SALÁRIO-EDUCAÇÃO</t>
    </r>
  </si>
  <si>
    <t xml:space="preserve">FONTE 02</t>
  </si>
  <si>
    <t xml:space="preserve">sempre "0" - NÃO É POSSÍVEL SEGREGAR OPER. CRÉDITO SOMENTE DE SME</t>
  </si>
  <si>
    <r>
      <rPr>
        <sz val="10"/>
        <rFont val="Times New Roman"/>
        <family val="1"/>
        <charset val="1"/>
      </rPr>
      <t xml:space="preserve">41- </t>
    </r>
    <r>
      <rPr>
        <sz val="10"/>
        <color rgb="FF000000"/>
        <rFont val="Times New Roman"/>
        <family val="1"/>
        <charset val="1"/>
      </rPr>
      <t xml:space="preserve">DESPESAS CUSTEADAS COM </t>
    </r>
    <r>
      <rPr>
        <sz val="10"/>
        <rFont val="Times New Roman"/>
        <family val="1"/>
        <charset val="1"/>
      </rPr>
      <t xml:space="preserve">OPERAÇÕES DE CRÉDITO</t>
    </r>
  </si>
  <si>
    <r>
      <rPr>
        <sz val="10"/>
        <rFont val="Times New Roman"/>
        <family val="1"/>
        <charset val="1"/>
      </rPr>
      <t xml:space="preserve">42- </t>
    </r>
    <r>
      <rPr>
        <sz val="10"/>
        <color rgb="FF000000"/>
        <rFont val="Times New Roman"/>
        <family val="1"/>
        <charset val="1"/>
      </rPr>
      <t xml:space="preserve">DESPESAS CUSTEADAS COM OUTRAS RECEITAS PARA </t>
    </r>
    <r>
      <rPr>
        <sz val="10"/>
        <rFont val="Times New Roman"/>
        <family val="1"/>
        <charset val="1"/>
      </rPr>
      <t xml:space="preserve">FINANCIAMENTO</t>
    </r>
    <r>
      <rPr>
        <sz val="10"/>
        <color rgb="FF000000"/>
        <rFont val="Times New Roman"/>
        <family val="1"/>
        <charset val="1"/>
      </rPr>
      <t xml:space="preserve"> DO ENSINO</t>
    </r>
  </si>
  <si>
    <t xml:space="preserve">43- TOTAL DAS OUTRAS DESPESAS CUSTEADAS COM RECEITAS ADICIONAIS PARA FINANCIAMENTO DO ENSINO (39+40 + 41 + 42)</t>
  </si>
  <si>
    <t xml:space="preserve">44- TOTAL GERAL DAS DESPESAS COM EDUCAÇÃO (28 + 43)</t>
  </si>
  <si>
    <t xml:space="preserve">RESTOS A PAGAR INSCRITOS COM DISPONIBILIDADE FINANCEIRA</t>
  </si>
  <si>
    <t xml:space="preserve">SALDO ATÉ O BIMESTRE</t>
  </si>
  <si>
    <t xml:space="preserve">CANCELADO EM 2017</t>
  </si>
  <si>
    <t xml:space="preserve">DE RECURSOS DE IMPOSTOS VINCULADOS AO ENSINO</t>
  </si>
  <si>
    <t xml:space="preserve">(j)</t>
  </si>
  <si>
    <t xml:space="preserve">45- RESTOS A PAGAR DE DESPESAS COM MDE</t>
  </si>
  <si>
    <t xml:space="preserve">FONTE 00</t>
  </si>
  <si>
    <t xml:space="preserve">  45.1 - Executadas com Recursos de Impostos Vinculados ao Ensino</t>
  </si>
  <si>
    <t xml:space="preserve">FONTE 04</t>
  </si>
  <si>
    <t xml:space="preserve">  45.2 - Executadas com Recursos do FUNDEB</t>
  </si>
  <si>
    <t xml:space="preserve">CONTROLE DA DISPONIBILIDADE FINANCEIRA</t>
  </si>
  <si>
    <t xml:space="preserve">SALÁRIO EDUCAÇÃO</t>
  </si>
  <si>
    <t xml:space="preserve">PROGRAMA NACIONAL DE ALIMENTAÇÃO ESCOLAR - PNAE/FNDE</t>
  </si>
  <si>
    <t xml:space="preserve">DADOS DA ABA "FLUXO FINANCEIRO"</t>
  </si>
  <si>
    <t xml:space="preserve">46-  DISPONIBILIDADE FINANCEIRA EM 31 DE DEZEMRO 2016</t>
  </si>
  <si>
    <t xml:space="preserve">47- (+) INGRESSO DE RECURSOS ATÉ O BIMESTRE</t>
  </si>
  <si>
    <t xml:space="preserve">48- (-) PAGAMENTOS EFETUADOS ATÉ O BIMESTRE</t>
  </si>
  <si>
    <t xml:space="preserve">     48.1 Orçamento do Exercício</t>
  </si>
  <si>
    <t xml:space="preserve">     48.2 Restos a Pagar</t>
  </si>
  <si>
    <t xml:space="preserve">49- (+) RECEITA DE APLICAÇÃO FINANCEIRA DOS RECURSOS ATÉ O BIMESTRE</t>
  </si>
  <si>
    <t xml:space="preserve">50- (=) DISPONIBILIDADE FINANCEIRA ATÉ O BIMESTRE</t>
  </si>
  <si>
    <t xml:space="preserve">51-  (+) Ajustes</t>
  </si>
  <si>
    <t xml:space="preserve">     51.1 Retenções</t>
  </si>
  <si>
    <t xml:space="preserve">     51.2 Conciliação Bancária</t>
  </si>
  <si>
    <t xml:space="preserve">52- (=) SALDO FINANCEIRO CONCILIADO</t>
  </si>
  <si>
    <t xml:space="preserve">Obs.: Referência: Processos SEI nº 6017.2017/0017972-0 e 6016.2017/0005727-1</t>
  </si>
  <si>
    <t xml:space="preserve">6 PERCENT TEST BEGIN</t>
  </si>
  <si>
    <t xml:space="preserve">(e) = (d/a)x100</t>
  </si>
  <si>
    <t xml:space="preserve">(f)</t>
  </si>
  <si>
    <t xml:space="preserve">53-Reinserção Educacional da Criança e Adolescente em Situação de Risco Pessoal ou Social (Lei nº 13.245/2001, art. 3º, inciso II)</t>
  </si>
  <si>
    <t xml:space="preserve">ITEM DE DESPESA 13 - ATENDIMENTO A CRIANÇAS, ADOLESCENTES E JOVENS</t>
  </si>
  <si>
    <t xml:space="preserve">CONTA DESPESA 33503900 - SUBELEMENTO 53-SERVIÇOS ASSIST. SOCIAL</t>
  </si>
  <si>
    <t xml:space="preserve">(SMADS) ELEMENTO 48 - OUTROS AUXÍLIOS FINANCEIROS A PESSOAS FÍSICAS</t>
  </si>
  <si>
    <t xml:space="preserve">54-Programas Especiais para Educação de Crianças e Adolescentes com Deficiência (Lei nº 13.245/2001, art. 3º, inciso III)</t>
  </si>
  <si>
    <t xml:space="preserve">CONTA DESPESA 33503900 - VERIFICAR SE ESTÁ DIRECIONADO À CRIANÇA / ADOLESCENTE</t>
  </si>
  <si>
    <t xml:space="preserve">MDE</t>
  </si>
  <si>
    <t xml:space="preserve">55-Programas voltados para a Educação Profissionalizante (Lei nº 13.245/2001, art. 3º, inciso IV)</t>
  </si>
  <si>
    <t xml:space="preserve">CONTA DESPESA 33503900</t>
  </si>
  <si>
    <t xml:space="preserve">56-Programas de Inclusão Educacional (Lei nº 13.245/2001, art. 3º, inciso V)</t>
  </si>
  <si>
    <t xml:space="preserve">57-Implantação e Manutenção de Centros Integrados (Lei nº 13.245/2001, art. 3º, inciso VII)</t>
  </si>
  <si>
    <t xml:space="preserve">SECRETARIA MUNICIPAL DE INOVAÇÃO E TECNOLOGIA</t>
  </si>
  <si>
    <t xml:space="preserve">RATEIO CEU</t>
  </si>
  <si>
    <t xml:space="preserve">4444 - Project test 4</t>
  </si>
  <si>
    <t xml:space="preserve">58-Provisão de Alimentação (Lei nº 13.245/2001, art. 3º, inciso VIII)</t>
  </si>
  <si>
    <t xml:space="preserve">5555 - Project test 5</t>
  </si>
  <si>
    <t xml:space="preserve">Foram considerados os Anexos I e II da Lei Munic. 15.963/2014 (20% MDE, 80% Educ. Inclusiva)</t>
  </si>
  <si>
    <t xml:space="preserve">59-Parcela Crescente Anual do RPPS (Lei nº 13.245/2001, art. 3º, inciso IX)</t>
  </si>
  <si>
    <t xml:space="preserve">RATEIO ANEXO LEI 15.963/2014 +SME</t>
  </si>
  <si>
    <t xml:space="preserve">60-Despesas com Proteção Escolar (Lei nº 13.245/2001, art. 3º, inciso X)</t>
  </si>
  <si>
    <t xml:space="preserve">SOLICITAR À SEC. SEGURANÇA URBANA</t>
  </si>
  <si>
    <t xml:space="preserve">6 PERCENT TEST FINISH</t>
  </si>
  <si>
    <t xml:space="preserve">61- TOTAL DAS DESPESAS COM AÇÕES TÍPICAS DE MDE NÃO PRIORITÁRIAS AO MUNICÍPIO (24 + 25 + 26 + 27)</t>
  </si>
  <si>
    <t xml:space="preserve">62-TOTAL GERAL DE DESPESAS COM EDUCAÇÃO MDE E EDUCAÇÃO INCLUSIVA ATÉ O BIMESTRE (37+60+61)</t>
  </si>
  <si>
    <t xml:space="preserve">ATÉ O BIMESTRE</t>
  </si>
  <si>
    <t xml:space="preserve">CANCELADOS EM 2017 (g)</t>
  </si>
  <si>
    <t xml:space="preserve">DE RECURSOS DE IMPOSTOS VINCULADOS À EDUCAÇÃO INCLUISIVA</t>
  </si>
  <si>
    <t xml:space="preserve">63-RESTOS A PAGAR DE DESPESA COM EDUCAÇÃO INCLUSIVA</t>
  </si>
  <si>
    <t xml:space="preserve">64- PERCENTUAL TOTAL DE APLICAÇÃO EM MDE E EDUCAÇÃO INCLUSIVA SOBRE A RECEITA LÍQUIDA DE IMPOSTOS [(62 - 63g] / 3b} x 100%</t>
  </si>
  <si>
    <t xml:space="preserve">FONTE: </t>
  </si>
  <si>
    <t xml:space="preserve">Sistema de Orçamento e Finanças - Secretaria Municipal da Fazenda</t>
  </si>
  <si>
    <t xml:space="preserve">Controle de Disponibilidade Financeira QESE e PNAE/FNDE - Secretaria Municipal de Educação</t>
  </si>
  <si>
    <t xml:space="preserve">Transporte Escolar - Secretaria Municipal de Transportes</t>
  </si>
  <si>
    <t xml:space="preserve">BASE LEGAL: </t>
  </si>
  <si>
    <t xml:space="preserve">Constituição Federal 1988 e alterações - Art. 212</t>
  </si>
  <si>
    <t xml:space="preserve">Lei Orgânica do Município e alterações - Art. 200, 203, 208 e 209</t>
  </si>
  <si>
    <t xml:space="preserve">Lei Complementar nº 101/2000 - Lei de Responsabilidade Fiscal</t>
  </si>
  <si>
    <t xml:space="preserve">Lei nº 9.394/1996 e alterações - Lei de Diretrizes e Bases da Educação Nacional</t>
  </si>
  <si>
    <t xml:space="preserve">Lei nº 11.494/2007 e alterações - Regulamenta o FUNDEB</t>
  </si>
  <si>
    <t xml:space="preserve">Lei nº 13.245/2001 e alterações - Define as despesas que poderão ser consideradas no cômputo do percentual das receitas destinado à educação.</t>
  </si>
  <si>
    <t xml:space="preserve">NOTAS: </t>
  </si>
  <si>
    <r>
      <rPr>
        <u val="single"/>
        <sz val="10"/>
        <rFont val="Times New Roman"/>
        <family val="1"/>
        <charset val="1"/>
      </rPr>
      <t xml:space="preserve">Receitas Resultantes de Impostos:</t>
    </r>
    <r>
      <rPr>
        <sz val="10"/>
        <rFont val="Times New Roman"/>
        <family val="1"/>
        <charset val="1"/>
      </rPr>
      <t xml:space="preserve"> A receita de Cota-Parte de Royalties  foi reclassificada tendo em vista tratar de compensação financeira pela produção de petróleo com base no art. 2º, inciso II e §3º da Lei Federal nº 12.858/2013, que prevê que 75% do montante arrecadado com os royalties do petróleo sejam aplicados na educação como recurso vinculado, portanto não deve ser considerada como receita de arrecadação de impostos.</t>
    </r>
  </si>
  <si>
    <t xml:space="preserve">Receitas Adicionais para Financiamento do Ensino:</t>
  </si>
  <si>
    <t xml:space="preserve">Incluída a receita de Cota-Parte de Royalties - Compensação Financeira pela Produção de Petróleo no item 8 - OUTRAS RECEITAS PARA FINANCIAMENTO DO ENSINO.</t>
  </si>
  <si>
    <t xml:space="preserve">A conta FNDE - Plano de Ações Articuladas foi incluída no item 5.5 - Outras Transferências do FNDE.</t>
  </si>
  <si>
    <r>
      <rPr>
        <u val="single"/>
        <sz val="10"/>
        <rFont val="Times New Roman"/>
        <family val="1"/>
        <charset val="1"/>
      </rPr>
      <t xml:space="preserve">Despesas do FUNDEB:</t>
    </r>
    <r>
      <rPr>
        <sz val="10"/>
        <rFont val="Times New Roman"/>
        <family val="1"/>
        <charset val="1"/>
      </rPr>
      <t xml:space="preserve"> Segregação do item 13 - PAGAMENTO DOS PROFISSIONAIS DO MAGISTÉRIO com base nos índices de representatividade dos profissionais de cada nível de ensino.</t>
    </r>
  </si>
  <si>
    <r>
      <rPr>
        <u val="single"/>
        <sz val="10"/>
        <rFont val="Times New Roman"/>
        <family val="1"/>
        <charset val="1"/>
      </rPr>
      <t xml:space="preserve">Deduções para fins do Limite do FUNDEB:</t>
    </r>
    <r>
      <rPr>
        <sz val="10"/>
        <rFont val="Times New Roman"/>
        <family val="1"/>
        <charset val="1"/>
      </rPr>
      <t xml:space="preserve"> O item 17 - DESPESAS CUSTEADAS COM O SUPERÁVIT FINANCEIRO, DO EXRCÍCIO ANTERIOR, DO FUNDEB é nulo, pois não existe saldo de superávit financeiro com os recursos do FUNDEB para a PMSP.</t>
    </r>
  </si>
  <si>
    <r>
      <rPr>
        <u val="single"/>
        <sz val="10"/>
        <rFont val="Times New Roman"/>
        <family val="1"/>
        <charset val="1"/>
      </rPr>
      <t xml:space="preserve">Indicadores do FUNDEB:</t>
    </r>
    <r>
      <rPr>
        <sz val="10"/>
        <rFont val="Times New Roman"/>
        <family val="1"/>
        <charset val="1"/>
      </rPr>
      <t xml:space="preserve"> o item 19 - TOTAL DAS DESPESAS PARA FINS DE LIMITE (15 - 18) passou a ser calculado com base no valor realizado e não o orçado. Todas as receitas com o FUNDEB são aplicadas em sua totalidade na remuneração do magistério. O percentual constante no item 19.3 deve-se a uma diferença temporal entre a contabilização da receita e despesa correspondentes ao FUNDEB.</t>
    </r>
  </si>
  <si>
    <r>
      <rPr>
        <u val="single"/>
        <sz val="10"/>
        <rFont val="Times New Roman"/>
        <family val="1"/>
        <charset val="1"/>
      </rPr>
      <t xml:space="preserve">Controle da Utilização de Recursos no Exercício Subsequente:</t>
    </r>
    <r>
      <rPr>
        <sz val="10"/>
        <rFont val="Times New Roman"/>
        <family val="1"/>
        <charset val="1"/>
      </rPr>
      <t xml:space="preserve"> O item 20 - RECURSOS RECEBIDOS DO FUNDEB EM 2016 QUE NÃO FORAM UTILIZADOS é nulo, pois a despesa arcada com recursos do FUNDEB é maior que a receita recebida em transferência.</t>
    </r>
  </si>
  <si>
    <r>
      <rPr>
        <u val="single"/>
        <sz val="10"/>
        <rFont val="Times New Roman"/>
        <family val="1"/>
        <charset val="1"/>
      </rPr>
      <t xml:space="preserve">Despesas com Ações Típicas de MDE:</t>
    </r>
    <r>
      <rPr>
        <sz val="10"/>
        <rFont val="Times New Roman"/>
        <family val="1"/>
        <charset val="1"/>
      </rPr>
      <t xml:space="preserve"> As Despesas de Educação Básica, Educação Especial, Administração Geral e Encargos foram segregadas, nos itens 22 - EDUCAÇÃO INFANTIL, 23 - EDUCAÇÃO FUNDAMENTAL, 24 - ENSINO MÉDIO, 26 - ENSINO PROFISSIONAL NÃO INTEGRADO AO ENSINO REGULAR E 27 - OUTRAS, com base nos índices de representatividade de matrículas por nível de ensino.</t>
    </r>
  </si>
  <si>
    <r>
      <rPr>
        <u val="single"/>
        <sz val="10"/>
        <rFont val="Times New Roman"/>
        <family val="1"/>
        <charset val="1"/>
      </rPr>
      <t xml:space="preserve">Restos a Pagar Inscritos com Disponibilidade Financeira de Recursos de Impostos Vinculados ao Ensino:</t>
    </r>
    <r>
      <rPr>
        <sz val="10"/>
        <rFont val="Times New Roman"/>
        <family val="1"/>
        <charset val="1"/>
      </rPr>
      <t xml:space="preserve"> Desconsidera valores de Restos a Pagar referente à outros órgãos da PMSP distintos da SME, pois não fazem parte do escopo deste demonstrativo.</t>
    </r>
  </si>
  <si>
    <r>
      <rPr>
        <u val="single"/>
        <sz val="10"/>
        <rFont val="Times New Roman"/>
        <family val="1"/>
        <charset val="1"/>
      </rPr>
      <t xml:space="preserve">Educação Inclusiva</t>
    </r>
    <r>
      <rPr>
        <sz val="10"/>
        <rFont val="Times New Roman"/>
        <family val="1"/>
        <charset val="1"/>
      </rPr>
      <t xml:space="preserve">: O demonstrativo que evidencia as ações exclusívas do programa de educação inclusiva do Município de São Paulo foi reestruturado para quantificar os gastos com tais despesas de acordo com o estabelecido pela lei Municipal nº 13.245/2001. As despesas em comum com o plano nacional de Manutenção e Desenvolvimento do Ensino - MDE foram integralmente alocadas no demonstrativo do MDE.</t>
    </r>
  </si>
  <si>
    <t xml:space="preserve">PAGAMENTO DOS PROFISSIONAIS DO MAGISTÉRIO COM RECURSOS DO FUNDEB</t>
  </si>
  <si>
    <t xml:space="preserve">QUANTIDADE DE SERVIDORES</t>
  </si>
  <si>
    <t xml:space="preserve">Educação Infantil - Creche</t>
  </si>
  <si>
    <t xml:space="preserve">Educação Infantil - Pré-escola</t>
  </si>
  <si>
    <t xml:space="preserve">Ensino Fundamental</t>
  </si>
  <si>
    <t xml:space="preserve">TOTAL</t>
  </si>
  <si>
    <t xml:space="preserve">DEMANDA ESCOLAR</t>
  </si>
  <si>
    <t xml:space="preserve">QUANTIDADE DE MATRÍCULAS</t>
  </si>
  <si>
    <t xml:space="preserve">Ensino Médio</t>
  </si>
  <si>
    <t xml:space="preserve">Educação de Jovens e Adultos</t>
  </si>
  <si>
    <t xml:space="preserve">Educação Profissionalizante</t>
  </si>
  <si>
    <t xml:space="preserve">CENTROS EDUCACIONAIS UNIFICADOS - CEU</t>
  </si>
  <si>
    <t xml:space="preserve">Manutenção e Desenvolvimento do Ensino - MDE</t>
  </si>
  <si>
    <t xml:space="preserve">Educação Inclusiva</t>
  </si>
  <si>
    <r>
      <rPr>
        <sz val="10"/>
        <rFont val="Times New Roman"/>
        <family val="1"/>
        <charset val="1"/>
      </rPr>
      <t xml:space="preserve">Obs.: Índices calculado de acordo com o m</t>
    </r>
    <r>
      <rPr>
        <vertAlign val="super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 de cada área CEU - informado por SIURB</t>
    </r>
  </si>
  <si>
    <t xml:space="preserve">TRANSPORTE ESCOLAR GRATUITO - TEG</t>
  </si>
  <si>
    <t xml:space="preserve">De acordo com a Lei Municipal nº 13.697/2003, que cria o Programa TEG - Vai e Volta: 
Art. 1º – Fica instituído o Programa de Transporte Escolar Municipal Gratuito – Vai e Volta, no Município de São Paulo, com o objetivo de garantir aos alunos matriculados o acesso às escolas municipais de educação infantil e ensino fundamental.
(...)
Art. 3º – Para participar do Programa de Transporte Escolar Municipal Gratuito – Vai e Volta o aluno deverá estar matriculado em escola municipal de ensino infantil ou fundamental.</t>
  </si>
  <si>
    <t xml:space="preserve">CAPACITAÇÃO DE PROFESSORES DA REDE MUNICIPAL DE ENSINO - LEIS FEDERAIS 10.639/2003 E 11.645/2008</t>
  </si>
  <si>
    <t xml:space="preserve">COMPENSAÇÃO TARIFÁRIAS DO SISTEMA DE ÔNIBUS</t>
  </si>
  <si>
    <t xml:space="preserve">DESCONTO CONCEDIDO (R$)</t>
  </si>
  <si>
    <t xml:space="preserve">BENEFÍCIOS A SERVIDORES ATIVOS</t>
  </si>
  <si>
    <t xml:space="preserve">SECRETARIA MUNICIPAL DE EDUCACAO</t>
  </si>
  <si>
    <t xml:space="preserve">Secretaria Municipal de Educação</t>
  </si>
  <si>
    <t xml:space="preserve">Prefeitura Municipal de São Paulo</t>
  </si>
  <si>
    <t xml:space="preserve">APOSENTADORIAS E PENSÕES</t>
  </si>
  <si>
    <t xml:space="preserve">APROPRIAÇÃO DA INSUFICIÊNCIA FINANCEIRA DO RPPS DOS SERVIDORES DA PMSP</t>
  </si>
  <si>
    <t xml:space="preserve">ANEXO I - LEI Nº 15.963/2014</t>
  </si>
  <si>
    <t xml:space="preserve">ANEXO II - LEI Nº 15.963/2014</t>
  </si>
  <si>
    <t xml:space="preserve">OBRIGAÇÕES E CONTRIBUIÇÕES PATRONAIS</t>
  </si>
  <si>
    <t xml:space="preserve">SERVIÇO DA DÍVIDA PÚBLICA INTERNA - REFINANCIAMENTO</t>
  </si>
  <si>
    <t xml:space="preserve">PAGAMENTO CONTRATO DE REFINANCIAMENTO [D]</t>
  </si>
  <si>
    <t xml:space="preserve">PARTICIPAÇÃO DA EDUCAÇÃO 
[E]=[C X D]</t>
  </si>
  <si>
    <t xml:space="preserve">Valor Total Refinanciado com a União [A]</t>
  </si>
  <si>
    <t xml:space="preserve">Participação da Educação no Contrato [B]</t>
  </si>
  <si>
    <t xml:space="preserve">Relação [C]=[B / A]</t>
  </si>
  <si>
    <t xml:space="preserve">Obs.: Referência: Processo nº 6017.2017/0004912-6</t>
  </si>
  <si>
    <t xml:space="preserve">OPERAÇÃO E MANUTENÇÃO DOS ESPAÇOS DE CONVIVÊNCIA E FORTALECIMENTO DE VÍNCULOS - CRIANÇAS, ADOLESCENTES, JOVENS E IDOSOS</t>
  </si>
  <si>
    <t xml:space="preserve">EMPENHO ACUMULADO - 6º BIM/2017</t>
  </si>
  <si>
    <t xml:space="preserve">ITEM DE DESPESA 4 - SERVIÇOS COM A TERCEIRA IDADE</t>
  </si>
  <si>
    <t xml:space="preserve">Idosos</t>
  </si>
  <si>
    <t xml:space="preserve">Crianças, jovens e adolescentes</t>
  </si>
  <si>
    <t xml:space="preserve">Obs.: Dados informados pela SMADS - Secretaria Municipal de Assistência e Desenvolvimento Social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</si>
</sst>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&quot;R$ &quot;#,##0.00_);[RED]&quot;(R$ &quot;#,##0.00\)"/>
    <numFmt numFmtId="167" formatCode="_(* #,##0_);_(* \(#,##0\);_(* \-??_);_(@_)"/>
    <numFmt numFmtId="168" formatCode="_-* #,##0.00_-;\-* #,##0.00_-;_-* \-??_-;_-@_-"/>
    <numFmt numFmtId="169" formatCode="0.00%"/>
    <numFmt numFmtId="170" formatCode="_-* #,##0_-;\-* #,##0_-;_-* \-??_-;_-@_-"/>
    <numFmt numFmtId="171" formatCode="0.0%"/>
    <numFmt numFmtId="172" formatCode="0.000000%"/>
    <numFmt numFmtId="173" formatCode="MMM/YY"/>
    <numFmt numFmtId="174" formatCode="#,##0.00000;[RED]\-#,##0.0000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3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3"/>
      <color rgb="FF0000FF"/>
      <name val="Times New Roman"/>
      <family val="1"/>
      <charset val="1"/>
    </font>
    <font>
      <b val="true"/>
      <sz val="13"/>
      <color rgb="FFFF0000"/>
      <name val="Times New Roman"/>
      <family val="1"/>
      <charset val="1"/>
    </font>
    <font>
      <sz val="10"/>
      <color rgb="FF0070C0"/>
      <name val="Times New Roman"/>
      <family val="1"/>
      <charset val="1"/>
    </font>
    <font>
      <sz val="8"/>
      <color rgb="FF0070C0"/>
      <name val="Times New Roman"/>
      <family val="1"/>
      <charset val="1"/>
    </font>
    <font>
      <sz val="13"/>
      <color rgb="FF0070C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FFFFFF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b val="true"/>
      <sz val="13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b val="true"/>
      <sz val="8"/>
      <color rgb="FF0070C0"/>
      <name val="Times New Roman"/>
      <family val="1"/>
      <charset val="1"/>
    </font>
    <font>
      <b val="true"/>
      <sz val="15"/>
      <color rgb="FFFFFFFF"/>
      <name val="Times New Roman"/>
      <family val="1"/>
      <charset val="1"/>
    </font>
    <font>
      <b val="true"/>
      <sz val="6"/>
      <color rgb="FFFF000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b val="true"/>
      <sz val="7"/>
      <color rgb="FFFFFFFF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vertAlign val="superscript"/>
      <sz val="8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b val="true"/>
      <sz val="8"/>
      <color rgb="FF0000FF"/>
      <name val="Times New Roman"/>
      <family val="1"/>
      <charset val="1"/>
    </font>
    <font>
      <b val="true"/>
      <sz val="8"/>
      <color rgb="FFFF0000"/>
      <name val="Times New Roman"/>
      <family val="1"/>
      <charset val="1"/>
    </font>
    <font>
      <b val="true"/>
      <sz val="10"/>
      <color rgb="FFFF00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2"/>
      <color rgb="FFFF000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CC1DA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CCFF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CCC1DA"/>
        <bgColor rgb="FFD9D9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0" borderId="1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4" borderId="9" xfId="15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4" fontId="17" fillId="0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9" xfId="15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7" fontId="17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7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6" borderId="9" xfId="15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7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7" fillId="4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0" xfId="15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3" fillId="0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1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2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7" fillId="4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4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1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0" fillId="2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8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8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8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1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9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9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9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5" fillId="9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5" fillId="9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7" fillId="4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4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4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4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3" fillId="0" borderId="1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30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0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0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30" fillId="0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0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0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3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0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9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9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30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9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0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Porcentagem 3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227520</xdr:colOff>
      <xdr:row>0</xdr:row>
      <xdr:rowOff>152280</xdr:rowOff>
    </xdr:from>
    <xdr:to>
      <xdr:col>5</xdr:col>
      <xdr:colOff>1152720</xdr:colOff>
      <xdr:row>6</xdr:row>
      <xdr:rowOff>142920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7187400" y="152280"/>
          <a:ext cx="925200" cy="11905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sf_fs_cluster.sf.prefeitura.sp.gov.br/SF/GABINETE/ASSESSORIA/Demonstrativos/Educa&#231;&#227;o/Demonstrativo%20-%20Paula/RREO%208%20-%20execu&#231;&#227;o%201&#186;%20Bi%202017%20Atualizad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N "/>
      <sheetName val="Quadro DECON"/>
      <sheetName val="Receitas"/>
      <sheetName val="Detalhamento 25%"/>
      <sheetName val="Detalhamento 6% "/>
      <sheetName val="Outras Despesas"/>
      <sheetName val="Restos"/>
      <sheetName val="Dados Informados"/>
      <sheetName val="base 25%"/>
      <sheetName val="base 6%"/>
      <sheetName val="Receita Detalhada"/>
      <sheetName val="Índices Execução 2017"/>
      <sheetName val="Base índice execução"/>
      <sheetName val="Índices LOA 2017"/>
      <sheetName val="base índice LOA- não atualizar!"/>
      <sheetName val="SPtrans - LOA"/>
    </sheetNames>
    <sheetDataSet>
      <sheetData sheetId="0">
        <row r="55">
          <cell r="F55">
            <v>481135996.496</v>
          </cell>
        </row>
        <row r="56">
          <cell r="F56">
            <v>10455198.826</v>
          </cell>
        </row>
        <row r="57">
          <cell r="F57">
            <v>188439263.608</v>
          </cell>
        </row>
        <row r="58">
          <cell r="F58">
            <v>1078937.66</v>
          </cell>
        </row>
        <row r="59">
          <cell r="F59">
            <v>2050253.146</v>
          </cell>
        </row>
        <row r="60">
          <cell r="F60">
            <v>8662.572</v>
          </cell>
        </row>
        <row r="61">
          <cell r="F61">
            <v>279103680.684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S65536"/>
  <sheetViews>
    <sheetView showFormulas="false" showGridLines="false" showRowColHeaders="true" showZeros="true" rightToLeft="false" tabSelected="true" showOutlineSymbols="true" defaultGridColor="true" view="normal" topLeftCell="D229" colorId="64" zoomScale="80" zoomScaleNormal="80" zoomScalePageLayoutView="100" workbookViewId="0">
      <selection pane="topLeft" activeCell="F255" activeCellId="0" sqref="F255"/>
    </sheetView>
  </sheetViews>
  <sheetFormatPr defaultRowHeight="16.15" outlineLevelRow="1" outlineLevelCol="0"/>
  <cols>
    <col collapsed="false" customWidth="true" hidden="false" outlineLevel="0" max="1" min="1" style="1" width="15.71"/>
    <col collapsed="false" customWidth="true" hidden="false" outlineLevel="0" max="2" min="2" style="2" width="17.85"/>
    <col collapsed="false" customWidth="true" hidden="false" outlineLevel="0" max="3" min="3" style="2" width="21.43"/>
    <col collapsed="false" customWidth="true" hidden="false" outlineLevel="0" max="4" min="4" style="2" width="21.57"/>
    <col collapsed="false" customWidth="true" hidden="false" outlineLevel="0" max="5" min="5" style="3" width="1.71"/>
    <col collapsed="false" customWidth="true" hidden="false" outlineLevel="0" max="6" min="6" style="3" width="121"/>
    <col collapsed="false" customWidth="true" hidden="false" outlineLevel="0" max="13" min="7" style="3" width="18.71"/>
    <col collapsed="false" customWidth="true" hidden="false" outlineLevel="0" max="14" min="14" style="3" width="2.43"/>
    <col collapsed="false" customWidth="true" hidden="false" outlineLevel="0" max="15" min="15" style="4" width="24.85"/>
    <col collapsed="false" customWidth="true" hidden="false" outlineLevel="0" max="16" min="16" style="3" width="19.14"/>
    <col collapsed="false" customWidth="true" hidden="false" outlineLevel="0" max="17" min="17" style="3" width="17.28"/>
    <col collapsed="false" customWidth="true" hidden="false" outlineLevel="0" max="18" min="18" style="3" width="19.14"/>
    <col collapsed="false" customWidth="true" hidden="false" outlineLevel="0" max="19" min="19" style="3" width="16.43"/>
    <col collapsed="false" customWidth="true" hidden="false" outlineLevel="0" max="20" min="20" style="3" width="12"/>
    <col collapsed="false" customWidth="true" hidden="false" outlineLevel="0" max="261" min="21" style="3" width="9.14"/>
    <col collapsed="false" customWidth="true" hidden="false" outlineLevel="0" max="262" min="262" style="3" width="78.43"/>
    <col collapsed="false" customWidth="true" hidden="false" outlineLevel="0" max="268" min="263" style="3" width="13.71"/>
    <col collapsed="false" customWidth="true" hidden="false" outlineLevel="0" max="269" min="269" style="3" width="18.85"/>
    <col collapsed="false" customWidth="true" hidden="false" outlineLevel="0" max="270" min="270" style="3" width="21.15"/>
    <col collapsed="false" customWidth="true" hidden="false" outlineLevel="0" max="271" min="271" style="3" width="14"/>
    <col collapsed="false" customWidth="true" hidden="false" outlineLevel="0" max="272" min="272" style="3" width="14.14"/>
    <col collapsed="false" customWidth="true" hidden="false" outlineLevel="0" max="517" min="273" style="3" width="9.14"/>
    <col collapsed="false" customWidth="true" hidden="false" outlineLevel="0" max="518" min="518" style="3" width="78.43"/>
    <col collapsed="false" customWidth="true" hidden="false" outlineLevel="0" max="524" min="519" style="3" width="13.71"/>
    <col collapsed="false" customWidth="true" hidden="false" outlineLevel="0" max="525" min="525" style="3" width="18.85"/>
    <col collapsed="false" customWidth="true" hidden="false" outlineLevel="0" max="526" min="526" style="3" width="21.15"/>
    <col collapsed="false" customWidth="true" hidden="false" outlineLevel="0" max="527" min="527" style="3" width="14"/>
    <col collapsed="false" customWidth="true" hidden="false" outlineLevel="0" max="528" min="528" style="3" width="14.14"/>
    <col collapsed="false" customWidth="true" hidden="false" outlineLevel="0" max="773" min="529" style="3" width="9.14"/>
    <col collapsed="false" customWidth="true" hidden="false" outlineLevel="0" max="774" min="774" style="3" width="78.43"/>
    <col collapsed="false" customWidth="true" hidden="false" outlineLevel="0" max="780" min="775" style="3" width="13.71"/>
    <col collapsed="false" customWidth="true" hidden="false" outlineLevel="0" max="781" min="781" style="3" width="18.85"/>
    <col collapsed="false" customWidth="true" hidden="false" outlineLevel="0" max="782" min="782" style="3" width="21.15"/>
    <col collapsed="false" customWidth="true" hidden="false" outlineLevel="0" max="783" min="783" style="3" width="14"/>
    <col collapsed="false" customWidth="true" hidden="false" outlineLevel="0" max="784" min="784" style="3" width="14.14"/>
    <col collapsed="false" customWidth="true" hidden="false" outlineLevel="0" max="1025" min="785" style="3" width="9.14"/>
  </cols>
  <sheetData>
    <row r="1" s="7" customFormat="true" ht="15.75" hidden="false" customHeight="true" outlineLevel="0" collapsed="false">
      <c r="A1" s="5"/>
      <c r="B1" s="6"/>
      <c r="C1" s="6"/>
      <c r="D1" s="6"/>
      <c r="F1" s="8" t="s">
        <v>0</v>
      </c>
      <c r="G1" s="8"/>
      <c r="H1" s="8"/>
      <c r="I1" s="8"/>
      <c r="J1" s="8"/>
      <c r="K1" s="8"/>
      <c r="L1" s="8"/>
      <c r="M1" s="8"/>
      <c r="O1" s="9"/>
    </row>
    <row r="2" s="12" customFormat="true" ht="15.75" hidden="false" customHeight="true" outlineLevel="0" collapsed="false">
      <c r="A2" s="10"/>
      <c r="B2" s="11"/>
      <c r="C2" s="11"/>
      <c r="D2" s="11"/>
      <c r="F2" s="13"/>
      <c r="G2" s="13"/>
      <c r="H2" s="13"/>
      <c r="I2" s="13"/>
      <c r="J2" s="13"/>
      <c r="K2" s="13"/>
      <c r="L2" s="13"/>
      <c r="M2" s="13"/>
      <c r="O2" s="9"/>
      <c r="P2" s="9"/>
      <c r="Q2" s="9"/>
      <c r="R2" s="9"/>
      <c r="S2" s="9"/>
    </row>
    <row r="3" customFormat="false" ht="15.75" hidden="false" customHeight="true" outlineLevel="0" collapsed="false">
      <c r="A3" s="10"/>
      <c r="B3" s="11"/>
      <c r="C3" s="11"/>
      <c r="D3" s="11"/>
      <c r="E3" s="12"/>
      <c r="F3" s="14" t="s">
        <v>1</v>
      </c>
      <c r="G3" s="14"/>
      <c r="H3" s="14"/>
      <c r="I3" s="14"/>
      <c r="J3" s="14"/>
      <c r="K3" s="14"/>
      <c r="L3" s="14"/>
      <c r="M3" s="14"/>
      <c r="O3" s="9"/>
      <c r="P3" s="9"/>
      <c r="Q3" s="9"/>
      <c r="R3" s="9"/>
      <c r="S3" s="9"/>
    </row>
    <row r="4" customFormat="false" ht="15.75" hidden="false" customHeight="true" outlineLevel="0" collapsed="false">
      <c r="A4" s="10"/>
      <c r="B4" s="11"/>
      <c r="C4" s="11"/>
      <c r="D4" s="11"/>
      <c r="E4" s="12"/>
      <c r="F4" s="15" t="s">
        <v>2</v>
      </c>
      <c r="G4" s="15"/>
      <c r="H4" s="15"/>
      <c r="I4" s="15"/>
      <c r="J4" s="15"/>
      <c r="K4" s="15"/>
      <c r="L4" s="15"/>
      <c r="M4" s="15"/>
      <c r="O4" s="9"/>
      <c r="P4" s="9"/>
      <c r="Q4" s="9"/>
      <c r="R4" s="9"/>
      <c r="S4" s="9"/>
    </row>
    <row r="5" customFormat="false" ht="15.75" hidden="false" customHeight="true" outlineLevel="0" collapsed="false">
      <c r="A5" s="10"/>
      <c r="B5" s="11"/>
      <c r="C5" s="11"/>
      <c r="D5" s="11"/>
      <c r="E5" s="12"/>
      <c r="F5" s="16" t="s">
        <v>3</v>
      </c>
      <c r="G5" s="16"/>
      <c r="H5" s="16"/>
      <c r="I5" s="16"/>
      <c r="J5" s="16"/>
      <c r="K5" s="16"/>
      <c r="L5" s="16"/>
      <c r="M5" s="16"/>
      <c r="O5" s="9"/>
      <c r="P5" s="9"/>
      <c r="Q5" s="9"/>
      <c r="R5" s="9"/>
      <c r="S5" s="9"/>
    </row>
    <row r="6" customFormat="false" ht="15.75" hidden="false" customHeight="true" outlineLevel="0" collapsed="false">
      <c r="A6" s="10"/>
      <c r="B6" s="11"/>
      <c r="C6" s="11"/>
      <c r="D6" s="11"/>
      <c r="E6" s="12"/>
      <c r="F6" s="15" t="s">
        <v>4</v>
      </c>
      <c r="G6" s="15"/>
      <c r="H6" s="15"/>
      <c r="I6" s="15"/>
      <c r="J6" s="15"/>
      <c r="K6" s="15"/>
      <c r="L6" s="15"/>
      <c r="M6" s="15"/>
      <c r="O6" s="9"/>
      <c r="P6" s="9"/>
      <c r="Q6" s="9"/>
      <c r="R6" s="9"/>
      <c r="S6" s="9"/>
    </row>
    <row r="7" customFormat="false" ht="15.75" hidden="false" customHeight="true" outlineLevel="0" collapsed="false">
      <c r="A7" s="10"/>
      <c r="B7" s="11"/>
      <c r="C7" s="11"/>
      <c r="D7" s="11"/>
      <c r="E7" s="12"/>
      <c r="F7" s="15" t="s">
        <v>5</v>
      </c>
      <c r="G7" s="15"/>
      <c r="H7" s="15"/>
      <c r="I7" s="15"/>
      <c r="J7" s="15"/>
      <c r="K7" s="15"/>
      <c r="L7" s="15"/>
      <c r="M7" s="15"/>
      <c r="O7" s="9"/>
      <c r="P7" s="9"/>
      <c r="Q7" s="9"/>
      <c r="R7" s="9"/>
      <c r="S7" s="9"/>
    </row>
    <row r="8" customFormat="false" ht="15.75" hidden="false" customHeight="true" outlineLevel="0" collapsed="false">
      <c r="A8" s="10"/>
      <c r="B8" s="11"/>
      <c r="C8" s="11"/>
      <c r="D8" s="11"/>
      <c r="E8" s="12"/>
      <c r="F8" s="10"/>
      <c r="G8" s="10"/>
      <c r="H8" s="10"/>
      <c r="I8" s="10"/>
      <c r="J8" s="10"/>
      <c r="K8" s="10"/>
      <c r="O8" s="9"/>
    </row>
    <row r="9" customFormat="false" ht="15.75" hidden="false" customHeight="true" outlineLevel="0" collapsed="false">
      <c r="A9" s="10"/>
      <c r="B9" s="11"/>
      <c r="C9" s="11"/>
      <c r="D9" s="11"/>
      <c r="E9" s="12"/>
      <c r="F9" s="12" t="s">
        <v>6</v>
      </c>
      <c r="G9" s="11"/>
      <c r="H9" s="11"/>
      <c r="I9" s="11"/>
      <c r="J9" s="11"/>
      <c r="K9" s="17"/>
      <c r="L9" s="18"/>
      <c r="M9" s="17" t="n">
        <v>1</v>
      </c>
      <c r="O9" s="9"/>
    </row>
    <row r="10" customFormat="false" ht="15.75" hidden="false" customHeight="true" outlineLevel="0" collapsed="false">
      <c r="A10" s="10"/>
      <c r="B10" s="11"/>
      <c r="C10" s="11"/>
      <c r="D10" s="11"/>
      <c r="E10" s="12"/>
      <c r="F10" s="19" t="s">
        <v>7</v>
      </c>
      <c r="G10" s="19"/>
      <c r="H10" s="19"/>
      <c r="I10" s="19"/>
      <c r="J10" s="19"/>
      <c r="K10" s="19"/>
      <c r="L10" s="19"/>
      <c r="M10" s="19"/>
      <c r="O10" s="9"/>
    </row>
    <row r="11" customFormat="false" ht="15.75" hidden="false" customHeight="true" outlineLevel="0" collapsed="false">
      <c r="A11" s="20" t="s">
        <v>8</v>
      </c>
      <c r="B11" s="20"/>
      <c r="C11" s="21"/>
      <c r="E11" s="12"/>
      <c r="F11" s="22"/>
      <c r="G11" s="23" t="s">
        <v>9</v>
      </c>
      <c r="H11" s="23"/>
      <c r="I11" s="23" t="s">
        <v>9</v>
      </c>
      <c r="J11" s="23"/>
      <c r="K11" s="24" t="s">
        <v>10</v>
      </c>
      <c r="L11" s="24"/>
      <c r="M11" s="24"/>
      <c r="O11" s="9"/>
    </row>
    <row r="12" customFormat="false" ht="15.75" hidden="false" customHeight="true" outlineLevel="0" collapsed="false">
      <c r="A12" s="25" t="s">
        <v>11</v>
      </c>
      <c r="B12" s="25"/>
      <c r="C12" s="26"/>
      <c r="F12" s="27" t="s">
        <v>12</v>
      </c>
      <c r="G12" s="28" t="s">
        <v>13</v>
      </c>
      <c r="H12" s="28"/>
      <c r="I12" s="28" t="s">
        <v>14</v>
      </c>
      <c r="J12" s="28"/>
      <c r="K12" s="23" t="s">
        <v>15</v>
      </c>
      <c r="L12" s="23"/>
      <c r="M12" s="29" t="s">
        <v>16</v>
      </c>
      <c r="O12" s="9"/>
    </row>
    <row r="13" customFormat="false" ht="15.75" hidden="false" customHeight="true" outlineLevel="0" collapsed="false">
      <c r="A13" s="25"/>
      <c r="B13" s="25"/>
      <c r="C13" s="26"/>
      <c r="F13" s="30"/>
      <c r="G13" s="31"/>
      <c r="H13" s="31"/>
      <c r="I13" s="31" t="s">
        <v>17</v>
      </c>
      <c r="J13" s="31"/>
      <c r="K13" s="31" t="s">
        <v>18</v>
      </c>
      <c r="L13" s="31"/>
      <c r="M13" s="32" t="s">
        <v>19</v>
      </c>
      <c r="O13" s="9"/>
    </row>
    <row r="14" customFormat="false" ht="15.75" hidden="false" customHeight="true" outlineLevel="0" collapsed="false">
      <c r="A14" s="10"/>
      <c r="B14" s="11"/>
      <c r="C14" s="11"/>
      <c r="F14" s="33" t="s">
        <v>20</v>
      </c>
      <c r="G14" s="34"/>
      <c r="H14" s="35" t="n">
        <f aca="false">SUM(H15,H23,H31,H41,H45,H48)</f>
        <v>0</v>
      </c>
      <c r="I14" s="36"/>
      <c r="J14" s="35" t="n">
        <f aca="false">SUM(J15,J23,J31,J41,J45,J48)</f>
        <v>0</v>
      </c>
      <c r="K14" s="37"/>
      <c r="L14" s="35" t="n">
        <f aca="false">SUM(L15,L23,L31,L41,L45,L48)</f>
        <v>0</v>
      </c>
      <c r="M14" s="38" t="n">
        <f aca="false">IFERROR((L14/J14),0)</f>
        <v>0</v>
      </c>
      <c r="O14" s="39" t="s">
        <v>21</v>
      </c>
    </row>
    <row r="15" customFormat="false" ht="15.75" hidden="false" customHeight="true" outlineLevel="0" collapsed="false">
      <c r="A15" s="10"/>
      <c r="B15" s="11"/>
      <c r="C15" s="11"/>
      <c r="F15" s="40" t="s">
        <v>22</v>
      </c>
      <c r="G15" s="41"/>
      <c r="H15" s="42" t="n">
        <f aca="false">SUM(H16,H18)</f>
        <v>0</v>
      </c>
      <c r="I15" s="36"/>
      <c r="J15" s="42" t="n">
        <f aca="false">SUM(J16,J18)</f>
        <v>0</v>
      </c>
      <c r="K15" s="10"/>
      <c r="L15" s="42" t="n">
        <f aca="false">SUM(L16,L18)</f>
        <v>0</v>
      </c>
      <c r="M15" s="43" t="n">
        <f aca="false">IFERROR((L15/J15),0)</f>
        <v>0</v>
      </c>
      <c r="O15" s="44"/>
    </row>
    <row r="16" customFormat="false" ht="15.75" hidden="false" customHeight="true" outlineLevel="0" collapsed="false">
      <c r="A16" s="10"/>
      <c r="B16" s="11"/>
      <c r="C16" s="11"/>
      <c r="F16" s="40" t="s">
        <v>23</v>
      </c>
      <c r="G16" s="45"/>
      <c r="H16" s="42" t="n">
        <f aca="false">SUM(H17:H17)</f>
        <v>0</v>
      </c>
      <c r="I16" s="36"/>
      <c r="J16" s="42" t="n">
        <f aca="false">SUM(J17:J17)</f>
        <v>0</v>
      </c>
      <c r="K16" s="10"/>
      <c r="L16" s="42" t="n">
        <f aca="false">SUM(L17:L17)</f>
        <v>0</v>
      </c>
      <c r="M16" s="43" t="n">
        <f aca="false">IFERROR((L16/J16),0)</f>
        <v>0</v>
      </c>
      <c r="O16" s="9"/>
    </row>
    <row r="17" s="48" customFormat="true" ht="15.75" hidden="true" customHeight="true" outlineLevel="1" collapsed="false">
      <c r="A17" s="46" t="s">
        <v>24</v>
      </c>
      <c r="B17" s="47"/>
      <c r="C17" s="47"/>
      <c r="F17" s="49" t="n">
        <f aca="false">IFERROR(VLOOKUP($A17,#REF!,6,0),0)</f>
        <v>0</v>
      </c>
      <c r="G17" s="50"/>
      <c r="H17" s="51" t="n">
        <f aca="false">IFERROR(VLOOKUP($A17,#REF!,8,0),0)</f>
        <v>0</v>
      </c>
      <c r="I17" s="50"/>
      <c r="J17" s="52" t="n">
        <f aca="false">H17</f>
        <v>0</v>
      </c>
      <c r="L17" s="51" t="n">
        <f aca="false">IFERROR(VLOOKUP($A17,#REF!,11,0),0)</f>
        <v>0</v>
      </c>
      <c r="M17" s="53" t="n">
        <f aca="false">IFERROR((L17/J17),0)</f>
        <v>0</v>
      </c>
      <c r="O17" s="54"/>
    </row>
    <row r="18" s="12" customFormat="true" ht="15.75" hidden="false" customHeight="true" outlineLevel="0" collapsed="false">
      <c r="A18" s="10"/>
      <c r="B18" s="11"/>
      <c r="C18" s="11"/>
      <c r="F18" s="40" t="s">
        <v>25</v>
      </c>
      <c r="G18" s="41"/>
      <c r="H18" s="42" t="n">
        <f aca="false">SUM(H19:H22)</f>
        <v>0</v>
      </c>
      <c r="I18" s="36"/>
      <c r="J18" s="42" t="n">
        <f aca="false">SUM(J19:J22)</f>
        <v>0</v>
      </c>
      <c r="K18" s="10"/>
      <c r="L18" s="42" t="n">
        <f aca="false">SUM(L19:L22)</f>
        <v>0</v>
      </c>
      <c r="M18" s="43" t="n">
        <f aca="false">IFERROR((L18/J18),0)</f>
        <v>0</v>
      </c>
      <c r="O18" s="9"/>
    </row>
    <row r="19" s="48" customFormat="true" ht="15.75" hidden="true" customHeight="true" outlineLevel="1" collapsed="false">
      <c r="A19" s="46" t="s">
        <v>26</v>
      </c>
      <c r="B19" s="47"/>
      <c r="C19" s="47"/>
      <c r="F19" s="49" t="n">
        <f aca="false">IFERROR(VLOOKUP($A19,#REF!,6,0),0)</f>
        <v>0</v>
      </c>
      <c r="G19" s="50"/>
      <c r="H19" s="51" t="n">
        <f aca="false">IFERROR(VLOOKUP($A19,#REF!,8,0),0)</f>
        <v>0</v>
      </c>
      <c r="I19" s="50"/>
      <c r="J19" s="52" t="n">
        <f aca="false">H19</f>
        <v>0</v>
      </c>
      <c r="L19" s="51" t="n">
        <f aca="false">IFERROR(VLOOKUP($A19,#REF!,11,0),0)</f>
        <v>0</v>
      </c>
      <c r="M19" s="53" t="n">
        <f aca="false">IFERROR((L19/J19),0)</f>
        <v>0</v>
      </c>
      <c r="O19" s="54"/>
    </row>
    <row r="20" s="48" customFormat="true" ht="15.75" hidden="true" customHeight="true" outlineLevel="1" collapsed="false">
      <c r="A20" s="46" t="s">
        <v>27</v>
      </c>
      <c r="B20" s="47"/>
      <c r="C20" s="47"/>
      <c r="F20" s="49" t="n">
        <f aca="false">IFERROR(VLOOKUP($A20,#REF!,6,0),0)</f>
        <v>0</v>
      </c>
      <c r="G20" s="50"/>
      <c r="H20" s="51" t="n">
        <f aca="false">IFERROR(VLOOKUP($A20,#REF!,8,0),0)</f>
        <v>0</v>
      </c>
      <c r="I20" s="50"/>
      <c r="J20" s="52" t="n">
        <f aca="false">H20</f>
        <v>0</v>
      </c>
      <c r="L20" s="51" t="n">
        <f aca="false">IFERROR(VLOOKUP($A20,#REF!,11,0),0)</f>
        <v>0</v>
      </c>
      <c r="M20" s="53" t="n">
        <f aca="false">IFERROR((L20/J20),0)</f>
        <v>0</v>
      </c>
      <c r="O20" s="54"/>
    </row>
    <row r="21" s="48" customFormat="true" ht="15.75" hidden="true" customHeight="true" outlineLevel="1" collapsed="false">
      <c r="A21" s="46" t="s">
        <v>28</v>
      </c>
      <c r="B21" s="47"/>
      <c r="C21" s="47"/>
      <c r="F21" s="49" t="n">
        <f aca="false">IFERROR(VLOOKUP($A21,#REF!,6,0),0)</f>
        <v>0</v>
      </c>
      <c r="G21" s="50"/>
      <c r="H21" s="51" t="n">
        <f aca="false">IFERROR(VLOOKUP($A21,#REF!,8,0),0)</f>
        <v>0</v>
      </c>
      <c r="I21" s="50"/>
      <c r="J21" s="52" t="n">
        <f aca="false">H21</f>
        <v>0</v>
      </c>
      <c r="L21" s="51" t="n">
        <f aca="false">IFERROR(VLOOKUP($A21,#REF!,11,0),0)</f>
        <v>0</v>
      </c>
      <c r="M21" s="53" t="n">
        <f aca="false">IFERROR((L21/J21),0)</f>
        <v>0</v>
      </c>
      <c r="O21" s="54"/>
    </row>
    <row r="22" s="48" customFormat="true" ht="15.75" hidden="true" customHeight="true" outlineLevel="1" collapsed="false">
      <c r="A22" s="46" t="s">
        <v>29</v>
      </c>
      <c r="B22" s="47"/>
      <c r="C22" s="47"/>
      <c r="F22" s="49" t="n">
        <f aca="false">IFERROR(VLOOKUP($A22,#REF!,6,0),0)</f>
        <v>0</v>
      </c>
      <c r="G22" s="50"/>
      <c r="H22" s="51" t="n">
        <f aca="false">IFERROR(VLOOKUP($A22,#REF!,8,0),0)</f>
        <v>0</v>
      </c>
      <c r="I22" s="50"/>
      <c r="J22" s="52" t="n">
        <f aca="false">H22</f>
        <v>0</v>
      </c>
      <c r="L22" s="51" t="n">
        <f aca="false">IFERROR(VLOOKUP($A22,#REF!,11,0),0)</f>
        <v>0</v>
      </c>
      <c r="M22" s="53" t="n">
        <f aca="false">IFERROR((L22/J22),0)</f>
        <v>0</v>
      </c>
      <c r="O22" s="54"/>
    </row>
    <row r="23" s="12" customFormat="true" ht="15.75" hidden="false" customHeight="true" outlineLevel="0" collapsed="false">
      <c r="A23" s="10"/>
      <c r="B23" s="11"/>
      <c r="C23" s="11"/>
      <c r="F23" s="40" t="s">
        <v>30</v>
      </c>
      <c r="G23" s="41"/>
      <c r="H23" s="42" t="n">
        <f aca="false">SUM(H24,H26)</f>
        <v>0</v>
      </c>
      <c r="I23" s="36"/>
      <c r="J23" s="42" t="n">
        <f aca="false">SUM(J24,J26)</f>
        <v>0</v>
      </c>
      <c r="K23" s="10"/>
      <c r="L23" s="42" t="n">
        <f aca="false">SUM(L24,L26)</f>
        <v>0</v>
      </c>
      <c r="M23" s="43" t="n">
        <f aca="false">IFERROR((L23/J23),0)</f>
        <v>0</v>
      </c>
      <c r="O23" s="55"/>
    </row>
    <row r="24" customFormat="false" ht="15.75" hidden="false" customHeight="true" outlineLevel="0" collapsed="false">
      <c r="A24" s="10"/>
      <c r="B24" s="11"/>
      <c r="C24" s="11"/>
      <c r="D24" s="12"/>
      <c r="E24" s="12"/>
      <c r="F24" s="40" t="s">
        <v>31</v>
      </c>
      <c r="G24" s="41"/>
      <c r="H24" s="42" t="n">
        <f aca="false">SUM(H25)</f>
        <v>0</v>
      </c>
      <c r="I24" s="36"/>
      <c r="J24" s="42" t="n">
        <f aca="false">SUM(J25)</f>
        <v>0</v>
      </c>
      <c r="K24" s="10"/>
      <c r="L24" s="42" t="n">
        <f aca="false">SUM(L25)</f>
        <v>0</v>
      </c>
      <c r="M24" s="43" t="n">
        <f aca="false">IFERROR((L24/J24),0)</f>
        <v>0</v>
      </c>
      <c r="N24" s="12"/>
      <c r="O24" s="9"/>
    </row>
    <row r="25" s="56" customFormat="true" ht="15.75" hidden="true" customHeight="true" outlineLevel="1" collapsed="false">
      <c r="A25" s="46" t="s">
        <v>32</v>
      </c>
      <c r="B25" s="47"/>
      <c r="C25" s="47"/>
      <c r="E25" s="48"/>
      <c r="F25" s="49" t="n">
        <f aca="false">IFERROR(VLOOKUP($A25,#REF!,6,0),0)</f>
        <v>0</v>
      </c>
      <c r="G25" s="50"/>
      <c r="H25" s="51" t="n">
        <f aca="false">IFERROR(VLOOKUP($A25,#REF!,8,0),0)</f>
        <v>0</v>
      </c>
      <c r="I25" s="50"/>
      <c r="J25" s="52" t="n">
        <f aca="false">H25</f>
        <v>0</v>
      </c>
      <c r="K25" s="48"/>
      <c r="L25" s="51" t="n">
        <f aca="false">IFERROR(VLOOKUP($A25,#REF!,11,0),0)</f>
        <v>0</v>
      </c>
      <c r="M25" s="53" t="n">
        <f aca="false">IFERROR((L25/J25),0)</f>
        <v>0</v>
      </c>
      <c r="O25" s="9"/>
    </row>
    <row r="26" s="12" customFormat="true" ht="15.75" hidden="false" customHeight="true" outlineLevel="0" collapsed="false">
      <c r="A26" s="10"/>
      <c r="B26" s="11"/>
      <c r="C26" s="11"/>
      <c r="F26" s="40" t="s">
        <v>33</v>
      </c>
      <c r="G26" s="41"/>
      <c r="H26" s="42" t="n">
        <f aca="false">SUM(H27:H30)</f>
        <v>0</v>
      </c>
      <c r="I26" s="36"/>
      <c r="J26" s="42" t="n">
        <f aca="false">SUM(J27:J30)</f>
        <v>0</v>
      </c>
      <c r="K26" s="10"/>
      <c r="L26" s="42" t="n">
        <f aca="false">SUM(L27:L30)</f>
        <v>0</v>
      </c>
      <c r="M26" s="43" t="n">
        <f aca="false">IFERROR((L26/J26),0)</f>
        <v>0</v>
      </c>
      <c r="O26" s="9"/>
    </row>
    <row r="27" s="56" customFormat="true" ht="15.75" hidden="true" customHeight="true" outlineLevel="1" collapsed="false">
      <c r="A27" s="46" t="s">
        <v>34</v>
      </c>
      <c r="B27" s="47"/>
      <c r="C27" s="47"/>
      <c r="E27" s="48"/>
      <c r="F27" s="49" t="n">
        <f aca="false">IFERROR(VLOOKUP($A27,#REF!,6,0),0)</f>
        <v>0</v>
      </c>
      <c r="G27" s="50"/>
      <c r="H27" s="51" t="n">
        <f aca="false">IFERROR(VLOOKUP($A27,#REF!,8,0),0)</f>
        <v>0</v>
      </c>
      <c r="I27" s="50"/>
      <c r="J27" s="52" t="n">
        <f aca="false">H27</f>
        <v>0</v>
      </c>
      <c r="K27" s="48"/>
      <c r="L27" s="51" t="n">
        <f aca="false">IFERROR(VLOOKUP($A27,#REF!,11,0),0)</f>
        <v>0</v>
      </c>
      <c r="M27" s="53" t="n">
        <f aca="false">IFERROR((L27/J27),0)</f>
        <v>0</v>
      </c>
      <c r="O27" s="9"/>
    </row>
    <row r="28" s="56" customFormat="true" ht="15.75" hidden="true" customHeight="true" outlineLevel="1" collapsed="false">
      <c r="A28" s="46" t="s">
        <v>35</v>
      </c>
      <c r="B28" s="47"/>
      <c r="C28" s="47"/>
      <c r="E28" s="48"/>
      <c r="F28" s="49" t="n">
        <f aca="false">IFERROR(VLOOKUP($A28,#REF!,6,0),0)</f>
        <v>0</v>
      </c>
      <c r="G28" s="50"/>
      <c r="H28" s="51" t="n">
        <f aca="false">IFERROR(VLOOKUP($A28,#REF!,8,0),0)</f>
        <v>0</v>
      </c>
      <c r="I28" s="50"/>
      <c r="J28" s="52" t="n">
        <f aca="false">H28</f>
        <v>0</v>
      </c>
      <c r="K28" s="48"/>
      <c r="L28" s="51" t="n">
        <f aca="false">IFERROR(VLOOKUP($A28,#REF!,11,0),0)</f>
        <v>0</v>
      </c>
      <c r="M28" s="53" t="n">
        <f aca="false">IFERROR((L28/J28),0)</f>
        <v>0</v>
      </c>
      <c r="O28" s="9"/>
    </row>
    <row r="29" s="56" customFormat="true" ht="15.75" hidden="true" customHeight="true" outlineLevel="1" collapsed="false">
      <c r="A29" s="46" t="s">
        <v>36</v>
      </c>
      <c r="B29" s="47"/>
      <c r="C29" s="47"/>
      <c r="E29" s="48"/>
      <c r="F29" s="49" t="n">
        <f aca="false">IFERROR(VLOOKUP($A29,#REF!,6,0),0)</f>
        <v>0</v>
      </c>
      <c r="G29" s="50"/>
      <c r="H29" s="51" t="n">
        <f aca="false">IFERROR(VLOOKUP($A29,#REF!,8,0),0)</f>
        <v>0</v>
      </c>
      <c r="I29" s="50"/>
      <c r="J29" s="52" t="n">
        <f aca="false">H29</f>
        <v>0</v>
      </c>
      <c r="K29" s="48"/>
      <c r="L29" s="51" t="n">
        <f aca="false">IFERROR(VLOOKUP($A29,#REF!,11,0),0)</f>
        <v>0</v>
      </c>
      <c r="M29" s="53" t="n">
        <f aca="false">IFERROR((L29/J29),0)</f>
        <v>0</v>
      </c>
      <c r="O29" s="9"/>
    </row>
    <row r="30" s="56" customFormat="true" ht="15.75" hidden="true" customHeight="true" outlineLevel="1" collapsed="false">
      <c r="A30" s="46" t="s">
        <v>37</v>
      </c>
      <c r="B30" s="47"/>
      <c r="C30" s="47"/>
      <c r="E30" s="48"/>
      <c r="F30" s="49" t="n">
        <f aca="false">IFERROR(VLOOKUP($A30,#REF!,6,0),0)</f>
        <v>0</v>
      </c>
      <c r="G30" s="50"/>
      <c r="H30" s="51" t="n">
        <f aca="false">IFERROR(VLOOKUP($A30,#REF!,8,0),0)</f>
        <v>0</v>
      </c>
      <c r="I30" s="50"/>
      <c r="J30" s="52" t="n">
        <f aca="false">H30</f>
        <v>0</v>
      </c>
      <c r="K30" s="48"/>
      <c r="L30" s="51" t="n">
        <f aca="false">IFERROR(VLOOKUP($A30,#REF!,11,0),0)</f>
        <v>0</v>
      </c>
      <c r="M30" s="53" t="n">
        <f aca="false">IFERROR((L30/J30),0)</f>
        <v>0</v>
      </c>
      <c r="O30" s="9"/>
    </row>
    <row r="31" s="12" customFormat="true" ht="15.75" hidden="false" customHeight="true" outlineLevel="0" collapsed="false">
      <c r="A31" s="10"/>
      <c r="B31" s="11"/>
      <c r="C31" s="11"/>
      <c r="F31" s="40" t="s">
        <v>38</v>
      </c>
      <c r="G31" s="41"/>
      <c r="H31" s="42" t="n">
        <f aca="false">SUM(H32,H34)</f>
        <v>0</v>
      </c>
      <c r="I31" s="36"/>
      <c r="J31" s="42" t="n">
        <f aca="false">SUM(J32,J34)</f>
        <v>0</v>
      </c>
      <c r="K31" s="10"/>
      <c r="L31" s="42" t="n">
        <f aca="false">SUM(L32,L34)</f>
        <v>0</v>
      </c>
      <c r="M31" s="43" t="n">
        <f aca="false">IFERROR((L31/J31),0)</f>
        <v>0</v>
      </c>
      <c r="O31" s="55"/>
    </row>
    <row r="32" customFormat="false" ht="15.75" hidden="false" customHeight="true" outlineLevel="0" collapsed="false">
      <c r="A32" s="46"/>
      <c r="B32" s="47"/>
      <c r="C32" s="11"/>
      <c r="F32" s="40" t="s">
        <v>39</v>
      </c>
      <c r="G32" s="57"/>
      <c r="H32" s="42" t="n">
        <f aca="false">SUM(H33)</f>
        <v>0</v>
      </c>
      <c r="I32" s="36"/>
      <c r="J32" s="42" t="n">
        <f aca="false">SUM(J33)</f>
        <v>0</v>
      </c>
      <c r="K32" s="10"/>
      <c r="L32" s="42" t="n">
        <f aca="false">SUM(L33)</f>
        <v>0</v>
      </c>
      <c r="M32" s="43" t="n">
        <f aca="false">IFERROR((L32/J32),0)</f>
        <v>0</v>
      </c>
      <c r="O32" s="9"/>
    </row>
    <row r="33" customFormat="false" ht="15.75" hidden="true" customHeight="true" outlineLevel="1" collapsed="false">
      <c r="A33" s="46" t="s">
        <v>40</v>
      </c>
      <c r="B33" s="47"/>
      <c r="C33" s="11"/>
      <c r="F33" s="49" t="n">
        <f aca="false">IFERROR(VLOOKUP($A33,#REF!,6,0),0)</f>
        <v>0</v>
      </c>
      <c r="G33" s="50"/>
      <c r="H33" s="51" t="n">
        <f aca="false">IFERROR(VLOOKUP($A33,#REF!,8,0),0)</f>
        <v>0</v>
      </c>
      <c r="I33" s="50"/>
      <c r="J33" s="52" t="n">
        <f aca="false">H33</f>
        <v>0</v>
      </c>
      <c r="K33" s="48"/>
      <c r="L33" s="51" t="n">
        <f aca="false">IFERROR(VLOOKUP($A33,#REF!,11,0),0)</f>
        <v>0</v>
      </c>
      <c r="M33" s="53" t="n">
        <f aca="false">IFERROR((L33/J33),0)</f>
        <v>0</v>
      </c>
      <c r="O33" s="9"/>
    </row>
    <row r="34" customFormat="false" ht="15.75" hidden="false" customHeight="true" outlineLevel="0" collapsed="false">
      <c r="A34" s="10"/>
      <c r="B34" s="11"/>
      <c r="C34" s="11"/>
      <c r="F34" s="40" t="s">
        <v>41</v>
      </c>
      <c r="G34" s="41"/>
      <c r="H34" s="42" t="n">
        <f aca="false">SUM(H35:H40)</f>
        <v>0</v>
      </c>
      <c r="I34" s="36"/>
      <c r="J34" s="42" t="n">
        <f aca="false">SUM(J35:J40)</f>
        <v>0</v>
      </c>
      <c r="K34" s="10"/>
      <c r="L34" s="42" t="n">
        <f aca="false">SUM(L35:L40)</f>
        <v>0</v>
      </c>
      <c r="M34" s="43" t="n">
        <f aca="false">IFERROR((L34/J34),0)</f>
        <v>0</v>
      </c>
      <c r="O34" s="9"/>
    </row>
    <row r="35" s="56" customFormat="true" ht="15.75" hidden="true" customHeight="true" outlineLevel="1" collapsed="false">
      <c r="A35" s="46" t="s">
        <v>42</v>
      </c>
      <c r="B35" s="47"/>
      <c r="C35" s="47"/>
      <c r="E35" s="48"/>
      <c r="F35" s="49" t="n">
        <f aca="false">IFERROR(VLOOKUP($A35,#REF!,6,0),0)</f>
        <v>0</v>
      </c>
      <c r="G35" s="50"/>
      <c r="H35" s="51" t="n">
        <f aca="false">IFERROR(VLOOKUP($A35,#REF!,8,0),0)</f>
        <v>0</v>
      </c>
      <c r="I35" s="50"/>
      <c r="J35" s="52" t="n">
        <f aca="false">H35</f>
        <v>0</v>
      </c>
      <c r="K35" s="48"/>
      <c r="L35" s="51" t="n">
        <f aca="false">IFERROR(VLOOKUP($A35,#REF!,11,0),0)</f>
        <v>0</v>
      </c>
      <c r="M35" s="53" t="n">
        <f aca="false">IFERROR((L35/J35),0)</f>
        <v>0</v>
      </c>
      <c r="O35" s="9"/>
    </row>
    <row r="36" s="56" customFormat="true" ht="15.75" hidden="true" customHeight="true" outlineLevel="1" collapsed="false">
      <c r="A36" s="46" t="s">
        <v>43</v>
      </c>
      <c r="B36" s="47"/>
      <c r="C36" s="47"/>
      <c r="E36" s="48"/>
      <c r="F36" s="49" t="n">
        <f aca="false">IFERROR(VLOOKUP($A36,#REF!,6,0),0)</f>
        <v>0</v>
      </c>
      <c r="G36" s="50"/>
      <c r="H36" s="51" t="n">
        <f aca="false">IFERROR(VLOOKUP($A36,#REF!,8,0),0)</f>
        <v>0</v>
      </c>
      <c r="I36" s="50"/>
      <c r="J36" s="52" t="n">
        <f aca="false">H36</f>
        <v>0</v>
      </c>
      <c r="K36" s="48"/>
      <c r="L36" s="51" t="n">
        <f aca="false">IFERROR(VLOOKUP($A36,#REF!,11,0),0)</f>
        <v>0</v>
      </c>
      <c r="M36" s="53" t="n">
        <f aca="false">IFERROR((L36/J36),0)</f>
        <v>0</v>
      </c>
      <c r="O36" s="9"/>
    </row>
    <row r="37" s="56" customFormat="true" ht="15.75" hidden="true" customHeight="true" outlineLevel="1" collapsed="false">
      <c r="A37" s="46" t="s">
        <v>44</v>
      </c>
      <c r="B37" s="47"/>
      <c r="C37" s="47"/>
      <c r="E37" s="48"/>
      <c r="F37" s="49" t="n">
        <f aca="false">IFERROR(VLOOKUP($A37,#REF!,6,0),0)</f>
        <v>0</v>
      </c>
      <c r="G37" s="50"/>
      <c r="H37" s="51" t="n">
        <f aca="false">IFERROR(VLOOKUP($A37,#REF!,8,0),0)</f>
        <v>0</v>
      </c>
      <c r="I37" s="50"/>
      <c r="J37" s="52" t="n">
        <f aca="false">H37</f>
        <v>0</v>
      </c>
      <c r="K37" s="48"/>
      <c r="L37" s="51" t="n">
        <f aca="false">IFERROR(VLOOKUP($A37,#REF!,11,0),0)</f>
        <v>0</v>
      </c>
      <c r="M37" s="53" t="n">
        <f aca="false">IFERROR((L37/J37),0)</f>
        <v>0</v>
      </c>
      <c r="O37" s="9"/>
    </row>
    <row r="38" s="56" customFormat="true" ht="15.75" hidden="true" customHeight="true" outlineLevel="1" collapsed="false">
      <c r="A38" s="46" t="s">
        <v>45</v>
      </c>
      <c r="B38" s="47"/>
      <c r="C38" s="47"/>
      <c r="E38" s="48"/>
      <c r="F38" s="49" t="n">
        <f aca="false">IFERROR(VLOOKUP($A38,#REF!,6,0),0)</f>
        <v>0</v>
      </c>
      <c r="G38" s="50"/>
      <c r="H38" s="51" t="n">
        <f aca="false">IFERROR(VLOOKUP($A38,#REF!,8,0),0)</f>
        <v>0</v>
      </c>
      <c r="I38" s="50"/>
      <c r="J38" s="52" t="n">
        <f aca="false">H38</f>
        <v>0</v>
      </c>
      <c r="K38" s="48"/>
      <c r="L38" s="51" t="n">
        <f aca="false">IFERROR(VLOOKUP($A38,#REF!,11,0),0)</f>
        <v>0</v>
      </c>
      <c r="M38" s="53" t="n">
        <f aca="false">IFERROR((L38/J38),0)</f>
        <v>0</v>
      </c>
      <c r="O38" s="9"/>
    </row>
    <row r="39" s="56" customFormat="true" ht="15.75" hidden="true" customHeight="true" outlineLevel="1" collapsed="false">
      <c r="A39" s="46" t="s">
        <v>46</v>
      </c>
      <c r="B39" s="47"/>
      <c r="C39" s="47"/>
      <c r="E39" s="48"/>
      <c r="F39" s="49" t="n">
        <f aca="false">IFERROR(VLOOKUP($A39,#REF!,6,0),0)</f>
        <v>0</v>
      </c>
      <c r="G39" s="50"/>
      <c r="H39" s="51" t="n">
        <f aca="false">IFERROR(VLOOKUP($A39,#REF!,8,0),0)</f>
        <v>0</v>
      </c>
      <c r="I39" s="50"/>
      <c r="J39" s="52" t="n">
        <f aca="false">H39</f>
        <v>0</v>
      </c>
      <c r="K39" s="48"/>
      <c r="L39" s="51" t="n">
        <f aca="false">IFERROR(VLOOKUP($A39,#REF!,11,0),0)</f>
        <v>0</v>
      </c>
      <c r="M39" s="53" t="n">
        <f aca="false">IFERROR((L39/J39),0)</f>
        <v>0</v>
      </c>
      <c r="O39" s="9"/>
    </row>
    <row r="40" s="56" customFormat="true" ht="15.75" hidden="true" customHeight="true" outlineLevel="1" collapsed="false">
      <c r="A40" s="46" t="s">
        <v>47</v>
      </c>
      <c r="B40" s="47"/>
      <c r="C40" s="47"/>
      <c r="E40" s="48"/>
      <c r="F40" s="49" t="n">
        <f aca="false">IFERROR(VLOOKUP($A40,#REF!,6,0),0)</f>
        <v>0</v>
      </c>
      <c r="G40" s="50"/>
      <c r="H40" s="51" t="n">
        <f aca="false">IFERROR(VLOOKUP($A40,#REF!,8,0),0)</f>
        <v>0</v>
      </c>
      <c r="I40" s="50"/>
      <c r="J40" s="52" t="n">
        <f aca="false">H40</f>
        <v>0</v>
      </c>
      <c r="K40" s="48"/>
      <c r="L40" s="51" t="n">
        <f aca="false">IFERROR(VLOOKUP($A40,#REF!,11,0),0)</f>
        <v>0</v>
      </c>
      <c r="M40" s="53" t="n">
        <f aca="false">IFERROR((L40/J40),0)</f>
        <v>0</v>
      </c>
      <c r="O40" s="9"/>
    </row>
    <row r="41" s="12" customFormat="true" ht="15.75" hidden="false" customHeight="true" outlineLevel="0" collapsed="false">
      <c r="A41" s="10"/>
      <c r="B41" s="11"/>
      <c r="C41" s="11"/>
      <c r="F41" s="33" t="s">
        <v>48</v>
      </c>
      <c r="G41" s="41"/>
      <c r="H41" s="42" t="n">
        <f aca="false">SUM(H42:H44)</f>
        <v>0</v>
      </c>
      <c r="I41" s="36"/>
      <c r="J41" s="42" t="n">
        <f aca="false">SUM(J42:J44)</f>
        <v>0</v>
      </c>
      <c r="K41" s="10"/>
      <c r="L41" s="42" t="n">
        <f aca="false">SUM(L42:L44)</f>
        <v>0</v>
      </c>
      <c r="M41" s="43" t="n">
        <f aca="false">IFERROR((L41/J41),0)</f>
        <v>0</v>
      </c>
      <c r="O41" s="55"/>
    </row>
    <row r="42" s="56" customFormat="true" ht="15.75" hidden="true" customHeight="true" outlineLevel="1" collapsed="false">
      <c r="A42" s="46" t="s">
        <v>49</v>
      </c>
      <c r="B42" s="47"/>
      <c r="C42" s="47"/>
      <c r="E42" s="48"/>
      <c r="F42" s="49" t="n">
        <f aca="false">IFERROR(VLOOKUP($A42,#REF!,6,0),0)</f>
        <v>0</v>
      </c>
      <c r="G42" s="50"/>
      <c r="H42" s="51" t="n">
        <f aca="false">IFERROR(VLOOKUP($A42,#REF!,8,0),0)</f>
        <v>0</v>
      </c>
      <c r="I42" s="50"/>
      <c r="J42" s="52" t="n">
        <f aca="false">H42</f>
        <v>0</v>
      </c>
      <c r="K42" s="48"/>
      <c r="L42" s="51" t="n">
        <f aca="false">IFERROR(VLOOKUP($A42,#REF!,11,0),0)</f>
        <v>0</v>
      </c>
      <c r="M42" s="53" t="n">
        <f aca="false">IFERROR((L42/J42),0)</f>
        <v>0</v>
      </c>
      <c r="O42" s="9"/>
    </row>
    <row r="43" s="56" customFormat="true" ht="15.75" hidden="true" customHeight="true" outlineLevel="1" collapsed="false">
      <c r="A43" s="46" t="s">
        <v>50</v>
      </c>
      <c r="B43" s="47"/>
      <c r="C43" s="47"/>
      <c r="E43" s="48"/>
      <c r="F43" s="49" t="n">
        <f aca="false">IFERROR(VLOOKUP($A43,#REF!,6,0),0)</f>
        <v>0</v>
      </c>
      <c r="G43" s="50"/>
      <c r="H43" s="51" t="n">
        <f aca="false">IFERROR(VLOOKUP($A43,#REF!,8,0),0)</f>
        <v>0</v>
      </c>
      <c r="I43" s="50"/>
      <c r="J43" s="52" t="n">
        <f aca="false">H43</f>
        <v>0</v>
      </c>
      <c r="K43" s="48"/>
      <c r="L43" s="51" t="n">
        <f aca="false">IFERROR(VLOOKUP($A43,#REF!,11,0),0)</f>
        <v>0</v>
      </c>
      <c r="M43" s="53" t="n">
        <f aca="false">IFERROR((L43/J43),0)</f>
        <v>0</v>
      </c>
      <c r="O43" s="9"/>
    </row>
    <row r="44" s="56" customFormat="true" ht="15.75" hidden="true" customHeight="true" outlineLevel="1" collapsed="false">
      <c r="A44" s="46" t="s">
        <v>51</v>
      </c>
      <c r="B44" s="47"/>
      <c r="C44" s="47"/>
      <c r="E44" s="48"/>
      <c r="F44" s="49" t="n">
        <f aca="false">IFERROR(VLOOKUP($A44,#REF!,6,0),0)</f>
        <v>0</v>
      </c>
      <c r="G44" s="50"/>
      <c r="H44" s="51" t="n">
        <f aca="false">IFERROR(VLOOKUP($A44,#REF!,8,0),0)</f>
        <v>0</v>
      </c>
      <c r="I44" s="50"/>
      <c r="J44" s="52" t="n">
        <f aca="false">H44</f>
        <v>0</v>
      </c>
      <c r="K44" s="48"/>
      <c r="L44" s="51" t="n">
        <f aca="false">IFERROR(VLOOKUP($A44,#REF!,11,0),0)</f>
        <v>0</v>
      </c>
      <c r="M44" s="53" t="n">
        <f aca="false">IFERROR((L44/J44),0)</f>
        <v>0</v>
      </c>
      <c r="O44" s="9"/>
    </row>
    <row r="45" s="12" customFormat="true" ht="15.75" hidden="false" customHeight="true" outlineLevel="0" collapsed="false">
      <c r="A45" s="10"/>
      <c r="B45" s="11"/>
      <c r="C45" s="11"/>
      <c r="F45" s="58" t="s">
        <v>52</v>
      </c>
      <c r="G45" s="41"/>
      <c r="H45" s="42" t="n">
        <f aca="false">SUM(H46:H47)</f>
        <v>0</v>
      </c>
      <c r="I45" s="36"/>
      <c r="J45" s="42" t="n">
        <f aca="false">SUM(J46:J47)</f>
        <v>0</v>
      </c>
      <c r="K45" s="10"/>
      <c r="L45" s="42" t="n">
        <f aca="false">SUM(L46:L47)</f>
        <v>0</v>
      </c>
      <c r="M45" s="43" t="n">
        <f aca="false">IFERROR((L45/J45),0)</f>
        <v>0</v>
      </c>
      <c r="O45" s="9"/>
    </row>
    <row r="46" customFormat="false" ht="15.75" hidden="true" customHeight="true" outlineLevel="1" collapsed="false">
      <c r="A46" s="59" t="s">
        <v>53</v>
      </c>
      <c r="B46" s="60"/>
      <c r="C46" s="60"/>
      <c r="D46" s="60"/>
      <c r="F46" s="61" t="s">
        <v>54</v>
      </c>
      <c r="G46" s="62"/>
      <c r="H46" s="63"/>
      <c r="I46" s="64"/>
      <c r="J46" s="63"/>
      <c r="L46" s="63"/>
      <c r="M46" s="65" t="n">
        <f aca="false">IFERROR((L46/J46),0)</f>
        <v>0</v>
      </c>
      <c r="O46" s="9"/>
    </row>
    <row r="47" customFormat="false" ht="15.75" hidden="true" customHeight="true" outlineLevel="1" collapsed="false">
      <c r="A47" s="59" t="s">
        <v>53</v>
      </c>
      <c r="B47" s="60"/>
      <c r="C47" s="60"/>
      <c r="D47" s="60"/>
      <c r="F47" s="61" t="s">
        <v>55</v>
      </c>
      <c r="G47" s="66"/>
      <c r="H47" s="63"/>
      <c r="I47" s="64"/>
      <c r="J47" s="63"/>
      <c r="L47" s="63"/>
      <c r="M47" s="65" t="n">
        <f aca="false">IFERROR((L47/J47),0)</f>
        <v>0</v>
      </c>
      <c r="O47" s="9"/>
    </row>
    <row r="48" customFormat="false" ht="15.75" hidden="false" customHeight="true" outlineLevel="0" collapsed="false">
      <c r="A48" s="59" t="s">
        <v>56</v>
      </c>
      <c r="B48" s="60"/>
      <c r="C48" s="60"/>
      <c r="D48" s="60"/>
      <c r="F48" s="58" t="s">
        <v>57</v>
      </c>
      <c r="G48" s="41"/>
      <c r="H48" s="42" t="n">
        <f aca="false">SUM(H49:H53)</f>
        <v>0</v>
      </c>
      <c r="I48" s="36"/>
      <c r="J48" s="42" t="n">
        <f aca="false">SUM(J49:J53)</f>
        <v>0</v>
      </c>
      <c r="K48" s="10"/>
      <c r="L48" s="42" t="n">
        <f aca="false">SUM(L49:L53)</f>
        <v>0</v>
      </c>
      <c r="M48" s="43" t="n">
        <f aca="false">IFERROR((L48/J48),0)</f>
        <v>0</v>
      </c>
      <c r="O48" s="9"/>
    </row>
    <row r="49" customFormat="false" ht="15.75" hidden="true" customHeight="true" outlineLevel="1" collapsed="false">
      <c r="A49" s="46" t="s">
        <v>58</v>
      </c>
      <c r="B49" s="47"/>
      <c r="C49" s="47"/>
      <c r="F49" s="49" t="n">
        <f aca="false">IFERROR(VLOOKUP($A49,#REF!,6,0),0)</f>
        <v>0</v>
      </c>
      <c r="G49" s="62"/>
      <c r="H49" s="51" t="n">
        <f aca="false">IFERROR(VLOOKUP($A49,#REF!,8,0),0)</f>
        <v>0</v>
      </c>
      <c r="I49" s="64"/>
      <c r="J49" s="52" t="n">
        <f aca="false">H49</f>
        <v>0</v>
      </c>
      <c r="L49" s="51" t="n">
        <f aca="false">IFERROR(VLOOKUP($A49,#REF!,11,0),0)</f>
        <v>0</v>
      </c>
      <c r="M49" s="53" t="n">
        <f aca="false">IFERROR((L49/J49),0)</f>
        <v>0</v>
      </c>
      <c r="O49" s="9"/>
    </row>
    <row r="50" customFormat="false" ht="15.75" hidden="true" customHeight="true" outlineLevel="1" collapsed="false">
      <c r="A50" s="46" t="s">
        <v>59</v>
      </c>
      <c r="B50" s="47"/>
      <c r="C50" s="47"/>
      <c r="F50" s="49" t="n">
        <f aca="false">IFERROR(VLOOKUP($A50,#REF!,6,0),0)</f>
        <v>0</v>
      </c>
      <c r="G50" s="62"/>
      <c r="H50" s="51" t="n">
        <f aca="false">IFERROR(VLOOKUP($A50,#REF!,8,0),0)</f>
        <v>0</v>
      </c>
      <c r="I50" s="64"/>
      <c r="J50" s="52" t="n">
        <f aca="false">H50</f>
        <v>0</v>
      </c>
      <c r="L50" s="51" t="n">
        <f aca="false">IFERROR(VLOOKUP($A50,#REF!,11,0),0)</f>
        <v>0</v>
      </c>
      <c r="M50" s="53" t="n">
        <f aca="false">IFERROR((L50/J50),0)</f>
        <v>0</v>
      </c>
      <c r="O50" s="9"/>
    </row>
    <row r="51" customFormat="false" ht="15.75" hidden="true" customHeight="true" outlineLevel="1" collapsed="false">
      <c r="A51" s="46" t="s">
        <v>60</v>
      </c>
      <c r="B51" s="47"/>
      <c r="C51" s="47"/>
      <c r="E51" s="67"/>
      <c r="F51" s="49" t="n">
        <f aca="false">IFERROR(VLOOKUP($A51,#REF!,6,0),0)</f>
        <v>0</v>
      </c>
      <c r="G51" s="50"/>
      <c r="H51" s="51" t="n">
        <f aca="false">IFERROR(VLOOKUP($A51,#REF!,8,0),0)</f>
        <v>0</v>
      </c>
      <c r="I51" s="50"/>
      <c r="J51" s="52" t="n">
        <f aca="false">H51</f>
        <v>0</v>
      </c>
      <c r="K51" s="48"/>
      <c r="L51" s="51" t="n">
        <f aca="false">IFERROR(VLOOKUP($A51,#REF!,11,0),0)</f>
        <v>0</v>
      </c>
      <c r="M51" s="53" t="n">
        <f aca="false">IFERROR((L51/J51),0)</f>
        <v>0</v>
      </c>
      <c r="O51" s="9"/>
    </row>
    <row r="52" customFormat="false" ht="15.75" hidden="true" customHeight="true" outlineLevel="1" collapsed="false">
      <c r="A52" s="46" t="s">
        <v>61</v>
      </c>
      <c r="B52" s="47"/>
      <c r="C52" s="47"/>
      <c r="E52" s="67"/>
      <c r="F52" s="49" t="n">
        <f aca="false">IFERROR(VLOOKUP($A52,#REF!,6,0),0)</f>
        <v>0</v>
      </c>
      <c r="G52" s="50"/>
      <c r="H52" s="51" t="n">
        <f aca="false">IFERROR(VLOOKUP($A52,#REF!,8,0),0)</f>
        <v>0</v>
      </c>
      <c r="I52" s="50"/>
      <c r="J52" s="52" t="n">
        <f aca="false">H52</f>
        <v>0</v>
      </c>
      <c r="K52" s="48"/>
      <c r="L52" s="51" t="n">
        <f aca="false">IFERROR(VLOOKUP($A52,#REF!,11,0),0)</f>
        <v>0</v>
      </c>
      <c r="M52" s="53" t="n">
        <f aca="false">IFERROR((L52/J52),0)</f>
        <v>0</v>
      </c>
      <c r="O52" s="9"/>
    </row>
    <row r="53" customFormat="false" ht="15.75" hidden="true" customHeight="true" outlineLevel="1" collapsed="false">
      <c r="A53" s="46" t="s">
        <v>62</v>
      </c>
      <c r="B53" s="47"/>
      <c r="C53" s="47"/>
      <c r="E53" s="67"/>
      <c r="F53" s="49" t="n">
        <f aca="false">IFERROR(VLOOKUP($A53,#REF!,6,0),0)</f>
        <v>0</v>
      </c>
      <c r="G53" s="50"/>
      <c r="H53" s="51" t="n">
        <f aca="false">IFERROR(VLOOKUP($A53,#REF!,8,0),0)</f>
        <v>0</v>
      </c>
      <c r="I53" s="50"/>
      <c r="J53" s="52" t="n">
        <f aca="false">H53</f>
        <v>0</v>
      </c>
      <c r="K53" s="48"/>
      <c r="L53" s="51" t="n">
        <f aca="false">IFERROR(VLOOKUP($A53,#REF!,11,0),0)</f>
        <v>0</v>
      </c>
      <c r="M53" s="53" t="n">
        <f aca="false">IFERROR((L53/J53),0)</f>
        <v>0</v>
      </c>
      <c r="O53" s="9"/>
    </row>
    <row r="54" customFormat="false" ht="15.75" hidden="false" customHeight="true" outlineLevel="0" collapsed="false">
      <c r="A54" s="46"/>
      <c r="B54" s="47"/>
      <c r="C54" s="47"/>
      <c r="F54" s="58" t="s">
        <v>63</v>
      </c>
      <c r="G54" s="41"/>
      <c r="H54" s="42" t="n">
        <f aca="false">SUM(H55,H62,H64,H66,H68,H70,H73)</f>
        <v>0</v>
      </c>
      <c r="I54" s="36"/>
      <c r="J54" s="42" t="n">
        <f aca="false">SUM(J55,J62,J64,J66,J68,J70,J73)</f>
        <v>0</v>
      </c>
      <c r="K54" s="10"/>
      <c r="L54" s="42" t="n">
        <f aca="false">SUM(L55,L62,L64,L66,L68,L70,L73)</f>
        <v>0</v>
      </c>
      <c r="M54" s="43" t="n">
        <f aca="false">IFERROR((L54/J54),0)</f>
        <v>0</v>
      </c>
      <c r="O54" s="9"/>
    </row>
    <row r="55" customFormat="false" ht="15.75" hidden="false" customHeight="true" outlineLevel="0" collapsed="false">
      <c r="A55" s="46"/>
      <c r="B55" s="47"/>
      <c r="C55" s="47"/>
      <c r="F55" s="33" t="s">
        <v>64</v>
      </c>
      <c r="G55" s="41"/>
      <c r="H55" s="42" t="n">
        <f aca="false">SUM(H56,H58,H60)</f>
        <v>0</v>
      </c>
      <c r="I55" s="36"/>
      <c r="J55" s="42" t="n">
        <f aca="false">SUM(J56,J58,J60)</f>
        <v>0</v>
      </c>
      <c r="K55" s="10"/>
      <c r="L55" s="42" t="n">
        <f aca="false">SUM(L56,L58,L60)</f>
        <v>0</v>
      </c>
      <c r="M55" s="43" t="n">
        <f aca="false">IFERROR((L55/J55),0)</f>
        <v>0</v>
      </c>
      <c r="O55" s="9"/>
    </row>
    <row r="56" customFormat="false" ht="15.75" hidden="false" customHeight="true" outlineLevel="0" collapsed="false">
      <c r="A56" s="46"/>
      <c r="B56" s="47"/>
      <c r="C56" s="47"/>
      <c r="F56" s="33" t="s">
        <v>65</v>
      </c>
      <c r="G56" s="41"/>
      <c r="H56" s="42" t="n">
        <f aca="false">SUM(H57)</f>
        <v>0</v>
      </c>
      <c r="I56" s="36"/>
      <c r="J56" s="42" t="n">
        <f aca="false">SUM(J57)</f>
        <v>0</v>
      </c>
      <c r="K56" s="10"/>
      <c r="L56" s="42" t="n">
        <f aca="false">SUM(L57)</f>
        <v>0</v>
      </c>
      <c r="M56" s="43" t="n">
        <f aca="false">IFERROR((L56/J56),0)</f>
        <v>0</v>
      </c>
      <c r="O56" s="9"/>
    </row>
    <row r="57" customFormat="false" ht="15.75" hidden="true" customHeight="true" outlineLevel="1" collapsed="false">
      <c r="A57" s="46" t="s">
        <v>66</v>
      </c>
      <c r="B57" s="47"/>
      <c r="C57" s="47"/>
      <c r="F57" s="49" t="n">
        <f aca="false">IFERROR(VLOOKUP($A57,#REF!,6,0),0)</f>
        <v>0</v>
      </c>
      <c r="G57" s="50"/>
      <c r="H57" s="51" t="n">
        <f aca="false">IFERROR(VLOOKUP($A57,#REF!,8,0),0)</f>
        <v>0</v>
      </c>
      <c r="I57" s="50"/>
      <c r="J57" s="52" t="n">
        <f aca="false">H57</f>
        <v>0</v>
      </c>
      <c r="K57" s="48"/>
      <c r="L57" s="51" t="n">
        <f aca="false">IFERROR(VLOOKUP($A57,#REF!,11,0),0)</f>
        <v>0</v>
      </c>
      <c r="M57" s="53" t="n">
        <f aca="false">IFERROR((L57/J57),0)</f>
        <v>0</v>
      </c>
      <c r="O57" s="9"/>
    </row>
    <row r="58" customFormat="false" ht="15.75" hidden="false" customHeight="true" outlineLevel="0" collapsed="false">
      <c r="A58" s="46"/>
      <c r="B58" s="47"/>
      <c r="C58" s="47"/>
      <c r="F58" s="33" t="s">
        <v>67</v>
      </c>
      <c r="G58" s="41"/>
      <c r="H58" s="42" t="n">
        <f aca="false">SUM(H59:H59)</f>
        <v>0</v>
      </c>
      <c r="I58" s="36"/>
      <c r="J58" s="42" t="n">
        <f aca="false">SUM(J59:J59)</f>
        <v>0</v>
      </c>
      <c r="K58" s="10"/>
      <c r="L58" s="42" t="n">
        <f aca="false">SUM(L59:L59)</f>
        <v>0</v>
      </c>
      <c r="M58" s="43" t="n">
        <f aca="false">IFERROR((L58/J58),0)</f>
        <v>0</v>
      </c>
      <c r="O58" s="9"/>
    </row>
    <row r="59" customFormat="false" ht="15.75" hidden="true" customHeight="true" outlineLevel="1" collapsed="false">
      <c r="A59" s="46" t="s">
        <v>68</v>
      </c>
      <c r="B59" s="47"/>
      <c r="C59" s="47"/>
      <c r="F59" s="51" t="n">
        <f aca="false">IFERROR(VLOOKUP($A59,#REF!,6,0),0)</f>
        <v>0</v>
      </c>
      <c r="G59" s="50"/>
      <c r="H59" s="51" t="n">
        <f aca="false">IFERROR(VLOOKUP($A59,#REF!,8,0),0)</f>
        <v>0</v>
      </c>
      <c r="I59" s="50"/>
      <c r="J59" s="52" t="n">
        <f aca="false">H59</f>
        <v>0</v>
      </c>
      <c r="K59" s="48"/>
      <c r="L59" s="51" t="n">
        <f aca="false">IFERROR(VLOOKUP($A59,#REF!,11,0),0)</f>
        <v>0</v>
      </c>
      <c r="M59" s="53" t="n">
        <f aca="false">IFERROR((L59/J59),0)</f>
        <v>0</v>
      </c>
      <c r="O59" s="9"/>
    </row>
    <row r="60" customFormat="false" ht="15.75" hidden="false" customHeight="true" outlineLevel="0" collapsed="false">
      <c r="A60" s="46"/>
      <c r="B60" s="47"/>
      <c r="C60" s="47"/>
      <c r="F60" s="33" t="s">
        <v>69</v>
      </c>
      <c r="G60" s="41"/>
      <c r="H60" s="42" t="n">
        <f aca="false">SUM(H61)</f>
        <v>0</v>
      </c>
      <c r="I60" s="36"/>
      <c r="J60" s="42" t="n">
        <f aca="false">SUM(J61)</f>
        <v>0</v>
      </c>
      <c r="K60" s="10"/>
      <c r="L60" s="42" t="n">
        <f aca="false">SUM(L61)</f>
        <v>0</v>
      </c>
      <c r="M60" s="43" t="n">
        <f aca="false">IFERROR((L60/J60),0)</f>
        <v>0</v>
      </c>
      <c r="O60" s="9"/>
    </row>
    <row r="61" customFormat="false" ht="15.75" hidden="true" customHeight="true" outlineLevel="1" collapsed="false">
      <c r="A61" s="46" t="s">
        <v>70</v>
      </c>
      <c r="B61" s="47"/>
      <c r="C61" s="47"/>
      <c r="F61" s="51" t="n">
        <f aca="false">IFERROR(VLOOKUP($A61,#REF!,6,0),0)</f>
        <v>0</v>
      </c>
      <c r="G61" s="50"/>
      <c r="H61" s="51" t="n">
        <f aca="false">IFERROR(VLOOKUP($A61,#REF!,8,0),0)</f>
        <v>0</v>
      </c>
      <c r="I61" s="50"/>
      <c r="J61" s="52" t="n">
        <f aca="false">H61</f>
        <v>0</v>
      </c>
      <c r="K61" s="48"/>
      <c r="L61" s="51" t="n">
        <f aca="false">IFERROR(VLOOKUP($A61,#REF!,11,0),0)</f>
        <v>0</v>
      </c>
      <c r="M61" s="53" t="n">
        <f aca="false">IFERROR((L61/J61),0)</f>
        <v>0</v>
      </c>
      <c r="O61" s="9"/>
    </row>
    <row r="62" customFormat="false" ht="15.75" hidden="false" customHeight="true" outlineLevel="0" collapsed="false">
      <c r="A62" s="46"/>
      <c r="B62" s="47"/>
      <c r="C62" s="47"/>
      <c r="F62" s="33" t="s">
        <v>71</v>
      </c>
      <c r="G62" s="41"/>
      <c r="H62" s="42" t="n">
        <f aca="false">SUM(H63)</f>
        <v>0</v>
      </c>
      <c r="I62" s="36"/>
      <c r="J62" s="42" t="n">
        <f aca="false">SUM(J63)</f>
        <v>0</v>
      </c>
      <c r="K62" s="10"/>
      <c r="L62" s="42" t="n">
        <f aca="false">SUM(L63)</f>
        <v>0</v>
      </c>
      <c r="M62" s="43" t="n">
        <f aca="false">IFERROR((L62/J62),0)</f>
        <v>0</v>
      </c>
      <c r="O62" s="9"/>
    </row>
    <row r="63" customFormat="false" ht="15.75" hidden="true" customHeight="true" outlineLevel="1" collapsed="false">
      <c r="A63" s="46" t="s">
        <v>72</v>
      </c>
      <c r="B63" s="47"/>
      <c r="C63" s="47"/>
      <c r="F63" s="49" t="n">
        <f aca="false">IFERROR(VLOOKUP($A63,#REF!,6,0),0)</f>
        <v>0</v>
      </c>
      <c r="G63" s="50"/>
      <c r="H63" s="51" t="n">
        <f aca="false">IFERROR(VLOOKUP($A63,#REF!,8,0),0)</f>
        <v>0</v>
      </c>
      <c r="I63" s="50"/>
      <c r="J63" s="52" t="n">
        <f aca="false">H63</f>
        <v>0</v>
      </c>
      <c r="K63" s="48"/>
      <c r="L63" s="51" t="n">
        <f aca="false">IFERROR(VLOOKUP($A63,#REF!,11,0),0)</f>
        <v>0</v>
      </c>
      <c r="M63" s="53" t="n">
        <f aca="false">IFERROR((L63/J63),0)</f>
        <v>0</v>
      </c>
      <c r="O63" s="9"/>
    </row>
    <row r="64" customFormat="false" ht="15.75" hidden="false" customHeight="true" outlineLevel="0" collapsed="false">
      <c r="A64" s="46"/>
      <c r="B64" s="47"/>
      <c r="C64" s="47"/>
      <c r="F64" s="33" t="s">
        <v>73</v>
      </c>
      <c r="G64" s="41"/>
      <c r="H64" s="42" t="n">
        <f aca="false">SUM(H65)</f>
        <v>0</v>
      </c>
      <c r="I64" s="36"/>
      <c r="J64" s="42" t="n">
        <f aca="false">SUM(J65)</f>
        <v>0</v>
      </c>
      <c r="K64" s="10"/>
      <c r="L64" s="42" t="n">
        <f aca="false">SUM(L65)</f>
        <v>0</v>
      </c>
      <c r="M64" s="43" t="n">
        <f aca="false">IFERROR((L64/J64),0)</f>
        <v>0</v>
      </c>
      <c r="O64" s="9"/>
    </row>
    <row r="65" customFormat="false" ht="15.75" hidden="true" customHeight="true" outlineLevel="1" collapsed="false">
      <c r="A65" s="46" t="s">
        <v>74</v>
      </c>
      <c r="B65" s="47"/>
      <c r="C65" s="47"/>
      <c r="F65" s="49" t="n">
        <f aca="false">IFERROR(VLOOKUP($A65,#REF!,6,0),0)</f>
        <v>0</v>
      </c>
      <c r="G65" s="50"/>
      <c r="H65" s="51" t="n">
        <f aca="false">IFERROR(VLOOKUP($A65,#REF!,8,0),0)</f>
        <v>0</v>
      </c>
      <c r="I65" s="50"/>
      <c r="J65" s="52" t="n">
        <f aca="false">H65</f>
        <v>0</v>
      </c>
      <c r="K65" s="48"/>
      <c r="L65" s="51" t="n">
        <f aca="false">IFERROR(VLOOKUP($A65,#REF!,11,0),0)</f>
        <v>0</v>
      </c>
      <c r="M65" s="53" t="n">
        <f aca="false">IFERROR((L65/J65),0)</f>
        <v>0</v>
      </c>
      <c r="O65" s="9"/>
    </row>
    <row r="66" customFormat="false" ht="15.75" hidden="false" customHeight="true" outlineLevel="0" collapsed="false">
      <c r="A66" s="46"/>
      <c r="B66" s="47"/>
      <c r="C66" s="47"/>
      <c r="F66" s="33" t="s">
        <v>75</v>
      </c>
      <c r="G66" s="41"/>
      <c r="H66" s="42" t="n">
        <f aca="false">SUM(H67)</f>
        <v>0</v>
      </c>
      <c r="I66" s="36"/>
      <c r="J66" s="42" t="n">
        <f aca="false">SUM(J67)</f>
        <v>0</v>
      </c>
      <c r="K66" s="10"/>
      <c r="L66" s="42" t="n">
        <f aca="false">SUM(L67)</f>
        <v>0</v>
      </c>
      <c r="M66" s="43" t="n">
        <f aca="false">IFERROR((L66/J66),0)</f>
        <v>0</v>
      </c>
      <c r="O66" s="9"/>
    </row>
    <row r="67" customFormat="false" ht="15.75" hidden="true" customHeight="true" outlineLevel="1" collapsed="false">
      <c r="A67" s="46" t="s">
        <v>76</v>
      </c>
      <c r="B67" s="47"/>
      <c r="C67" s="47"/>
      <c r="F67" s="49" t="n">
        <f aca="false">IFERROR(VLOOKUP($A67,#REF!,6,0),0)</f>
        <v>0</v>
      </c>
      <c r="G67" s="50"/>
      <c r="H67" s="51" t="n">
        <f aca="false">IFERROR(VLOOKUP($A67,#REF!,8,0),0)</f>
        <v>0</v>
      </c>
      <c r="I67" s="50"/>
      <c r="J67" s="52" t="n">
        <f aca="false">H67</f>
        <v>0</v>
      </c>
      <c r="K67" s="48"/>
      <c r="L67" s="51" t="n">
        <f aca="false">IFERROR(VLOOKUP($A67,#REF!,11,0),0)</f>
        <v>0</v>
      </c>
      <c r="M67" s="53" t="n">
        <f aca="false">IFERROR((L67/J67),0)</f>
        <v>0</v>
      </c>
      <c r="O67" s="9"/>
    </row>
    <row r="68" customFormat="false" ht="15.75" hidden="false" customHeight="true" outlineLevel="0" collapsed="false">
      <c r="A68" s="46"/>
      <c r="B68" s="47"/>
      <c r="C68" s="47"/>
      <c r="F68" s="33" t="s">
        <v>77</v>
      </c>
      <c r="G68" s="41"/>
      <c r="H68" s="42" t="n">
        <f aca="false">SUM(H69)</f>
        <v>0</v>
      </c>
      <c r="I68" s="36"/>
      <c r="J68" s="42" t="n">
        <f aca="false">SUM(J69)</f>
        <v>0</v>
      </c>
      <c r="K68" s="10"/>
      <c r="L68" s="42" t="n">
        <f aca="false">SUM(L69)</f>
        <v>0</v>
      </c>
      <c r="M68" s="43" t="n">
        <f aca="false">IFERROR((L68/J68),0)</f>
        <v>0</v>
      </c>
      <c r="O68" s="9"/>
    </row>
    <row r="69" customFormat="false" ht="15.75" hidden="true" customHeight="true" outlineLevel="1" collapsed="false">
      <c r="A69" s="46" t="s">
        <v>78</v>
      </c>
      <c r="B69" s="47"/>
      <c r="C69" s="47"/>
      <c r="F69" s="49" t="n">
        <f aca="false">IFERROR(VLOOKUP($A69,#REF!,6,0),0)</f>
        <v>0</v>
      </c>
      <c r="G69" s="50"/>
      <c r="H69" s="51" t="n">
        <f aca="false">IFERROR(VLOOKUP($A69,#REF!,8,0),0)</f>
        <v>0</v>
      </c>
      <c r="I69" s="50"/>
      <c r="J69" s="52" t="n">
        <f aca="false">H69</f>
        <v>0</v>
      </c>
      <c r="K69" s="48"/>
      <c r="L69" s="51" t="n">
        <f aca="false">IFERROR(VLOOKUP($A69,#REF!,11,0),0)</f>
        <v>0</v>
      </c>
      <c r="M69" s="53" t="n">
        <f aca="false">IFERROR((L69/J69),0)</f>
        <v>0</v>
      </c>
      <c r="O69" s="9"/>
    </row>
    <row r="70" customFormat="false" ht="15.75" hidden="false" customHeight="true" outlineLevel="0" collapsed="false">
      <c r="A70" s="46"/>
      <c r="B70" s="47"/>
      <c r="C70" s="47"/>
      <c r="F70" s="33" t="s">
        <v>79</v>
      </c>
      <c r="G70" s="41"/>
      <c r="H70" s="42" t="n">
        <f aca="false">SUM(H71:H72)</f>
        <v>0</v>
      </c>
      <c r="I70" s="36"/>
      <c r="J70" s="42" t="n">
        <f aca="false">SUM(J71:J72)</f>
        <v>0</v>
      </c>
      <c r="K70" s="10"/>
      <c r="L70" s="42" t="n">
        <f aca="false">SUM(L71:L72)</f>
        <v>0</v>
      </c>
      <c r="M70" s="43" t="n">
        <f aca="false">IFERROR((L70/J70),0)</f>
        <v>0</v>
      </c>
      <c r="O70" s="9"/>
      <c r="P70" s="68"/>
    </row>
    <row r="71" customFormat="false" ht="15.75" hidden="true" customHeight="true" outlineLevel="1" collapsed="false">
      <c r="A71" s="46" t="s">
        <v>80</v>
      </c>
      <c r="B71" s="47"/>
      <c r="C71" s="47"/>
      <c r="F71" s="49" t="n">
        <f aca="false">IFERROR(VLOOKUP($A71,#REF!,6,0),0)</f>
        <v>0</v>
      </c>
      <c r="G71" s="50"/>
      <c r="H71" s="51" t="n">
        <f aca="false">IFERROR(VLOOKUP($A71,#REF!,8,0),0)</f>
        <v>0</v>
      </c>
      <c r="I71" s="50"/>
      <c r="J71" s="52" t="n">
        <f aca="false">H71</f>
        <v>0</v>
      </c>
      <c r="K71" s="48"/>
      <c r="L71" s="51" t="n">
        <f aca="false">IFERROR(VLOOKUP($A71,#REF!,11,0),0)</f>
        <v>0</v>
      </c>
      <c r="M71" s="53" t="n">
        <f aca="false">IFERROR((L71/J71),0)</f>
        <v>0</v>
      </c>
      <c r="O71" s="9"/>
    </row>
    <row r="72" customFormat="false" ht="15.75" hidden="true" customHeight="true" outlineLevel="1" collapsed="false">
      <c r="A72" s="46" t="s">
        <v>81</v>
      </c>
      <c r="B72" s="47"/>
      <c r="C72" s="47"/>
      <c r="F72" s="69" t="n">
        <f aca="false">IFERROR(VLOOKUP($A72,#REF!,6,0),0)</f>
        <v>0</v>
      </c>
      <c r="G72" s="50"/>
      <c r="H72" s="51" t="n">
        <f aca="false">IFERROR(VLOOKUP($A72,#REF!,8,0),0)</f>
        <v>0</v>
      </c>
      <c r="I72" s="50"/>
      <c r="J72" s="52" t="n">
        <f aca="false">H72</f>
        <v>0</v>
      </c>
      <c r="K72" s="48"/>
      <c r="L72" s="51" t="n">
        <f aca="false">IFERROR(VLOOKUP($A72,#REF!,11,0),0)</f>
        <v>0</v>
      </c>
      <c r="M72" s="53" t="n">
        <f aca="false">IFERROR((L72/J72),0)</f>
        <v>0</v>
      </c>
      <c r="O72" s="9"/>
    </row>
    <row r="73" customFormat="false" ht="15.75" hidden="false" customHeight="true" outlineLevel="0" collapsed="false">
      <c r="A73" s="46"/>
      <c r="B73" s="47"/>
      <c r="C73" s="47"/>
      <c r="F73" s="33" t="s">
        <v>82</v>
      </c>
      <c r="G73" s="41"/>
      <c r="H73" s="42" t="n">
        <f aca="false">SUM(H74)</f>
        <v>0</v>
      </c>
      <c r="I73" s="36"/>
      <c r="J73" s="42" t="n">
        <f aca="false">SUM(J74)</f>
        <v>0</v>
      </c>
      <c r="K73" s="10"/>
      <c r="L73" s="42" t="n">
        <f aca="false">SUM(L74)</f>
        <v>0</v>
      </c>
      <c r="M73" s="43" t="n">
        <f aca="false">IFERROR((L73/J73),0)</f>
        <v>0</v>
      </c>
      <c r="O73" s="9"/>
    </row>
    <row r="74" customFormat="false" ht="15.75" hidden="true" customHeight="true" outlineLevel="1" collapsed="false">
      <c r="A74" s="46" t="s">
        <v>83</v>
      </c>
      <c r="B74" s="47"/>
      <c r="C74" s="47"/>
      <c r="F74" s="49" t="n">
        <f aca="false">IFERROR(VLOOKUP($A74,#REF!,6,0),0)</f>
        <v>0</v>
      </c>
      <c r="G74" s="50"/>
      <c r="H74" s="51" t="n">
        <f aca="false">IFERROR(VLOOKUP($A74,#REF!,8,0),0)</f>
        <v>0</v>
      </c>
      <c r="I74" s="50"/>
      <c r="J74" s="52" t="n">
        <f aca="false">H74</f>
        <v>0</v>
      </c>
      <c r="K74" s="48"/>
      <c r="L74" s="51" t="n">
        <f aca="false">IFERROR(VLOOKUP($A74,#REF!,11,0),0)</f>
        <v>0</v>
      </c>
      <c r="M74" s="53" t="n">
        <f aca="false">IFERROR((L74/J74),0)</f>
        <v>0</v>
      </c>
      <c r="O74" s="70"/>
      <c r="P74" s="18" t="n">
        <f aca="false">L74</f>
        <v>0</v>
      </c>
    </row>
    <row r="75" customFormat="false" ht="15.75" hidden="false" customHeight="true" outlineLevel="0" collapsed="false">
      <c r="A75" s="10"/>
      <c r="B75" s="11"/>
      <c r="C75" s="11"/>
      <c r="F75" s="71" t="s">
        <v>84</v>
      </c>
      <c r="G75" s="72"/>
      <c r="H75" s="73" t="n">
        <f aca="false">SUM(H14,H54)</f>
        <v>0</v>
      </c>
      <c r="I75" s="74"/>
      <c r="J75" s="73" t="n">
        <f aca="false">SUM(J14,J54)</f>
        <v>0</v>
      </c>
      <c r="K75" s="75"/>
      <c r="L75" s="73" t="n">
        <f aca="false">SUM(L14,L54)</f>
        <v>0</v>
      </c>
      <c r="M75" s="76" t="n">
        <f aca="false">IFERROR((L75/J75),0)</f>
        <v>0</v>
      </c>
      <c r="O75" s="39" t="n">
        <v>13418443772.76</v>
      </c>
      <c r="P75" s="68" t="n">
        <f aca="false">O75-L75</f>
        <v>13418443772.76</v>
      </c>
      <c r="Q75" s="12" t="s">
        <v>85</v>
      </c>
    </row>
    <row r="76" s="79" customFormat="true" ht="15.75" hidden="false" customHeight="true" outlineLevel="0" collapsed="false">
      <c r="A76" s="77"/>
      <c r="B76" s="78"/>
      <c r="C76" s="78"/>
      <c r="F76" s="80"/>
      <c r="G76" s="23" t="s">
        <v>9</v>
      </c>
      <c r="H76" s="23"/>
      <c r="I76" s="23" t="s">
        <v>9</v>
      </c>
      <c r="J76" s="23"/>
      <c r="K76" s="24" t="s">
        <v>10</v>
      </c>
      <c r="L76" s="24"/>
      <c r="M76" s="24"/>
      <c r="O76" s="81"/>
    </row>
    <row r="77" customFormat="false" ht="15.75" hidden="false" customHeight="true" outlineLevel="0" collapsed="false">
      <c r="A77" s="77"/>
      <c r="B77" s="78"/>
      <c r="C77" s="78"/>
      <c r="D77" s="79"/>
      <c r="E77" s="79"/>
      <c r="F77" s="82" t="s">
        <v>86</v>
      </c>
      <c r="G77" s="28" t="s">
        <v>13</v>
      </c>
      <c r="H77" s="28"/>
      <c r="I77" s="28" t="s">
        <v>14</v>
      </c>
      <c r="J77" s="28"/>
      <c r="K77" s="23" t="s">
        <v>15</v>
      </c>
      <c r="L77" s="23"/>
      <c r="M77" s="29" t="s">
        <v>16</v>
      </c>
      <c r="O77" s="81"/>
      <c r="P77" s="83" t="n">
        <f aca="false">P74+P75</f>
        <v>13418443772.76</v>
      </c>
    </row>
    <row r="78" customFormat="false" ht="15.75" hidden="false" customHeight="true" outlineLevel="0" collapsed="false">
      <c r="A78" s="77"/>
      <c r="B78" s="78"/>
      <c r="C78" s="78"/>
      <c r="D78" s="79"/>
      <c r="E78" s="79"/>
      <c r="F78" s="30"/>
      <c r="G78" s="31"/>
      <c r="H78" s="31"/>
      <c r="I78" s="31" t="s">
        <v>17</v>
      </c>
      <c r="J78" s="31"/>
      <c r="K78" s="31" t="s">
        <v>18</v>
      </c>
      <c r="L78" s="31"/>
      <c r="M78" s="32" t="s">
        <v>19</v>
      </c>
      <c r="O78" s="81"/>
    </row>
    <row r="79" s="12" customFormat="true" ht="15.75" hidden="false" customHeight="true" outlineLevel="0" collapsed="false">
      <c r="A79" s="84" t="s">
        <v>87</v>
      </c>
      <c r="C79" s="11"/>
      <c r="F79" s="33" t="s">
        <v>88</v>
      </c>
      <c r="G79" s="36"/>
      <c r="H79" s="42" t="n">
        <v>0</v>
      </c>
      <c r="I79" s="85"/>
      <c r="J79" s="42" t="n">
        <v>0</v>
      </c>
      <c r="K79" s="86"/>
      <c r="L79" s="42" t="n">
        <v>0</v>
      </c>
      <c r="M79" s="43" t="n">
        <f aca="false">IFERROR((L79/J79),0)</f>
        <v>0</v>
      </c>
      <c r="O79" s="9"/>
    </row>
    <row r="80" customFormat="false" ht="15.75" hidden="false" customHeight="true" outlineLevel="0" collapsed="false">
      <c r="A80" s="10"/>
      <c r="B80" s="11"/>
      <c r="C80" s="11"/>
      <c r="F80" s="33" t="s">
        <v>89</v>
      </c>
      <c r="G80" s="37"/>
      <c r="H80" s="42" t="n">
        <f aca="false">SUM(H81,H83,H85,H87,H89,H96)</f>
        <v>0</v>
      </c>
      <c r="I80" s="36"/>
      <c r="J80" s="42" t="n">
        <f aca="false">SUM(J81,J83,J85,J87,J89,J96)</f>
        <v>0</v>
      </c>
      <c r="K80" s="36"/>
      <c r="L80" s="42" t="n">
        <f aca="false">SUM(L81,L83,L85,L87,L89,L96)</f>
        <v>0</v>
      </c>
      <c r="M80" s="43" t="n">
        <f aca="false">IFERROR((L80/J80),0)</f>
        <v>0</v>
      </c>
      <c r="O80" s="55"/>
    </row>
    <row r="81" customFormat="false" ht="15.75" hidden="false" customHeight="true" outlineLevel="0" collapsed="false">
      <c r="A81" s="46"/>
      <c r="B81" s="47"/>
      <c r="C81" s="47"/>
      <c r="F81" s="33" t="s">
        <v>90</v>
      </c>
      <c r="G81" s="37"/>
      <c r="H81" s="42" t="n">
        <f aca="false">SUM(H82:H82)</f>
        <v>0</v>
      </c>
      <c r="I81" s="36"/>
      <c r="J81" s="42" t="n">
        <f aca="false">SUM(J82:J82)</f>
        <v>0</v>
      </c>
      <c r="K81" s="36"/>
      <c r="L81" s="42" t="n">
        <f aca="false">SUM(L82:L82)</f>
        <v>0</v>
      </c>
      <c r="M81" s="43" t="n">
        <f aca="false">IFERROR((L81/J81),0)</f>
        <v>0</v>
      </c>
      <c r="O81" s="55"/>
    </row>
    <row r="82" customFormat="false" ht="15.75" hidden="true" customHeight="true" outlineLevel="1" collapsed="false">
      <c r="A82" s="46" t="s">
        <v>91</v>
      </c>
      <c r="B82" s="47"/>
      <c r="C82" s="47"/>
      <c r="F82" s="49" t="n">
        <f aca="false">IFERROR(VLOOKUP($A82,#REF!,6,0),0)</f>
        <v>0</v>
      </c>
      <c r="G82" s="50"/>
      <c r="H82" s="51" t="n">
        <f aca="false">IFERROR(VLOOKUP($A82,#REF!,8,0),0)</f>
        <v>0</v>
      </c>
      <c r="I82" s="50"/>
      <c r="J82" s="52" t="n">
        <f aca="false">H82</f>
        <v>0</v>
      </c>
      <c r="K82" s="48"/>
      <c r="L82" s="51" t="n">
        <f aca="false">IFERROR(VLOOKUP($A82,#REF!,11,0),0)</f>
        <v>0</v>
      </c>
      <c r="M82" s="53" t="n">
        <f aca="false">IFERROR((L82/J82),0)</f>
        <v>0</v>
      </c>
      <c r="O82" s="9"/>
    </row>
    <row r="83" customFormat="false" ht="15.75" hidden="false" customHeight="true" outlineLevel="0" collapsed="false">
      <c r="A83" s="46"/>
      <c r="B83" s="47"/>
      <c r="C83" s="47"/>
      <c r="F83" s="33" t="s">
        <v>92</v>
      </c>
      <c r="G83" s="37"/>
      <c r="H83" s="42" t="n">
        <f aca="false">SUM(H84)</f>
        <v>0</v>
      </c>
      <c r="I83" s="36"/>
      <c r="J83" s="42" t="n">
        <f aca="false">SUM(J84)</f>
        <v>0</v>
      </c>
      <c r="K83" s="36"/>
      <c r="L83" s="42" t="n">
        <f aca="false">SUM(L84)</f>
        <v>0</v>
      </c>
      <c r="M83" s="43" t="n">
        <f aca="false">IFERROR((L83/J83),0)</f>
        <v>0</v>
      </c>
      <c r="O83" s="9"/>
    </row>
    <row r="84" customFormat="false" ht="15.75" hidden="true" customHeight="true" outlineLevel="1" collapsed="false">
      <c r="A84" s="46" t="s">
        <v>93</v>
      </c>
      <c r="B84" s="47"/>
      <c r="C84" s="47"/>
      <c r="F84" s="51" t="n">
        <f aca="false">IFERROR(VLOOKUP($A84,#REF!,6,0),0)</f>
        <v>0</v>
      </c>
      <c r="G84" s="50"/>
      <c r="H84" s="51" t="n">
        <f aca="false">IFERROR(VLOOKUP($A84,#REF!,8,0),0)</f>
        <v>0</v>
      </c>
      <c r="I84" s="50"/>
      <c r="J84" s="52" t="n">
        <f aca="false">H84</f>
        <v>0</v>
      </c>
      <c r="K84" s="48"/>
      <c r="L84" s="51" t="n">
        <f aca="false">IFERROR(VLOOKUP($A84,#REF!,11,0),0)</f>
        <v>0</v>
      </c>
      <c r="M84" s="53" t="n">
        <f aca="false">IFERROR((L84/J84),0)</f>
        <v>0</v>
      </c>
      <c r="O84" s="9"/>
    </row>
    <row r="85" customFormat="false" ht="15.75" hidden="false" customHeight="true" outlineLevel="0" collapsed="false">
      <c r="A85" s="46"/>
      <c r="B85" s="47"/>
      <c r="C85" s="47"/>
      <c r="F85" s="33" t="s">
        <v>94</v>
      </c>
      <c r="G85" s="37"/>
      <c r="H85" s="42" t="n">
        <f aca="false">SUM(H86)</f>
        <v>0</v>
      </c>
      <c r="I85" s="36"/>
      <c r="J85" s="42" t="n">
        <f aca="false">SUM(J86)</f>
        <v>0</v>
      </c>
      <c r="K85" s="36"/>
      <c r="L85" s="42" t="n">
        <f aca="false">SUM(L86)</f>
        <v>0</v>
      </c>
      <c r="M85" s="43" t="n">
        <f aca="false">IFERROR((L85/J85),0)</f>
        <v>0</v>
      </c>
      <c r="O85" s="9"/>
    </row>
    <row r="86" customFormat="false" ht="15.75" hidden="true" customHeight="true" outlineLevel="1" collapsed="false">
      <c r="A86" s="46" t="s">
        <v>95</v>
      </c>
      <c r="B86" s="47"/>
      <c r="C86" s="47"/>
      <c r="F86" s="49" t="n">
        <f aca="false">IFERROR(VLOOKUP($A86,#REF!,6,0),0)</f>
        <v>0</v>
      </c>
      <c r="G86" s="50"/>
      <c r="H86" s="51" t="n">
        <f aca="false">IFERROR(VLOOKUP($A86,#REF!,8,0),0)</f>
        <v>0</v>
      </c>
      <c r="I86" s="50"/>
      <c r="J86" s="52" t="n">
        <f aca="false">H86</f>
        <v>0</v>
      </c>
      <c r="K86" s="48"/>
      <c r="L86" s="51" t="n">
        <f aca="false">IFERROR(VLOOKUP($A86,#REF!,11,0),0)</f>
        <v>0</v>
      </c>
      <c r="M86" s="53" t="n">
        <f aca="false">IFERROR((L86/J86),0)</f>
        <v>0</v>
      </c>
      <c r="O86" s="9"/>
    </row>
    <row r="87" customFormat="false" ht="15.75" hidden="false" customHeight="true" outlineLevel="0" collapsed="false">
      <c r="A87" s="46"/>
      <c r="B87" s="47"/>
      <c r="C87" s="47"/>
      <c r="F87" s="33" t="s">
        <v>96</v>
      </c>
      <c r="G87" s="37"/>
      <c r="H87" s="42" t="n">
        <f aca="false">SUM(H88)</f>
        <v>0</v>
      </c>
      <c r="I87" s="36"/>
      <c r="J87" s="42" t="n">
        <f aca="false">SUM(J88)</f>
        <v>0</v>
      </c>
      <c r="K87" s="36"/>
      <c r="L87" s="42" t="n">
        <f aca="false">SUM(L88)</f>
        <v>0</v>
      </c>
      <c r="M87" s="43" t="n">
        <f aca="false">IFERROR((L87/J87),0)</f>
        <v>0</v>
      </c>
      <c r="O87" s="9"/>
    </row>
    <row r="88" customFormat="false" ht="15.75" hidden="true" customHeight="true" outlineLevel="1" collapsed="false">
      <c r="A88" s="46" t="s">
        <v>97</v>
      </c>
      <c r="B88" s="47"/>
      <c r="C88" s="47"/>
      <c r="F88" s="49" t="n">
        <f aca="false">IFERROR(VLOOKUP($A88,#REF!,6,0),0)</f>
        <v>0</v>
      </c>
      <c r="G88" s="50"/>
      <c r="H88" s="51" t="n">
        <f aca="false">IFERROR(VLOOKUP($A88,#REF!,8,0),0)</f>
        <v>0</v>
      </c>
      <c r="I88" s="50"/>
      <c r="J88" s="52" t="n">
        <f aca="false">H88</f>
        <v>0</v>
      </c>
      <c r="K88" s="48"/>
      <c r="L88" s="51" t="n">
        <f aca="false">IFERROR(VLOOKUP($A88,#REF!,11,0),0)</f>
        <v>0</v>
      </c>
      <c r="M88" s="53" t="n">
        <f aca="false">IFERROR((L88/J88),0)</f>
        <v>0</v>
      </c>
      <c r="O88" s="9"/>
    </row>
    <row r="89" customFormat="false" ht="15.75" hidden="false" customHeight="true" outlineLevel="0" collapsed="false">
      <c r="A89" s="46"/>
      <c r="B89" s="87"/>
      <c r="C89" s="47"/>
      <c r="F89" s="33" t="s">
        <v>98</v>
      </c>
      <c r="G89" s="37"/>
      <c r="H89" s="42" t="n">
        <f aca="false">SUM(H90:H95)</f>
        <v>0</v>
      </c>
      <c r="I89" s="36"/>
      <c r="J89" s="42" t="n">
        <f aca="false">SUM(J90:J95)</f>
        <v>0</v>
      </c>
      <c r="K89" s="36"/>
      <c r="L89" s="42" t="n">
        <f aca="false">SUM(L90:L95)</f>
        <v>0</v>
      </c>
      <c r="M89" s="43" t="n">
        <f aca="false">IFERROR((L89/J89),0)</f>
        <v>0</v>
      </c>
      <c r="O89" s="9"/>
    </row>
    <row r="90" s="56" customFormat="true" ht="15.75" hidden="true" customHeight="true" outlineLevel="1" collapsed="false">
      <c r="A90" s="46" t="s">
        <v>99</v>
      </c>
      <c r="B90" s="59" t="s">
        <v>100</v>
      </c>
      <c r="C90" s="59"/>
      <c r="D90" s="59"/>
      <c r="F90" s="49" t="n">
        <f aca="false">IFERROR(VLOOKUP($A90,#REF!,6,0),0)</f>
        <v>0</v>
      </c>
      <c r="G90" s="50"/>
      <c r="H90" s="51" t="n">
        <f aca="false">IFERROR(VLOOKUP($A90,#REF!,8,0),0)</f>
        <v>0</v>
      </c>
      <c r="I90" s="50"/>
      <c r="J90" s="52" t="n">
        <f aca="false">H90</f>
        <v>0</v>
      </c>
      <c r="K90" s="48"/>
      <c r="L90" s="51" t="n">
        <f aca="false">IFERROR(VLOOKUP($A90,#REF!,11,0),0)</f>
        <v>0</v>
      </c>
      <c r="M90" s="53" t="n">
        <f aca="false">IFERROR((L90/J90),0)</f>
        <v>0</v>
      </c>
      <c r="O90" s="9"/>
      <c r="P90" s="68"/>
    </row>
    <row r="91" s="56" customFormat="true" ht="15.75" hidden="true" customHeight="true" outlineLevel="1" collapsed="false">
      <c r="A91" s="46" t="s">
        <v>101</v>
      </c>
      <c r="B91" s="59" t="s">
        <v>102</v>
      </c>
      <c r="C91" s="59"/>
      <c r="D91" s="59"/>
      <c r="F91" s="49" t="n">
        <f aca="false">IFERROR(VLOOKUP($A91,#REF!,6,0),0)</f>
        <v>0</v>
      </c>
      <c r="G91" s="50"/>
      <c r="H91" s="51" t="n">
        <f aca="false">IFERROR(VLOOKUP($A91,#REF!,8,0),0)</f>
        <v>0</v>
      </c>
      <c r="I91" s="50"/>
      <c r="J91" s="52" t="n">
        <f aca="false">H91</f>
        <v>0</v>
      </c>
      <c r="K91" s="48"/>
      <c r="L91" s="51" t="n">
        <f aca="false">IFERROR(VLOOKUP($A91,#REF!,11,0),0)</f>
        <v>0</v>
      </c>
      <c r="M91" s="53" t="n">
        <f aca="false">IFERROR((L91/J91),0)</f>
        <v>0</v>
      </c>
      <c r="O91" s="9"/>
      <c r="P91" s="68"/>
    </row>
    <row r="92" s="56" customFormat="true" ht="15.75" hidden="true" customHeight="true" outlineLevel="1" collapsed="false">
      <c r="A92" s="46" t="s">
        <v>103</v>
      </c>
      <c r="B92" s="59" t="s">
        <v>104</v>
      </c>
      <c r="C92" s="59"/>
      <c r="D92" s="59"/>
      <c r="F92" s="49" t="n">
        <f aca="false">IFERROR(VLOOKUP($A92,#REF!,6,0),0)</f>
        <v>0</v>
      </c>
      <c r="G92" s="50"/>
      <c r="H92" s="51" t="n">
        <f aca="false">IFERROR(VLOOKUP($A92,#REF!,8,0),0)</f>
        <v>0</v>
      </c>
      <c r="I92" s="50"/>
      <c r="J92" s="52" t="n">
        <f aca="false">H92</f>
        <v>0</v>
      </c>
      <c r="K92" s="48"/>
      <c r="L92" s="51" t="n">
        <f aca="false">IFERROR(VLOOKUP($A92,#REF!,11,0),0)</f>
        <v>0</v>
      </c>
      <c r="M92" s="53" t="n">
        <f aca="false">IFERROR((L92/J92),0)</f>
        <v>0</v>
      </c>
      <c r="O92" s="9"/>
      <c r="P92" s="68"/>
    </row>
    <row r="93" customFormat="false" ht="15.75" hidden="true" customHeight="true" outlineLevel="1" collapsed="false">
      <c r="A93" s="46" t="s">
        <v>105</v>
      </c>
      <c r="B93" s="47"/>
      <c r="C93" s="47"/>
      <c r="F93" s="49" t="n">
        <f aca="false">IFERROR(VLOOKUP($A93,#REF!,6,0),0)</f>
        <v>0</v>
      </c>
      <c r="G93" s="50"/>
      <c r="H93" s="51" t="n">
        <f aca="false">IFERROR(VLOOKUP($A93,#REF!,8,0),0)</f>
        <v>0</v>
      </c>
      <c r="I93" s="50"/>
      <c r="J93" s="52" t="n">
        <f aca="false">H93</f>
        <v>0</v>
      </c>
      <c r="K93" s="48"/>
      <c r="L93" s="51" t="n">
        <f aca="false">IFERROR(VLOOKUP($A93,#REF!,11,0),0)</f>
        <v>0</v>
      </c>
      <c r="M93" s="53" t="n">
        <f aca="false">IFERROR((L93/J93),0)</f>
        <v>0</v>
      </c>
      <c r="O93" s="9"/>
    </row>
    <row r="94" customFormat="false" ht="15.75" hidden="true" customHeight="true" outlineLevel="1" collapsed="false">
      <c r="A94" s="46" t="s">
        <v>106</v>
      </c>
      <c r="B94" s="47"/>
      <c r="C94" s="47"/>
      <c r="F94" s="49" t="n">
        <f aca="false">IFERROR(VLOOKUP($A94,#REF!,6,0),0)</f>
        <v>0</v>
      </c>
      <c r="G94" s="50"/>
      <c r="H94" s="51" t="n">
        <f aca="false">IFERROR(VLOOKUP($A94,#REF!,8,0),0)</f>
        <v>0</v>
      </c>
      <c r="I94" s="50"/>
      <c r="J94" s="52" t="n">
        <f aca="false">H94</f>
        <v>0</v>
      </c>
      <c r="K94" s="48"/>
      <c r="L94" s="51" t="n">
        <f aca="false">IFERROR(VLOOKUP($A94,#REF!,11,0),0)</f>
        <v>0</v>
      </c>
      <c r="M94" s="53" t="n">
        <f aca="false">IFERROR((L94/J94),0)</f>
        <v>0</v>
      </c>
      <c r="O94" s="9"/>
    </row>
    <row r="95" customFormat="false" ht="15.75" hidden="true" customHeight="true" outlineLevel="1" collapsed="false">
      <c r="A95" s="46" t="s">
        <v>107</v>
      </c>
      <c r="B95" s="47"/>
      <c r="C95" s="47"/>
      <c r="F95" s="49" t="n">
        <f aca="false">IFERROR(VLOOKUP($A95,#REF!,6,0),0)</f>
        <v>0</v>
      </c>
      <c r="G95" s="50"/>
      <c r="H95" s="51" t="n">
        <f aca="false">IFERROR(VLOOKUP($A95,#REF!,8,0),0)</f>
        <v>0</v>
      </c>
      <c r="I95" s="50"/>
      <c r="J95" s="52" t="n">
        <f aca="false">H95</f>
        <v>0</v>
      </c>
      <c r="K95" s="48"/>
      <c r="L95" s="51" t="n">
        <f aca="false">IFERROR(VLOOKUP($A95,#REF!,11,0),0)</f>
        <v>0</v>
      </c>
      <c r="M95" s="53" t="n">
        <f aca="false">IFERROR((L95/J95),0)</f>
        <v>0</v>
      </c>
      <c r="O95" s="9"/>
    </row>
    <row r="96" s="12" customFormat="true" ht="15.75" hidden="false" customHeight="true" outlineLevel="0" collapsed="false">
      <c r="A96" s="46"/>
      <c r="B96" s="47"/>
      <c r="C96" s="47"/>
      <c r="F96" s="58" t="s">
        <v>108</v>
      </c>
      <c r="G96" s="37"/>
      <c r="H96" s="42" t="n">
        <f aca="false">SUM(H97:H103)</f>
        <v>0</v>
      </c>
      <c r="I96" s="36"/>
      <c r="J96" s="42" t="n">
        <f aca="false">SUM(J97:J103)</f>
        <v>0</v>
      </c>
      <c r="K96" s="36"/>
      <c r="L96" s="42" t="n">
        <f aca="false">SUM(L97:L103)</f>
        <v>0</v>
      </c>
      <c r="M96" s="43" t="n">
        <f aca="false">IFERROR((L96/J96),0)</f>
        <v>0</v>
      </c>
      <c r="O96" s="9"/>
    </row>
    <row r="97" s="56" customFormat="true" ht="15.75" hidden="true" customHeight="true" outlineLevel="1" collapsed="false">
      <c r="A97" s="46" t="s">
        <v>109</v>
      </c>
      <c r="B97" s="47"/>
      <c r="C97" s="47"/>
      <c r="F97" s="51" t="n">
        <f aca="false">IFERROR(VLOOKUP($A97,#REF!,6,0),0)</f>
        <v>0</v>
      </c>
      <c r="G97" s="50"/>
      <c r="H97" s="51" t="n">
        <f aca="false">IFERROR(VLOOKUP($A97,#REF!,8,0),0)</f>
        <v>0</v>
      </c>
      <c r="I97" s="50"/>
      <c r="J97" s="52" t="n">
        <f aca="false">H97</f>
        <v>0</v>
      </c>
      <c r="K97" s="48"/>
      <c r="L97" s="51" t="n">
        <f aca="false">IFERROR(VLOOKUP($A97,#REF!,11,0),0)</f>
        <v>0</v>
      </c>
      <c r="M97" s="53" t="n">
        <f aca="false">IFERROR((L97/J97),0)</f>
        <v>0</v>
      </c>
      <c r="O97" s="9"/>
    </row>
    <row r="98" s="56" customFormat="true" ht="15.75" hidden="true" customHeight="true" outlineLevel="1" collapsed="false">
      <c r="A98" s="46" t="s">
        <v>110</v>
      </c>
      <c r="B98" s="47"/>
      <c r="C98" s="47"/>
      <c r="F98" s="49" t="n">
        <f aca="false">IFERROR(VLOOKUP($A98,#REF!,6,0),0)</f>
        <v>0</v>
      </c>
      <c r="G98" s="50"/>
      <c r="H98" s="51" t="n">
        <f aca="false">IFERROR(VLOOKUP($A98,#REF!,8,0),0)</f>
        <v>0</v>
      </c>
      <c r="I98" s="50"/>
      <c r="J98" s="52" t="n">
        <f aca="false">H98</f>
        <v>0</v>
      </c>
      <c r="K98" s="48"/>
      <c r="L98" s="51" t="n">
        <f aca="false">IFERROR(VLOOKUP($A98,#REF!,11,0),0)</f>
        <v>0</v>
      </c>
      <c r="M98" s="53" t="n">
        <f aca="false">IFERROR((L98/J98),0)</f>
        <v>0</v>
      </c>
      <c r="O98" s="9"/>
    </row>
    <row r="99" s="56" customFormat="true" ht="15.75" hidden="true" customHeight="true" outlineLevel="1" collapsed="false">
      <c r="A99" s="46" t="s">
        <v>111</v>
      </c>
      <c r="B99" s="47"/>
      <c r="C99" s="47"/>
      <c r="F99" s="49" t="n">
        <f aca="false">IFERROR(VLOOKUP($A99,#REF!,6,0),0)</f>
        <v>0</v>
      </c>
      <c r="G99" s="50"/>
      <c r="H99" s="51" t="n">
        <f aca="false">IFERROR(VLOOKUP($A99,#REF!,8,0),0)</f>
        <v>0</v>
      </c>
      <c r="I99" s="50"/>
      <c r="J99" s="52" t="n">
        <f aca="false">H99</f>
        <v>0</v>
      </c>
      <c r="K99" s="48"/>
      <c r="L99" s="51" t="n">
        <f aca="false">IFERROR(VLOOKUP($A99,#REF!,11,0),0)</f>
        <v>0</v>
      </c>
      <c r="M99" s="53" t="n">
        <f aca="false">IFERROR((L99/J99),0)</f>
        <v>0</v>
      </c>
      <c r="O99" s="9"/>
    </row>
    <row r="100" customFormat="false" ht="15.75" hidden="true" customHeight="true" outlineLevel="1" collapsed="false">
      <c r="A100" s="46" t="s">
        <v>112</v>
      </c>
      <c r="B100" s="47"/>
      <c r="C100" s="47"/>
      <c r="D100" s="56"/>
      <c r="E100" s="56"/>
      <c r="F100" s="51" t="n">
        <f aca="false">IFERROR(VLOOKUP($A100,#REF!,6,0),0)</f>
        <v>0</v>
      </c>
      <c r="G100" s="50"/>
      <c r="H100" s="51" t="n">
        <f aca="false">IFERROR(VLOOKUP($A100,#REF!,8,0),0)</f>
        <v>0</v>
      </c>
      <c r="I100" s="50"/>
      <c r="J100" s="52" t="n">
        <f aca="false">H100</f>
        <v>0</v>
      </c>
      <c r="K100" s="48"/>
      <c r="L100" s="51" t="n">
        <f aca="false">IFERROR(VLOOKUP($A100,#REF!,11,0),0)</f>
        <v>0</v>
      </c>
      <c r="M100" s="53" t="n">
        <f aca="false">IFERROR((L100/J100),0)</f>
        <v>0</v>
      </c>
      <c r="O100" s="9"/>
    </row>
    <row r="101" customFormat="false" ht="15.75" hidden="true" customHeight="true" outlineLevel="1" collapsed="false">
      <c r="A101" s="46" t="s">
        <v>113</v>
      </c>
      <c r="B101" s="47"/>
      <c r="C101" s="47"/>
      <c r="D101" s="56"/>
      <c r="E101" s="56"/>
      <c r="F101" s="51" t="n">
        <f aca="false">IFERROR(VLOOKUP($A101,#REF!,6,0),0)</f>
        <v>0</v>
      </c>
      <c r="G101" s="50"/>
      <c r="H101" s="51" t="n">
        <f aca="false">IFERROR(VLOOKUP($A101,#REF!,8,0),0)</f>
        <v>0</v>
      </c>
      <c r="I101" s="50"/>
      <c r="J101" s="52" t="n">
        <f aca="false">H101</f>
        <v>0</v>
      </c>
      <c r="K101" s="48"/>
      <c r="L101" s="51" t="n">
        <f aca="false">IFERROR(VLOOKUP($A101,#REF!,11,0),0)</f>
        <v>0</v>
      </c>
      <c r="M101" s="53" t="n">
        <f aca="false">IFERROR((L101/J101),0)</f>
        <v>0</v>
      </c>
      <c r="O101" s="9"/>
    </row>
    <row r="102" customFormat="false" ht="15.75" hidden="true" customHeight="true" outlineLevel="1" collapsed="false">
      <c r="A102" s="46" t="s">
        <v>114</v>
      </c>
      <c r="B102" s="47"/>
      <c r="C102" s="47"/>
      <c r="D102" s="56"/>
      <c r="E102" s="56"/>
      <c r="F102" s="51" t="n">
        <f aca="false">IFERROR(VLOOKUP($A102,#REF!,6,0),0)</f>
        <v>0</v>
      </c>
      <c r="G102" s="50"/>
      <c r="H102" s="51" t="n">
        <f aca="false">IFERROR(VLOOKUP($A102,#REF!,8,0),0)</f>
        <v>0</v>
      </c>
      <c r="I102" s="50"/>
      <c r="J102" s="52" t="n">
        <f aca="false">H102</f>
        <v>0</v>
      </c>
      <c r="K102" s="48"/>
      <c r="L102" s="51" t="n">
        <f aca="false">IFERROR(VLOOKUP($A102,#REF!,11,0),0)</f>
        <v>0</v>
      </c>
      <c r="M102" s="53" t="n">
        <f aca="false">IFERROR((L102/J102),0)</f>
        <v>0</v>
      </c>
      <c r="O102" s="9"/>
    </row>
    <row r="103" s="12" customFormat="true" ht="15.75" hidden="true" customHeight="true" outlineLevel="1" collapsed="false">
      <c r="A103" s="46" t="s">
        <v>115</v>
      </c>
      <c r="B103" s="47"/>
      <c r="C103" s="47"/>
      <c r="F103" s="51" t="n">
        <f aca="false">IFERROR(VLOOKUP($A103,#REF!,6,0),0)</f>
        <v>0</v>
      </c>
      <c r="G103" s="50"/>
      <c r="H103" s="51" t="n">
        <f aca="false">IFERROR(VLOOKUP($A103,#REF!,8,0),0)</f>
        <v>0</v>
      </c>
      <c r="I103" s="50"/>
      <c r="J103" s="52" t="n">
        <f aca="false">H103</f>
        <v>0</v>
      </c>
      <c r="K103" s="48"/>
      <c r="L103" s="51" t="n">
        <f aca="false">IFERROR(VLOOKUP($A103,#REF!,11,0),0)</f>
        <v>0</v>
      </c>
      <c r="M103" s="53" t="n">
        <f aca="false">IFERROR((L103/J103),0)</f>
        <v>0</v>
      </c>
      <c r="O103" s="9"/>
    </row>
    <row r="104" customFormat="false" ht="15.75" hidden="false" customHeight="true" outlineLevel="0" collapsed="false">
      <c r="A104" s="46"/>
      <c r="B104" s="47"/>
      <c r="C104" s="47"/>
      <c r="D104" s="12"/>
      <c r="E104" s="12"/>
      <c r="F104" s="33" t="s">
        <v>116</v>
      </c>
      <c r="G104" s="37"/>
      <c r="H104" s="42" t="n">
        <f aca="false">SUM(H105,H107)</f>
        <v>0</v>
      </c>
      <c r="I104" s="36"/>
      <c r="J104" s="42" t="n">
        <f aca="false">SUM(J105,J107)</f>
        <v>0</v>
      </c>
      <c r="K104" s="36"/>
      <c r="L104" s="42" t="n">
        <f aca="false">SUM(L105,L107)</f>
        <v>0</v>
      </c>
      <c r="M104" s="43" t="n">
        <f aca="false">IFERROR((L104/J104),0)</f>
        <v>0</v>
      </c>
      <c r="O104" s="9"/>
    </row>
    <row r="105" customFormat="false" ht="15.75" hidden="false" customHeight="true" outlineLevel="0" collapsed="false">
      <c r="A105" s="46"/>
      <c r="B105" s="47"/>
      <c r="C105" s="47"/>
      <c r="D105" s="12"/>
      <c r="E105" s="12"/>
      <c r="F105" s="33" t="s">
        <v>117</v>
      </c>
      <c r="G105" s="57"/>
      <c r="H105" s="42" t="n">
        <f aca="false">SUM(H106)</f>
        <v>0</v>
      </c>
      <c r="I105" s="36"/>
      <c r="J105" s="42" t="n">
        <f aca="false">SUM(J106)</f>
        <v>0</v>
      </c>
      <c r="K105" s="36"/>
      <c r="L105" s="42" t="n">
        <f aca="false">SUM(L106)</f>
        <v>0</v>
      </c>
      <c r="M105" s="43" t="n">
        <f aca="false">IFERROR((L105/J105),0)</f>
        <v>0</v>
      </c>
      <c r="O105" s="9"/>
    </row>
    <row r="106" customFormat="false" ht="15.75" hidden="true" customHeight="true" outlineLevel="1" collapsed="false">
      <c r="A106" s="46" t="s">
        <v>118</v>
      </c>
      <c r="B106" s="47"/>
      <c r="C106" s="47"/>
      <c r="D106" s="12"/>
      <c r="E106" s="12"/>
      <c r="F106" s="51" t="n">
        <f aca="false">IFERROR(VLOOKUP($A106,#REF!,6,0),0)</f>
        <v>0</v>
      </c>
      <c r="G106" s="50"/>
      <c r="H106" s="51" t="n">
        <f aca="false">IFERROR(VLOOKUP($A106,#REF!,8,0),0)</f>
        <v>0</v>
      </c>
      <c r="I106" s="50"/>
      <c r="J106" s="52" t="n">
        <f aca="false">H106</f>
        <v>0</v>
      </c>
      <c r="K106" s="48"/>
      <c r="L106" s="51" t="n">
        <f aca="false">IFERROR(VLOOKUP($A106,#REF!,11,0),0)</f>
        <v>0</v>
      </c>
      <c r="M106" s="53" t="n">
        <f aca="false">IFERROR((L106/J106),0)</f>
        <v>0</v>
      </c>
      <c r="O106" s="9"/>
    </row>
    <row r="107" customFormat="false" ht="15.75" hidden="false" customHeight="true" outlineLevel="0" collapsed="false">
      <c r="A107" s="46"/>
      <c r="B107" s="47"/>
      <c r="C107" s="47"/>
      <c r="D107" s="12"/>
      <c r="E107" s="12"/>
      <c r="F107" s="40" t="s">
        <v>119</v>
      </c>
      <c r="G107" s="37"/>
      <c r="H107" s="42" t="n">
        <f aca="false">SUM(H108:H108)</f>
        <v>0</v>
      </c>
      <c r="I107" s="36"/>
      <c r="J107" s="42" t="n">
        <f aca="false">SUM(J108:J108)</f>
        <v>0</v>
      </c>
      <c r="K107" s="36"/>
      <c r="L107" s="42" t="n">
        <f aca="false">SUM(L108:L108)</f>
        <v>0</v>
      </c>
      <c r="M107" s="43" t="n">
        <f aca="false">IFERROR((L107/J107),0)</f>
        <v>0</v>
      </c>
      <c r="O107" s="9"/>
    </row>
    <row r="108" s="89" customFormat="true" ht="15.75" hidden="true" customHeight="true" outlineLevel="1" collapsed="false">
      <c r="A108" s="46" t="s">
        <v>120</v>
      </c>
      <c r="B108" s="88" t="s">
        <v>121</v>
      </c>
      <c r="C108" s="88"/>
      <c r="D108" s="88"/>
      <c r="F108" s="49" t="n">
        <f aca="false">IFERROR(VLOOKUP($A108,#REF!,6,0),0)</f>
        <v>0</v>
      </c>
      <c r="G108" s="90"/>
      <c r="H108" s="49" t="n">
        <f aca="false">IFERROR(VLOOKUP($A108,#REF!,8,0),0)</f>
        <v>0</v>
      </c>
      <c r="I108" s="90"/>
      <c r="J108" s="91" t="n">
        <f aca="false">H108</f>
        <v>0</v>
      </c>
      <c r="K108" s="92"/>
      <c r="L108" s="49" t="n">
        <f aca="false">IFERROR(VLOOKUP($A108,#REF!,11,0),0)</f>
        <v>0</v>
      </c>
      <c r="M108" s="93" t="n">
        <f aca="false">IFERROR((L108/J108),0)</f>
        <v>0</v>
      </c>
      <c r="O108" s="94"/>
    </row>
    <row r="109" s="12" customFormat="true" ht="15.75" hidden="false" customHeight="true" outlineLevel="0" collapsed="false">
      <c r="A109" s="84" t="s">
        <v>87</v>
      </c>
      <c r="C109" s="47"/>
      <c r="F109" s="33" t="s">
        <v>122</v>
      </c>
      <c r="G109" s="37"/>
      <c r="H109" s="42"/>
      <c r="I109" s="36"/>
      <c r="J109" s="42"/>
      <c r="K109" s="36"/>
      <c r="L109" s="42"/>
      <c r="M109" s="43" t="n">
        <f aca="false">IFERROR((L109/J109),0)</f>
        <v>0</v>
      </c>
      <c r="O109" s="9"/>
    </row>
    <row r="110" customFormat="false" ht="15.75" hidden="false" customHeight="true" outlineLevel="0" collapsed="false">
      <c r="A110" s="46"/>
      <c r="B110" s="47"/>
      <c r="C110" s="47"/>
      <c r="F110" s="33" t="s">
        <v>123</v>
      </c>
      <c r="G110" s="37"/>
      <c r="H110" s="42" t="n">
        <f aca="false">SUM(H111)</f>
        <v>0</v>
      </c>
      <c r="I110" s="37"/>
      <c r="J110" s="42" t="n">
        <f aca="false">SUM(J111)</f>
        <v>0</v>
      </c>
      <c r="K110" s="37"/>
      <c r="L110" s="42" t="n">
        <f aca="false">SUM(L111)</f>
        <v>0</v>
      </c>
      <c r="M110" s="43" t="n">
        <f aca="false">IFERROR((L110/J110),0)</f>
        <v>0</v>
      </c>
      <c r="O110" s="9"/>
    </row>
    <row r="111" s="56" customFormat="true" ht="16.15" hidden="true" customHeight="false" outlineLevel="1" collapsed="false">
      <c r="A111" s="46" t="s">
        <v>124</v>
      </c>
      <c r="B111" s="47"/>
      <c r="C111" s="47"/>
      <c r="F111" s="51" t="n">
        <f aca="false">IFERROR(VLOOKUP($A111,#REF!,6,0),0)</f>
        <v>0</v>
      </c>
      <c r="G111" s="50"/>
      <c r="H111" s="51" t="n">
        <f aca="false">IFERROR(VLOOKUP($A111,#REF!,8,0),0)</f>
        <v>0</v>
      </c>
      <c r="I111" s="50"/>
      <c r="J111" s="52" t="n">
        <f aca="false">H111</f>
        <v>0</v>
      </c>
      <c r="K111" s="48"/>
      <c r="L111" s="51" t="n">
        <f aca="false">IFERROR(VLOOKUP($A111,#REF!,11,0),0)</f>
        <v>0</v>
      </c>
      <c r="M111" s="53" t="n">
        <f aca="false">IFERROR((L111/J111),0)</f>
        <v>0</v>
      </c>
      <c r="O111" s="9"/>
    </row>
    <row r="112" s="12" customFormat="true" ht="15.75" hidden="false" customHeight="true" outlineLevel="0" collapsed="false">
      <c r="A112" s="46"/>
      <c r="B112" s="47"/>
      <c r="C112" s="47"/>
      <c r="F112" s="71" t="s">
        <v>125</v>
      </c>
      <c r="G112" s="95" t="s">
        <v>126</v>
      </c>
      <c r="H112" s="73" t="n">
        <f aca="false">SUM(H79:H80,H104,H109:H110)</f>
        <v>0</v>
      </c>
      <c r="I112" s="96"/>
      <c r="J112" s="73" t="n">
        <f aca="false">SUM(J79:J80,J104,J109:J110)</f>
        <v>0</v>
      </c>
      <c r="K112" s="96"/>
      <c r="L112" s="73" t="n">
        <f aca="false">SUM(L79:L80,L104,L109:L110)</f>
        <v>0</v>
      </c>
      <c r="M112" s="76" t="n">
        <f aca="false">IFERROR((L112/J112),0)</f>
        <v>0</v>
      </c>
      <c r="O112" s="39" t="s">
        <v>21</v>
      </c>
      <c r="P112" s="97"/>
    </row>
    <row r="113" s="79" customFormat="true" ht="15.75" hidden="false" customHeight="true" outlineLevel="0" collapsed="false">
      <c r="A113" s="77"/>
      <c r="B113" s="78"/>
      <c r="C113" s="78"/>
      <c r="F113" s="19" t="s">
        <v>127</v>
      </c>
      <c r="G113" s="19"/>
      <c r="H113" s="19"/>
      <c r="I113" s="19"/>
      <c r="J113" s="19"/>
      <c r="K113" s="19"/>
      <c r="L113" s="19"/>
      <c r="M113" s="19"/>
      <c r="O113" s="81"/>
    </row>
    <row r="114" customFormat="false" ht="15.75" hidden="false" customHeight="true" outlineLevel="0" collapsed="false">
      <c r="A114" s="77"/>
      <c r="B114" s="78"/>
      <c r="C114" s="78"/>
      <c r="D114" s="79"/>
      <c r="E114" s="79"/>
      <c r="F114" s="80"/>
      <c r="G114" s="23" t="s">
        <v>9</v>
      </c>
      <c r="H114" s="23"/>
      <c r="I114" s="23" t="s">
        <v>9</v>
      </c>
      <c r="J114" s="23"/>
      <c r="K114" s="24" t="s">
        <v>10</v>
      </c>
      <c r="L114" s="24"/>
      <c r="M114" s="24"/>
      <c r="O114" s="81"/>
    </row>
    <row r="115" customFormat="false" ht="15.75" hidden="false" customHeight="true" outlineLevel="0" collapsed="false">
      <c r="A115" s="77"/>
      <c r="B115" s="78"/>
      <c r="C115" s="78"/>
      <c r="D115" s="79"/>
      <c r="E115" s="79"/>
      <c r="F115" s="82" t="s">
        <v>128</v>
      </c>
      <c r="G115" s="28" t="s">
        <v>13</v>
      </c>
      <c r="H115" s="28"/>
      <c r="I115" s="28" t="s">
        <v>14</v>
      </c>
      <c r="J115" s="28"/>
      <c r="K115" s="23" t="s">
        <v>15</v>
      </c>
      <c r="L115" s="23"/>
      <c r="M115" s="29" t="s">
        <v>16</v>
      </c>
      <c r="O115" s="81"/>
    </row>
    <row r="116" customFormat="false" ht="15.75" hidden="false" customHeight="true" outlineLevel="0" collapsed="false">
      <c r="A116" s="77"/>
      <c r="B116" s="78"/>
      <c r="C116" s="78"/>
      <c r="D116" s="79"/>
      <c r="E116" s="79"/>
      <c r="F116" s="98"/>
      <c r="G116" s="31"/>
      <c r="H116" s="31"/>
      <c r="I116" s="31" t="s">
        <v>17</v>
      </c>
      <c r="J116" s="31"/>
      <c r="K116" s="31" t="s">
        <v>18</v>
      </c>
      <c r="L116" s="31"/>
      <c r="M116" s="32" t="s">
        <v>19</v>
      </c>
      <c r="O116" s="81"/>
    </row>
    <row r="117" s="12" customFormat="true" ht="15.75" hidden="false" customHeight="true" outlineLevel="0" collapsed="false">
      <c r="A117" s="60"/>
      <c r="B117" s="60" t="s">
        <v>129</v>
      </c>
      <c r="C117" s="60" t="s">
        <v>130</v>
      </c>
      <c r="F117" s="99" t="s">
        <v>131</v>
      </c>
      <c r="G117" s="100"/>
      <c r="H117" s="42" t="n">
        <f aca="false">SUM(H118:H123)</f>
        <v>0</v>
      </c>
      <c r="I117" s="101"/>
      <c r="J117" s="42" t="n">
        <f aca="false">SUM(J118:J123)</f>
        <v>0</v>
      </c>
      <c r="K117" s="102"/>
      <c r="L117" s="42" t="n">
        <f aca="false">SUM(L118:L123)</f>
        <v>0</v>
      </c>
      <c r="M117" s="38" t="n">
        <f aca="false">IFERROR((L117/J117),0)</f>
        <v>0</v>
      </c>
      <c r="O117" s="55" t="n">
        <f aca="false">'[1]STN '!F55-L117</f>
        <v>481135996.496</v>
      </c>
      <c r="P117" s="68"/>
    </row>
    <row r="118" customFormat="false" ht="15.75" hidden="false" customHeight="true" outlineLevel="0" collapsed="false">
      <c r="A118" s="103" t="s">
        <v>132</v>
      </c>
      <c r="B118" s="104" t="n">
        <f aca="false">SUM(IFERROR(VLOOKUP($A118,#REF!,8,0),0),H118)</f>
        <v>0</v>
      </c>
      <c r="C118" s="104" t="n">
        <f aca="false">SUM(IFERROR(VLOOKUP($A118,#REF!,11,0),0),L118)</f>
        <v>0</v>
      </c>
      <c r="D118" s="105"/>
      <c r="F118" s="58" t="s">
        <v>133</v>
      </c>
      <c r="G118" s="57"/>
      <c r="H118" s="42" t="n">
        <f aca="false">IFERROR(-VLOOKUP($A118,#REF!,8,0),0)</f>
        <v>0</v>
      </c>
      <c r="I118" s="106"/>
      <c r="J118" s="42" t="n">
        <f aca="false">IFERROR(-VLOOKUP($A118,#REF!,8,0),0)</f>
        <v>0</v>
      </c>
      <c r="K118" s="102"/>
      <c r="L118" s="42" t="n">
        <f aca="false">IFERROR(-VLOOKUP($A118,#REF!,11,0),0)</f>
        <v>0</v>
      </c>
      <c r="M118" s="43" t="n">
        <f aca="false">IFERROR((L118/J118),0)</f>
        <v>0</v>
      </c>
      <c r="O118" s="55" t="n">
        <f aca="false">'[1]STN '!F56-L118</f>
        <v>10455198.826</v>
      </c>
    </row>
    <row r="119" customFormat="false" ht="15.75" hidden="false" customHeight="true" outlineLevel="0" collapsed="false">
      <c r="A119" s="103" t="s">
        <v>134</v>
      </c>
      <c r="B119" s="104" t="n">
        <f aca="false">SUM(IFERROR(VLOOKUP($A119,#REF!,8,0),0),H119)</f>
        <v>0</v>
      </c>
      <c r="C119" s="104" t="n">
        <f aca="false">SUM(IFERROR(VLOOKUP($A119,#REF!,11,0),0),L119)</f>
        <v>0</v>
      </c>
      <c r="D119" s="105"/>
      <c r="F119" s="58" t="s">
        <v>135</v>
      </c>
      <c r="G119" s="57"/>
      <c r="H119" s="42" t="n">
        <f aca="false">IFERROR(-VLOOKUP($A119,#REF!,8,0),0)</f>
        <v>0</v>
      </c>
      <c r="I119" s="106"/>
      <c r="J119" s="42" t="n">
        <f aca="false">IFERROR(-VLOOKUP($A119,#REF!,8,0),0)</f>
        <v>0</v>
      </c>
      <c r="K119" s="102"/>
      <c r="L119" s="42" t="n">
        <f aca="false">IFERROR(-VLOOKUP($A119,#REF!,11,0),0)</f>
        <v>0</v>
      </c>
      <c r="M119" s="43" t="n">
        <f aca="false">IFERROR((L119/J119),0)</f>
        <v>0</v>
      </c>
      <c r="O119" s="55" t="n">
        <f aca="false">'[1]STN '!F57-L119</f>
        <v>188439263.608</v>
      </c>
    </row>
    <row r="120" customFormat="false" ht="15.75" hidden="false" customHeight="true" outlineLevel="0" collapsed="false">
      <c r="A120" s="103" t="s">
        <v>136</v>
      </c>
      <c r="B120" s="104" t="n">
        <f aca="false">SUM(IFERROR(VLOOKUP($A120,#REF!,8,0),0),H120)</f>
        <v>0</v>
      </c>
      <c r="C120" s="104" t="n">
        <f aca="false">SUM(IFERROR(VLOOKUP($A120,#REF!,11,0),0),L120)</f>
        <v>0</v>
      </c>
      <c r="D120" s="105"/>
      <c r="F120" s="58" t="s">
        <v>137</v>
      </c>
      <c r="G120" s="57"/>
      <c r="H120" s="42" t="n">
        <f aca="false">IFERROR(-VLOOKUP($A120,#REF!,8,0),0)</f>
        <v>0</v>
      </c>
      <c r="I120" s="106"/>
      <c r="J120" s="42" t="n">
        <f aca="false">IFERROR(-VLOOKUP($A120,#REF!,8,0),0)</f>
        <v>0</v>
      </c>
      <c r="K120" s="102"/>
      <c r="L120" s="42" t="n">
        <f aca="false">IFERROR(-VLOOKUP($A120,#REF!,11,0),0)</f>
        <v>0</v>
      </c>
      <c r="M120" s="43" t="n">
        <f aca="false">IFERROR((L120/J120),0)</f>
        <v>0</v>
      </c>
      <c r="O120" s="55" t="n">
        <f aca="false">'[1]STN '!F58-L120</f>
        <v>1078937.66</v>
      </c>
    </row>
    <row r="121" customFormat="false" ht="15.75" hidden="false" customHeight="true" outlineLevel="0" collapsed="false">
      <c r="A121" s="107" t="s">
        <v>138</v>
      </c>
      <c r="B121" s="104" t="n">
        <f aca="false">SUM(IFERROR(VLOOKUP($A121,#REF!,8,0),0),H121)</f>
        <v>0</v>
      </c>
      <c r="C121" s="104" t="n">
        <f aca="false">SUM(IFERROR(VLOOKUP($A121,#REF!,11,0),0),L121)</f>
        <v>0</v>
      </c>
      <c r="D121" s="105"/>
      <c r="F121" s="58" t="s">
        <v>139</v>
      </c>
      <c r="G121" s="57"/>
      <c r="H121" s="42" t="n">
        <f aca="false">H66*0.2</f>
        <v>0</v>
      </c>
      <c r="I121" s="36"/>
      <c r="J121" s="42" t="n">
        <f aca="false">J66*0.2</f>
        <v>0</v>
      </c>
      <c r="K121" s="36"/>
      <c r="L121" s="42" t="n">
        <f aca="false">L66*0.2</f>
        <v>0</v>
      </c>
      <c r="M121" s="43" t="n">
        <f aca="false">IFERROR((L121/J121),0)</f>
        <v>0</v>
      </c>
      <c r="O121" s="55" t="n">
        <f aca="false">'[1]STN '!F59-L121</f>
        <v>2050253.146</v>
      </c>
    </row>
    <row r="122" customFormat="false" ht="15.75" hidden="false" customHeight="true" outlineLevel="0" collapsed="false">
      <c r="A122" s="103" t="s">
        <v>140</v>
      </c>
      <c r="B122" s="104" t="n">
        <f aca="false">SUM(IFERROR(VLOOKUP($A122,#REF!,8,0),0),H122)</f>
        <v>0</v>
      </c>
      <c r="C122" s="104" t="n">
        <f aca="false">SUM(IFERROR(VLOOKUP($A122,#REF!,11,0),0),L122)</f>
        <v>0</v>
      </c>
      <c r="D122" s="105"/>
      <c r="F122" s="58" t="s">
        <v>141</v>
      </c>
      <c r="G122" s="57"/>
      <c r="H122" s="42" t="n">
        <f aca="false">IFERROR(-VLOOKUP($A122,#REF!,8,0),0)</f>
        <v>0</v>
      </c>
      <c r="I122" s="106"/>
      <c r="J122" s="42" t="n">
        <f aca="false">IFERROR(-VLOOKUP($A122,#REF!,8,0),0)</f>
        <v>0</v>
      </c>
      <c r="K122" s="102"/>
      <c r="L122" s="42" t="n">
        <f aca="false">IFERROR(-VLOOKUP($A122,#REF!,11,0),0)</f>
        <v>0</v>
      </c>
      <c r="M122" s="43" t="n">
        <f aca="false">IFERROR((L122/J122),0)</f>
        <v>0</v>
      </c>
      <c r="O122" s="55" t="n">
        <f aca="false">'[1]STN '!F60-L122</f>
        <v>8662.572</v>
      </c>
    </row>
    <row r="123" customFormat="false" ht="15.75" hidden="false" customHeight="true" outlineLevel="0" collapsed="false">
      <c r="A123" s="107" t="s">
        <v>142</v>
      </c>
      <c r="B123" s="104" t="n">
        <f aca="false">SUM(IFERROR(VLOOKUP($A123,#REF!,8,0),0),H123)</f>
        <v>0</v>
      </c>
      <c r="C123" s="104" t="n">
        <f aca="false">SUM(IFERROR(VLOOKUP($A123,#REF!,11,0),0),L123)</f>
        <v>0</v>
      </c>
      <c r="D123" s="88" t="s">
        <v>143</v>
      </c>
      <c r="F123" s="33" t="s">
        <v>144</v>
      </c>
      <c r="G123" s="37"/>
      <c r="H123" s="42" t="n">
        <f aca="false">H70*0.2</f>
        <v>0</v>
      </c>
      <c r="I123" s="36"/>
      <c r="J123" s="42" t="n">
        <f aca="false">J70*0.2</f>
        <v>0</v>
      </c>
      <c r="K123" s="36"/>
      <c r="L123" s="42" t="n">
        <f aca="false">L70*0.2</f>
        <v>0</v>
      </c>
      <c r="M123" s="43" t="n">
        <f aca="false">IFERROR((L123/J123),0)</f>
        <v>0</v>
      </c>
      <c r="O123" s="55" t="n">
        <f aca="false">'[1]STN '!F61-L123</f>
        <v>279103680.684</v>
      </c>
    </row>
    <row r="124" customFormat="false" ht="15.75" hidden="false" customHeight="true" outlineLevel="0" collapsed="false">
      <c r="A124" s="46"/>
      <c r="B124" s="104" t="e">
        <f aca="false">G135-H124</f>
        <v>#REF!</v>
      </c>
      <c r="C124" s="108"/>
      <c r="D124" s="108"/>
      <c r="F124" s="33" t="s">
        <v>145</v>
      </c>
      <c r="G124" s="37"/>
      <c r="H124" s="42" t="n">
        <f aca="false">SUM(H125,H127,H128)</f>
        <v>0</v>
      </c>
      <c r="I124" s="36"/>
      <c r="J124" s="42" t="n">
        <f aca="false">SUM(J125,J127,J128)</f>
        <v>0</v>
      </c>
      <c r="K124" s="36"/>
      <c r="L124" s="42" t="n">
        <f aca="false">SUM(L125,L127,L128)</f>
        <v>0</v>
      </c>
      <c r="M124" s="43" t="n">
        <f aca="false">IFERROR((L124/J124),0)</f>
        <v>0</v>
      </c>
      <c r="O124" s="55"/>
    </row>
    <row r="125" customFormat="false" ht="15.75" hidden="false" customHeight="true" outlineLevel="0" collapsed="false">
      <c r="A125" s="10"/>
      <c r="B125" s="108"/>
      <c r="C125" s="108"/>
      <c r="F125" s="33" t="s">
        <v>146</v>
      </c>
      <c r="G125" s="37"/>
      <c r="H125" s="42" t="n">
        <f aca="false">SUM(H126:H126)</f>
        <v>0</v>
      </c>
      <c r="I125" s="36"/>
      <c r="J125" s="42" t="n">
        <f aca="false">SUM(J126:J126)</f>
        <v>0</v>
      </c>
      <c r="K125" s="36"/>
      <c r="L125" s="42" t="n">
        <f aca="false">SUM(L126:L126)</f>
        <v>0</v>
      </c>
      <c r="M125" s="43" t="n">
        <f aca="false">IFERROR((L125/J125),0)</f>
        <v>0</v>
      </c>
      <c r="O125" s="9"/>
    </row>
    <row r="126" s="56" customFormat="true" ht="15.75" hidden="true" customHeight="true" outlineLevel="1" collapsed="false">
      <c r="A126" s="46" t="s">
        <v>147</v>
      </c>
      <c r="B126" s="47"/>
      <c r="C126" s="47"/>
      <c r="D126" s="12"/>
      <c r="F126" s="51" t="n">
        <f aca="false">IFERROR(VLOOKUP($A126,#REF!,6,0),0)</f>
        <v>0</v>
      </c>
      <c r="G126" s="50"/>
      <c r="H126" s="51" t="n">
        <f aca="false">IFERROR(VLOOKUP($A126,#REF!,8,0),0)</f>
        <v>0</v>
      </c>
      <c r="I126" s="50"/>
      <c r="J126" s="52" t="n">
        <f aca="false">H126</f>
        <v>0</v>
      </c>
      <c r="K126" s="48"/>
      <c r="L126" s="51" t="n">
        <f aca="false">IFERROR(VLOOKUP($A126,#REF!,11,0),0)</f>
        <v>0</v>
      </c>
      <c r="M126" s="53" t="n">
        <f aca="false">IFERROR((L126/J126),0)</f>
        <v>0</v>
      </c>
      <c r="O126" s="9"/>
    </row>
    <row r="127" s="12" customFormat="true" ht="15.75" hidden="false" customHeight="true" outlineLevel="0" collapsed="false">
      <c r="A127" s="46"/>
      <c r="B127" s="47"/>
      <c r="C127" s="47"/>
      <c r="F127" s="33" t="s">
        <v>148</v>
      </c>
      <c r="G127" s="37"/>
      <c r="H127" s="42"/>
      <c r="I127" s="36"/>
      <c r="J127" s="42"/>
      <c r="K127" s="36"/>
      <c r="L127" s="42"/>
      <c r="M127" s="43" t="n">
        <f aca="false">IFERROR((L127/J127),0)</f>
        <v>0</v>
      </c>
      <c r="O127" s="9"/>
    </row>
    <row r="128" customFormat="false" ht="15.75" hidden="false" customHeight="true" outlineLevel="0" collapsed="false">
      <c r="A128" s="46"/>
      <c r="B128" s="47"/>
      <c r="C128" s="47"/>
      <c r="D128" s="12"/>
      <c r="E128" s="12"/>
      <c r="F128" s="33" t="s">
        <v>149</v>
      </c>
      <c r="G128" s="109"/>
      <c r="H128" s="42"/>
      <c r="I128" s="36"/>
      <c r="J128" s="42"/>
      <c r="K128" s="36"/>
      <c r="L128" s="42"/>
      <c r="M128" s="43" t="n">
        <f aca="false">IFERROR((L128/J128),0)</f>
        <v>0</v>
      </c>
      <c r="O128" s="9"/>
    </row>
    <row r="129" customFormat="false" ht="15.75" hidden="false" customHeight="true" outlineLevel="0" collapsed="false">
      <c r="A129" s="10"/>
      <c r="B129" s="47"/>
      <c r="C129" s="47"/>
      <c r="D129" s="47"/>
      <c r="F129" s="71" t="s">
        <v>150</v>
      </c>
      <c r="G129" s="74"/>
      <c r="H129" s="73" t="n">
        <f aca="false">H125-H117</f>
        <v>0</v>
      </c>
      <c r="I129" s="74"/>
      <c r="J129" s="73" t="n">
        <f aca="false">J125-J117</f>
        <v>0</v>
      </c>
      <c r="K129" s="74"/>
      <c r="L129" s="73" t="n">
        <f aca="false">L125-L117</f>
        <v>0</v>
      </c>
      <c r="M129" s="76" t="n">
        <f aca="false">IFERROR((L129/J129),0)</f>
        <v>0</v>
      </c>
      <c r="O129" s="55"/>
      <c r="P129" s="68"/>
    </row>
    <row r="130" customFormat="false" ht="15.75" hidden="false" customHeight="true" outlineLevel="0" collapsed="false">
      <c r="A130" s="10"/>
      <c r="B130" s="47"/>
      <c r="C130" s="47"/>
      <c r="D130" s="47"/>
      <c r="F130" s="110" t="s">
        <v>151</v>
      </c>
      <c r="G130" s="110"/>
      <c r="H130" s="110"/>
      <c r="I130" s="110"/>
      <c r="J130" s="110"/>
      <c r="K130" s="110"/>
      <c r="L130" s="10"/>
      <c r="M130" s="111"/>
      <c r="N130" s="112"/>
      <c r="O130" s="113"/>
      <c r="P130" s="112"/>
      <c r="Q130" s="105"/>
    </row>
    <row r="131" customFormat="false" ht="15.75" hidden="false" customHeight="true" outlineLevel="0" collapsed="false">
      <c r="A131" s="10"/>
      <c r="B131" s="47"/>
      <c r="C131" s="47"/>
      <c r="D131" s="47"/>
      <c r="F131" s="114" t="s">
        <v>152</v>
      </c>
      <c r="G131" s="114"/>
      <c r="H131" s="114"/>
      <c r="I131" s="114"/>
      <c r="J131" s="114"/>
      <c r="K131" s="114"/>
      <c r="L131" s="10"/>
      <c r="M131" s="115"/>
      <c r="N131" s="116"/>
      <c r="O131" s="117"/>
      <c r="P131" s="116"/>
      <c r="Q131" s="105"/>
    </row>
    <row r="132" s="79" customFormat="true" ht="23.25" hidden="false" customHeight="true" outlineLevel="0" collapsed="false">
      <c r="A132" s="118" t="s">
        <v>153</v>
      </c>
      <c r="B132" s="118"/>
      <c r="C132" s="118"/>
      <c r="D132" s="118"/>
      <c r="F132" s="80"/>
      <c r="G132" s="23" t="s">
        <v>154</v>
      </c>
      <c r="H132" s="23" t="s">
        <v>154</v>
      </c>
      <c r="I132" s="24" t="s">
        <v>155</v>
      </c>
      <c r="J132" s="24"/>
      <c r="K132" s="119" t="s">
        <v>156</v>
      </c>
      <c r="L132" s="119"/>
      <c r="M132" s="120" t="s">
        <v>157</v>
      </c>
      <c r="N132" s="121"/>
      <c r="O132" s="122"/>
      <c r="P132" s="123"/>
      <c r="Q132" s="112"/>
    </row>
    <row r="133" customFormat="false" ht="38.25" hidden="false" customHeight="true" outlineLevel="0" collapsed="false">
      <c r="A133" s="124" t="s">
        <v>158</v>
      </c>
      <c r="B133" s="124" t="s">
        <v>159</v>
      </c>
      <c r="C133" s="124" t="s">
        <v>160</v>
      </c>
      <c r="D133" s="125"/>
      <c r="F133" s="82" t="s">
        <v>161</v>
      </c>
      <c r="G133" s="28" t="s">
        <v>13</v>
      </c>
      <c r="H133" s="28" t="s">
        <v>14</v>
      </c>
      <c r="I133" s="23" t="s">
        <v>15</v>
      </c>
      <c r="J133" s="29" t="s">
        <v>16</v>
      </c>
      <c r="K133" s="23" t="s">
        <v>15</v>
      </c>
      <c r="L133" s="29" t="s">
        <v>16</v>
      </c>
      <c r="M133" s="120"/>
      <c r="N133" s="123"/>
      <c r="O133" s="126"/>
      <c r="P133" s="112"/>
      <c r="Q133" s="112"/>
    </row>
    <row r="134" customFormat="false" ht="15.75" hidden="false" customHeight="true" outlineLevel="0" collapsed="false">
      <c r="A134" s="124"/>
      <c r="B134" s="124"/>
      <c r="C134" s="124"/>
      <c r="D134" s="26"/>
      <c r="F134" s="30"/>
      <c r="G134" s="127"/>
      <c r="H134" s="31" t="s">
        <v>162</v>
      </c>
      <c r="I134" s="31" t="s">
        <v>163</v>
      </c>
      <c r="J134" s="32" t="s">
        <v>164</v>
      </c>
      <c r="K134" s="31" t="s">
        <v>165</v>
      </c>
      <c r="L134" s="32" t="s">
        <v>166</v>
      </c>
      <c r="M134" s="128" t="s">
        <v>167</v>
      </c>
      <c r="N134" s="123"/>
      <c r="O134" s="126"/>
      <c r="P134" s="123"/>
      <c r="Q134" s="112"/>
    </row>
    <row r="135" s="12" customFormat="true" ht="15.75" hidden="false" customHeight="true" outlineLevel="0" collapsed="false">
      <c r="A135" s="10"/>
      <c r="B135" s="47"/>
      <c r="D135" s="47"/>
      <c r="F135" s="129" t="s">
        <v>168</v>
      </c>
      <c r="G135" s="42" t="e">
        <f aca="false">SUM(G136:G137)</f>
        <v>#REF!</v>
      </c>
      <c r="H135" s="42" t="e">
        <f aca="false">SUM(H136:H137)</f>
        <v>#REF!</v>
      </c>
      <c r="I135" s="42" t="e">
        <f aca="false">SUM(I136:I137)</f>
        <v>#REF!</v>
      </c>
      <c r="J135" s="130" t="n">
        <f aca="false">IFERROR((I135/H135),0)</f>
        <v>0</v>
      </c>
      <c r="K135" s="42" t="e">
        <f aca="false">SUM(K136:K137)</f>
        <v>#REF!</v>
      </c>
      <c r="L135" s="130" t="n">
        <f aca="false">IFERROR((K135/H135),0)</f>
        <v>0</v>
      </c>
      <c r="M135" s="131" t="e">
        <f aca="false">SUM(M136:M137)</f>
        <v>#REF!</v>
      </c>
      <c r="O135" s="39" t="s">
        <v>21</v>
      </c>
    </row>
    <row r="136" customFormat="false" ht="15.75" hidden="false" customHeight="true" outlineLevel="0" collapsed="false">
      <c r="A136" s="46" t="n">
        <v>16285604</v>
      </c>
      <c r="B136" s="47"/>
      <c r="C136" s="47"/>
      <c r="D136" s="47"/>
      <c r="E136" s="47"/>
      <c r="F136" s="58" t="s">
        <v>169</v>
      </c>
      <c r="G136" s="42" t="e">
        <f aca="false">VLOOKUP($A136,#REF!,8,0)*SUM($J$292:$J$293)</f>
        <v>#REF!</v>
      </c>
      <c r="H136" s="42" t="e">
        <f aca="false">VLOOKUP($A136,#REF!,9,0)*SUM($J$292:$J$293)</f>
        <v>#REF!</v>
      </c>
      <c r="I136" s="42" t="e">
        <f aca="false">VLOOKUP($A136,#REF!,10,0)*SUM($J$292:$J$293)</f>
        <v>#REF!</v>
      </c>
      <c r="J136" s="132" t="e">
        <f aca="false">(I136/H136)</f>
        <v>#REF!</v>
      </c>
      <c r="K136" s="42" t="e">
        <f aca="false">VLOOKUP($A136,#REF!,11,0)*SUM($J$292:$J$293)</f>
        <v>#REF!</v>
      </c>
      <c r="L136" s="132" t="n">
        <f aca="false">IFERROR((K136/H136),0)</f>
        <v>0</v>
      </c>
      <c r="M136" s="133" t="e">
        <f aca="false">I136-K136</f>
        <v>#REF!</v>
      </c>
      <c r="O136" s="9"/>
    </row>
    <row r="137" customFormat="false" ht="15.75" hidden="false" customHeight="true" outlineLevel="0" collapsed="false">
      <c r="A137" s="46" t="n">
        <v>16285604</v>
      </c>
      <c r="B137" s="47"/>
      <c r="C137" s="47"/>
      <c r="D137" s="47"/>
      <c r="E137" s="47"/>
      <c r="F137" s="58" t="s">
        <v>170</v>
      </c>
      <c r="G137" s="42" t="e">
        <f aca="false">VLOOKUP($A137,#REF!,8,0)*$J$294</f>
        <v>#REF!</v>
      </c>
      <c r="H137" s="42" t="e">
        <f aca="false">VLOOKUP($A137,#REF!,9,0)*$J$294</f>
        <v>#REF!</v>
      </c>
      <c r="I137" s="42" t="e">
        <f aca="false">VLOOKUP($A137,#REF!,10,0)*$J$294</f>
        <v>#REF!</v>
      </c>
      <c r="J137" s="132" t="e">
        <f aca="false">(I137/H137)</f>
        <v>#REF!</v>
      </c>
      <c r="K137" s="42" t="e">
        <f aca="false">VLOOKUP($A137,#REF!,11,0)*$J$294</f>
        <v>#REF!</v>
      </c>
      <c r="L137" s="132" t="n">
        <f aca="false">IFERROR((K137/H137),0)</f>
        <v>0</v>
      </c>
      <c r="M137" s="133" t="e">
        <f aca="false">I137-K137</f>
        <v>#REF!</v>
      </c>
      <c r="O137" s="9"/>
    </row>
    <row r="138" customFormat="false" ht="15.75" hidden="false" customHeight="true" outlineLevel="0" collapsed="false">
      <c r="A138" s="10"/>
      <c r="B138" s="47"/>
      <c r="C138" s="47"/>
      <c r="E138" s="47"/>
      <c r="F138" s="58" t="s">
        <v>171</v>
      </c>
      <c r="G138" s="42" t="n">
        <f aca="false">SUM(G139:G140)</f>
        <v>0</v>
      </c>
      <c r="H138" s="42" t="n">
        <f aca="false">SUM(H139:H140)</f>
        <v>0</v>
      </c>
      <c r="I138" s="42" t="n">
        <f aca="false">SUM(I139:I140)</f>
        <v>0</v>
      </c>
      <c r="J138" s="134" t="n">
        <f aca="false">IFERROR((I138/H138),0)</f>
        <v>0</v>
      </c>
      <c r="K138" s="42" t="n">
        <f aca="false">SUM(K139:K140)</f>
        <v>0</v>
      </c>
      <c r="L138" s="134" t="n">
        <f aca="false">IFERROR((K138/H138),0)</f>
        <v>0</v>
      </c>
      <c r="M138" s="133" t="n">
        <f aca="false">SUM(M139:M140)</f>
        <v>0</v>
      </c>
      <c r="O138" s="9"/>
    </row>
    <row r="139" customFormat="false" ht="15.75" hidden="true" customHeight="true" outlineLevel="1" collapsed="false">
      <c r="A139" s="135" t="s">
        <v>172</v>
      </c>
      <c r="B139" s="136"/>
      <c r="C139" s="136"/>
      <c r="D139" s="136"/>
      <c r="E139" s="47"/>
      <c r="F139" s="58" t="s">
        <v>173</v>
      </c>
      <c r="G139" s="63"/>
      <c r="H139" s="63"/>
      <c r="I139" s="63"/>
      <c r="J139" s="137" t="n">
        <f aca="false">IFERROR((I139/H139),0)</f>
        <v>0</v>
      </c>
      <c r="K139" s="63"/>
      <c r="L139" s="137" t="n">
        <f aca="false">IFERROR((K139/H139),0)</f>
        <v>0</v>
      </c>
      <c r="M139" s="133" t="n">
        <f aca="false">I139-K139</f>
        <v>0</v>
      </c>
      <c r="O139" s="9"/>
    </row>
    <row r="140" customFormat="false" ht="15.75" hidden="true" customHeight="true" outlineLevel="1" collapsed="false">
      <c r="A140" s="135" t="s">
        <v>172</v>
      </c>
      <c r="B140" s="136"/>
      <c r="C140" s="136"/>
      <c r="D140" s="136"/>
      <c r="E140" s="47"/>
      <c r="F140" s="58" t="s">
        <v>174</v>
      </c>
      <c r="G140" s="138"/>
      <c r="H140" s="138"/>
      <c r="I140" s="138"/>
      <c r="J140" s="137" t="n">
        <f aca="false">IFERROR((I140/H140),0)</f>
        <v>0</v>
      </c>
      <c r="K140" s="138"/>
      <c r="L140" s="137" t="n">
        <f aca="false">IFERROR((K140/H140),0)</f>
        <v>0</v>
      </c>
      <c r="M140" s="133" t="n">
        <f aca="false">I140-K140</f>
        <v>0</v>
      </c>
      <c r="O140" s="9"/>
    </row>
    <row r="141" customFormat="false" ht="15.75" hidden="false" customHeight="true" outlineLevel="0" collapsed="false">
      <c r="A141" s="10"/>
      <c r="B141" s="47"/>
      <c r="C141" s="47"/>
      <c r="E141" s="47"/>
      <c r="F141" s="139" t="s">
        <v>175</v>
      </c>
      <c r="G141" s="42" t="e">
        <f aca="false">SUM(G135,G138)</f>
        <v>#REF!</v>
      </c>
      <c r="H141" s="42" t="e">
        <f aca="false">SUM(H135,H138)</f>
        <v>#REF!</v>
      </c>
      <c r="I141" s="42" t="e">
        <f aca="false">SUM(I135,I138)</f>
        <v>#REF!</v>
      </c>
      <c r="J141" s="140" t="n">
        <f aca="false">IFERROR((I141/H141),0)</f>
        <v>0</v>
      </c>
      <c r="K141" s="42" t="e">
        <f aca="false">SUM(K135,K138)</f>
        <v>#REF!</v>
      </c>
      <c r="L141" s="140" t="n">
        <f aca="false">IFERROR((K141/H141),0)</f>
        <v>0</v>
      </c>
      <c r="M141" s="141" t="e">
        <f aca="false">SUM(M135,M138)</f>
        <v>#REF!</v>
      </c>
      <c r="O141" s="39" t="s">
        <v>21</v>
      </c>
    </row>
    <row r="142" s="79" customFormat="true" ht="15.75" hidden="false" customHeight="true" outlineLevel="0" collapsed="false">
      <c r="A142" s="77"/>
      <c r="B142" s="142"/>
      <c r="C142" s="142"/>
      <c r="E142" s="142"/>
      <c r="F142" s="143" t="s">
        <v>176</v>
      </c>
      <c r="G142" s="143"/>
      <c r="H142" s="143"/>
      <c r="I142" s="143"/>
      <c r="J142" s="143"/>
      <c r="K142" s="143"/>
      <c r="L142" s="144" t="s">
        <v>177</v>
      </c>
      <c r="M142" s="144"/>
      <c r="O142" s="81"/>
    </row>
    <row r="143" s="12" customFormat="true" ht="15.75" hidden="false" customHeight="true" outlineLevel="0" collapsed="false">
      <c r="A143" s="10"/>
      <c r="B143" s="47"/>
      <c r="C143" s="47"/>
      <c r="E143" s="47"/>
      <c r="F143" s="145" t="s">
        <v>178</v>
      </c>
      <c r="G143" s="145"/>
      <c r="H143" s="145"/>
      <c r="I143" s="145"/>
      <c r="J143" s="146"/>
      <c r="K143" s="147"/>
      <c r="L143" s="64"/>
      <c r="M143" s="148" t="n">
        <f aca="false">SUM(M144:M145)</f>
        <v>0</v>
      </c>
      <c r="O143" s="9"/>
    </row>
    <row r="144" customFormat="false" ht="15.75" hidden="true" customHeight="true" outlineLevel="1" collapsed="false">
      <c r="A144" s="135" t="s">
        <v>172</v>
      </c>
      <c r="B144" s="136"/>
      <c r="C144" s="136"/>
      <c r="D144" s="136"/>
      <c r="E144" s="47"/>
      <c r="F144" s="149" t="s">
        <v>179</v>
      </c>
      <c r="G144" s="149"/>
      <c r="H144" s="149"/>
      <c r="I144" s="149"/>
      <c r="J144" s="149"/>
      <c r="K144" s="150"/>
      <c r="L144" s="64"/>
      <c r="M144" s="151" t="n">
        <v>0</v>
      </c>
      <c r="O144" s="9"/>
    </row>
    <row r="145" customFormat="false" ht="15.75" hidden="true" customHeight="true" outlineLevel="1" collapsed="false">
      <c r="A145" s="135" t="s">
        <v>172</v>
      </c>
      <c r="B145" s="136"/>
      <c r="C145" s="136"/>
      <c r="D145" s="136"/>
      <c r="E145" s="47"/>
      <c r="F145" s="149" t="s">
        <v>180</v>
      </c>
      <c r="G145" s="149"/>
      <c r="H145" s="149"/>
      <c r="I145" s="149"/>
      <c r="J145" s="149"/>
      <c r="K145" s="150"/>
      <c r="L145" s="64"/>
      <c r="M145" s="151" t="n">
        <v>0</v>
      </c>
      <c r="O145" s="9"/>
    </row>
    <row r="146" customFormat="false" ht="15.75" hidden="false" customHeight="true" outlineLevel="0" collapsed="false">
      <c r="A146" s="10"/>
      <c r="E146" s="47"/>
      <c r="F146" s="110" t="s">
        <v>181</v>
      </c>
      <c r="G146" s="110"/>
      <c r="H146" s="110"/>
      <c r="I146" s="110"/>
      <c r="J146" s="152"/>
      <c r="K146" s="153"/>
      <c r="L146" s="64"/>
      <c r="M146" s="151" t="n">
        <f aca="false">SUM(M147:M148)</f>
        <v>0</v>
      </c>
      <c r="O146" s="9"/>
    </row>
    <row r="147" customFormat="false" ht="15.75" hidden="true" customHeight="true" outlineLevel="1" collapsed="false">
      <c r="A147" s="135" t="s">
        <v>182</v>
      </c>
      <c r="B147" s="154"/>
      <c r="C147" s="154"/>
      <c r="E147" s="155"/>
      <c r="F147" s="149" t="s">
        <v>183</v>
      </c>
      <c r="G147" s="149"/>
      <c r="H147" s="149"/>
      <c r="I147" s="149"/>
      <c r="J147" s="149"/>
      <c r="K147" s="150"/>
      <c r="L147" s="64"/>
      <c r="M147" s="151" t="n">
        <v>0</v>
      </c>
    </row>
    <row r="148" customFormat="false" ht="15.75" hidden="true" customHeight="true" outlineLevel="1" collapsed="false">
      <c r="A148" s="84" t="s">
        <v>87</v>
      </c>
      <c r="C148" s="47"/>
      <c r="E148" s="47"/>
      <c r="F148" s="156" t="s">
        <v>184</v>
      </c>
      <c r="G148" s="156"/>
      <c r="H148" s="156"/>
      <c r="I148" s="156"/>
      <c r="J148" s="156"/>
      <c r="K148" s="157"/>
      <c r="L148" s="158"/>
      <c r="M148" s="159" t="n">
        <v>0</v>
      </c>
      <c r="O148" s="9"/>
    </row>
    <row r="149" customFormat="false" ht="15.75" hidden="false" customHeight="true" outlineLevel="0" collapsed="false">
      <c r="A149" s="10"/>
      <c r="B149" s="47"/>
      <c r="C149" s="47"/>
      <c r="E149" s="47"/>
      <c r="F149" s="160" t="s">
        <v>185</v>
      </c>
      <c r="G149" s="160"/>
      <c r="H149" s="160"/>
      <c r="I149" s="160"/>
      <c r="J149" s="161"/>
      <c r="K149" s="162"/>
      <c r="L149" s="163"/>
      <c r="M149" s="164" t="n">
        <f aca="false">SUM(M143,M146)</f>
        <v>0</v>
      </c>
      <c r="O149" s="9"/>
    </row>
    <row r="150" s="79" customFormat="true" ht="15.75" hidden="false" customHeight="true" outlineLevel="0" collapsed="false">
      <c r="A150" s="77"/>
      <c r="B150" s="142"/>
      <c r="C150" s="142"/>
      <c r="E150" s="142"/>
      <c r="F150" s="165" t="s">
        <v>186</v>
      </c>
      <c r="G150" s="165"/>
      <c r="H150" s="165"/>
      <c r="I150" s="165"/>
      <c r="J150" s="165"/>
      <c r="K150" s="165"/>
      <c r="L150" s="144" t="s">
        <v>177</v>
      </c>
      <c r="M150" s="144"/>
      <c r="O150" s="81"/>
    </row>
    <row r="151" s="12" customFormat="true" ht="15.75" hidden="false" customHeight="true" outlineLevel="0" collapsed="false">
      <c r="A151" s="59" t="s">
        <v>187</v>
      </c>
      <c r="B151" s="59"/>
      <c r="C151" s="59"/>
      <c r="E151" s="47"/>
      <c r="F151" s="105" t="s">
        <v>188</v>
      </c>
      <c r="G151" s="105"/>
      <c r="H151" s="105"/>
      <c r="I151" s="105"/>
      <c r="J151" s="105"/>
      <c r="K151" s="166"/>
      <c r="L151" s="64"/>
      <c r="M151" s="151" t="e">
        <f aca="false">I141-M149</f>
        <v>#REF!</v>
      </c>
      <c r="O151" s="167"/>
    </row>
    <row r="152" customFormat="false" ht="15.75" hidden="false" customHeight="true" outlineLevel="0" collapsed="false">
      <c r="A152" s="168"/>
      <c r="B152" s="168"/>
      <c r="C152" s="168"/>
      <c r="D152" s="60"/>
      <c r="E152" s="47"/>
      <c r="F152" s="169" t="s">
        <v>189</v>
      </c>
      <c r="G152" s="169"/>
      <c r="H152" s="169"/>
      <c r="I152" s="169"/>
      <c r="J152" s="169"/>
      <c r="K152" s="170"/>
      <c r="L152" s="64"/>
      <c r="M152" s="171" t="e">
        <f aca="false">((I135-(M144+M147))/L124)</f>
        <v>#REF!</v>
      </c>
      <c r="O152" s="9"/>
    </row>
    <row r="153" customFormat="false" ht="15.75" hidden="false" customHeight="true" outlineLevel="0" collapsed="false">
      <c r="A153" s="59" t="s">
        <v>187</v>
      </c>
      <c r="B153" s="59"/>
      <c r="C153" s="60"/>
      <c r="E153" s="47"/>
      <c r="F153" s="169" t="s">
        <v>190</v>
      </c>
      <c r="G153" s="169"/>
      <c r="H153" s="169"/>
      <c r="I153" s="169"/>
      <c r="J153" s="169"/>
      <c r="K153" s="170"/>
      <c r="L153" s="64"/>
      <c r="M153" s="171" t="e">
        <f aca="false">(I138-(M145+M148))/L124</f>
        <v>#DIV/0!</v>
      </c>
      <c r="O153" s="9"/>
    </row>
    <row r="154" customFormat="false" ht="15.75" hidden="false" customHeight="true" outlineLevel="0" collapsed="false">
      <c r="A154" s="59" t="s">
        <v>187</v>
      </c>
      <c r="B154" s="59"/>
      <c r="C154" s="60"/>
      <c r="E154" s="47"/>
      <c r="F154" s="139" t="s">
        <v>191</v>
      </c>
      <c r="G154" s="139"/>
      <c r="H154" s="139"/>
      <c r="I154" s="139"/>
      <c r="J154" s="139"/>
      <c r="K154" s="139"/>
      <c r="L154" s="172"/>
      <c r="M154" s="171" t="e">
        <f aca="false">1-(M152+M153)</f>
        <v>#REF!</v>
      </c>
      <c r="O154" s="9"/>
    </row>
    <row r="155" s="78" customFormat="true" ht="15.75" hidden="false" customHeight="true" outlineLevel="0" collapsed="false">
      <c r="A155" s="77"/>
      <c r="B155" s="142"/>
      <c r="E155" s="142"/>
      <c r="F155" s="165" t="s">
        <v>192</v>
      </c>
      <c r="G155" s="165"/>
      <c r="H155" s="165"/>
      <c r="I155" s="165"/>
      <c r="J155" s="165"/>
      <c r="K155" s="165"/>
      <c r="L155" s="144" t="s">
        <v>177</v>
      </c>
      <c r="M155" s="144"/>
      <c r="O155" s="173"/>
    </row>
    <row r="156" s="12" customFormat="true" ht="15.75" hidden="false" customHeight="true" outlineLevel="0" collapsed="false">
      <c r="A156" s="154" t="s">
        <v>193</v>
      </c>
      <c r="B156" s="154"/>
      <c r="C156" s="154"/>
      <c r="E156" s="47"/>
      <c r="F156" s="33" t="s">
        <v>194</v>
      </c>
      <c r="G156" s="33"/>
      <c r="H156" s="33"/>
      <c r="I156" s="33"/>
      <c r="J156" s="33"/>
      <c r="K156" s="33"/>
      <c r="L156" s="64"/>
      <c r="M156" s="151" t="n">
        <v>0</v>
      </c>
      <c r="O156" s="9"/>
    </row>
    <row r="157" customFormat="false" ht="15.75" hidden="false" customHeight="true" outlineLevel="0" collapsed="false">
      <c r="A157" s="154" t="s">
        <v>193</v>
      </c>
      <c r="B157" s="154"/>
      <c r="C157" s="154"/>
      <c r="D157" s="12"/>
      <c r="E157" s="47"/>
      <c r="F157" s="174" t="s">
        <v>195</v>
      </c>
      <c r="G157" s="174"/>
      <c r="H157" s="174"/>
      <c r="I157" s="174"/>
      <c r="J157" s="174"/>
      <c r="K157" s="174"/>
      <c r="L157" s="158"/>
      <c r="M157" s="159" t="n">
        <f aca="false">M146</f>
        <v>0</v>
      </c>
      <c r="O157" s="9"/>
    </row>
    <row r="158" s="79" customFormat="true" ht="15.75" hidden="false" customHeight="true" outlineLevel="0" collapsed="false">
      <c r="A158" s="77"/>
      <c r="B158" s="142"/>
      <c r="D158" s="142"/>
      <c r="F158" s="175" t="s">
        <v>196</v>
      </c>
      <c r="G158" s="175"/>
      <c r="H158" s="175"/>
      <c r="I158" s="175"/>
      <c r="J158" s="175"/>
      <c r="K158" s="175"/>
      <c r="L158" s="175"/>
      <c r="M158" s="175"/>
      <c r="O158" s="81"/>
    </row>
    <row r="159" customFormat="false" ht="21.95" hidden="false" customHeight="true" outlineLevel="0" collapsed="false">
      <c r="A159" s="77"/>
      <c r="B159" s="142"/>
      <c r="C159" s="79"/>
      <c r="D159" s="142"/>
      <c r="E159" s="79"/>
      <c r="F159" s="176"/>
      <c r="G159" s="23" t="s">
        <v>154</v>
      </c>
      <c r="H159" s="177" t="s">
        <v>154</v>
      </c>
      <c r="I159" s="24" t="s">
        <v>155</v>
      </c>
      <c r="J159" s="24"/>
      <c r="K159" s="119" t="s">
        <v>156</v>
      </c>
      <c r="L159" s="119"/>
      <c r="M159" s="120" t="s">
        <v>157</v>
      </c>
      <c r="N159" s="121"/>
      <c r="O159" s="122"/>
      <c r="P159" s="123"/>
      <c r="Q159" s="112"/>
    </row>
    <row r="160" customFormat="false" ht="21.95" hidden="false" customHeight="true" outlineLevel="0" collapsed="false">
      <c r="A160" s="77"/>
      <c r="B160" s="142"/>
      <c r="C160" s="79"/>
      <c r="D160" s="142"/>
      <c r="E160" s="79"/>
      <c r="F160" s="178" t="s">
        <v>197</v>
      </c>
      <c r="G160" s="28" t="s">
        <v>13</v>
      </c>
      <c r="H160" s="179" t="s">
        <v>14</v>
      </c>
      <c r="I160" s="177" t="s">
        <v>15</v>
      </c>
      <c r="J160" s="29" t="s">
        <v>16</v>
      </c>
      <c r="K160" s="23" t="s">
        <v>15</v>
      </c>
      <c r="L160" s="29" t="s">
        <v>16</v>
      </c>
      <c r="M160" s="120"/>
      <c r="N160" s="123"/>
      <c r="O160" s="126"/>
      <c r="P160" s="112"/>
      <c r="Q160" s="112"/>
    </row>
    <row r="161" customFormat="false" ht="15.75" hidden="false" customHeight="true" outlineLevel="0" collapsed="false">
      <c r="A161" s="77"/>
      <c r="B161" s="142"/>
      <c r="C161" s="79"/>
      <c r="D161" s="142"/>
      <c r="E161" s="79"/>
      <c r="F161" s="180"/>
      <c r="G161" s="127"/>
      <c r="H161" s="181" t="s">
        <v>162</v>
      </c>
      <c r="I161" s="181" t="s">
        <v>163</v>
      </c>
      <c r="J161" s="32" t="s">
        <v>164</v>
      </c>
      <c r="K161" s="31" t="s">
        <v>165</v>
      </c>
      <c r="L161" s="32" t="s">
        <v>166</v>
      </c>
      <c r="M161" s="128" t="s">
        <v>167</v>
      </c>
      <c r="N161" s="123"/>
      <c r="O161" s="126"/>
      <c r="P161" s="123"/>
      <c r="Q161" s="112"/>
    </row>
    <row r="162" s="12" customFormat="true" ht="15.75" hidden="false" customHeight="true" outlineLevel="0" collapsed="false">
      <c r="A162" s="10"/>
      <c r="B162" s="47"/>
      <c r="D162" s="47"/>
      <c r="F162" s="129" t="s">
        <v>198</v>
      </c>
      <c r="G162" s="42" t="e">
        <f aca="false">SUM(G163,G169)</f>
        <v>#REF!</v>
      </c>
      <c r="H162" s="42" t="e">
        <f aca="false">SUM(H163,H169)</f>
        <v>#REF!</v>
      </c>
      <c r="I162" s="42" t="e">
        <f aca="false">SUM(I163,I169)</f>
        <v>#REF!</v>
      </c>
      <c r="J162" s="182" t="n">
        <f aca="false">IFERROR((I162/H162),0)</f>
        <v>0</v>
      </c>
      <c r="K162" s="42" t="e">
        <f aca="false">SUM(K163,K169)</f>
        <v>#REF!</v>
      </c>
      <c r="L162" s="182" t="n">
        <f aca="false">IFERROR((K162/H162),0)</f>
        <v>0</v>
      </c>
      <c r="M162" s="131" t="e">
        <f aca="false">SUM(M163,M169)</f>
        <v>#REF!</v>
      </c>
      <c r="N162" s="105"/>
      <c r="O162" s="39" t="s">
        <v>21</v>
      </c>
      <c r="P162" s="105"/>
      <c r="Q162" s="105"/>
    </row>
    <row r="163" customFormat="false" ht="15.75" hidden="false" customHeight="true" outlineLevel="0" collapsed="false">
      <c r="A163" s="10"/>
      <c r="B163" s="47"/>
      <c r="C163" s="12"/>
      <c r="D163" s="47"/>
      <c r="E163" s="12"/>
      <c r="F163" s="58" t="s">
        <v>199</v>
      </c>
      <c r="G163" s="42" t="n">
        <f aca="false">SUM(G164,G166)</f>
        <v>570</v>
      </c>
      <c r="H163" s="42" t="n">
        <f aca="false">SUM(H164,H166)</f>
        <v>600</v>
      </c>
      <c r="I163" s="42" t="n">
        <f aca="false">SUM(I164,I166)</f>
        <v>300</v>
      </c>
      <c r="J163" s="182" t="n">
        <f aca="false">IFERROR((I163/H163),0)</f>
        <v>0.5</v>
      </c>
      <c r="K163" s="42" t="e">
        <f aca="false">SUM(K164,K166)</f>
        <v>#REF!</v>
      </c>
      <c r="L163" s="182" t="n">
        <f aca="false">IFERROR((K163/H163),0)</f>
        <v>0</v>
      </c>
      <c r="M163" s="133" t="e">
        <f aca="false">SUM(M164:M166)</f>
        <v>#REF!</v>
      </c>
      <c r="N163" s="105"/>
      <c r="O163" s="183"/>
      <c r="P163" s="105"/>
      <c r="Q163" s="105"/>
    </row>
    <row r="164" customFormat="false" ht="15.75" hidden="false" customHeight="true" outlineLevel="0" collapsed="false">
      <c r="A164" s="10"/>
      <c r="C164" s="12"/>
      <c r="D164" s="47"/>
      <c r="E164" s="12"/>
      <c r="F164" s="58" t="s">
        <v>200</v>
      </c>
      <c r="G164" s="42" t="n">
        <f aca="false">SUM(G165)</f>
        <v>90</v>
      </c>
      <c r="H164" s="42" t="n">
        <f aca="false">SUM(H165)</f>
        <v>100</v>
      </c>
      <c r="I164" s="42" t="n">
        <f aca="false">SUM(I165)</f>
        <v>50</v>
      </c>
      <c r="J164" s="182" t="n">
        <f aca="false">IFERROR((I164/H164),0)</f>
        <v>0.5</v>
      </c>
      <c r="K164" s="42" t="e">
        <f aca="false">SUM(K165)</f>
        <v>#REF!</v>
      </c>
      <c r="L164" s="182" t="n">
        <f aca="false">IFERROR((K164/H164),0)</f>
        <v>0</v>
      </c>
      <c r="M164" s="133" t="e">
        <f aca="false">SUM(M165)</f>
        <v>#REF!</v>
      </c>
      <c r="O164" s="9"/>
    </row>
    <row r="165" customFormat="false" ht="15.75" hidden="false" customHeight="true" outlineLevel="1" collapsed="false">
      <c r="A165" s="46" t="n">
        <v>16285604</v>
      </c>
      <c r="C165" s="12"/>
      <c r="D165" s="47"/>
      <c r="E165" s="12"/>
      <c r="F165" s="49" t="s">
        <v>201</v>
      </c>
      <c r="G165" s="49" t="n">
        <v>90</v>
      </c>
      <c r="H165" s="49" t="n">
        <v>100</v>
      </c>
      <c r="I165" s="49" t="n">
        <v>50</v>
      </c>
      <c r="J165" s="184" t="n">
        <f aca="false">IFERROR((I165/H165),0)</f>
        <v>0.5</v>
      </c>
      <c r="K165" s="49" t="e">
        <f aca="false">VLOOKUP($A165,#REF!,11,0)*$J$292</f>
        <v>#REF!</v>
      </c>
      <c r="L165" s="184" t="n">
        <f aca="false">IFERROR((K165/H165),0)</f>
        <v>0</v>
      </c>
      <c r="M165" s="185" t="e">
        <f aca="false">I165-K165</f>
        <v>#REF!</v>
      </c>
      <c r="O165" s="9"/>
    </row>
    <row r="166" customFormat="false" ht="15.75" hidden="false" customHeight="true" outlineLevel="0" collapsed="false">
      <c r="A166" s="10"/>
      <c r="C166" s="12"/>
      <c r="E166" s="12"/>
      <c r="F166" s="58" t="s">
        <v>202</v>
      </c>
      <c r="G166" s="42" t="n">
        <f aca="false">SUM(G167:G168)</f>
        <v>480</v>
      </c>
      <c r="H166" s="42" t="n">
        <f aca="false">SUM(H167:H168)</f>
        <v>500</v>
      </c>
      <c r="I166" s="42" t="n">
        <f aca="false">SUM(I167:I168)</f>
        <v>250</v>
      </c>
      <c r="J166" s="182" t="n">
        <f aca="false">IFERROR((I166/H166),0)</f>
        <v>0.5</v>
      </c>
      <c r="K166" s="42" t="e">
        <f aca="false">SUM(K167:K168)</f>
        <v>#REF!</v>
      </c>
      <c r="L166" s="182" t="n">
        <f aca="false">IFERROR((K166/H166),0)</f>
        <v>0</v>
      </c>
      <c r="M166" s="133" t="e">
        <f aca="false">SUM(M167:M168)</f>
        <v>#REF!</v>
      </c>
      <c r="O166" s="9"/>
    </row>
    <row r="167" customFormat="false" ht="15.75" hidden="false" customHeight="true" outlineLevel="1" collapsed="false">
      <c r="A167" s="46" t="n">
        <v>16335900</v>
      </c>
      <c r="D167" s="47"/>
      <c r="F167" s="49" t="s">
        <v>203</v>
      </c>
      <c r="G167" s="49" t="n">
        <v>190</v>
      </c>
      <c r="H167" s="49" t="n">
        <v>200</v>
      </c>
      <c r="I167" s="49" t="n">
        <v>100</v>
      </c>
      <c r="J167" s="184" t="n">
        <f aca="false">IFERROR((I167/H167),0)</f>
        <v>0.5</v>
      </c>
      <c r="K167" s="49" t="e">
        <f aca="false">VLOOKUP($A167,#REF!,11,0)</f>
        <v>#REF!</v>
      </c>
      <c r="L167" s="184" t="n">
        <f aca="false">IFERROR((K167/H167),0)</f>
        <v>0</v>
      </c>
      <c r="M167" s="185" t="e">
        <f aca="false">I167-K167</f>
        <v>#REF!</v>
      </c>
      <c r="O167" s="9"/>
    </row>
    <row r="168" customFormat="false" ht="15.75" hidden="false" customHeight="true" outlineLevel="1" collapsed="false">
      <c r="A168" s="46" t="n">
        <v>16121000</v>
      </c>
      <c r="D168" s="47"/>
      <c r="F168" s="49" t="s">
        <v>204</v>
      </c>
      <c r="G168" s="49" t="n">
        <v>290</v>
      </c>
      <c r="H168" s="49" t="n">
        <v>300</v>
      </c>
      <c r="I168" s="49" t="n">
        <v>150</v>
      </c>
      <c r="J168" s="184" t="n">
        <f aca="false">IFERROR((I168/H168),0)</f>
        <v>0.5</v>
      </c>
      <c r="K168" s="49" t="e">
        <f aca="false">VLOOKUP($A168,#REF!,11,0)</f>
        <v>#REF!</v>
      </c>
      <c r="L168" s="184" t="n">
        <f aca="false">IFERROR((K168/H168),0)</f>
        <v>0</v>
      </c>
      <c r="M168" s="185" t="e">
        <f aca="false">I168-K168</f>
        <v>#REF!</v>
      </c>
      <c r="O168" s="9"/>
    </row>
    <row r="169" s="12" customFormat="true" ht="15.75" hidden="false" customHeight="true" outlineLevel="0" collapsed="false">
      <c r="A169" s="10"/>
      <c r="B169" s="47"/>
      <c r="D169" s="47"/>
      <c r="F169" s="58" t="s">
        <v>205</v>
      </c>
      <c r="G169" s="42" t="e">
        <f aca="false">SUM(G170,G171)</f>
        <v>#REF!</v>
      </c>
      <c r="H169" s="42" t="e">
        <f aca="false">SUM(H170,H171)</f>
        <v>#REF!</v>
      </c>
      <c r="I169" s="42" t="e">
        <f aca="false">SUM(I170,I171)</f>
        <v>#REF!</v>
      </c>
      <c r="J169" s="182" t="n">
        <f aca="false">IFERROR((I169/H169),0)</f>
        <v>0</v>
      </c>
      <c r="K169" s="42" t="e">
        <f aca="false">SUM(K170,K171)</f>
        <v>#REF!</v>
      </c>
      <c r="L169" s="182" t="n">
        <f aca="false">IFERROR((K169/H169),0)</f>
        <v>0</v>
      </c>
      <c r="M169" s="133" t="e">
        <f aca="false">SUM(M170:M171)</f>
        <v>#REF!</v>
      </c>
      <c r="O169" s="9"/>
    </row>
    <row r="170" s="12" customFormat="true" ht="15.75" hidden="false" customHeight="true" outlineLevel="0" collapsed="false">
      <c r="A170" s="10"/>
      <c r="B170" s="2"/>
      <c r="D170" s="47"/>
      <c r="F170" s="58" t="s">
        <v>206</v>
      </c>
      <c r="G170" s="42" t="e">
        <f aca="false">SUM(#REF!)</f>
        <v>#REF!</v>
      </c>
      <c r="H170" s="42" t="e">
        <f aca="false">SUM(#REF!)</f>
        <v>#REF!</v>
      </c>
      <c r="I170" s="42" t="e">
        <f aca="false">SUM(#REF!)</f>
        <v>#REF!</v>
      </c>
      <c r="J170" s="182" t="n">
        <f aca="false">IFERROR((I170/H170),0)</f>
        <v>0</v>
      </c>
      <c r="K170" s="42" t="e">
        <f aca="false">SUM(#REF!)</f>
        <v>#REF!</v>
      </c>
      <c r="L170" s="182" t="n">
        <f aca="false">IFERROR((K170/H170),0)</f>
        <v>0</v>
      </c>
      <c r="M170" s="133" t="e">
        <f aca="false">SUM(#REF!)</f>
        <v>#REF!</v>
      </c>
      <c r="O170" s="9"/>
    </row>
    <row r="171" customFormat="false" ht="15.75" hidden="false" customHeight="true" outlineLevel="0" collapsed="false">
      <c r="A171" s="136" t="s">
        <v>207</v>
      </c>
      <c r="B171" s="136"/>
      <c r="C171" s="84"/>
      <c r="D171" s="84"/>
      <c r="F171" s="58" t="s">
        <v>208</v>
      </c>
      <c r="G171" s="42" t="e">
        <f aca="false">SUM(#REF!)</f>
        <v>#REF!</v>
      </c>
      <c r="H171" s="42" t="e">
        <f aca="false">SUM(#REF!)</f>
        <v>#REF!</v>
      </c>
      <c r="I171" s="42" t="e">
        <f aca="false">SUM(#REF!)</f>
        <v>#REF!</v>
      </c>
      <c r="J171" s="182" t="n">
        <f aca="false">IFERROR((I171/H171),0)</f>
        <v>0</v>
      </c>
      <c r="K171" s="42" t="e">
        <f aca="false">SUM(#REF!)</f>
        <v>#REF!</v>
      </c>
      <c r="L171" s="182" t="n">
        <f aca="false">IFERROR((K171/H171),0)</f>
        <v>0</v>
      </c>
      <c r="M171" s="133" t="e">
        <f aca="false">SUM(#REF!)</f>
        <v>#REF!</v>
      </c>
      <c r="O171" s="9"/>
    </row>
    <row r="172" s="12" customFormat="true" ht="15.75" hidden="false" customHeight="true" outlineLevel="0" collapsed="false">
      <c r="A172" s="10"/>
      <c r="B172" s="47"/>
      <c r="C172" s="47"/>
      <c r="D172" s="47"/>
      <c r="F172" s="139" t="s">
        <v>209</v>
      </c>
      <c r="G172" s="186" t="e">
        <f aca="false">SUM(G162,#REF!,#REF!,#REF!,#REF!)</f>
        <v>#REF!</v>
      </c>
      <c r="H172" s="186" t="e">
        <f aca="false">SUM(H162,#REF!,#REF!,#REF!,#REF!)</f>
        <v>#REF!</v>
      </c>
      <c r="I172" s="186" t="e">
        <f aca="false">SUM(I162,#REF!,#REF!,#REF!,#REF!)</f>
        <v>#REF!</v>
      </c>
      <c r="J172" s="182" t="n">
        <f aca="false">IFERROR((I172/H172),0)</f>
        <v>0</v>
      </c>
      <c r="K172" s="186" t="e">
        <f aca="false">SUM(K162,#REF!,#REF!,#REF!,#REF!)</f>
        <v>#REF!</v>
      </c>
      <c r="L172" s="182" t="n">
        <f aca="false">IFERROR((K172/H172),0)</f>
        <v>0</v>
      </c>
      <c r="M172" s="141" t="e">
        <f aca="false">SUM(M162,#REF!,#REF!)</f>
        <v>#REF!</v>
      </c>
      <c r="O172" s="9"/>
    </row>
    <row r="173" s="79" customFormat="true" ht="15.75" hidden="false" customHeight="true" outlineLevel="0" collapsed="false">
      <c r="A173" s="77"/>
      <c r="B173" s="142"/>
      <c r="C173" s="142"/>
      <c r="D173" s="142"/>
      <c r="F173" s="187" t="s">
        <v>210</v>
      </c>
      <c r="G173" s="187"/>
      <c r="H173" s="187"/>
      <c r="I173" s="187"/>
      <c r="J173" s="187"/>
      <c r="K173" s="187"/>
      <c r="L173" s="188" t="s">
        <v>177</v>
      </c>
      <c r="M173" s="188"/>
      <c r="O173" s="81"/>
    </row>
    <row r="174" customFormat="false" ht="15.75" hidden="false" customHeight="true" outlineLevel="0" collapsed="false">
      <c r="A174" s="77"/>
      <c r="B174" s="142"/>
      <c r="C174" s="142"/>
      <c r="D174" s="142"/>
      <c r="E174" s="79"/>
      <c r="F174" s="187"/>
      <c r="G174" s="187"/>
      <c r="H174" s="187"/>
      <c r="I174" s="187"/>
      <c r="J174" s="187"/>
      <c r="K174" s="187"/>
      <c r="L174" s="188"/>
      <c r="M174" s="188"/>
      <c r="O174" s="81"/>
    </row>
    <row r="175" customFormat="false" ht="15.75" hidden="false" customHeight="true" outlineLevel="0" collapsed="false">
      <c r="A175" s="77"/>
      <c r="B175" s="142"/>
      <c r="C175" s="142"/>
      <c r="D175" s="142"/>
      <c r="E175" s="79"/>
      <c r="F175" s="187"/>
      <c r="G175" s="187"/>
      <c r="H175" s="187"/>
      <c r="I175" s="187"/>
      <c r="J175" s="187"/>
      <c r="K175" s="187"/>
      <c r="L175" s="188"/>
      <c r="M175" s="188"/>
      <c r="O175" s="81"/>
    </row>
    <row r="176" s="12" customFormat="true" ht="15.75" hidden="false" customHeight="true" outlineLevel="0" collapsed="false">
      <c r="A176" s="10"/>
      <c r="B176" s="47"/>
      <c r="C176" s="47"/>
      <c r="F176" s="145" t="s">
        <v>211</v>
      </c>
      <c r="G176" s="145"/>
      <c r="H176" s="145"/>
      <c r="I176" s="145"/>
      <c r="J176" s="145"/>
      <c r="K176" s="110"/>
      <c r="L176" s="36"/>
      <c r="M176" s="189" t="n">
        <f aca="false">L129</f>
        <v>0</v>
      </c>
      <c r="O176" s="9"/>
    </row>
    <row r="177" customFormat="false" ht="15.75" hidden="false" customHeight="true" outlineLevel="0" collapsed="false">
      <c r="A177" s="10"/>
      <c r="B177" s="47"/>
      <c r="C177" s="47"/>
      <c r="D177" s="12"/>
      <c r="E177" s="12"/>
      <c r="F177" s="190" t="s">
        <v>212</v>
      </c>
      <c r="G177" s="190"/>
      <c r="H177" s="190"/>
      <c r="I177" s="190"/>
      <c r="J177" s="190"/>
      <c r="K177" s="110"/>
      <c r="L177" s="36"/>
      <c r="M177" s="191" t="n">
        <v>0</v>
      </c>
      <c r="O177" s="9"/>
    </row>
    <row r="178" customFormat="false" ht="15.75" hidden="false" customHeight="true" outlineLevel="0" collapsed="false">
      <c r="A178" s="10"/>
      <c r="B178" s="47"/>
      <c r="C178" s="47"/>
      <c r="D178" s="12"/>
      <c r="E178" s="12"/>
      <c r="F178" s="190" t="s">
        <v>213</v>
      </c>
      <c r="G178" s="190"/>
      <c r="H178" s="190"/>
      <c r="I178" s="190"/>
      <c r="J178" s="190"/>
      <c r="K178" s="33"/>
      <c r="L178" s="36"/>
      <c r="M178" s="191" t="e">
        <f aca="false">I219</f>
        <v>#REF!</v>
      </c>
      <c r="O178" s="9"/>
    </row>
    <row r="179" customFormat="false" ht="15.75" hidden="false" customHeight="true" outlineLevel="0" collapsed="false">
      <c r="D179" s="12"/>
      <c r="E179" s="12"/>
      <c r="F179" s="190" t="s">
        <v>214</v>
      </c>
      <c r="G179" s="190"/>
      <c r="H179" s="190"/>
      <c r="I179" s="190"/>
      <c r="J179" s="190"/>
      <c r="K179" s="33"/>
      <c r="L179" s="36"/>
      <c r="M179" s="191" t="n">
        <f aca="false">M146</f>
        <v>0</v>
      </c>
      <c r="O179" s="9"/>
    </row>
    <row r="180" customFormat="false" ht="15.75" hidden="false" customHeight="true" outlineLevel="0" collapsed="false">
      <c r="A180" s="136" t="s">
        <v>215</v>
      </c>
      <c r="B180" s="192"/>
      <c r="C180" s="193"/>
      <c r="F180" s="190" t="s">
        <v>216</v>
      </c>
      <c r="G180" s="190"/>
      <c r="H180" s="190"/>
      <c r="I180" s="190"/>
      <c r="J180" s="190"/>
      <c r="K180" s="33"/>
      <c r="L180" s="36"/>
      <c r="M180" s="191" t="n">
        <v>0</v>
      </c>
      <c r="O180" s="9"/>
    </row>
    <row r="181" customFormat="false" ht="15.75" hidden="false" customHeight="true" outlineLevel="0" collapsed="false">
      <c r="A181" s="136" t="s">
        <v>217</v>
      </c>
      <c r="B181" s="192"/>
      <c r="C181" s="192"/>
      <c r="D181" s="192"/>
      <c r="F181" s="190" t="s">
        <v>218</v>
      </c>
      <c r="G181" s="190"/>
      <c r="H181" s="190"/>
      <c r="I181" s="190"/>
      <c r="J181" s="190"/>
      <c r="K181" s="33"/>
      <c r="L181" s="36"/>
      <c r="M181" s="191" t="n">
        <v>0</v>
      </c>
      <c r="O181" s="9"/>
    </row>
    <row r="182" customFormat="false" ht="15.75" hidden="false" customHeight="true" outlineLevel="0" collapsed="false">
      <c r="A182" s="10"/>
      <c r="B182" s="194"/>
      <c r="C182" s="194"/>
      <c r="F182" s="195" t="s">
        <v>219</v>
      </c>
      <c r="G182" s="195"/>
      <c r="H182" s="195"/>
      <c r="I182" s="195"/>
      <c r="J182" s="195"/>
      <c r="K182" s="195"/>
      <c r="L182" s="196"/>
      <c r="M182" s="191" t="e">
        <f aca="false">M209</f>
        <v>#REF!</v>
      </c>
      <c r="O182" s="9"/>
    </row>
    <row r="183" customFormat="false" ht="15.75" hidden="false" customHeight="true" outlineLevel="0" collapsed="false">
      <c r="A183" s="10"/>
      <c r="B183" s="47"/>
      <c r="C183" s="47"/>
      <c r="F183" s="71" t="s">
        <v>220</v>
      </c>
      <c r="G183" s="71"/>
      <c r="H183" s="71"/>
      <c r="I183" s="71"/>
      <c r="J183" s="71"/>
      <c r="K183" s="71"/>
      <c r="L183" s="74"/>
      <c r="M183" s="197" t="e">
        <f aca="false">SUM(M176:M182)</f>
        <v>#REF!</v>
      </c>
      <c r="N183" s="105"/>
      <c r="O183" s="183"/>
      <c r="P183" s="105"/>
      <c r="Q183" s="105"/>
    </row>
    <row r="184" customFormat="false" ht="15.75" hidden="false" customHeight="true" outlineLevel="0" collapsed="false">
      <c r="A184" s="10"/>
      <c r="B184" s="47"/>
      <c r="C184" s="47"/>
      <c r="F184" s="160" t="s">
        <v>221</v>
      </c>
      <c r="G184" s="160"/>
      <c r="H184" s="160"/>
      <c r="I184" s="160"/>
      <c r="J184" s="160"/>
      <c r="K184" s="71"/>
      <c r="L184" s="74"/>
      <c r="M184" s="197" t="e">
        <f aca="false">I162+#REF!-M183</f>
        <v>#REF!</v>
      </c>
      <c r="N184" s="105"/>
      <c r="O184" s="183"/>
      <c r="P184" s="105"/>
      <c r="Q184" s="105"/>
    </row>
    <row r="185" customFormat="false" ht="15.75" hidden="false" customHeight="true" outlineLevel="0" collapsed="false">
      <c r="A185" s="10"/>
      <c r="B185" s="47"/>
      <c r="C185" s="47"/>
      <c r="F185" s="198" t="s">
        <v>222</v>
      </c>
      <c r="G185" s="198"/>
      <c r="H185" s="198"/>
      <c r="I185" s="198"/>
      <c r="J185" s="198"/>
      <c r="K185" s="198"/>
      <c r="L185" s="199" t="e">
        <f aca="false">M184/L75</f>
        <v>#REF!</v>
      </c>
      <c r="M185" s="199"/>
      <c r="N185" s="105"/>
      <c r="O185" s="183"/>
      <c r="P185" s="105"/>
      <c r="Q185" s="105"/>
    </row>
    <row r="186" s="10" customFormat="true" ht="15.75" hidden="false" customHeight="true" outlineLevel="0" collapsed="false">
      <c r="B186" s="47"/>
      <c r="C186" s="47"/>
      <c r="F186" s="198"/>
      <c r="G186" s="198"/>
      <c r="H186" s="198"/>
      <c r="I186" s="198"/>
      <c r="J186" s="198"/>
      <c r="K186" s="198"/>
      <c r="L186" s="199"/>
      <c r="M186" s="199"/>
      <c r="N186" s="110"/>
      <c r="O186" s="200"/>
      <c r="P186" s="110"/>
      <c r="Q186" s="37"/>
    </row>
    <row r="187" s="12" customFormat="true" ht="15.75" hidden="false" customHeight="true" outlineLevel="0" collapsed="false">
      <c r="A187" s="10"/>
      <c r="B187" s="47"/>
      <c r="C187" s="47"/>
      <c r="D187" s="47"/>
      <c r="F187" s="201" t="s">
        <v>223</v>
      </c>
      <c r="G187" s="201"/>
      <c r="H187" s="201"/>
      <c r="I187" s="201"/>
      <c r="J187" s="201"/>
      <c r="K187" s="201"/>
      <c r="L187" s="201"/>
      <c r="M187" s="201"/>
      <c r="N187" s="116"/>
      <c r="O187" s="117"/>
      <c r="P187" s="116"/>
      <c r="Q187" s="105"/>
    </row>
    <row r="188" s="79" customFormat="true" ht="15.75" hidden="false" customHeight="true" outlineLevel="0" collapsed="false">
      <c r="A188" s="77"/>
      <c r="B188" s="142"/>
      <c r="C188" s="142"/>
      <c r="D188" s="142"/>
      <c r="F188" s="165" t="s">
        <v>224</v>
      </c>
      <c r="G188" s="23" t="s">
        <v>154</v>
      </c>
      <c r="H188" s="23" t="s">
        <v>154</v>
      </c>
      <c r="I188" s="24" t="s">
        <v>155</v>
      </c>
      <c r="J188" s="24"/>
      <c r="K188" s="119" t="s">
        <v>156</v>
      </c>
      <c r="L188" s="119"/>
      <c r="M188" s="202" t="s">
        <v>225</v>
      </c>
      <c r="N188" s="121"/>
      <c r="O188" s="122"/>
      <c r="P188" s="123"/>
      <c r="Q188" s="112"/>
    </row>
    <row r="189" customFormat="false" ht="15.75" hidden="false" customHeight="true" outlineLevel="0" collapsed="false">
      <c r="A189" s="77"/>
      <c r="B189" s="142"/>
      <c r="C189" s="142"/>
      <c r="D189" s="142"/>
      <c r="E189" s="79"/>
      <c r="F189" s="165"/>
      <c r="G189" s="28" t="s">
        <v>13</v>
      </c>
      <c r="H189" s="28" t="s">
        <v>14</v>
      </c>
      <c r="I189" s="23" t="s">
        <v>15</v>
      </c>
      <c r="J189" s="29" t="s">
        <v>16</v>
      </c>
      <c r="K189" s="23" t="s">
        <v>15</v>
      </c>
      <c r="L189" s="29" t="s">
        <v>16</v>
      </c>
      <c r="M189" s="202"/>
      <c r="N189" s="123"/>
      <c r="O189" s="126"/>
      <c r="P189" s="112"/>
      <c r="Q189" s="112"/>
    </row>
    <row r="190" customFormat="false" ht="15.75" hidden="false" customHeight="true" outlineLevel="0" collapsed="false">
      <c r="A190" s="77"/>
      <c r="B190" s="142"/>
      <c r="C190" s="142"/>
      <c r="D190" s="142"/>
      <c r="E190" s="79"/>
      <c r="F190" s="165"/>
      <c r="G190" s="127"/>
      <c r="H190" s="31" t="s">
        <v>162</v>
      </c>
      <c r="I190" s="31" t="s">
        <v>163</v>
      </c>
      <c r="J190" s="32" t="s">
        <v>164</v>
      </c>
      <c r="K190" s="31" t="s">
        <v>165</v>
      </c>
      <c r="L190" s="32" t="s">
        <v>166</v>
      </c>
      <c r="M190" s="128" t="s">
        <v>167</v>
      </c>
      <c r="N190" s="123"/>
      <c r="O190" s="126"/>
      <c r="P190" s="123"/>
      <c r="Q190" s="112"/>
    </row>
    <row r="191" s="12" customFormat="true" ht="15.75" hidden="false" customHeight="true" outlineLevel="0" collapsed="false">
      <c r="A191" s="136" t="s">
        <v>226</v>
      </c>
      <c r="B191" s="192"/>
      <c r="C191" s="192"/>
      <c r="D191" s="192"/>
      <c r="F191" s="33" t="s">
        <v>227</v>
      </c>
      <c r="G191" s="42"/>
      <c r="H191" s="42"/>
      <c r="I191" s="42"/>
      <c r="J191" s="203"/>
      <c r="K191" s="42"/>
      <c r="L191" s="203"/>
      <c r="M191" s="131"/>
      <c r="N191" s="105"/>
      <c r="O191" s="183"/>
      <c r="P191" s="105"/>
      <c r="Q191" s="105"/>
    </row>
    <row r="192" customFormat="false" ht="15.75" hidden="false" customHeight="true" outlineLevel="0" collapsed="false">
      <c r="A192" s="46"/>
      <c r="B192" s="47"/>
      <c r="C192" s="47"/>
      <c r="E192" s="12"/>
      <c r="F192" s="33" t="s">
        <v>228</v>
      </c>
      <c r="G192" s="42" t="e">
        <f aca="false">SUM(G193)</f>
        <v>#REF!</v>
      </c>
      <c r="H192" s="42" t="e">
        <f aca="false">SUM(H193)</f>
        <v>#REF!</v>
      </c>
      <c r="I192" s="42" t="e">
        <f aca="false">SUM(I193)</f>
        <v>#REF!</v>
      </c>
      <c r="J192" s="182" t="n">
        <f aca="false">IFERROR((I192/H192),0)</f>
        <v>0</v>
      </c>
      <c r="K192" s="42" t="e">
        <f aca="false">SUM(K193)</f>
        <v>#REF!</v>
      </c>
      <c r="L192" s="182" t="n">
        <f aca="false">IFERROR((K192/H192),0)</f>
        <v>0</v>
      </c>
      <c r="M192" s="133" t="e">
        <f aca="false">SUM(M193)</f>
        <v>#REF!</v>
      </c>
      <c r="O192" s="9"/>
    </row>
    <row r="193" customFormat="false" ht="15.75" hidden="true" customHeight="true" outlineLevel="1" collapsed="false">
      <c r="A193" s="46" t="n">
        <v>6553</v>
      </c>
      <c r="B193" s="47" t="s">
        <v>229</v>
      </c>
      <c r="E193" s="12"/>
      <c r="F193" s="204" t="e">
        <f aca="false">VLOOKUP($A193,#REF!,3,0)</f>
        <v>#REF!</v>
      </c>
      <c r="G193" s="204" t="e">
        <f aca="false">VLOOKUP($A193,#REF!,5,0)</f>
        <v>#REF!</v>
      </c>
      <c r="H193" s="204" t="e">
        <f aca="false">VLOOKUP($A193,#REF!,6,0)</f>
        <v>#REF!</v>
      </c>
      <c r="I193" s="204" t="e">
        <f aca="false">VLOOKUP($A193,#REF!,7,0)</f>
        <v>#REF!</v>
      </c>
      <c r="J193" s="205" t="n">
        <f aca="false">IFERROR((I193/H193),0)</f>
        <v>0</v>
      </c>
      <c r="K193" s="204" t="e">
        <f aca="false">VLOOKUP($A193,#REF!,8,0)</f>
        <v>#REF!</v>
      </c>
      <c r="L193" s="205" t="n">
        <f aca="false">IFERROR((K193/H193),0)</f>
        <v>0</v>
      </c>
      <c r="M193" s="206" t="e">
        <f aca="false">I193-K193</f>
        <v>#REF!</v>
      </c>
      <c r="O193" s="9"/>
    </row>
    <row r="194" customFormat="false" ht="15.75" hidden="false" customHeight="true" outlineLevel="0" collapsed="false">
      <c r="A194" s="136" t="s">
        <v>230</v>
      </c>
      <c r="B194" s="192"/>
      <c r="C194" s="192"/>
      <c r="D194" s="192"/>
      <c r="F194" s="190" t="s">
        <v>231</v>
      </c>
      <c r="G194" s="207" t="s">
        <v>126</v>
      </c>
      <c r="H194" s="207"/>
      <c r="I194" s="207"/>
      <c r="J194" s="134" t="n">
        <f aca="false">IFERROR((I194/H194),0)</f>
        <v>0</v>
      </c>
      <c r="K194" s="207"/>
      <c r="L194" s="134" t="n">
        <f aca="false">IFERROR((K194/H194),0)</f>
        <v>0</v>
      </c>
      <c r="M194" s="133"/>
      <c r="O194" s="9"/>
    </row>
    <row r="195" customFormat="false" ht="15.75" hidden="false" customHeight="true" outlineLevel="0" collapsed="false">
      <c r="A195" s="46"/>
      <c r="C195" s="47"/>
      <c r="D195" s="47"/>
      <c r="F195" s="33" t="s">
        <v>232</v>
      </c>
      <c r="G195" s="42" t="e">
        <f aca="false">SUM(G196:G204)</f>
        <v>#REF!</v>
      </c>
      <c r="H195" s="42" t="e">
        <f aca="false">SUM(H196:H204)</f>
        <v>#REF!</v>
      </c>
      <c r="I195" s="42" t="e">
        <f aca="false">SUM(I196:I204)</f>
        <v>#REF!</v>
      </c>
      <c r="J195" s="182" t="n">
        <f aca="false">IFERROR((I195/H195),0)</f>
        <v>0</v>
      </c>
      <c r="K195" s="42" t="e">
        <f aca="false">SUM(K196:K204)</f>
        <v>#REF!</v>
      </c>
      <c r="L195" s="182" t="n">
        <f aca="false">IFERROR((K195/H195),0)</f>
        <v>0</v>
      </c>
      <c r="M195" s="133" t="e">
        <f aca="false">SUM(M196:M204)</f>
        <v>#REF!</v>
      </c>
      <c r="O195" s="39" t="s">
        <v>21</v>
      </c>
    </row>
    <row r="196" customFormat="false" ht="15.75" hidden="true" customHeight="true" outlineLevel="1" collapsed="false">
      <c r="A196" s="46" t="n">
        <v>16336002</v>
      </c>
      <c r="C196" s="47"/>
      <c r="D196" s="47"/>
      <c r="F196" s="204" t="e">
        <f aca="false">VLOOKUP($A196,#REF!,6,0)</f>
        <v>#REF!</v>
      </c>
      <c r="G196" s="204" t="e">
        <f aca="false">VLOOKUP($A196,#REF!,8,0)</f>
        <v>#REF!</v>
      </c>
      <c r="H196" s="204" t="e">
        <f aca="false">VLOOKUP($A196,#REF!,9,0)</f>
        <v>#REF!</v>
      </c>
      <c r="I196" s="204" t="e">
        <f aca="false">VLOOKUP($A196,#REF!,10,0)</f>
        <v>#REF!</v>
      </c>
      <c r="J196" s="205" t="n">
        <f aca="false">IFERROR((I196/H196),0)</f>
        <v>0</v>
      </c>
      <c r="K196" s="204" t="e">
        <f aca="false">VLOOKUP($A196,#REF!,11,0)</f>
        <v>#REF!</v>
      </c>
      <c r="L196" s="205" t="n">
        <f aca="false">IFERROR((K196/H196),0)</f>
        <v>0</v>
      </c>
      <c r="M196" s="206" t="e">
        <f aca="false">I196-K196</f>
        <v>#REF!</v>
      </c>
      <c r="O196" s="9"/>
    </row>
    <row r="197" customFormat="false" ht="15.75" hidden="true" customHeight="true" outlineLevel="1" collapsed="false">
      <c r="A197" s="46" t="n">
        <v>16280102</v>
      </c>
      <c r="C197" s="47"/>
      <c r="D197" s="47"/>
      <c r="F197" s="204" t="e">
        <f aca="false">VLOOKUP($A197,#REF!,6,0)</f>
        <v>#REF!</v>
      </c>
      <c r="G197" s="204" t="e">
        <f aca="false">VLOOKUP($A197,#REF!,8,0)</f>
        <v>#REF!</v>
      </c>
      <c r="H197" s="204" t="e">
        <f aca="false">VLOOKUP($A197,#REF!,9,0)</f>
        <v>#REF!</v>
      </c>
      <c r="I197" s="204" t="e">
        <f aca="false">VLOOKUP($A197,#REF!,10,0)</f>
        <v>#REF!</v>
      </c>
      <c r="J197" s="205" t="n">
        <f aca="false">IFERROR((I197/H197),0)</f>
        <v>0</v>
      </c>
      <c r="K197" s="204" t="e">
        <f aca="false">VLOOKUP($A197,#REF!,11,0)</f>
        <v>#REF!</v>
      </c>
      <c r="L197" s="205" t="n">
        <f aca="false">IFERROR((K197/H197),0)</f>
        <v>0</v>
      </c>
      <c r="M197" s="206" t="e">
        <f aca="false">I197-K197</f>
        <v>#REF!</v>
      </c>
      <c r="O197" s="9"/>
    </row>
    <row r="198" customFormat="false" ht="15.75" hidden="true" customHeight="true" outlineLevel="1" collapsed="false">
      <c r="A198" s="46" t="n">
        <v>16282502</v>
      </c>
      <c r="C198" s="47"/>
      <c r="D198" s="47"/>
      <c r="F198" s="204" t="e">
        <f aca="false">VLOOKUP($A198,#REF!,6,0)</f>
        <v>#REF!</v>
      </c>
      <c r="G198" s="204" t="e">
        <f aca="false">VLOOKUP($A198,#REF!,8,0)</f>
        <v>#REF!</v>
      </c>
      <c r="H198" s="204" t="e">
        <f aca="false">VLOOKUP($A198,#REF!,9,0)</f>
        <v>#REF!</v>
      </c>
      <c r="I198" s="204" t="e">
        <f aca="false">VLOOKUP($A198,#REF!,10,0)</f>
        <v>#REF!</v>
      </c>
      <c r="J198" s="205" t="n">
        <f aca="false">IFERROR((I198/H198),0)</f>
        <v>0</v>
      </c>
      <c r="K198" s="204" t="e">
        <f aca="false">VLOOKUP($A198,#REF!,11,0)</f>
        <v>#REF!</v>
      </c>
      <c r="L198" s="205" t="n">
        <f aca="false">IFERROR((K198/H198),0)</f>
        <v>0</v>
      </c>
      <c r="M198" s="206" t="e">
        <f aca="false">I198-K198</f>
        <v>#REF!</v>
      </c>
      <c r="O198" s="9"/>
    </row>
    <row r="199" customFormat="false" ht="15.75" hidden="true" customHeight="true" outlineLevel="1" collapsed="false">
      <c r="A199" s="46" t="n">
        <v>16287402</v>
      </c>
      <c r="C199" s="47"/>
      <c r="D199" s="47"/>
      <c r="F199" s="204" t="e">
        <f aca="false">VLOOKUP($A199,#REF!,6,0)</f>
        <v>#REF!</v>
      </c>
      <c r="G199" s="204" t="e">
        <f aca="false">VLOOKUP($A199,#REF!,8,0)</f>
        <v>#REF!</v>
      </c>
      <c r="H199" s="204" t="e">
        <f aca="false">VLOOKUP($A199,#REF!,9,0)</f>
        <v>#REF!</v>
      </c>
      <c r="I199" s="204" t="e">
        <f aca="false">VLOOKUP($A199,#REF!,10,0)</f>
        <v>#REF!</v>
      </c>
      <c r="J199" s="205" t="n">
        <f aca="false">IFERROR((I199/H199),0)</f>
        <v>0</v>
      </c>
      <c r="K199" s="204" t="e">
        <f aca="false">VLOOKUP($A199,#REF!,11,0)</f>
        <v>#REF!</v>
      </c>
      <c r="L199" s="205" t="n">
        <f aca="false">IFERROR((K199/H199),0)</f>
        <v>0</v>
      </c>
      <c r="M199" s="206" t="e">
        <f aca="false">I199-K199</f>
        <v>#REF!</v>
      </c>
      <c r="O199" s="9"/>
    </row>
    <row r="200" customFormat="false" ht="15.75" hidden="true" customHeight="true" outlineLevel="1" collapsed="false">
      <c r="A200" s="46" t="n">
        <v>16335902</v>
      </c>
      <c r="C200" s="47"/>
      <c r="D200" s="47"/>
      <c r="F200" s="204" t="e">
        <f aca="false">VLOOKUP($A200,#REF!,6,0)</f>
        <v>#REF!</v>
      </c>
      <c r="G200" s="204" t="e">
        <f aca="false">VLOOKUP($A200,#REF!,8,0)</f>
        <v>#REF!</v>
      </c>
      <c r="H200" s="204" t="e">
        <f aca="false">VLOOKUP($A200,#REF!,9,0)</f>
        <v>#REF!</v>
      </c>
      <c r="I200" s="204" t="e">
        <f aca="false">VLOOKUP($A200,#REF!,10,0)</f>
        <v>#REF!</v>
      </c>
      <c r="J200" s="205" t="n">
        <f aca="false">IFERROR((I200/H200),0)</f>
        <v>0</v>
      </c>
      <c r="K200" s="204" t="e">
        <f aca="false">VLOOKUP($A200,#REF!,11,0)</f>
        <v>#REF!</v>
      </c>
      <c r="L200" s="205" t="n">
        <f aca="false">IFERROR((K200/H200),0)</f>
        <v>0</v>
      </c>
      <c r="M200" s="206" t="e">
        <f aca="false">I200-K200</f>
        <v>#REF!</v>
      </c>
      <c r="O200" s="9"/>
    </row>
    <row r="201" customFormat="false" ht="15.75" hidden="true" customHeight="true" outlineLevel="1" collapsed="false">
      <c r="A201" s="46" t="n">
        <v>16335903</v>
      </c>
      <c r="C201" s="47"/>
      <c r="D201" s="47"/>
      <c r="F201" s="204" t="e">
        <f aca="false">VLOOKUP($A201,#REF!,6,0)</f>
        <v>#REF!</v>
      </c>
      <c r="G201" s="204" t="e">
        <f aca="false">VLOOKUP($A201,#REF!,8,0)</f>
        <v>#REF!</v>
      </c>
      <c r="H201" s="204" t="e">
        <f aca="false">VLOOKUP($A201,#REF!,9,0)</f>
        <v>#REF!</v>
      </c>
      <c r="I201" s="204" t="e">
        <f aca="false">VLOOKUP($A201,#REF!,10,0)</f>
        <v>#REF!</v>
      </c>
      <c r="J201" s="205" t="n">
        <f aca="false">IFERROR((I201/H201),0)</f>
        <v>0</v>
      </c>
      <c r="K201" s="204" t="e">
        <f aca="false">VLOOKUP($A201,#REF!,11,0)</f>
        <v>#REF!</v>
      </c>
      <c r="L201" s="205" t="n">
        <f aca="false">IFERROR((K201/H201),0)</f>
        <v>0</v>
      </c>
      <c r="M201" s="206" t="e">
        <f aca="false">I201-K201</f>
        <v>#REF!</v>
      </c>
      <c r="O201" s="9"/>
    </row>
    <row r="202" customFormat="false" ht="15.75" hidden="true" customHeight="true" outlineLevel="1" collapsed="false">
      <c r="A202" s="46" t="n">
        <v>16280402</v>
      </c>
      <c r="C202" s="47"/>
      <c r="D202" s="47"/>
      <c r="F202" s="204" t="e">
        <f aca="false">VLOOKUP($A202,#REF!,6,0)</f>
        <v>#REF!</v>
      </c>
      <c r="G202" s="204" t="e">
        <f aca="false">VLOOKUP($A202,#REF!,8,0)</f>
        <v>#REF!</v>
      </c>
      <c r="H202" s="204" t="e">
        <f aca="false">VLOOKUP($A202,#REF!,9,0)</f>
        <v>#REF!</v>
      </c>
      <c r="I202" s="204" t="e">
        <f aca="false">VLOOKUP($A202,#REF!,10,0)</f>
        <v>#REF!</v>
      </c>
      <c r="J202" s="205" t="n">
        <f aca="false">IFERROR((I202/H202),0)</f>
        <v>0</v>
      </c>
      <c r="K202" s="204" t="e">
        <f aca="false">VLOOKUP($A202,#REF!,11,0)</f>
        <v>#REF!</v>
      </c>
      <c r="L202" s="205" t="n">
        <f aca="false">IFERROR((K202/H202),0)</f>
        <v>0</v>
      </c>
      <c r="M202" s="206" t="e">
        <f aca="false">I202-K202</f>
        <v>#REF!</v>
      </c>
      <c r="O202" s="9"/>
    </row>
    <row r="203" customFormat="false" ht="15.75" hidden="true" customHeight="true" outlineLevel="1" collapsed="false">
      <c r="A203" s="46" t="n">
        <v>16282202</v>
      </c>
      <c r="C203" s="47"/>
      <c r="D203" s="47"/>
      <c r="F203" s="204" t="e">
        <f aca="false">VLOOKUP($A203,#REF!,6,0)</f>
        <v>#REF!</v>
      </c>
      <c r="G203" s="204" t="e">
        <f aca="false">VLOOKUP($A203,#REF!,8,0)</f>
        <v>#REF!</v>
      </c>
      <c r="H203" s="204" t="e">
        <f aca="false">VLOOKUP($A203,#REF!,9,0)</f>
        <v>#REF!</v>
      </c>
      <c r="I203" s="204" t="e">
        <f aca="false">VLOOKUP($A203,#REF!,10,0)</f>
        <v>#REF!</v>
      </c>
      <c r="J203" s="205" t="n">
        <f aca="false">IFERROR((I203/H203),0)</f>
        <v>0</v>
      </c>
      <c r="K203" s="204" t="e">
        <f aca="false">VLOOKUP($A203,#REF!,11,0)</f>
        <v>#REF!</v>
      </c>
      <c r="L203" s="205" t="n">
        <f aca="false">IFERROR((K203/H203),0)</f>
        <v>0</v>
      </c>
      <c r="M203" s="206" t="e">
        <f aca="false">I203-K203</f>
        <v>#REF!</v>
      </c>
      <c r="O203" s="9"/>
    </row>
    <row r="204" customFormat="false" ht="15.75" hidden="true" customHeight="true" outlineLevel="1" collapsed="false">
      <c r="A204" s="46" t="n">
        <v>16284802</v>
      </c>
      <c r="C204" s="47"/>
      <c r="D204" s="47"/>
      <c r="F204" s="204" t="e">
        <f aca="false">VLOOKUP($A204,#REF!,6,0)</f>
        <v>#REF!</v>
      </c>
      <c r="G204" s="204" t="e">
        <f aca="false">VLOOKUP($A204,#REF!,8,0)</f>
        <v>#REF!</v>
      </c>
      <c r="H204" s="204" t="e">
        <f aca="false">VLOOKUP($A204,#REF!,9,0)</f>
        <v>#REF!</v>
      </c>
      <c r="I204" s="204" t="e">
        <f aca="false">VLOOKUP($A204,#REF!,10,0)</f>
        <v>#REF!</v>
      </c>
      <c r="J204" s="205" t="n">
        <f aca="false">IFERROR((I204/H204),0)</f>
        <v>0</v>
      </c>
      <c r="K204" s="204" t="e">
        <f aca="false">VLOOKUP($A204,#REF!,11,0)</f>
        <v>#REF!</v>
      </c>
      <c r="L204" s="205" t="n">
        <f aca="false">IFERROR((K204/H204),0)</f>
        <v>0</v>
      </c>
      <c r="M204" s="206" t="e">
        <f aca="false">I204-K204</f>
        <v>#REF!</v>
      </c>
      <c r="O204" s="9"/>
    </row>
    <row r="205" customFormat="false" ht="16.15" hidden="false" customHeight="false" outlineLevel="0" collapsed="false">
      <c r="A205" s="10"/>
      <c r="B205" s="47"/>
      <c r="C205" s="47"/>
      <c r="D205" s="47"/>
      <c r="F205" s="71" t="s">
        <v>233</v>
      </c>
      <c r="G205" s="208" t="e">
        <f aca="false">SUM(G191:G192,G194:G195)</f>
        <v>#REF!</v>
      </c>
      <c r="H205" s="208" t="e">
        <f aca="false">SUM(H191:H192,H194:H195)</f>
        <v>#REF!</v>
      </c>
      <c r="I205" s="208" t="e">
        <f aca="false">SUM(I191:I192,I194:I195)</f>
        <v>#REF!</v>
      </c>
      <c r="J205" s="209" t="n">
        <f aca="false">IFERROR((I205/H205),0)</f>
        <v>0</v>
      </c>
      <c r="K205" s="208" t="e">
        <f aca="false">SUM(K191:K192,K194:K195)</f>
        <v>#REF!</v>
      </c>
      <c r="L205" s="209" t="n">
        <f aca="false">IFERROR((K205/H205),0)</f>
        <v>0</v>
      </c>
      <c r="M205" s="210"/>
      <c r="O205" s="9"/>
    </row>
    <row r="206" customFormat="false" ht="15.75" hidden="false" customHeight="true" outlineLevel="0" collapsed="false">
      <c r="A206" s="10"/>
      <c r="B206" s="47"/>
      <c r="C206" s="47"/>
      <c r="D206" s="47"/>
      <c r="F206" s="174" t="s">
        <v>234</v>
      </c>
      <c r="G206" s="42" t="e">
        <f aca="false">SUM(G172,G205)</f>
        <v>#REF!</v>
      </c>
      <c r="H206" s="42" t="e">
        <f aca="false">SUM(H172,H205)</f>
        <v>#REF!</v>
      </c>
      <c r="I206" s="42" t="e">
        <f aca="false">SUM(I172,I205)</f>
        <v>#REF!</v>
      </c>
      <c r="J206" s="182" t="n">
        <f aca="false">IFERROR((I206/H206),0)</f>
        <v>0</v>
      </c>
      <c r="K206" s="42" t="e">
        <f aca="false">SUM(K172,K205)</f>
        <v>#REF!</v>
      </c>
      <c r="L206" s="182" t="n">
        <f aca="false">IFERROR((K206/H206),0)</f>
        <v>0</v>
      </c>
      <c r="M206" s="141" t="e">
        <f aca="false">SUM(M172,M205)</f>
        <v>#REF!</v>
      </c>
      <c r="O206" s="9"/>
    </row>
    <row r="207" s="79" customFormat="true" ht="15.75" hidden="false" customHeight="true" outlineLevel="0" collapsed="false">
      <c r="A207" s="77"/>
      <c r="B207" s="142"/>
      <c r="C207" s="142"/>
      <c r="D207" s="142"/>
      <c r="F207" s="211" t="s">
        <v>235</v>
      </c>
      <c r="G207" s="212" t="s">
        <v>236</v>
      </c>
      <c r="H207" s="212"/>
      <c r="I207" s="212"/>
      <c r="J207" s="213" t="s">
        <v>237</v>
      </c>
      <c r="K207" s="213"/>
      <c r="L207" s="213"/>
      <c r="M207" s="213"/>
      <c r="O207" s="81"/>
    </row>
    <row r="208" customFormat="false" ht="15.75" hidden="false" customHeight="true" outlineLevel="0" collapsed="false">
      <c r="A208" s="77"/>
      <c r="B208" s="142"/>
      <c r="C208" s="142"/>
      <c r="D208" s="142"/>
      <c r="E208" s="79"/>
      <c r="F208" s="214" t="s">
        <v>238</v>
      </c>
      <c r="G208" s="215"/>
      <c r="H208" s="215"/>
      <c r="I208" s="215"/>
      <c r="J208" s="216" t="s">
        <v>239</v>
      </c>
      <c r="K208" s="216"/>
      <c r="L208" s="216"/>
      <c r="M208" s="216"/>
      <c r="O208" s="81"/>
    </row>
    <row r="209" s="12" customFormat="true" ht="15.75" hidden="false" customHeight="true" outlineLevel="0" collapsed="false">
      <c r="A209" s="10"/>
      <c r="B209" s="47"/>
      <c r="C209" s="47"/>
      <c r="D209" s="47"/>
      <c r="F209" s="217" t="s">
        <v>240</v>
      </c>
      <c r="G209" s="218"/>
      <c r="H209" s="219"/>
      <c r="I209" s="220" t="e">
        <f aca="false">SUM(I210:I211)</f>
        <v>#REF!</v>
      </c>
      <c r="J209" s="221"/>
      <c r="K209" s="148"/>
      <c r="L209" s="148"/>
      <c r="M209" s="148" t="e">
        <f aca="false">SUM(M210:M211)</f>
        <v>#REF!</v>
      </c>
      <c r="O209" s="9"/>
    </row>
    <row r="210" customFormat="false" ht="15.75" hidden="false" customHeight="true" outlineLevel="0" collapsed="false">
      <c r="A210" s="135" t="s">
        <v>241</v>
      </c>
      <c r="B210" s="47"/>
      <c r="C210" s="47"/>
      <c r="D210" s="47"/>
      <c r="F210" s="37" t="s">
        <v>242</v>
      </c>
      <c r="G210" s="62"/>
      <c r="H210" s="222"/>
      <c r="I210" s="223" t="e">
        <f aca="false">#REF!</f>
        <v>#REF!</v>
      </c>
      <c r="J210" s="224"/>
      <c r="K210" s="151"/>
      <c r="L210" s="151"/>
      <c r="M210" s="151" t="e">
        <f aca="false">#REF!</f>
        <v>#REF!</v>
      </c>
      <c r="O210" s="9"/>
    </row>
    <row r="211" customFormat="false" ht="15.75" hidden="false" customHeight="true" outlineLevel="0" collapsed="false">
      <c r="A211" s="135" t="s">
        <v>243</v>
      </c>
      <c r="B211" s="47"/>
      <c r="C211" s="47"/>
      <c r="D211" s="47"/>
      <c r="F211" s="225" t="s">
        <v>244</v>
      </c>
      <c r="G211" s="226"/>
      <c r="H211" s="227"/>
      <c r="I211" s="223" t="e">
        <f aca="false">#REF!</f>
        <v>#REF!</v>
      </c>
      <c r="J211" s="228"/>
      <c r="K211" s="159"/>
      <c r="L211" s="159"/>
      <c r="M211" s="151" t="e">
        <f aca="false">#REF!</f>
        <v>#REF!</v>
      </c>
      <c r="O211" s="9"/>
    </row>
    <row r="212" s="79" customFormat="true" ht="15.75" hidden="false" customHeight="true" outlineLevel="0" collapsed="false">
      <c r="A212" s="77"/>
      <c r="B212" s="142"/>
      <c r="C212" s="142"/>
      <c r="F212" s="229" t="s">
        <v>245</v>
      </c>
      <c r="G212" s="119" t="s">
        <v>127</v>
      </c>
      <c r="H212" s="119"/>
      <c r="I212" s="119"/>
      <c r="J212" s="119" t="s">
        <v>246</v>
      </c>
      <c r="K212" s="119"/>
      <c r="L212" s="143" t="s">
        <v>247</v>
      </c>
      <c r="M212" s="143"/>
      <c r="O212" s="81"/>
    </row>
    <row r="213" customFormat="false" ht="24" hidden="false" customHeight="true" outlineLevel="0" collapsed="false">
      <c r="A213" s="77"/>
      <c r="B213" s="142"/>
      <c r="C213" s="142"/>
      <c r="D213" s="79"/>
      <c r="E213" s="79"/>
      <c r="F213" s="229"/>
      <c r="G213" s="119"/>
      <c r="H213" s="119"/>
      <c r="I213" s="119"/>
      <c r="J213" s="119"/>
      <c r="K213" s="119"/>
      <c r="L213" s="143"/>
      <c r="M213" s="143"/>
      <c r="O213" s="81"/>
    </row>
    <row r="214" s="12" customFormat="true" ht="15.75" hidden="false" customHeight="true" outlineLevel="0" collapsed="false">
      <c r="A214" s="136" t="s">
        <v>248</v>
      </c>
      <c r="B214" s="192"/>
      <c r="C214" s="136"/>
      <c r="F214" s="145" t="s">
        <v>249</v>
      </c>
      <c r="G214" s="218"/>
      <c r="I214" s="220" t="e">
        <f aca="false">#REF!</f>
        <v>#REF!</v>
      </c>
      <c r="J214" s="148"/>
      <c r="K214" s="220" t="e">
        <f aca="false">#REF!</f>
        <v>#REF!</v>
      </c>
      <c r="L214" s="148"/>
      <c r="M214" s="148" t="e">
        <f aca="false">#REF!</f>
        <v>#REF!</v>
      </c>
      <c r="O214" s="9"/>
    </row>
    <row r="215" customFormat="false" ht="15.75" hidden="false" customHeight="true" outlineLevel="0" collapsed="false">
      <c r="A215" s="136" t="s">
        <v>248</v>
      </c>
      <c r="B215" s="192"/>
      <c r="C215" s="136"/>
      <c r="D215" s="12"/>
      <c r="E215" s="12"/>
      <c r="F215" s="190" t="s">
        <v>250</v>
      </c>
      <c r="G215" s="62"/>
      <c r="I215" s="223" t="e">
        <f aca="false">SUM(#REF!)</f>
        <v>#REF!</v>
      </c>
      <c r="J215" s="151"/>
      <c r="K215" s="223" t="e">
        <f aca="false">#REF!</f>
        <v>#REF!</v>
      </c>
      <c r="L215" s="151"/>
      <c r="M215" s="151" t="e">
        <f aca="false">#REF!</f>
        <v>#REF!</v>
      </c>
      <c r="O215" s="9"/>
    </row>
    <row r="216" customFormat="false" ht="15.75" hidden="false" customHeight="true" outlineLevel="0" collapsed="false">
      <c r="A216" s="136" t="s">
        <v>248</v>
      </c>
      <c r="B216" s="192"/>
      <c r="C216" s="136"/>
      <c r="D216" s="12"/>
      <c r="E216" s="12"/>
      <c r="F216" s="190" t="s">
        <v>251</v>
      </c>
      <c r="G216" s="62"/>
      <c r="I216" s="223" t="e">
        <f aca="false">SUM(I217:I218)</f>
        <v>#REF!</v>
      </c>
      <c r="J216" s="151"/>
      <c r="K216" s="223" t="e">
        <f aca="false">#REF!</f>
        <v>#REF!</v>
      </c>
      <c r="L216" s="151"/>
      <c r="M216" s="151" t="e">
        <f aca="false">SUM(M217:M218)</f>
        <v>#REF!</v>
      </c>
      <c r="O216" s="9"/>
    </row>
    <row r="217" customFormat="false" ht="15.75" hidden="false" customHeight="true" outlineLevel="0" collapsed="false">
      <c r="A217" s="136" t="s">
        <v>248</v>
      </c>
      <c r="B217" s="192"/>
      <c r="C217" s="136"/>
      <c r="D217" s="12"/>
      <c r="E217" s="12"/>
      <c r="F217" s="190" t="s">
        <v>252</v>
      </c>
      <c r="G217" s="62"/>
      <c r="I217" s="223" t="e">
        <f aca="false">SUM(#REF!)</f>
        <v>#REF!</v>
      </c>
      <c r="J217" s="151"/>
      <c r="K217" s="223" t="e">
        <f aca="false">#REF!</f>
        <v>#REF!</v>
      </c>
      <c r="L217" s="151"/>
      <c r="M217" s="151" t="e">
        <f aca="false">#REF!</f>
        <v>#REF!</v>
      </c>
      <c r="O217" s="9"/>
    </row>
    <row r="218" customFormat="false" ht="15.75" hidden="false" customHeight="true" outlineLevel="0" collapsed="false">
      <c r="A218" s="136" t="s">
        <v>248</v>
      </c>
      <c r="B218" s="192"/>
      <c r="C218" s="136"/>
      <c r="D218" s="12"/>
      <c r="E218" s="12"/>
      <c r="F218" s="190" t="s">
        <v>253</v>
      </c>
      <c r="G218" s="62"/>
      <c r="I218" s="223" t="e">
        <f aca="false">SUM(#REF!)</f>
        <v>#REF!</v>
      </c>
      <c r="J218" s="151"/>
      <c r="K218" s="223" t="e">
        <f aca="false">#REF!</f>
        <v>#REF!</v>
      </c>
      <c r="L218" s="151"/>
      <c r="M218" s="151" t="e">
        <f aca="false">#REF!</f>
        <v>#REF!</v>
      </c>
      <c r="O218" s="9"/>
    </row>
    <row r="219" customFormat="false" ht="15.75" hidden="false" customHeight="true" outlineLevel="0" collapsed="false">
      <c r="A219" s="136" t="s">
        <v>248</v>
      </c>
      <c r="B219" s="192"/>
      <c r="C219" s="136"/>
      <c r="D219" s="12"/>
      <c r="E219" s="12"/>
      <c r="F219" s="190" t="s">
        <v>254</v>
      </c>
      <c r="G219" s="62"/>
      <c r="I219" s="223" t="e">
        <f aca="false">SUM(#REF!)</f>
        <v>#REF!</v>
      </c>
      <c r="J219" s="151"/>
      <c r="K219" s="223" t="e">
        <f aca="false">#REF!</f>
        <v>#REF!</v>
      </c>
      <c r="L219" s="151"/>
      <c r="M219" s="151" t="e">
        <f aca="false">#REF!</f>
        <v>#REF!</v>
      </c>
      <c r="O219" s="9"/>
    </row>
    <row r="220" customFormat="false" ht="15.75" hidden="false" customHeight="true" outlineLevel="0" collapsed="false">
      <c r="A220" s="136" t="s">
        <v>248</v>
      </c>
      <c r="B220" s="192"/>
      <c r="C220" s="136"/>
      <c r="D220" s="12"/>
      <c r="E220" s="12"/>
      <c r="F220" s="33" t="s">
        <v>255</v>
      </c>
      <c r="G220" s="62"/>
      <c r="I220" s="223" t="e">
        <f aca="false">I214+I215-I216+I219</f>
        <v>#REF!</v>
      </c>
      <c r="J220" s="151"/>
      <c r="K220" s="223" t="e">
        <f aca="false">K214+K215-K216+K219</f>
        <v>#REF!</v>
      </c>
      <c r="L220" s="151"/>
      <c r="M220" s="151" t="e">
        <f aca="false">M214+M215-M216+M219</f>
        <v>#REF!</v>
      </c>
      <c r="O220" s="9"/>
    </row>
    <row r="221" customFormat="false" ht="15.75" hidden="false" customHeight="true" outlineLevel="0" collapsed="false">
      <c r="A221" s="136" t="s">
        <v>248</v>
      </c>
      <c r="B221" s="192"/>
      <c r="C221" s="136"/>
      <c r="D221" s="12"/>
      <c r="E221" s="12"/>
      <c r="F221" s="33" t="s">
        <v>256</v>
      </c>
      <c r="G221" s="62"/>
      <c r="I221" s="223" t="e">
        <f aca="false">SUM(I222:I223)</f>
        <v>#REF!</v>
      </c>
      <c r="J221" s="151"/>
      <c r="K221" s="223" t="e">
        <f aca="false">SUM(K222:K223)</f>
        <v>#REF!</v>
      </c>
      <c r="L221" s="151"/>
      <c r="M221" s="151" t="e">
        <f aca="false">#REF!</f>
        <v>#REF!</v>
      </c>
      <c r="O221" s="9"/>
    </row>
    <row r="222" customFormat="false" ht="15.75" hidden="false" customHeight="true" outlineLevel="0" collapsed="false">
      <c r="A222" s="136" t="s">
        <v>248</v>
      </c>
      <c r="B222" s="192"/>
      <c r="C222" s="136"/>
      <c r="D222" s="12"/>
      <c r="E222" s="12"/>
      <c r="F222" s="190" t="s">
        <v>257</v>
      </c>
      <c r="G222" s="62"/>
      <c r="I222" s="223" t="e">
        <f aca="false">SUM(#REF!)</f>
        <v>#REF!</v>
      </c>
      <c r="J222" s="151"/>
      <c r="K222" s="223" t="e">
        <f aca="false">#REF!</f>
        <v>#REF!</v>
      </c>
      <c r="L222" s="151"/>
      <c r="M222" s="151" t="e">
        <f aca="false">#REF!</f>
        <v>#REF!</v>
      </c>
      <c r="O222" s="9"/>
    </row>
    <row r="223" customFormat="false" ht="15.75" hidden="false" customHeight="true" outlineLevel="0" collapsed="false">
      <c r="A223" s="136" t="s">
        <v>248</v>
      </c>
      <c r="B223" s="192"/>
      <c r="C223" s="136"/>
      <c r="D223" s="12"/>
      <c r="E223" s="12"/>
      <c r="F223" s="190" t="s">
        <v>258</v>
      </c>
      <c r="G223" s="62"/>
      <c r="I223" s="223" t="e">
        <f aca="false">SUM(#REF!)</f>
        <v>#REF!</v>
      </c>
      <c r="J223" s="151"/>
      <c r="K223" s="223" t="e">
        <f aca="false">#REF!</f>
        <v>#REF!</v>
      </c>
      <c r="L223" s="151"/>
      <c r="M223" s="151" t="e">
        <f aca="false">#REF!</f>
        <v>#REF!</v>
      </c>
      <c r="O223" s="9"/>
    </row>
    <row r="224" customFormat="false" ht="15.75" hidden="false" customHeight="true" outlineLevel="0" collapsed="false">
      <c r="A224" s="136" t="s">
        <v>248</v>
      </c>
      <c r="B224" s="192"/>
      <c r="C224" s="136"/>
      <c r="D224" s="12"/>
      <c r="E224" s="12"/>
      <c r="F224" s="195" t="s">
        <v>259</v>
      </c>
      <c r="G224" s="226"/>
      <c r="H224" s="230"/>
      <c r="I224" s="231" t="e">
        <f aca="false">SUM(I220:I221)</f>
        <v>#REF!</v>
      </c>
      <c r="J224" s="159"/>
      <c r="K224" s="231" t="e">
        <f aca="false">SUM(K220:K221)</f>
        <v>#REF!</v>
      </c>
      <c r="L224" s="159"/>
      <c r="M224" s="159" t="e">
        <f aca="false">SUM(M220:M221)</f>
        <v>#REF!</v>
      </c>
      <c r="O224" s="9"/>
    </row>
    <row r="225" s="234" customFormat="true" ht="16.15" hidden="false" customHeight="false" outlineLevel="0" collapsed="false">
      <c r="A225" s="232"/>
      <c r="B225" s="47"/>
      <c r="C225" s="47"/>
      <c r="D225" s="233"/>
      <c r="F225" s="160" t="s">
        <v>260</v>
      </c>
      <c r="G225" s="235"/>
      <c r="H225" s="235"/>
      <c r="I225" s="235"/>
      <c r="J225" s="235"/>
      <c r="K225" s="235"/>
      <c r="L225" s="235"/>
      <c r="M225" s="235"/>
      <c r="O225" s="236"/>
    </row>
    <row r="228" customFormat="false" ht="16.15" hidden="false" customHeight="true" outlineLevel="0" collapsed="false">
      <c r="A228" s="77"/>
      <c r="B228" s="142"/>
      <c r="C228" s="79"/>
      <c r="D228" s="142"/>
      <c r="E228" s="79"/>
      <c r="F228" s="237"/>
      <c r="G228" s="23" t="s">
        <v>154</v>
      </c>
      <c r="H228" s="177" t="s">
        <v>154</v>
      </c>
      <c r="I228" s="24" t="s">
        <v>155</v>
      </c>
      <c r="J228" s="24"/>
      <c r="K228" s="119" t="s">
        <v>156</v>
      </c>
      <c r="L228" s="119"/>
      <c r="M228" s="120" t="s">
        <v>157</v>
      </c>
    </row>
    <row r="229" customFormat="false" ht="51" hidden="false" customHeight="true" outlineLevel="0" collapsed="false">
      <c r="A229" s="77"/>
      <c r="B229" s="142"/>
      <c r="C229" s="79"/>
      <c r="D229" s="142"/>
      <c r="E229" s="79"/>
      <c r="F229" s="238" t="s">
        <v>261</v>
      </c>
      <c r="G229" s="28" t="s">
        <v>13</v>
      </c>
      <c r="H229" s="179" t="s">
        <v>14</v>
      </c>
      <c r="I229" s="177" t="s">
        <v>15</v>
      </c>
      <c r="J229" s="29" t="s">
        <v>16</v>
      </c>
      <c r="K229" s="23" t="s">
        <v>15</v>
      </c>
      <c r="L229" s="29" t="s">
        <v>16</v>
      </c>
      <c r="M229" s="120"/>
    </row>
    <row r="230" customFormat="false" ht="29.25" hidden="false" customHeight="true" outlineLevel="0" collapsed="false">
      <c r="A230" s="77"/>
      <c r="B230" s="142"/>
      <c r="C230" s="79"/>
      <c r="D230" s="142"/>
      <c r="E230" s="79"/>
      <c r="F230" s="180"/>
      <c r="G230" s="127"/>
      <c r="H230" s="181" t="s">
        <v>17</v>
      </c>
      <c r="I230" s="181" t="s">
        <v>18</v>
      </c>
      <c r="J230" s="32" t="s">
        <v>19</v>
      </c>
      <c r="K230" s="31" t="s">
        <v>162</v>
      </c>
      <c r="L230" s="32" t="s">
        <v>262</v>
      </c>
      <c r="M230" s="128" t="s">
        <v>263</v>
      </c>
    </row>
    <row r="231" customFormat="false" ht="16.5" hidden="false" customHeight="true" outlineLevel="0" collapsed="false">
      <c r="A231" s="46"/>
      <c r="B231" s="12"/>
      <c r="C231" s="12"/>
      <c r="D231" s="47"/>
      <c r="E231" s="12"/>
      <c r="F231" s="58" t="s">
        <v>264</v>
      </c>
      <c r="G231" s="42" t="e">
        <f aca="false">SUM(G232:G235)</f>
        <v>#REF!</v>
      </c>
      <c r="H231" s="42" t="e">
        <f aca="false">SUM(H232:H235)</f>
        <v>#REF!</v>
      </c>
      <c r="I231" s="42" t="e">
        <f aca="false">SUM(I232:I235)</f>
        <v>#REF!</v>
      </c>
      <c r="J231" s="182" t="n">
        <f aca="false">IFERROR((I231/H231),0)</f>
        <v>0</v>
      </c>
      <c r="K231" s="42" t="e">
        <f aca="false">SUM(K232:K235)</f>
        <v>#REF!</v>
      </c>
      <c r="L231" s="182" t="n">
        <f aca="false">IFERROR((K231/H231),0)</f>
        <v>0</v>
      </c>
      <c r="M231" s="133" t="e">
        <f aca="false">SUM(M232:M235)</f>
        <v>#REF!</v>
      </c>
    </row>
    <row r="232" customFormat="false" ht="16.15" hidden="false" customHeight="false" outlineLevel="1" collapsed="false">
      <c r="A232" s="46" t="n">
        <v>93620600</v>
      </c>
      <c r="B232" s="239" t="s">
        <v>265</v>
      </c>
      <c r="C232" s="240"/>
      <c r="D232" s="239"/>
      <c r="E232" s="12"/>
      <c r="F232" s="241" t="e">
        <f aca="false">VLOOKUP($A232,#REF!,6,0)</f>
        <v>#REF!</v>
      </c>
      <c r="G232" s="241" t="e">
        <f aca="false">VLOOKUP($A232,#REF!,8,0)*$J$357</f>
        <v>#REF!</v>
      </c>
      <c r="H232" s="241" t="e">
        <f aca="false">VLOOKUP($A232,#REF!,9,0)*$J$357</f>
        <v>#REF!</v>
      </c>
      <c r="I232" s="241" t="e">
        <f aca="false">#REF!</f>
        <v>#REF!</v>
      </c>
      <c r="J232" s="242" t="n">
        <f aca="false">IFERROR((I232/H232),0)</f>
        <v>0</v>
      </c>
      <c r="K232" s="241" t="e">
        <f aca="false">#REF!</f>
        <v>#REF!</v>
      </c>
      <c r="L232" s="242" t="n">
        <f aca="false">IFERROR((K232/H232),0)</f>
        <v>0</v>
      </c>
      <c r="M232" s="243" t="e">
        <f aca="false">I232-K232</f>
        <v>#REF!</v>
      </c>
    </row>
    <row r="233" customFormat="false" ht="16.15" hidden="false" customHeight="false" outlineLevel="1" collapsed="false">
      <c r="A233" s="46" t="n">
        <v>93622100</v>
      </c>
      <c r="B233" s="239" t="s">
        <v>266</v>
      </c>
      <c r="C233" s="239"/>
      <c r="D233" s="240"/>
      <c r="E233" s="12"/>
      <c r="F233" s="241" t="e">
        <f aca="false">VLOOKUP($A233,#REF!,6,0)</f>
        <v>#REF!</v>
      </c>
      <c r="G233" s="241" t="e">
        <f aca="false">VLOOKUP($A233,#REF!,8,0)</f>
        <v>#REF!</v>
      </c>
      <c r="H233" s="241" t="e">
        <f aca="false">VLOOKUP($A233,#REF!,9,0)</f>
        <v>#REF!</v>
      </c>
      <c r="I233" s="241" t="e">
        <f aca="false">VLOOKUP($A233,#REF!,10,0)</f>
        <v>#REF!</v>
      </c>
      <c r="J233" s="242" t="n">
        <f aca="false">IFERROR((I233/H233),0)</f>
        <v>0</v>
      </c>
      <c r="K233" s="241" t="e">
        <f aca="false">VLOOKUP($A233,#REF!,11,0)</f>
        <v>#REF!</v>
      </c>
      <c r="L233" s="242" t="n">
        <f aca="false">IFERROR((K233/H233),0)</f>
        <v>0</v>
      </c>
      <c r="M233" s="243" t="e">
        <f aca="false">I233-K233</f>
        <v>#REF!</v>
      </c>
    </row>
    <row r="234" customFormat="false" ht="16.15" hidden="false" customHeight="false" outlineLevel="1" collapsed="false">
      <c r="A234" s="46" t="n">
        <v>93622600</v>
      </c>
      <c r="B234" s="239" t="s">
        <v>266</v>
      </c>
      <c r="C234" s="239"/>
      <c r="D234" s="240"/>
      <c r="E234" s="12"/>
      <c r="F234" s="241" t="e">
        <f aca="false">VLOOKUP($A234,#REF!,6,0)</f>
        <v>#REF!</v>
      </c>
      <c r="G234" s="241" t="e">
        <f aca="false">VLOOKUP($A234,#REF!,8,0)</f>
        <v>#REF!</v>
      </c>
      <c r="H234" s="241" t="e">
        <f aca="false">VLOOKUP($A234,#REF!,9,0)</f>
        <v>#REF!</v>
      </c>
      <c r="I234" s="241" t="e">
        <f aca="false">VLOOKUP($A234,#REF!,10,0)</f>
        <v>#REF!</v>
      </c>
      <c r="J234" s="242" t="n">
        <f aca="false">IFERROR((I234/H234),0)</f>
        <v>0</v>
      </c>
      <c r="K234" s="241" t="e">
        <f aca="false">VLOOKUP($A234,#REF!,11,0)</f>
        <v>#REF!</v>
      </c>
      <c r="L234" s="242" t="n">
        <f aca="false">IFERROR((K234/H234),0)</f>
        <v>0</v>
      </c>
      <c r="M234" s="243" t="e">
        <f aca="false">I234-K234</f>
        <v>#REF!</v>
      </c>
    </row>
    <row r="235" s="249" customFormat="true" ht="16.15" hidden="false" customHeight="false" outlineLevel="1" collapsed="false">
      <c r="A235" s="244" t="n">
        <v>24616600</v>
      </c>
      <c r="B235" s="245" t="s">
        <v>267</v>
      </c>
      <c r="C235" s="245"/>
      <c r="D235" s="246"/>
      <c r="E235" s="245"/>
      <c r="F235" s="247" t="e">
        <f aca="false">VLOOKUP($A235,#REF!,6,0)</f>
        <v>#REF!</v>
      </c>
      <c r="G235" s="247" t="e">
        <f aca="false">VLOOKUP($A235,#REF!,8,0)</f>
        <v>#REF!</v>
      </c>
      <c r="H235" s="247" t="e">
        <f aca="false">VLOOKUP($A235,#REF!,9,0)</f>
        <v>#REF!</v>
      </c>
      <c r="I235" s="247" t="e">
        <f aca="false">VLOOKUP($A235,#REF!,10,0)</f>
        <v>#REF!</v>
      </c>
      <c r="J235" s="248" t="n">
        <f aca="false">IFERROR((I235/H235),0)</f>
        <v>0</v>
      </c>
      <c r="K235" s="247" t="e">
        <f aca="false">VLOOKUP($A235,#REF!,11,0)</f>
        <v>#REF!</v>
      </c>
      <c r="L235" s="248" t="n">
        <f aca="false">IFERROR((K235/H235),0)</f>
        <v>0</v>
      </c>
      <c r="M235" s="243" t="e">
        <f aca="false">I235-K235</f>
        <v>#REF!</v>
      </c>
      <c r="O235" s="250"/>
    </row>
    <row r="236" customFormat="false" ht="16.5" hidden="false" customHeight="true" outlineLevel="0" collapsed="false">
      <c r="A236" s="46"/>
      <c r="B236" s="12"/>
      <c r="C236" s="12"/>
      <c r="D236" s="251"/>
      <c r="E236" s="12"/>
      <c r="F236" s="58" t="s">
        <v>268</v>
      </c>
      <c r="G236" s="42" t="e">
        <f aca="false">SUM(G237:G238)</f>
        <v>#REF!</v>
      </c>
      <c r="H236" s="42" t="e">
        <f aca="false">SUM(H237:H238)</f>
        <v>#REF!</v>
      </c>
      <c r="I236" s="42" t="e">
        <f aca="false">SUM(I237:I238)</f>
        <v>#REF!</v>
      </c>
      <c r="J236" s="182" t="n">
        <f aca="false">IFERROR((I236/H236),0)</f>
        <v>0</v>
      </c>
      <c r="K236" s="42" t="e">
        <f aca="false">SUM(K237:K238)</f>
        <v>#REF!</v>
      </c>
      <c r="L236" s="182" t="n">
        <f aca="false">IFERROR((K236/H236),0)</f>
        <v>0</v>
      </c>
      <c r="M236" s="41" t="e">
        <f aca="false">SUM(M237:M238)</f>
        <v>#REF!</v>
      </c>
    </row>
    <row r="237" s="249" customFormat="true" ht="16.15" hidden="false" customHeight="false" outlineLevel="1" collapsed="false">
      <c r="A237" s="244" t="n">
        <v>93615200</v>
      </c>
      <c r="B237" s="245" t="s">
        <v>269</v>
      </c>
      <c r="C237" s="245"/>
      <c r="D237" s="246"/>
      <c r="E237" s="245"/>
      <c r="F237" s="247" t="e">
        <f aca="false">VLOOKUP($A237,#REF!,6,0)</f>
        <v>#REF!</v>
      </c>
      <c r="G237" s="247" t="e">
        <f aca="false">VLOOKUP($A237,#REF!,8,0)</f>
        <v>#REF!</v>
      </c>
      <c r="H237" s="247" t="e">
        <f aca="false">VLOOKUP($A237,#REF!,9,0)</f>
        <v>#REF!</v>
      </c>
      <c r="I237" s="247" t="e">
        <f aca="false">VLOOKUP($A237,#REF!,10,0)</f>
        <v>#REF!</v>
      </c>
      <c r="J237" s="248" t="n">
        <f aca="false">IFERROR((I237/H237),0)</f>
        <v>0</v>
      </c>
      <c r="K237" s="247" t="e">
        <f aca="false">VLOOKUP($A237,#REF!,11,0)</f>
        <v>#REF!</v>
      </c>
      <c r="L237" s="248" t="n">
        <f aca="false">IFERROR((K237/H237),0)</f>
        <v>0</v>
      </c>
      <c r="M237" s="243" t="e">
        <f aca="false">I237-K237</f>
        <v>#REF!</v>
      </c>
      <c r="O237" s="250"/>
    </row>
    <row r="238" customFormat="false" ht="16.15" hidden="false" customHeight="false" outlineLevel="1" collapsed="false">
      <c r="A238" s="46" t="n">
        <v>16211800</v>
      </c>
      <c r="B238" s="12"/>
      <c r="C238" s="12"/>
      <c r="D238" s="12"/>
      <c r="E238" s="12"/>
      <c r="F238" s="241" t="e">
        <f aca="false">VLOOKUP($A238,#REF!,6,0)</f>
        <v>#REF!</v>
      </c>
      <c r="G238" s="241" t="e">
        <f aca="false">VLOOKUP($A238,#REF!,8,0)</f>
        <v>#REF!</v>
      </c>
      <c r="H238" s="241" t="e">
        <f aca="false">VLOOKUP($A238,#REF!,9,0)</f>
        <v>#REF!</v>
      </c>
      <c r="I238" s="241" t="e">
        <f aca="false">VLOOKUP($A238,#REF!,10,0)</f>
        <v>#REF!</v>
      </c>
      <c r="J238" s="242" t="n">
        <f aca="false">IFERROR((I238/H238),0)</f>
        <v>0</v>
      </c>
      <c r="K238" s="241" t="e">
        <f aca="false">VLOOKUP($A238,#REF!,11,0)</f>
        <v>#REF!</v>
      </c>
      <c r="L238" s="242" t="n">
        <f aca="false">IFERROR((K238/H238),0)</f>
        <v>0</v>
      </c>
      <c r="M238" s="243" t="e">
        <f aca="false">I238-K238</f>
        <v>#REF!</v>
      </c>
    </row>
    <row r="239" customFormat="false" ht="16.15" hidden="false" customHeight="false" outlineLevel="0" collapsed="false">
      <c r="A239" s="46"/>
      <c r="B239" s="12"/>
      <c r="C239" s="12"/>
      <c r="D239" s="251" t="s">
        <v>270</v>
      </c>
      <c r="E239" s="12"/>
      <c r="F239" s="58" t="s">
        <v>271</v>
      </c>
      <c r="G239" s="42" t="e">
        <f aca="false">SUM(G240)</f>
        <v>#REF!</v>
      </c>
      <c r="H239" s="42" t="e">
        <f aca="false">SUM(H240)</f>
        <v>#REF!</v>
      </c>
      <c r="I239" s="42" t="e">
        <f aca="false">SUM(I240)</f>
        <v>#REF!</v>
      </c>
      <c r="J239" s="182" t="n">
        <f aca="false">IFERROR((I239/H239),0)</f>
        <v>0</v>
      </c>
      <c r="K239" s="42" t="e">
        <f aca="false">SUM(K240)</f>
        <v>#REF!</v>
      </c>
      <c r="L239" s="182" t="n">
        <f aca="false">IFERROR((K239/H239),0)</f>
        <v>0</v>
      </c>
      <c r="M239" s="41" t="e">
        <f aca="false">SUM(M240)</f>
        <v>#REF!</v>
      </c>
    </row>
    <row r="240" s="249" customFormat="true" ht="16.15" hidden="false" customHeight="false" outlineLevel="1" collapsed="false">
      <c r="A240" s="244" t="n">
        <v>93616800</v>
      </c>
      <c r="B240" s="245" t="s">
        <v>272</v>
      </c>
      <c r="C240" s="245"/>
      <c r="D240" s="246"/>
      <c r="E240" s="245"/>
      <c r="F240" s="247" t="e">
        <f aca="false">VLOOKUP($A240,#REF!,6,0)</f>
        <v>#REF!</v>
      </c>
      <c r="G240" s="247" t="e">
        <f aca="false">VLOOKUP($A240,#REF!,8,0)</f>
        <v>#REF!</v>
      </c>
      <c r="H240" s="247" t="e">
        <f aca="false">VLOOKUP($A240,#REF!,9,0)</f>
        <v>#REF!</v>
      </c>
      <c r="I240" s="247" t="e">
        <f aca="false">VLOOKUP($A240,#REF!,10,0)</f>
        <v>#REF!</v>
      </c>
      <c r="J240" s="248" t="n">
        <f aca="false">IFERROR((I240/H240),0)</f>
        <v>0</v>
      </c>
      <c r="K240" s="247" t="e">
        <f aca="false">VLOOKUP($A240,#REF!,11,0)</f>
        <v>#REF!</v>
      </c>
      <c r="L240" s="248" t="n">
        <f aca="false">IFERROR((K240/H240),0)</f>
        <v>0</v>
      </c>
      <c r="M240" s="243" t="e">
        <f aca="false">I240-K240</f>
        <v>#REF!</v>
      </c>
      <c r="O240" s="250"/>
    </row>
    <row r="241" customFormat="false" ht="16.15" hidden="false" customHeight="false" outlineLevel="0" collapsed="false">
      <c r="A241" s="46"/>
      <c r="B241" s="12"/>
      <c r="C241" s="12"/>
      <c r="D241" s="47"/>
      <c r="E241" s="12"/>
      <c r="F241" s="58" t="s">
        <v>273</v>
      </c>
      <c r="G241" s="42" t="e">
        <f aca="false">SUM(G242)</f>
        <v>#REF!</v>
      </c>
      <c r="H241" s="42" t="e">
        <f aca="false">SUM(H242)</f>
        <v>#REF!</v>
      </c>
      <c r="I241" s="42" t="e">
        <f aca="false">SUM(I242)</f>
        <v>#REF!</v>
      </c>
      <c r="J241" s="182" t="n">
        <f aca="false">IFERROR((I241/H241),0)</f>
        <v>0</v>
      </c>
      <c r="K241" s="42" t="e">
        <f aca="false">SUM(K242)</f>
        <v>#REF!</v>
      </c>
      <c r="L241" s="182" t="n">
        <f aca="false">IFERROR((K241/H241),0)</f>
        <v>0</v>
      </c>
      <c r="M241" s="41" t="e">
        <f aca="false">SUM(M242)</f>
        <v>#REF!</v>
      </c>
    </row>
    <row r="242" customFormat="false" ht="16.15" hidden="false" customHeight="false" outlineLevel="1" collapsed="false">
      <c r="A242" s="46" t="n">
        <v>16217600</v>
      </c>
      <c r="B242" s="12"/>
      <c r="C242" s="12"/>
      <c r="D242" s="12"/>
      <c r="E242" s="12"/>
      <c r="F242" s="241" t="e">
        <f aca="false">VLOOKUP($A242,#REF!,6,0)</f>
        <v>#REF!</v>
      </c>
      <c r="G242" s="241" t="e">
        <f aca="false">VLOOKUP($A242,#REF!,8,0)</f>
        <v>#REF!</v>
      </c>
      <c r="H242" s="241" t="e">
        <f aca="false">VLOOKUP($A242,#REF!,9,0)</f>
        <v>#REF!</v>
      </c>
      <c r="I242" s="241" t="e">
        <f aca="false">VLOOKUP($A242,#REF!,10,0)</f>
        <v>#REF!</v>
      </c>
      <c r="J242" s="242" t="n">
        <f aca="false">IFERROR((I242/H242),0)</f>
        <v>0</v>
      </c>
      <c r="K242" s="241" t="e">
        <f aca="false">VLOOKUP($A242,#REF!,11,0)</f>
        <v>#REF!</v>
      </c>
      <c r="L242" s="242" t="n">
        <f aca="false">IFERROR((K242/H242),0)</f>
        <v>0</v>
      </c>
      <c r="M242" s="243" t="e">
        <f aca="false">I242-K242</f>
        <v>#REF!</v>
      </c>
    </row>
    <row r="243" customFormat="false" ht="16.15" hidden="false" customHeight="false" outlineLevel="0" collapsed="false">
      <c r="A243" s="46"/>
      <c r="B243" s="12"/>
      <c r="C243" s="12"/>
      <c r="D243" s="47"/>
      <c r="E243" s="12"/>
      <c r="F243" s="58" t="s">
        <v>274</v>
      </c>
      <c r="G243" s="42" t="e">
        <f aca="false">SUM(G244:G246)</f>
        <v>#REF!</v>
      </c>
      <c r="H243" s="42" t="e">
        <f aca="false">SUM(H244:H246)</f>
        <v>#REF!</v>
      </c>
      <c r="I243" s="42" t="e">
        <f aca="false">SUM(I244:I246)</f>
        <v>#REF!</v>
      </c>
      <c r="J243" s="182" t="n">
        <f aca="false">IFERROR((I243/H243),0)</f>
        <v>0</v>
      </c>
      <c r="K243" s="42" t="e">
        <f aca="false">SUM(K244:K246)</f>
        <v>#REF!</v>
      </c>
      <c r="L243" s="182" t="n">
        <f aca="false">IFERROR((K243/H243),0)</f>
        <v>0</v>
      </c>
      <c r="M243" s="41" t="e">
        <f aca="false">SUM(M244:M246)</f>
        <v>#REF!</v>
      </c>
    </row>
    <row r="244" customFormat="false" ht="16.15" hidden="false" customHeight="false" outlineLevel="1" collapsed="false">
      <c r="A244" s="46" t="n">
        <v>23840400</v>
      </c>
      <c r="B244" s="245" t="s">
        <v>275</v>
      </c>
      <c r="C244" s="245"/>
      <c r="D244" s="245"/>
      <c r="E244" s="245"/>
      <c r="F244" s="241" t="e">
        <f aca="false">VLOOKUP($A244,#REF!,6,0)</f>
        <v>#REF!</v>
      </c>
      <c r="G244" s="241" t="e">
        <f aca="false">VLOOKUP($A244,#REF!,8,0)</f>
        <v>#REF!</v>
      </c>
      <c r="H244" s="241" t="e">
        <f aca="false">VLOOKUP($A244,#REF!,9,0)</f>
        <v>#REF!</v>
      </c>
      <c r="I244" s="241" t="e">
        <f aca="false">VLOOKUP($A244,#REF!,10,0)</f>
        <v>#REF!</v>
      </c>
      <c r="J244" s="242" t="n">
        <f aca="false">IFERROR((I244/H244),0)</f>
        <v>0</v>
      </c>
      <c r="K244" s="241" t="e">
        <f aca="false">VLOOKUP($A244,#REF!,11,0)</f>
        <v>#REF!</v>
      </c>
      <c r="L244" s="242" t="n">
        <f aca="false">IFERROR((K244/H244),0)</f>
        <v>0</v>
      </c>
      <c r="M244" s="243" t="e">
        <f aca="false">I244-K244</f>
        <v>#REF!</v>
      </c>
    </row>
    <row r="245" customFormat="false" ht="16.15" hidden="false" customHeight="false" outlineLevel="1" collapsed="false">
      <c r="A245" s="46" t="n">
        <v>16336000</v>
      </c>
      <c r="B245" s="239" t="s">
        <v>276</v>
      </c>
      <c r="C245" s="239"/>
      <c r="D245" s="240"/>
      <c r="E245" s="239"/>
      <c r="F245" s="252" t="s">
        <v>277</v>
      </c>
      <c r="G245" s="252" t="n">
        <v>390</v>
      </c>
      <c r="H245" s="252" t="n">
        <v>400</v>
      </c>
      <c r="I245" s="252" t="n">
        <v>200</v>
      </c>
      <c r="J245" s="253" t="n">
        <f aca="false">IFERROR((I245/H245),0)</f>
        <v>0.5</v>
      </c>
      <c r="K245" s="252" t="e">
        <f aca="false">VLOOKUP($A245,#REF!,11,0)*$J$306</f>
        <v>#REF!</v>
      </c>
      <c r="L245" s="253" t="n">
        <f aca="false">IFERROR((K245/H245),0)</f>
        <v>0</v>
      </c>
      <c r="M245" s="254" t="e">
        <f aca="false">I245-K245</f>
        <v>#REF!</v>
      </c>
    </row>
    <row r="246" customFormat="false" ht="16.15" hidden="false" customHeight="false" outlineLevel="1" collapsed="false">
      <c r="A246" s="46" t="n">
        <v>16287200</v>
      </c>
      <c r="B246" s="239"/>
      <c r="C246" s="239"/>
      <c r="D246" s="240"/>
      <c r="E246" s="239"/>
      <c r="F246" s="241" t="e">
        <f aca="false">VLOOKUP($A246,#REF!,6,0)</f>
        <v>#REF!</v>
      </c>
      <c r="G246" s="241" t="e">
        <f aca="false">VLOOKUP($A246,#REF!,8,0)</f>
        <v>#REF!</v>
      </c>
      <c r="H246" s="241" t="e">
        <f aca="false">VLOOKUP($A246,#REF!,9,0)</f>
        <v>#REF!</v>
      </c>
      <c r="I246" s="241" t="e">
        <f aca="false">VLOOKUP($A246,#REF!,10,0)</f>
        <v>#REF!</v>
      </c>
      <c r="J246" s="242" t="n">
        <f aca="false">IFERROR((I246/H246),0)</f>
        <v>0</v>
      </c>
      <c r="K246" s="241" t="e">
        <f aca="false">VLOOKUP($A246,#REF!,11,0)</f>
        <v>#REF!</v>
      </c>
      <c r="L246" s="242" t="n">
        <f aca="false">IFERROR((K246/H246),0)</f>
        <v>0</v>
      </c>
      <c r="M246" s="243" t="e">
        <f aca="false">I246-K246</f>
        <v>#REF!</v>
      </c>
    </row>
    <row r="247" customFormat="false" ht="16.15" hidden="false" customHeight="false" outlineLevel="0" collapsed="false">
      <c r="A247" s="46"/>
      <c r="B247" s="12"/>
      <c r="C247" s="12"/>
      <c r="D247" s="47"/>
      <c r="E247" s="12"/>
      <c r="F247" s="58" t="s">
        <v>278</v>
      </c>
      <c r="G247" s="42" t="e">
        <f aca="false">SUM(G248:G250)</f>
        <v>#REF!</v>
      </c>
      <c r="H247" s="42" t="e">
        <f aca="false">SUM(H248:H250)</f>
        <v>#REF!</v>
      </c>
      <c r="I247" s="42" t="e">
        <f aca="false">SUM(I248:I250)</f>
        <v>#REF!</v>
      </c>
      <c r="J247" s="182" t="n">
        <f aca="false">IFERROR((I247/H247),0)</f>
        <v>0</v>
      </c>
      <c r="K247" s="42" t="e">
        <f aca="false">SUM(K248:K250)</f>
        <v>#REF!</v>
      </c>
      <c r="L247" s="182" t="n">
        <f aca="false">IFERROR((K247/H247),0)</f>
        <v>0</v>
      </c>
      <c r="M247" s="41" t="e">
        <f aca="false">SUM(M248:M250)</f>
        <v>#REF!</v>
      </c>
    </row>
    <row r="248" customFormat="false" ht="16.15" hidden="false" customHeight="false" outlineLevel="1" collapsed="false">
      <c r="A248" s="46" t="n">
        <v>16287300</v>
      </c>
      <c r="B248" s="12"/>
      <c r="C248" s="12"/>
      <c r="D248" s="47"/>
      <c r="E248" s="12"/>
      <c r="F248" s="241" t="e">
        <f aca="false">VLOOKUP($A248,#REF!,6,0)</f>
        <v>#REF!</v>
      </c>
      <c r="G248" s="241" t="e">
        <f aca="false">VLOOKUP($A248,#REF!,8,0)</f>
        <v>#REF!</v>
      </c>
      <c r="H248" s="241" t="e">
        <f aca="false">VLOOKUP($A248,#REF!,9,0)</f>
        <v>#REF!</v>
      </c>
      <c r="I248" s="241" t="e">
        <f aca="false">VLOOKUP($A248,#REF!,10,0)</f>
        <v>#REF!</v>
      </c>
      <c r="J248" s="242" t="n">
        <f aca="false">IFERROR((I248/H248),0)</f>
        <v>0</v>
      </c>
      <c r="K248" s="241" t="e">
        <f aca="false">VLOOKUP($A248,#REF!,11,0)</f>
        <v>#REF!</v>
      </c>
      <c r="L248" s="242" t="n">
        <f aca="false">IFERROR((K248/H248),0)</f>
        <v>0</v>
      </c>
      <c r="M248" s="243" t="e">
        <f aca="false">I248-K248</f>
        <v>#REF!</v>
      </c>
    </row>
    <row r="249" customFormat="false" ht="16.15" hidden="false" customHeight="false" outlineLevel="1" collapsed="false">
      <c r="A249" s="46" t="n">
        <v>16655300</v>
      </c>
      <c r="B249" s="12"/>
      <c r="C249" s="12"/>
      <c r="D249" s="47"/>
      <c r="E249" s="12"/>
      <c r="F249" s="241" t="e">
        <f aca="false">VLOOKUP($A249,#REF!,6,0)</f>
        <v>#REF!</v>
      </c>
      <c r="G249" s="241" t="e">
        <f aca="false">VLOOKUP($A249,#REF!,8,0)</f>
        <v>#REF!</v>
      </c>
      <c r="H249" s="241" t="e">
        <f aca="false">VLOOKUP($A249,#REF!,9,0)</f>
        <v>#REF!</v>
      </c>
      <c r="I249" s="241" t="e">
        <f aca="false">VLOOKUP($A249,#REF!,10,0)</f>
        <v>#REF!</v>
      </c>
      <c r="J249" s="242" t="n">
        <f aca="false">IFERROR((I249/H249),0)</f>
        <v>0</v>
      </c>
      <c r="K249" s="241" t="e">
        <f aca="false">VLOOKUP($A249,#REF!,11,0)</f>
        <v>#REF!</v>
      </c>
      <c r="L249" s="242" t="n">
        <f aca="false">IFERROR((K249/H249),0)</f>
        <v>0</v>
      </c>
      <c r="M249" s="243" t="e">
        <f aca="false">I249-K249</f>
        <v>#REF!</v>
      </c>
    </row>
    <row r="250" customFormat="false" ht="16.15" hidden="false" customHeight="false" outlineLevel="1" collapsed="false">
      <c r="A250" s="46" t="n">
        <v>16210000</v>
      </c>
      <c r="B250" s="12"/>
      <c r="C250" s="12"/>
      <c r="D250" s="47"/>
      <c r="E250" s="12"/>
      <c r="F250" s="252" t="s">
        <v>279</v>
      </c>
      <c r="G250" s="252" t="n">
        <v>490</v>
      </c>
      <c r="H250" s="252" t="n">
        <v>500</v>
      </c>
      <c r="I250" s="252" t="n">
        <v>250</v>
      </c>
      <c r="J250" s="253" t="n">
        <f aca="false">IFERROR((I250/H250),0)</f>
        <v>0.5</v>
      </c>
      <c r="K250" s="252" t="e">
        <f aca="false">VLOOKUP(24,#REF!,6,0)</f>
        <v>#REF!</v>
      </c>
      <c r="L250" s="253" t="n">
        <f aca="false">IFERROR((K250/H250),0)</f>
        <v>0</v>
      </c>
      <c r="M250" s="254" t="e">
        <f aca="false">I250-K250</f>
        <v>#REF!</v>
      </c>
    </row>
    <row r="251" customFormat="false" ht="16.15" hidden="false" customHeight="false" outlineLevel="0" collapsed="false">
      <c r="A251" s="135" t="s">
        <v>280</v>
      </c>
      <c r="B251" s="136"/>
      <c r="C251" s="136"/>
      <c r="D251" s="136"/>
      <c r="E251" s="12"/>
      <c r="F251" s="58" t="s">
        <v>281</v>
      </c>
      <c r="G251" s="42" t="e">
        <f aca="false">SUM(G252)</f>
        <v>#REF!</v>
      </c>
      <c r="H251" s="42" t="e">
        <f aca="false">SUM(H252)</f>
        <v>#REF!</v>
      </c>
      <c r="I251" s="42" t="e">
        <f aca="false">SUM(I252)</f>
        <v>#REF!</v>
      </c>
      <c r="J251" s="182" t="n">
        <f aca="false">IFERROR((I251/H251),0)</f>
        <v>0</v>
      </c>
      <c r="K251" s="42" t="e">
        <f aca="false">SUM(K252)</f>
        <v>#REF!</v>
      </c>
      <c r="L251" s="182" t="n">
        <f aca="false">IFERROR((K251/H251),0)</f>
        <v>0</v>
      </c>
      <c r="M251" s="41" t="e">
        <f aca="false">SUM(M252)</f>
        <v>#REF!</v>
      </c>
    </row>
    <row r="252" s="12" customFormat="true" ht="15.75" hidden="true" customHeight="true" outlineLevel="1" collapsed="false">
      <c r="A252" s="46" t="n">
        <v>3866000</v>
      </c>
      <c r="B252" s="239" t="s">
        <v>282</v>
      </c>
      <c r="C252" s="239"/>
      <c r="D252" s="240"/>
      <c r="E252" s="239"/>
      <c r="F252" s="252" t="e">
        <f aca="false">VLOOKUP($A252,#REF!,6,0)</f>
        <v>#REF!</v>
      </c>
      <c r="G252" s="49" t="e">
        <f aca="false">VLOOKUP($A252,#REF!,8,0)*$J$326*$J$332</f>
        <v>#REF!</v>
      </c>
      <c r="H252" s="49" t="e">
        <f aca="false">VLOOKUP($A252,#REF!,9,0)*$J$326*$J$332</f>
        <v>#REF!</v>
      </c>
      <c r="I252" s="49" t="e">
        <f aca="false">VLOOKUP($A252,#REF!,10,0)*$J$326*$J$332</f>
        <v>#REF!</v>
      </c>
      <c r="J252" s="184" t="n">
        <f aca="false">IFERROR((I252/H252),0)</f>
        <v>0</v>
      </c>
      <c r="K252" s="49" t="e">
        <f aca="false">VLOOKUP($A252,#REF!,11,0)*$J$326*$J$332</f>
        <v>#REF!</v>
      </c>
      <c r="L252" s="184" t="n">
        <f aca="false">IFERROR((K252/H252),0)</f>
        <v>0</v>
      </c>
      <c r="M252" s="254" t="e">
        <f aca="false">I252-K252</f>
        <v>#REF!</v>
      </c>
      <c r="O252" s="9"/>
    </row>
    <row r="253" customFormat="false" ht="16.15" hidden="true" customHeight="false" outlineLevel="0" collapsed="false">
      <c r="A253" s="46"/>
      <c r="B253" s="12"/>
      <c r="C253" s="12"/>
      <c r="D253" s="47"/>
      <c r="E253" s="12"/>
      <c r="F253" s="255" t="s">
        <v>283</v>
      </c>
      <c r="G253" s="42"/>
      <c r="H253" s="42"/>
      <c r="I253" s="42"/>
      <c r="J253" s="182" t="n">
        <f aca="false">IFERROR((I253/H253),0)</f>
        <v>0</v>
      </c>
      <c r="K253" s="42"/>
      <c r="L253" s="182" t="n">
        <f aca="false">IFERROR((K253/H253),0)</f>
        <v>0</v>
      </c>
      <c r="M253" s="133" t="n">
        <f aca="false">I253-K253</f>
        <v>0</v>
      </c>
    </row>
    <row r="254" customFormat="false" ht="16.15" hidden="true" customHeight="false" outlineLevel="1" collapsed="false">
      <c r="A254" s="46"/>
      <c r="B254" s="256" t="s">
        <v>284</v>
      </c>
      <c r="C254" s="257"/>
      <c r="D254" s="258"/>
      <c r="E254" s="12"/>
      <c r="F254" s="259"/>
      <c r="G254" s="259"/>
      <c r="H254" s="259"/>
      <c r="I254" s="259"/>
      <c r="J254" s="260" t="n">
        <f aca="false">IFERROR((I254/H254),0)</f>
        <v>0</v>
      </c>
      <c r="K254" s="259"/>
      <c r="L254" s="260" t="n">
        <f aca="false">IFERROR((K254/H254),0)</f>
        <v>0</v>
      </c>
      <c r="M254" s="133" t="n">
        <f aca="false">I254-K254</f>
        <v>0</v>
      </c>
    </row>
    <row r="255" customFormat="false" ht="16.15" hidden="false" customHeight="false" outlineLevel="0" collapsed="false">
      <c r="A255" s="10"/>
      <c r="B255" s="47"/>
      <c r="C255" s="47"/>
      <c r="D255" s="47"/>
      <c r="E255" s="12"/>
      <c r="F255" s="174" t="s">
        <v>285</v>
      </c>
      <c r="G255" s="186" t="e">
        <f aca="false">SUM(G231,G236,G239,G241,G243,G247,G251,G253)</f>
        <v>#REF!</v>
      </c>
      <c r="H255" s="186" t="e">
        <f aca="false">SUM(H231,H236,H239,H241,H243,H247,H251,H253)</f>
        <v>#REF!</v>
      </c>
      <c r="I255" s="186" t="e">
        <f aca="false">SUM(I231,I236,I239,I241,I243,I247,I251,I253)</f>
        <v>#REF!</v>
      </c>
      <c r="J255" s="140" t="n">
        <f aca="false">IFERROR((I255/H255),0)</f>
        <v>0</v>
      </c>
      <c r="K255" s="186" t="e">
        <f aca="false">SUM(K231,K236,K239,K241,K243,K247,K251,K253)</f>
        <v>#REF!</v>
      </c>
      <c r="L255" s="261" t="n">
        <f aca="false">IFERROR((K255/H255),0)</f>
        <v>0</v>
      </c>
      <c r="M255" s="262" t="e">
        <f aca="false">SUM(M231,M236,M239,M241,M243,M247,M251,M253)</f>
        <v>#REF!</v>
      </c>
    </row>
    <row r="256" s="12" customFormat="true" ht="15.75" hidden="false" customHeight="true" outlineLevel="0" collapsed="false">
      <c r="A256" s="10"/>
      <c r="B256" s="47"/>
      <c r="C256" s="47"/>
      <c r="D256" s="47"/>
      <c r="F256" s="174" t="s">
        <v>286</v>
      </c>
      <c r="G256" s="42" t="e">
        <f aca="false">SUM(#REF!,#REF!,#REF!)</f>
        <v>#REF!</v>
      </c>
      <c r="H256" s="42" t="e">
        <f aca="false">SUM(#REF!,#REF!,#REF!)</f>
        <v>#REF!</v>
      </c>
      <c r="I256" s="42" t="e">
        <f aca="false">SUM(#REF!,#REF!,#REF!)</f>
        <v>#REF!</v>
      </c>
      <c r="J256" s="182" t="n">
        <f aca="false">IFERROR((I256/H256),0)</f>
        <v>0</v>
      </c>
      <c r="K256" s="42" t="e">
        <f aca="false">SUM(#REF!,#REF!,#REF!)</f>
        <v>#REF!</v>
      </c>
      <c r="L256" s="182" t="n">
        <f aca="false">IFERROR((K256/H256),0)</f>
        <v>0</v>
      </c>
      <c r="M256" s="262" t="e">
        <f aca="false">SUM(M227,M255)</f>
        <v>#REF!</v>
      </c>
      <c r="O256" s="9"/>
    </row>
    <row r="257" customFormat="false" ht="16.15" hidden="false" customHeight="false" outlineLevel="0" collapsed="false">
      <c r="A257" s="10"/>
      <c r="B257" s="47"/>
      <c r="C257" s="47"/>
      <c r="D257" s="47"/>
      <c r="E257" s="12"/>
      <c r="F257" s="71" t="s">
        <v>287</v>
      </c>
      <c r="G257" s="160"/>
      <c r="H257" s="160"/>
      <c r="I257" s="160"/>
      <c r="J257" s="160"/>
      <c r="K257" s="71"/>
      <c r="L257" s="74"/>
      <c r="M257" s="197" t="e">
        <f aca="false">SUM(M184,I255:I256)</f>
        <v>#REF!</v>
      </c>
      <c r="O257" s="263"/>
    </row>
    <row r="258" customFormat="false" ht="16.5" hidden="false" customHeight="true" outlineLevel="0" collapsed="false">
      <c r="A258" s="10"/>
      <c r="B258" s="47"/>
      <c r="C258" s="47"/>
      <c r="D258" s="47"/>
      <c r="E258" s="105"/>
      <c r="F258" s="264" t="s">
        <v>235</v>
      </c>
      <c r="G258" s="265" t="s">
        <v>288</v>
      </c>
      <c r="H258" s="265"/>
      <c r="I258" s="265"/>
      <c r="J258" s="143" t="s">
        <v>289</v>
      </c>
      <c r="K258" s="143"/>
      <c r="L258" s="143"/>
      <c r="M258" s="143"/>
      <c r="O258" s="263"/>
    </row>
    <row r="259" customFormat="false" ht="16.5" hidden="false" customHeight="true" outlineLevel="0" collapsed="false">
      <c r="A259" s="10"/>
      <c r="B259" s="47"/>
      <c r="C259" s="47"/>
      <c r="D259" s="47"/>
      <c r="E259" s="105"/>
      <c r="F259" s="266" t="s">
        <v>290</v>
      </c>
      <c r="G259" s="265"/>
      <c r="H259" s="265"/>
      <c r="I259" s="265"/>
      <c r="J259" s="143"/>
      <c r="K259" s="143"/>
      <c r="L259" s="143"/>
      <c r="M259" s="143"/>
      <c r="O259" s="263"/>
    </row>
    <row r="260" customFormat="false" ht="16.5" hidden="false" customHeight="true" outlineLevel="0" collapsed="false">
      <c r="A260" s="10"/>
      <c r="B260" s="47"/>
      <c r="C260" s="47"/>
      <c r="D260" s="47"/>
      <c r="E260" s="105"/>
      <c r="F260" s="114" t="s">
        <v>291</v>
      </c>
      <c r="G260" s="267" t="e">
        <f aca="false">#REF!</f>
        <v>#REF!</v>
      </c>
      <c r="H260" s="267"/>
      <c r="I260" s="267"/>
      <c r="K260" s="268"/>
      <c r="L260" s="268"/>
      <c r="M260" s="268" t="e">
        <f aca="false">#REF!</f>
        <v>#REF!</v>
      </c>
      <c r="O260" s="269"/>
    </row>
    <row r="261" customFormat="false" ht="16.5" hidden="false" customHeight="true" outlineLevel="0" collapsed="false">
      <c r="F261" s="198" t="s">
        <v>292</v>
      </c>
      <c r="G261" s="198"/>
      <c r="H261" s="198"/>
      <c r="I261" s="198"/>
      <c r="J261" s="198"/>
      <c r="K261" s="198"/>
      <c r="L261" s="199" t="e">
        <f aca="false">(M257-M260)/L75</f>
        <v>#REF!</v>
      </c>
      <c r="M261" s="199"/>
    </row>
    <row r="262" customFormat="false" ht="16.15" hidden="false" customHeight="false" outlineLevel="0" collapsed="false">
      <c r="F262" s="198"/>
      <c r="G262" s="198"/>
      <c r="H262" s="198"/>
      <c r="I262" s="198"/>
      <c r="J262" s="198"/>
      <c r="K262" s="198"/>
      <c r="L262" s="199"/>
      <c r="M262" s="199"/>
    </row>
    <row r="263" customFormat="false" ht="16.15" hidden="false" customHeight="false" outlineLevel="0" collapsed="false">
      <c r="M263" s="270"/>
    </row>
    <row r="264" s="105" customFormat="true" ht="17.1" hidden="false" customHeight="true" outlineLevel="0" collapsed="false">
      <c r="A264" s="37"/>
      <c r="B264" s="15"/>
      <c r="C264" s="15"/>
      <c r="D264" s="15"/>
      <c r="F264" s="271" t="s">
        <v>293</v>
      </c>
      <c r="G264" s="12"/>
      <c r="H264" s="12"/>
      <c r="I264" s="12"/>
      <c r="J264" s="12"/>
      <c r="K264" s="12"/>
      <c r="L264" s="12"/>
      <c r="M264" s="12"/>
      <c r="O264" s="183"/>
    </row>
    <row r="265" s="105" customFormat="true" ht="17.1" hidden="false" customHeight="true" outlineLevel="0" collapsed="false">
      <c r="A265" s="37"/>
      <c r="B265" s="15"/>
      <c r="C265" s="15"/>
      <c r="D265" s="15"/>
      <c r="F265" s="272" t="s">
        <v>294</v>
      </c>
      <c r="G265" s="12"/>
      <c r="H265" s="12"/>
      <c r="I265" s="12"/>
      <c r="J265" s="12"/>
      <c r="K265" s="12"/>
      <c r="L265" s="12"/>
      <c r="M265" s="12"/>
      <c r="O265" s="183"/>
    </row>
    <row r="266" s="105" customFormat="true" ht="17.1" hidden="false" customHeight="true" outlineLevel="0" collapsed="false">
      <c r="A266" s="37"/>
      <c r="B266" s="15"/>
      <c r="C266" s="15"/>
      <c r="D266" s="15"/>
      <c r="F266" s="272" t="s">
        <v>295</v>
      </c>
      <c r="G266" s="12"/>
      <c r="H266" s="12"/>
      <c r="I266" s="12"/>
      <c r="J266" s="12"/>
      <c r="K266" s="12"/>
      <c r="L266" s="12"/>
      <c r="M266" s="12"/>
      <c r="O266" s="183"/>
    </row>
    <row r="267" s="105" customFormat="true" ht="17.1" hidden="false" customHeight="true" outlineLevel="0" collapsed="false">
      <c r="A267" s="37"/>
      <c r="B267" s="15"/>
      <c r="C267" s="15"/>
      <c r="D267" s="15"/>
      <c r="F267" s="272" t="s">
        <v>296</v>
      </c>
      <c r="G267" s="12"/>
      <c r="H267" s="12"/>
      <c r="I267" s="12"/>
      <c r="J267" s="12"/>
      <c r="K267" s="12"/>
      <c r="L267" s="12"/>
      <c r="M267" s="12"/>
      <c r="O267" s="183"/>
    </row>
    <row r="268" s="105" customFormat="true" ht="17.1" hidden="false" customHeight="true" outlineLevel="0" collapsed="false">
      <c r="A268" s="37"/>
      <c r="B268" s="15"/>
      <c r="C268" s="15"/>
      <c r="D268" s="15"/>
      <c r="F268" s="271" t="s">
        <v>297</v>
      </c>
      <c r="G268" s="12"/>
      <c r="H268" s="12"/>
      <c r="I268" s="12"/>
      <c r="J268" s="12"/>
      <c r="K268" s="12"/>
      <c r="L268" s="12"/>
      <c r="M268" s="12"/>
      <c r="O268" s="183"/>
    </row>
    <row r="269" s="105" customFormat="true" ht="17.1" hidden="false" customHeight="true" outlineLevel="0" collapsed="false">
      <c r="A269" s="37"/>
      <c r="B269" s="15"/>
      <c r="C269" s="15"/>
      <c r="D269" s="15"/>
      <c r="F269" s="272" t="s">
        <v>298</v>
      </c>
      <c r="G269" s="12"/>
      <c r="H269" s="12"/>
      <c r="I269" s="12"/>
      <c r="J269" s="12"/>
      <c r="K269" s="12"/>
      <c r="L269" s="273"/>
      <c r="M269" s="12"/>
      <c r="O269" s="183"/>
    </row>
    <row r="270" s="105" customFormat="true" ht="17.1" hidden="false" customHeight="true" outlineLevel="0" collapsed="false">
      <c r="A270" s="37"/>
      <c r="B270" s="15"/>
      <c r="C270" s="15"/>
      <c r="D270" s="15"/>
      <c r="F270" s="272" t="s">
        <v>299</v>
      </c>
      <c r="G270" s="12"/>
      <c r="H270" s="12"/>
      <c r="I270" s="12"/>
      <c r="J270" s="12"/>
      <c r="K270" s="12"/>
      <c r="L270" s="12"/>
      <c r="M270" s="12"/>
      <c r="O270" s="183"/>
    </row>
    <row r="271" s="105" customFormat="true" ht="17.1" hidden="false" customHeight="true" outlineLevel="0" collapsed="false">
      <c r="A271" s="37"/>
      <c r="B271" s="15"/>
      <c r="C271" s="15"/>
      <c r="D271" s="15"/>
      <c r="F271" s="272" t="s">
        <v>300</v>
      </c>
      <c r="G271" s="12"/>
      <c r="H271" s="12"/>
      <c r="I271" s="12"/>
      <c r="J271" s="12"/>
      <c r="K271" s="12"/>
      <c r="L271" s="12"/>
      <c r="M271" s="12"/>
      <c r="O271" s="183"/>
    </row>
    <row r="272" s="105" customFormat="true" ht="17.1" hidden="false" customHeight="true" outlineLevel="0" collapsed="false">
      <c r="A272" s="37"/>
      <c r="B272" s="15"/>
      <c r="C272" s="15"/>
      <c r="D272" s="15"/>
      <c r="F272" s="272" t="s">
        <v>301</v>
      </c>
      <c r="G272" s="12"/>
      <c r="H272" s="12"/>
      <c r="I272" s="12"/>
      <c r="J272" s="12"/>
      <c r="K272" s="12"/>
      <c r="L272" s="12"/>
      <c r="M272" s="12"/>
      <c r="O272" s="183"/>
    </row>
    <row r="273" s="105" customFormat="true" ht="17.1" hidden="false" customHeight="true" outlineLevel="0" collapsed="false">
      <c r="A273" s="37"/>
      <c r="B273" s="15"/>
      <c r="C273" s="15"/>
      <c r="D273" s="15"/>
      <c r="F273" s="272" t="s">
        <v>302</v>
      </c>
      <c r="G273" s="12"/>
      <c r="H273" s="12"/>
      <c r="I273" s="12"/>
      <c r="J273" s="12"/>
      <c r="K273" s="12"/>
      <c r="L273" s="12"/>
      <c r="M273" s="12"/>
      <c r="O273" s="183"/>
    </row>
    <row r="274" s="105" customFormat="true" ht="17.1" hidden="false" customHeight="true" outlineLevel="0" collapsed="false">
      <c r="A274" s="37"/>
      <c r="B274" s="15"/>
      <c r="C274" s="15"/>
      <c r="D274" s="15"/>
      <c r="F274" s="272" t="s">
        <v>303</v>
      </c>
      <c r="G274" s="12"/>
      <c r="H274" s="12"/>
      <c r="I274" s="12"/>
      <c r="J274" s="12"/>
      <c r="K274" s="12"/>
      <c r="L274" s="12"/>
      <c r="M274" s="12"/>
      <c r="O274" s="183"/>
    </row>
    <row r="275" s="105" customFormat="true" ht="17.1" hidden="false" customHeight="true" outlineLevel="0" collapsed="false">
      <c r="A275" s="37"/>
      <c r="B275" s="15"/>
      <c r="C275" s="15"/>
      <c r="D275" s="15"/>
      <c r="F275" s="271" t="s">
        <v>304</v>
      </c>
      <c r="G275" s="12"/>
      <c r="H275" s="12"/>
      <c r="I275" s="12"/>
      <c r="J275" s="12"/>
      <c r="K275" s="12"/>
      <c r="L275" s="12"/>
      <c r="M275" s="12"/>
      <c r="O275" s="183"/>
    </row>
    <row r="276" customFormat="false" ht="33.95" hidden="false" customHeight="true" outlineLevel="0" collapsed="false">
      <c r="A276" s="37"/>
      <c r="B276" s="15"/>
      <c r="C276" s="15"/>
      <c r="D276" s="15"/>
      <c r="E276" s="105"/>
      <c r="F276" s="274" t="s">
        <v>305</v>
      </c>
      <c r="G276" s="274"/>
      <c r="H276" s="274"/>
      <c r="I276" s="274"/>
      <c r="J276" s="274"/>
      <c r="K276" s="274"/>
      <c r="L276" s="274"/>
      <c r="M276" s="274"/>
      <c r="O276" s="183"/>
    </row>
    <row r="277" customFormat="false" ht="17.1" hidden="false" customHeight="true" outlineLevel="0" collapsed="false">
      <c r="A277" s="37"/>
      <c r="B277" s="15"/>
      <c r="C277" s="15"/>
      <c r="D277" s="15"/>
      <c r="E277" s="105"/>
      <c r="F277" s="274" t="s">
        <v>306</v>
      </c>
      <c r="G277" s="274"/>
      <c r="H277" s="274"/>
      <c r="I277" s="274"/>
      <c r="J277" s="274"/>
      <c r="K277" s="274"/>
      <c r="L277" s="274"/>
      <c r="M277" s="274"/>
      <c r="O277" s="183"/>
    </row>
    <row r="278" customFormat="false" ht="17.1" hidden="false" customHeight="true" outlineLevel="0" collapsed="false">
      <c r="A278" s="37"/>
      <c r="B278" s="15"/>
      <c r="C278" s="15"/>
      <c r="D278" s="15"/>
      <c r="E278" s="105"/>
      <c r="F278" s="272" t="s">
        <v>307</v>
      </c>
      <c r="G278" s="272"/>
      <c r="H278" s="272"/>
      <c r="I278" s="272"/>
      <c r="J278" s="272"/>
      <c r="K278" s="272"/>
      <c r="L278" s="272"/>
      <c r="M278" s="272"/>
      <c r="O278" s="183"/>
    </row>
    <row r="279" customFormat="false" ht="17.1" hidden="false" customHeight="true" outlineLevel="0" collapsed="false">
      <c r="A279" s="37"/>
      <c r="B279" s="15"/>
      <c r="C279" s="15"/>
      <c r="D279" s="15"/>
      <c r="E279" s="105"/>
      <c r="F279" s="275" t="s">
        <v>308</v>
      </c>
      <c r="G279" s="275"/>
      <c r="H279" s="275"/>
      <c r="I279" s="275"/>
      <c r="J279" s="275"/>
      <c r="K279" s="275"/>
      <c r="L279" s="275"/>
      <c r="M279" s="275"/>
      <c r="O279" s="183"/>
    </row>
    <row r="280" customFormat="false" ht="17.1" hidden="false" customHeight="true" outlineLevel="0" collapsed="false">
      <c r="A280" s="37"/>
      <c r="B280" s="15"/>
      <c r="C280" s="15"/>
      <c r="D280" s="15"/>
      <c r="E280" s="105"/>
      <c r="F280" s="274" t="s">
        <v>309</v>
      </c>
      <c r="G280" s="274"/>
      <c r="H280" s="274"/>
      <c r="I280" s="274"/>
      <c r="J280" s="274"/>
      <c r="K280" s="274"/>
      <c r="L280" s="274"/>
      <c r="M280" s="274"/>
      <c r="O280" s="183"/>
    </row>
    <row r="281" customFormat="false" ht="17.1" hidden="false" customHeight="true" outlineLevel="0" collapsed="false">
      <c r="A281" s="37"/>
      <c r="B281" s="15"/>
      <c r="C281" s="15"/>
      <c r="D281" s="15"/>
      <c r="E281" s="105"/>
      <c r="F281" s="274" t="s">
        <v>310</v>
      </c>
      <c r="G281" s="274"/>
      <c r="H281" s="274"/>
      <c r="I281" s="274"/>
      <c r="J281" s="274"/>
      <c r="K281" s="274"/>
      <c r="L281" s="274"/>
      <c r="M281" s="274"/>
      <c r="O281" s="183"/>
    </row>
    <row r="282" customFormat="false" ht="33.95" hidden="false" customHeight="true" outlineLevel="0" collapsed="false">
      <c r="A282" s="37"/>
      <c r="B282" s="15"/>
      <c r="C282" s="15"/>
      <c r="D282" s="15"/>
      <c r="E282" s="105"/>
      <c r="F282" s="274" t="s">
        <v>311</v>
      </c>
      <c r="G282" s="274"/>
      <c r="H282" s="274"/>
      <c r="I282" s="274"/>
      <c r="J282" s="274"/>
      <c r="K282" s="274"/>
      <c r="L282" s="274"/>
      <c r="M282" s="274"/>
      <c r="O282" s="183"/>
    </row>
    <row r="283" customFormat="false" ht="17.1" hidden="false" customHeight="true" outlineLevel="0" collapsed="false">
      <c r="A283" s="37"/>
      <c r="B283" s="15"/>
      <c r="C283" s="15"/>
      <c r="D283" s="15"/>
      <c r="E283" s="105"/>
      <c r="F283" s="274" t="s">
        <v>312</v>
      </c>
      <c r="G283" s="274"/>
      <c r="H283" s="274"/>
      <c r="I283" s="274"/>
      <c r="J283" s="274"/>
      <c r="K283" s="274"/>
      <c r="L283" s="274"/>
      <c r="M283" s="274"/>
      <c r="O283" s="183"/>
    </row>
    <row r="284" customFormat="false" ht="33.95" hidden="false" customHeight="true" outlineLevel="0" collapsed="false">
      <c r="A284" s="37"/>
      <c r="B284" s="15"/>
      <c r="C284" s="15"/>
      <c r="D284" s="15"/>
      <c r="E284" s="105"/>
      <c r="F284" s="274" t="s">
        <v>313</v>
      </c>
      <c r="G284" s="274"/>
      <c r="H284" s="274"/>
      <c r="I284" s="274"/>
      <c r="J284" s="274"/>
      <c r="K284" s="274"/>
      <c r="L284" s="274"/>
      <c r="M284" s="274"/>
      <c r="O284" s="183"/>
    </row>
    <row r="285" customFormat="false" ht="17.1" hidden="false" customHeight="true" outlineLevel="0" collapsed="false">
      <c r="A285" s="37"/>
      <c r="B285" s="15"/>
      <c r="C285" s="15"/>
      <c r="D285" s="15"/>
      <c r="E285" s="105"/>
      <c r="F285" s="274" t="s">
        <v>314</v>
      </c>
      <c r="G285" s="274"/>
      <c r="H285" s="274"/>
      <c r="I285" s="274"/>
      <c r="J285" s="274"/>
      <c r="K285" s="274"/>
      <c r="L285" s="274"/>
      <c r="M285" s="274"/>
      <c r="O285" s="183"/>
    </row>
    <row r="286" customFormat="false" ht="33.95" hidden="false" customHeight="true" outlineLevel="0" collapsed="false">
      <c r="A286" s="37"/>
      <c r="B286" s="15"/>
      <c r="C286" s="15"/>
      <c r="D286" s="15"/>
      <c r="E286" s="105"/>
      <c r="F286" s="276" t="s">
        <v>315</v>
      </c>
      <c r="G286" s="276"/>
      <c r="H286" s="276"/>
      <c r="I286" s="276"/>
      <c r="J286" s="276"/>
      <c r="K286" s="276"/>
      <c r="L286" s="276"/>
      <c r="M286" s="276"/>
      <c r="N286" s="152"/>
      <c r="O286" s="183"/>
    </row>
    <row r="289" customFormat="false" ht="12.8" hidden="false" customHeight="false" outlineLevel="0" collapsed="false">
      <c r="O289" s="3"/>
    </row>
    <row r="290" s="79" customFormat="true" ht="15.75" hidden="false" customHeight="true" outlineLevel="0" collapsed="false">
      <c r="A290" s="77"/>
      <c r="B290" s="78"/>
      <c r="C290" s="78"/>
      <c r="F290" s="19" t="s">
        <v>159</v>
      </c>
      <c r="G290" s="19"/>
      <c r="H290" s="19"/>
      <c r="I290" s="19"/>
      <c r="J290" s="19"/>
    </row>
    <row r="291" customFormat="false" ht="15.75" hidden="false" customHeight="true" outlineLevel="0" collapsed="false">
      <c r="A291" s="77"/>
      <c r="F291" s="277" t="s">
        <v>316</v>
      </c>
      <c r="G291" s="119" t="s">
        <v>317</v>
      </c>
      <c r="H291" s="119"/>
      <c r="I291" s="24" t="s">
        <v>16</v>
      </c>
      <c r="J291" s="24"/>
    </row>
    <row r="292" s="12" customFormat="true" ht="15.75" hidden="false" customHeight="true" outlineLevel="0" collapsed="false">
      <c r="A292" s="77"/>
      <c r="B292" s="78"/>
      <c r="C292" s="78"/>
      <c r="D292" s="79"/>
      <c r="F292" s="33" t="s">
        <v>318</v>
      </c>
      <c r="G292" s="102"/>
      <c r="H292" s="42" t="n">
        <v>16786</v>
      </c>
      <c r="I292" s="106"/>
      <c r="J292" s="278" t="n">
        <f aca="false">H292/$H$295</f>
        <v>0.220337870653558</v>
      </c>
      <c r="K292" s="68"/>
    </row>
    <row r="293" customFormat="false" ht="15.75" hidden="false" customHeight="true" outlineLevel="0" collapsed="false">
      <c r="A293" s="77"/>
      <c r="D293" s="79"/>
      <c r="E293" s="12"/>
      <c r="F293" s="33" t="s">
        <v>319</v>
      </c>
      <c r="G293" s="57"/>
      <c r="H293" s="42" t="n">
        <v>21116</v>
      </c>
      <c r="I293" s="106"/>
      <c r="J293" s="278" t="n">
        <f aca="false">H293/$H$295</f>
        <v>0.277174697767218</v>
      </c>
    </row>
    <row r="294" customFormat="false" ht="15.75" hidden="false" customHeight="true" outlineLevel="0" collapsed="false">
      <c r="A294" s="77"/>
      <c r="B294" s="78"/>
      <c r="C294" s="78"/>
      <c r="D294" s="79"/>
      <c r="F294" s="33" t="s">
        <v>320</v>
      </c>
      <c r="G294" s="57"/>
      <c r="H294" s="42" t="n">
        <v>38281</v>
      </c>
      <c r="I294" s="106"/>
      <c r="J294" s="278" t="n">
        <f aca="false">H294/$H$295</f>
        <v>0.502487431579224</v>
      </c>
    </row>
    <row r="295" customFormat="false" ht="15.75" hidden="false" customHeight="true" outlineLevel="0" collapsed="false">
      <c r="A295" s="77"/>
      <c r="D295" s="79"/>
      <c r="F295" s="279" t="s">
        <v>321</v>
      </c>
      <c r="G295" s="280"/>
      <c r="H295" s="281" t="n">
        <f aca="false">SUM(H292:H294)</f>
        <v>76183</v>
      </c>
      <c r="I295" s="74"/>
      <c r="J295" s="282" t="n">
        <f aca="false">H295/$H$295</f>
        <v>1</v>
      </c>
    </row>
    <row r="296" s="79" customFormat="true" ht="15.75" hidden="false" customHeight="true" outlineLevel="0" collapsed="false">
      <c r="A296" s="77"/>
      <c r="B296" s="78"/>
      <c r="C296" s="78"/>
      <c r="F296" s="277" t="s">
        <v>322</v>
      </c>
      <c r="G296" s="119" t="s">
        <v>323</v>
      </c>
      <c r="H296" s="119"/>
      <c r="I296" s="24" t="s">
        <v>16</v>
      </c>
      <c r="J296" s="24"/>
    </row>
    <row r="297" s="12" customFormat="true" ht="15.75" hidden="false" customHeight="true" outlineLevel="0" collapsed="false">
      <c r="A297" s="77"/>
      <c r="B297" s="2"/>
      <c r="C297" s="2"/>
      <c r="D297" s="79"/>
      <c r="F297" s="33" t="s">
        <v>318</v>
      </c>
      <c r="G297" s="57"/>
      <c r="H297" s="42" t="n">
        <v>291979</v>
      </c>
      <c r="I297" s="36"/>
      <c r="J297" s="278" t="n">
        <f aca="false">IFERROR((H297/$H$303),0)</f>
        <v>0.299571335938013</v>
      </c>
      <c r="K297" s="283"/>
    </row>
    <row r="298" customFormat="false" ht="15.75" hidden="false" customHeight="true" outlineLevel="0" collapsed="false">
      <c r="A298" s="77"/>
      <c r="B298" s="78"/>
      <c r="C298" s="78"/>
      <c r="D298" s="79"/>
      <c r="F298" s="33" t="s">
        <v>319</v>
      </c>
      <c r="G298" s="37"/>
      <c r="H298" s="42" t="n">
        <v>220330</v>
      </c>
      <c r="I298" s="36"/>
      <c r="J298" s="278" t="n">
        <f aca="false">IFERROR((H298/$H$303),0)</f>
        <v>0.226059245518419</v>
      </c>
      <c r="K298" s="283"/>
    </row>
    <row r="299" customFormat="false" ht="15.75" hidden="false" customHeight="true" outlineLevel="0" collapsed="false">
      <c r="A299" s="77"/>
      <c r="B299" s="78"/>
      <c r="C299" s="78"/>
      <c r="D299" s="79"/>
      <c r="F299" s="33" t="s">
        <v>320</v>
      </c>
      <c r="G299" s="37"/>
      <c r="H299" s="42" t="n">
        <v>410252</v>
      </c>
      <c r="I299" s="36"/>
      <c r="J299" s="278" t="n">
        <f aca="false">IFERROR((H299/$H$303),0)</f>
        <v>0.420919791187865</v>
      </c>
      <c r="K299" s="283"/>
    </row>
    <row r="300" customFormat="false" ht="15.75" hidden="false" customHeight="true" outlineLevel="0" collapsed="false">
      <c r="A300" s="77"/>
      <c r="B300" s="78"/>
      <c r="C300" s="78"/>
      <c r="D300" s="79"/>
      <c r="F300" s="33" t="s">
        <v>324</v>
      </c>
      <c r="G300" s="37"/>
      <c r="H300" s="42" t="n">
        <v>3429</v>
      </c>
      <c r="I300" s="36"/>
      <c r="J300" s="278" t="n">
        <f aca="false">IFERROR((H300/$H$303),0)</f>
        <v>0.00351816435747587</v>
      </c>
      <c r="K300" s="283"/>
    </row>
    <row r="301" customFormat="false" ht="15.75" hidden="false" customHeight="true" outlineLevel="0" collapsed="false">
      <c r="A301" s="77"/>
      <c r="B301" s="78"/>
      <c r="C301" s="78"/>
      <c r="D301" s="79"/>
      <c r="F301" s="33" t="s">
        <v>325</v>
      </c>
      <c r="G301" s="37"/>
      <c r="H301" s="42" t="n">
        <v>48160</v>
      </c>
      <c r="I301" s="36"/>
      <c r="J301" s="278" t="n">
        <f aca="false">IFERROR((H301/$H$303),0)</f>
        <v>0.0494123054698273</v>
      </c>
      <c r="K301" s="283"/>
    </row>
    <row r="302" customFormat="false" ht="15.75" hidden="false" customHeight="true" outlineLevel="0" collapsed="false">
      <c r="A302" s="77"/>
      <c r="B302" s="78"/>
      <c r="C302" s="78"/>
      <c r="D302" s="79"/>
      <c r="F302" s="33" t="s">
        <v>326</v>
      </c>
      <c r="G302" s="37"/>
      <c r="H302" s="42" t="n">
        <v>506</v>
      </c>
      <c r="I302" s="36"/>
      <c r="J302" s="278" t="n">
        <f aca="false">IFERROR((H302/$H$303),0)</f>
        <v>0.000519157528399764</v>
      </c>
      <c r="K302" s="283"/>
    </row>
    <row r="303" customFormat="false" ht="15.75" hidden="false" customHeight="true" outlineLevel="0" collapsed="false">
      <c r="A303" s="77"/>
      <c r="D303" s="79"/>
      <c r="F303" s="279" t="s">
        <v>321</v>
      </c>
      <c r="G303" s="280"/>
      <c r="H303" s="281" t="n">
        <f aca="false">SUM(H297:H302)</f>
        <v>974656</v>
      </c>
      <c r="I303" s="74"/>
      <c r="J303" s="282" t="n">
        <f aca="false">IFERROR((H303/$H$303),0)</f>
        <v>1</v>
      </c>
    </row>
    <row r="304" s="79" customFormat="true" ht="15.75" hidden="false" customHeight="true" outlineLevel="0" collapsed="false">
      <c r="A304" s="77"/>
      <c r="B304" s="78"/>
      <c r="C304" s="78"/>
      <c r="F304" s="284" t="s">
        <v>327</v>
      </c>
      <c r="G304" s="285"/>
      <c r="H304" s="285"/>
      <c r="I304" s="24" t="s">
        <v>16</v>
      </c>
      <c r="J304" s="24"/>
    </row>
    <row r="305" s="12" customFormat="true" ht="15.75" hidden="false" customHeight="true" outlineLevel="0" collapsed="false">
      <c r="A305" s="77"/>
      <c r="B305" s="78"/>
      <c r="C305" s="78"/>
      <c r="D305" s="79"/>
      <c r="F305" s="145" t="s">
        <v>328</v>
      </c>
      <c r="G305" s="86"/>
      <c r="H305" s="189"/>
      <c r="I305" s="86"/>
      <c r="J305" s="286" t="n">
        <v>0.5746</v>
      </c>
    </row>
    <row r="306" customFormat="false" ht="15.75" hidden="false" customHeight="true" outlineLevel="0" collapsed="false">
      <c r="A306" s="77"/>
      <c r="B306" s="78"/>
      <c r="C306" s="78"/>
      <c r="D306" s="79"/>
      <c r="E306" s="12"/>
      <c r="F306" s="195" t="s">
        <v>329</v>
      </c>
      <c r="G306" s="225"/>
      <c r="H306" s="287"/>
      <c r="I306" s="225"/>
      <c r="J306" s="288" t="n">
        <v>0.4254</v>
      </c>
    </row>
    <row r="307" customFormat="false" ht="15.75" hidden="false" customHeight="true" outlineLevel="0" collapsed="false">
      <c r="A307" s="77"/>
      <c r="B307" s="78"/>
      <c r="C307" s="78"/>
      <c r="D307" s="79"/>
      <c r="E307" s="12"/>
      <c r="F307" s="160" t="s">
        <v>330</v>
      </c>
      <c r="G307" s="75"/>
      <c r="H307" s="197"/>
      <c r="I307" s="75"/>
      <c r="J307" s="197"/>
    </row>
    <row r="308" s="79" customFormat="true" ht="15.75" hidden="false" customHeight="true" outlineLevel="0" collapsed="false">
      <c r="A308" s="77"/>
      <c r="B308" s="78"/>
      <c r="C308" s="78"/>
      <c r="F308" s="284" t="s">
        <v>331</v>
      </c>
      <c r="G308" s="119" t="s">
        <v>323</v>
      </c>
      <c r="H308" s="119"/>
      <c r="I308" s="24" t="s">
        <v>16</v>
      </c>
      <c r="J308" s="24"/>
    </row>
    <row r="309" s="12" customFormat="true" ht="15.75" hidden="false" customHeight="true" outlineLevel="0" collapsed="false">
      <c r="A309" s="77"/>
      <c r="B309" s="78"/>
      <c r="C309" s="78"/>
      <c r="D309" s="79"/>
      <c r="F309" s="33" t="s">
        <v>319</v>
      </c>
      <c r="G309" s="37"/>
      <c r="H309" s="42" t="n">
        <f aca="false">H298</f>
        <v>220330</v>
      </c>
      <c r="I309" s="36"/>
      <c r="J309" s="278" t="n">
        <f aca="false">H309/$H$311</f>
        <v>0.349407372871411</v>
      </c>
    </row>
    <row r="310" s="12" customFormat="true" ht="15.75" hidden="false" customHeight="true" outlineLevel="0" collapsed="false">
      <c r="A310" s="77"/>
      <c r="B310" s="78"/>
      <c r="C310" s="78"/>
      <c r="D310" s="79"/>
      <c r="F310" s="33" t="s">
        <v>320</v>
      </c>
      <c r="G310" s="37"/>
      <c r="H310" s="42" t="n">
        <f aca="false">H299</f>
        <v>410252</v>
      </c>
      <c r="I310" s="36"/>
      <c r="J310" s="278" t="n">
        <f aca="false">H310/$H$311</f>
        <v>0.650592627128589</v>
      </c>
    </row>
    <row r="311" customFormat="false" ht="15.75" hidden="false" customHeight="true" outlineLevel="0" collapsed="false">
      <c r="A311" s="77"/>
      <c r="D311" s="79"/>
      <c r="F311" s="279" t="s">
        <v>321</v>
      </c>
      <c r="G311" s="280"/>
      <c r="H311" s="281" t="n">
        <f aca="false">SUM(H309:H310)</f>
        <v>630582</v>
      </c>
      <c r="I311" s="74"/>
      <c r="J311" s="282" t="n">
        <f aca="false">H311/$H$311</f>
        <v>1</v>
      </c>
    </row>
    <row r="312" customFormat="false" ht="58.5" hidden="false" customHeight="true" outlineLevel="0" collapsed="false">
      <c r="A312" s="77"/>
      <c r="B312" s="78"/>
      <c r="C312" s="78"/>
      <c r="D312" s="79"/>
      <c r="F312" s="160" t="s">
        <v>332</v>
      </c>
      <c r="G312" s="160"/>
      <c r="H312" s="160"/>
      <c r="I312" s="160"/>
      <c r="J312" s="160"/>
    </row>
    <row r="313" s="79" customFormat="true" ht="15.75" hidden="false" customHeight="true" outlineLevel="0" collapsed="false">
      <c r="A313" s="77"/>
      <c r="B313" s="78"/>
      <c r="C313" s="78"/>
      <c r="F313" s="284" t="s">
        <v>333</v>
      </c>
      <c r="G313" s="119" t="s">
        <v>317</v>
      </c>
      <c r="H313" s="119"/>
      <c r="I313" s="24" t="s">
        <v>16</v>
      </c>
      <c r="J313" s="24"/>
    </row>
    <row r="314" s="12" customFormat="true" ht="15.75" hidden="false" customHeight="true" outlineLevel="0" collapsed="false">
      <c r="A314" s="77"/>
      <c r="B314" s="2"/>
      <c r="C314" s="2"/>
      <c r="D314" s="79"/>
      <c r="F314" s="33" t="s">
        <v>320</v>
      </c>
      <c r="G314" s="57"/>
      <c r="H314" s="42" t="n">
        <v>38281</v>
      </c>
      <c r="I314" s="36"/>
      <c r="J314" s="278" t="n">
        <f aca="false">IFERROR((H314/$H$316),0)</f>
        <v>0.866929365672487</v>
      </c>
    </row>
    <row r="315" customFormat="false" ht="15.75" hidden="false" customHeight="true" outlineLevel="0" collapsed="false">
      <c r="A315" s="77"/>
      <c r="B315" s="78"/>
      <c r="C315" s="78"/>
      <c r="D315" s="79"/>
      <c r="F315" s="33" t="s">
        <v>324</v>
      </c>
      <c r="G315" s="37"/>
      <c r="H315" s="42" t="n">
        <v>5876</v>
      </c>
      <c r="I315" s="36"/>
      <c r="J315" s="278" t="n">
        <f aca="false">IFERROR((H315/$H$316),0)</f>
        <v>0.133070634327513</v>
      </c>
    </row>
    <row r="316" customFormat="false" ht="15.75" hidden="false" customHeight="true" outlineLevel="0" collapsed="false">
      <c r="A316" s="77"/>
      <c r="D316" s="79"/>
      <c r="F316" s="279" t="s">
        <v>321</v>
      </c>
      <c r="G316" s="280"/>
      <c r="H316" s="281" t="n">
        <f aca="false">SUM(H314:H315)</f>
        <v>44157</v>
      </c>
      <c r="I316" s="74"/>
      <c r="J316" s="282" t="n">
        <f aca="false">IFERROR((H316/$H$316),0)</f>
        <v>1</v>
      </c>
    </row>
    <row r="317" s="79" customFormat="true" ht="15.75" hidden="false" customHeight="true" outlineLevel="0" collapsed="false">
      <c r="A317" s="77"/>
      <c r="B317" s="78"/>
      <c r="C317" s="78"/>
      <c r="F317" s="284" t="s">
        <v>334</v>
      </c>
      <c r="G317" s="119" t="s">
        <v>335</v>
      </c>
      <c r="H317" s="119"/>
      <c r="I317" s="24" t="s">
        <v>16</v>
      </c>
      <c r="J317" s="24"/>
    </row>
    <row r="318" s="12" customFormat="true" ht="15.75" hidden="false" customHeight="true" outlineLevel="0" collapsed="false">
      <c r="A318" s="77"/>
      <c r="B318" s="78"/>
      <c r="C318" s="78"/>
      <c r="D318" s="79"/>
      <c r="F318" s="33" t="s">
        <v>320</v>
      </c>
      <c r="G318" s="37"/>
      <c r="H318" s="42" t="n">
        <v>215482137.5</v>
      </c>
      <c r="I318" s="36"/>
      <c r="J318" s="278" t="n">
        <f aca="false">IFERROR((H318/$H$321),0)</f>
        <v>0.412276316463827</v>
      </c>
    </row>
    <row r="319" s="12" customFormat="true" ht="15.75" hidden="false" customHeight="true" outlineLevel="0" collapsed="false">
      <c r="A319" s="77"/>
      <c r="B319" s="78"/>
      <c r="C319" s="78"/>
      <c r="D319" s="79"/>
      <c r="F319" s="33" t="s">
        <v>324</v>
      </c>
      <c r="G319" s="37"/>
      <c r="H319" s="42" t="n">
        <v>229455651.5</v>
      </c>
      <c r="I319" s="36"/>
      <c r="J319" s="278" t="n">
        <f aca="false">IFERROR((H319/$H$321),0)</f>
        <v>0.439011473942835</v>
      </c>
    </row>
    <row r="320" customFormat="false" ht="15.75" hidden="false" customHeight="true" outlineLevel="0" collapsed="false">
      <c r="A320" s="77"/>
      <c r="B320" s="78"/>
      <c r="C320" s="78"/>
      <c r="D320" s="79"/>
      <c r="E320" s="12"/>
      <c r="F320" s="33" t="s">
        <v>326</v>
      </c>
      <c r="G320" s="37"/>
      <c r="H320" s="42" t="n">
        <v>77726572</v>
      </c>
      <c r="I320" s="36"/>
      <c r="J320" s="278" t="n">
        <f aca="false">IFERROR((H320/$H$321),0)</f>
        <v>0.148712209593338</v>
      </c>
    </row>
    <row r="321" customFormat="false" ht="15.75" hidden="false" customHeight="true" outlineLevel="0" collapsed="false">
      <c r="A321" s="77"/>
      <c r="D321" s="79"/>
      <c r="F321" s="279" t="s">
        <v>321</v>
      </c>
      <c r="G321" s="280"/>
      <c r="H321" s="281" t="n">
        <f aca="false">SUM(H318:H320)</f>
        <v>522664361</v>
      </c>
      <c r="I321" s="74"/>
      <c r="J321" s="282" t="n">
        <f aca="false">IFERROR((H321/$H$321),0)</f>
        <v>1</v>
      </c>
    </row>
    <row r="322" s="79" customFormat="true" ht="15.75" hidden="false" customHeight="true" outlineLevel="0" collapsed="false">
      <c r="A322" s="77"/>
      <c r="B322" s="78"/>
      <c r="C322" s="78"/>
      <c r="F322" s="284" t="s">
        <v>336</v>
      </c>
      <c r="G322" s="119" t="s">
        <v>317</v>
      </c>
      <c r="H322" s="119"/>
      <c r="I322" s="24" t="s">
        <v>16</v>
      </c>
      <c r="J322" s="24"/>
    </row>
    <row r="323" s="12" customFormat="true" ht="15.75" hidden="false" customHeight="true" outlineLevel="0" collapsed="false">
      <c r="A323" s="46" t="s">
        <v>337</v>
      </c>
      <c r="B323" s="78"/>
      <c r="C323" s="78"/>
      <c r="D323" s="79"/>
      <c r="F323" s="33" t="s">
        <v>338</v>
      </c>
      <c r="G323" s="37"/>
      <c r="H323" s="42" t="n">
        <v>82056</v>
      </c>
      <c r="I323" s="36"/>
      <c r="J323" s="278" t="n">
        <f aca="false">IFERROR((H323/$H$324),0)</f>
        <v>0.668878436870807</v>
      </c>
    </row>
    <row r="324" customFormat="false" ht="15.75" hidden="false" customHeight="true" outlineLevel="0" collapsed="false">
      <c r="A324" s="77"/>
      <c r="D324" s="79"/>
      <c r="F324" s="289" t="s">
        <v>339</v>
      </c>
      <c r="G324" s="290"/>
      <c r="H324" s="291" t="n">
        <v>122677</v>
      </c>
      <c r="I324" s="196"/>
      <c r="J324" s="292" t="n">
        <f aca="false">IFERROR((H324/$H$324),0)</f>
        <v>1</v>
      </c>
    </row>
    <row r="325" s="79" customFormat="true" ht="15.75" hidden="false" customHeight="true" outlineLevel="0" collapsed="false">
      <c r="A325" s="77"/>
      <c r="B325" s="78"/>
      <c r="C325" s="78"/>
      <c r="F325" s="284" t="s">
        <v>340</v>
      </c>
      <c r="G325" s="119" t="s">
        <v>317</v>
      </c>
      <c r="H325" s="119"/>
      <c r="I325" s="24" t="s">
        <v>16</v>
      </c>
      <c r="J325" s="24"/>
    </row>
    <row r="326" s="12" customFormat="true" ht="15.75" hidden="false" customHeight="true" outlineLevel="0" collapsed="false">
      <c r="A326" s="46" t="s">
        <v>337</v>
      </c>
      <c r="B326" s="78"/>
      <c r="C326" s="78"/>
      <c r="D326" s="79"/>
      <c r="F326" s="33" t="s">
        <v>338</v>
      </c>
      <c r="G326" s="37"/>
      <c r="H326" s="42" t="n">
        <v>40849</v>
      </c>
      <c r="I326" s="36"/>
      <c r="J326" s="278" t="n">
        <f aca="false">IFERROR((H326/$H$327),0)</f>
        <v>0.503612289180393</v>
      </c>
    </row>
    <row r="327" customFormat="false" ht="15.75" hidden="false" customHeight="true" outlineLevel="0" collapsed="false">
      <c r="A327" s="77"/>
      <c r="D327" s="79"/>
      <c r="F327" s="289" t="s">
        <v>339</v>
      </c>
      <c r="G327" s="290"/>
      <c r="H327" s="291" t="n">
        <v>81112</v>
      </c>
      <c r="I327" s="196"/>
      <c r="J327" s="292" t="n">
        <f aca="false">IFERROR((H327/$H$327),0)</f>
        <v>1</v>
      </c>
    </row>
    <row r="328" s="79" customFormat="true" ht="15.75" hidden="false" customHeight="true" outlineLevel="0" collapsed="false">
      <c r="A328" s="77"/>
      <c r="B328" s="78"/>
      <c r="C328" s="78"/>
      <c r="F328" s="284" t="s">
        <v>341</v>
      </c>
      <c r="G328" s="119" t="s">
        <v>342</v>
      </c>
      <c r="H328" s="119"/>
      <c r="I328" s="24" t="s">
        <v>343</v>
      </c>
      <c r="J328" s="24"/>
    </row>
    <row r="329" s="12" customFormat="true" ht="15.75" hidden="false" customHeight="true" outlineLevel="0" collapsed="false">
      <c r="A329" s="77"/>
      <c r="B329" s="78"/>
      <c r="C329" s="78"/>
      <c r="D329" s="79"/>
      <c r="F329" s="33" t="n">
        <v>2014</v>
      </c>
      <c r="G329" s="37"/>
      <c r="H329" s="182" t="n">
        <v>0.8</v>
      </c>
      <c r="I329" s="36"/>
      <c r="J329" s="278" t="n">
        <v>0.2</v>
      </c>
    </row>
    <row r="330" s="12" customFormat="true" ht="15.75" hidden="false" customHeight="true" outlineLevel="0" collapsed="false">
      <c r="A330" s="77"/>
      <c r="B330" s="78"/>
      <c r="C330" s="78"/>
      <c r="D330" s="79"/>
      <c r="F330" s="33" t="n">
        <v>2015</v>
      </c>
      <c r="G330" s="37"/>
      <c r="H330" s="182" t="n">
        <v>0.6</v>
      </c>
      <c r="I330" s="36"/>
      <c r="J330" s="278" t="n">
        <v>0.4</v>
      </c>
    </row>
    <row r="331" s="12" customFormat="true" ht="15.75" hidden="false" customHeight="true" outlineLevel="0" collapsed="false">
      <c r="A331" s="77"/>
      <c r="B331" s="78"/>
      <c r="C331" s="78"/>
      <c r="D331" s="79"/>
      <c r="F331" s="33" t="n">
        <v>2016</v>
      </c>
      <c r="G331" s="37"/>
      <c r="H331" s="182" t="n">
        <v>0.4</v>
      </c>
      <c r="I331" s="36"/>
      <c r="J331" s="278" t="n">
        <v>0.6</v>
      </c>
    </row>
    <row r="332" s="12" customFormat="true" ht="15.75" hidden="false" customHeight="true" outlineLevel="0" collapsed="false">
      <c r="A332" s="77"/>
      <c r="B332" s="78"/>
      <c r="C332" s="78"/>
      <c r="D332" s="79"/>
      <c r="F332" s="33" t="n">
        <v>2017</v>
      </c>
      <c r="G332" s="37"/>
      <c r="H332" s="182" t="n">
        <v>0.2</v>
      </c>
      <c r="I332" s="36"/>
      <c r="J332" s="278" t="n">
        <v>0.8</v>
      </c>
    </row>
    <row r="333" s="12" customFormat="true" ht="15.75" hidden="false" customHeight="true" outlineLevel="0" collapsed="false">
      <c r="A333" s="77"/>
      <c r="B333" s="78"/>
      <c r="C333" s="78"/>
      <c r="D333" s="79"/>
      <c r="F333" s="33" t="n">
        <v>2018</v>
      </c>
      <c r="G333" s="37"/>
      <c r="H333" s="182" t="n">
        <v>0</v>
      </c>
      <c r="I333" s="36"/>
      <c r="J333" s="278" t="n">
        <v>1</v>
      </c>
    </row>
    <row r="334" s="79" customFormat="true" ht="15.75" hidden="false" customHeight="true" outlineLevel="0" collapsed="false">
      <c r="A334" s="77"/>
      <c r="B334" s="78"/>
      <c r="C334" s="78"/>
      <c r="F334" s="284" t="s">
        <v>344</v>
      </c>
      <c r="G334" s="119" t="s">
        <v>317</v>
      </c>
      <c r="H334" s="119"/>
      <c r="I334" s="24" t="s">
        <v>16</v>
      </c>
      <c r="J334" s="24"/>
    </row>
    <row r="335" s="12" customFormat="true" ht="15.75" hidden="false" customHeight="true" outlineLevel="0" collapsed="false">
      <c r="A335" s="77"/>
      <c r="B335" s="78"/>
      <c r="C335" s="78"/>
      <c r="D335" s="79"/>
      <c r="F335" s="33" t="s">
        <v>338</v>
      </c>
      <c r="G335" s="37"/>
      <c r="H335" s="42" t="n">
        <v>122905</v>
      </c>
      <c r="I335" s="36"/>
      <c r="J335" s="278" t="n">
        <f aca="false">IFERROR((H335/$H$336),0)</f>
        <v>0.603099284063419</v>
      </c>
    </row>
    <row r="336" customFormat="false" ht="15.75" hidden="false" customHeight="true" outlineLevel="0" collapsed="false">
      <c r="A336" s="77"/>
      <c r="D336" s="79"/>
      <c r="F336" s="289" t="s">
        <v>339</v>
      </c>
      <c r="G336" s="290"/>
      <c r="H336" s="291" t="n">
        <v>203789</v>
      </c>
      <c r="I336" s="196"/>
      <c r="J336" s="292" t="n">
        <f aca="false">IFERROR((H336/$H$336),0)</f>
        <v>1</v>
      </c>
    </row>
    <row r="337" customFormat="false" ht="31.5" hidden="false" customHeight="true" outlineLevel="0" collapsed="false">
      <c r="A337" s="77"/>
      <c r="B337" s="78"/>
      <c r="C337" s="78"/>
      <c r="D337" s="79"/>
      <c r="F337" s="284" t="s">
        <v>345</v>
      </c>
      <c r="G337" s="265" t="s">
        <v>346</v>
      </c>
      <c r="H337" s="265"/>
      <c r="I337" s="144" t="s">
        <v>347</v>
      </c>
      <c r="J337" s="144"/>
    </row>
    <row r="338" s="79" customFormat="true" ht="15.75" hidden="false" customHeight="true" outlineLevel="0" collapsed="false">
      <c r="A338" s="77"/>
      <c r="B338" s="78"/>
      <c r="C338" s="78"/>
      <c r="F338" s="293" t="s">
        <v>348</v>
      </c>
      <c r="G338" s="294"/>
      <c r="H338" s="295"/>
      <c r="I338" s="294"/>
      <c r="J338" s="296" t="n">
        <v>11261073309.59</v>
      </c>
    </row>
    <row r="339" customFormat="false" ht="15.75" hidden="false" customHeight="true" outlineLevel="0" collapsed="false">
      <c r="A339" s="77"/>
      <c r="B339" s="78"/>
      <c r="C339" s="78"/>
      <c r="D339" s="79"/>
      <c r="E339" s="79"/>
      <c r="F339" s="297" t="s">
        <v>349</v>
      </c>
      <c r="G339" s="111"/>
      <c r="H339" s="298"/>
      <c r="I339" s="111"/>
      <c r="J339" s="299" t="n">
        <v>16842501.76</v>
      </c>
    </row>
    <row r="340" customFormat="false" ht="15.75" hidden="false" customHeight="true" outlineLevel="0" collapsed="false">
      <c r="A340" s="77"/>
      <c r="B340" s="78"/>
      <c r="C340" s="78"/>
      <c r="D340" s="79"/>
      <c r="E340" s="79"/>
      <c r="F340" s="300" t="s">
        <v>350</v>
      </c>
      <c r="G340" s="301"/>
      <c r="H340" s="302"/>
      <c r="I340" s="301"/>
      <c r="J340" s="302" t="n">
        <f aca="false">J339/J338</f>
        <v>0.00149563911866703</v>
      </c>
    </row>
    <row r="341" s="12" customFormat="true" ht="15.75" hidden="true" customHeight="true" outlineLevel="1" collapsed="false">
      <c r="A341" s="77"/>
      <c r="B341" s="78"/>
      <c r="C341" s="78"/>
      <c r="D341" s="79"/>
      <c r="F341" s="303" t="n">
        <v>42736</v>
      </c>
      <c r="G341" s="37"/>
      <c r="H341" s="304" t="n">
        <v>231635363.66</v>
      </c>
      <c r="I341" s="36"/>
      <c r="J341" s="305" t="n">
        <v>346443.12</v>
      </c>
      <c r="K341" s="306" t="n">
        <f aca="false">(H341*$J$340)-J341</f>
        <v>-0.208843440632336</v>
      </c>
    </row>
    <row r="342" s="12" customFormat="true" ht="15.75" hidden="true" customHeight="true" outlineLevel="1" collapsed="false">
      <c r="A342" s="77"/>
      <c r="B342" s="78"/>
      <c r="C342" s="78"/>
      <c r="D342" s="79"/>
      <c r="F342" s="303" t="n">
        <v>42767</v>
      </c>
      <c r="G342" s="37"/>
      <c r="H342" s="304" t="n">
        <v>233717665.65</v>
      </c>
      <c r="I342" s="36"/>
      <c r="J342" s="305" t="n">
        <v>349557.49</v>
      </c>
      <c r="K342" s="306" t="n">
        <f aca="false">(H342*$J$340)-J342</f>
        <v>-0.206530318420846</v>
      </c>
    </row>
    <row r="343" s="12" customFormat="true" ht="15.75" hidden="true" customHeight="true" outlineLevel="1" collapsed="false">
      <c r="A343" s="77"/>
      <c r="B343" s="78"/>
      <c r="C343" s="78"/>
      <c r="D343" s="79"/>
      <c r="F343" s="303" t="n">
        <v>42795</v>
      </c>
      <c r="G343" s="37"/>
      <c r="H343" s="304" t="n">
        <v>235313982.08</v>
      </c>
      <c r="I343" s="36"/>
      <c r="J343" s="305" t="n">
        <v>351945</v>
      </c>
      <c r="K343" s="306" t="n">
        <f aca="false">(H343*$J$340)-J343</f>
        <v>-0.203231839521322</v>
      </c>
    </row>
    <row r="344" s="12" customFormat="true" ht="15.75" hidden="true" customHeight="true" outlineLevel="1" collapsed="false">
      <c r="A344" s="77"/>
      <c r="B344" s="78"/>
      <c r="C344" s="78"/>
      <c r="D344" s="79"/>
      <c r="F344" s="303" t="n">
        <v>42826</v>
      </c>
      <c r="G344" s="37"/>
      <c r="H344" s="304" t="n">
        <v>236140164.88</v>
      </c>
      <c r="I344" s="36"/>
      <c r="J344" s="305" t="n">
        <v>353180.68</v>
      </c>
      <c r="K344" s="306" t="n">
        <f aca="false">(H344*$J$340)-J344</f>
        <v>-0.211916989646852</v>
      </c>
    </row>
    <row r="345" s="12" customFormat="true" ht="15.75" hidden="true" customHeight="true" outlineLevel="1" collapsed="false">
      <c r="A345" s="77"/>
      <c r="B345" s="78"/>
      <c r="C345" s="78"/>
      <c r="D345" s="79"/>
      <c r="F345" s="303" t="n">
        <v>42856</v>
      </c>
      <c r="G345" s="37"/>
      <c r="H345" s="304" t="n">
        <v>237613605.94</v>
      </c>
      <c r="I345" s="36"/>
      <c r="J345" s="305" t="n">
        <v>355384.41</v>
      </c>
      <c r="K345" s="306" t="n">
        <f aca="false">(H345*$J$340)-J345</f>
        <v>-0.205828603415284</v>
      </c>
    </row>
    <row r="346" s="12" customFormat="true" ht="15.75" hidden="true" customHeight="true" outlineLevel="1" collapsed="false">
      <c r="A346" s="77"/>
      <c r="B346" s="78"/>
      <c r="C346" s="78"/>
      <c r="D346" s="79"/>
      <c r="F346" s="303" t="n">
        <v>42887</v>
      </c>
      <c r="G346" s="37"/>
      <c r="H346" s="304" t="n">
        <v>236979037.13</v>
      </c>
      <c r="I346" s="36"/>
      <c r="J346" s="305" t="n">
        <v>354435.33</v>
      </c>
      <c r="K346" s="306" t="n">
        <f aca="false">(H346*$J$340)-J346</f>
        <v>-0.211764325445984</v>
      </c>
    </row>
    <row r="347" s="12" customFormat="true" ht="15.75" hidden="true" customHeight="true" outlineLevel="1" collapsed="false">
      <c r="A347" s="77"/>
      <c r="B347" s="78"/>
      <c r="C347" s="78"/>
      <c r="D347" s="79"/>
      <c r="F347" s="303" t="n">
        <v>42917</v>
      </c>
      <c r="G347" s="37"/>
      <c r="H347" s="304" t="n">
        <v>238055607.25</v>
      </c>
      <c r="I347" s="36"/>
      <c r="J347" s="305" t="n">
        <v>356045.49</v>
      </c>
      <c r="K347" s="306" t="n">
        <f aca="false">(H347*$J$340)-J347</f>
        <v>-0.211378865351435</v>
      </c>
    </row>
    <row r="348" s="12" customFormat="true" ht="15.75" hidden="true" customHeight="true" outlineLevel="1" collapsed="false">
      <c r="A348" s="77"/>
      <c r="B348" s="78"/>
      <c r="C348" s="78"/>
      <c r="D348" s="79"/>
      <c r="F348" s="303" t="n">
        <v>42948</v>
      </c>
      <c r="G348" s="37"/>
      <c r="H348" s="304" t="n">
        <v>236311764.88</v>
      </c>
      <c r="I348" s="36"/>
      <c r="J348" s="305" t="n">
        <v>353437.33</v>
      </c>
      <c r="K348" s="306" t="n">
        <f aca="false">(H348*$J$340)-J348</f>
        <v>-0.210244226444047</v>
      </c>
    </row>
    <row r="349" s="12" customFormat="true" ht="15.75" hidden="true" customHeight="true" outlineLevel="1" collapsed="false">
      <c r="A349" s="77"/>
      <c r="B349" s="78"/>
      <c r="C349" s="78"/>
      <c r="D349" s="79"/>
      <c r="F349" s="303" t="n">
        <v>42979</v>
      </c>
      <c r="G349" s="37"/>
      <c r="H349" s="304" t="n">
        <v>237964431.19</v>
      </c>
      <c r="I349" s="36"/>
      <c r="J349" s="305" t="n">
        <v>355909.12</v>
      </c>
      <c r="K349" s="306" t="n">
        <f aca="false">(H349*$J$340)-J349</f>
        <v>-0.207860887283459</v>
      </c>
    </row>
    <row r="350" s="12" customFormat="true" ht="15.75" hidden="true" customHeight="true" outlineLevel="1" collapsed="false">
      <c r="A350" s="77"/>
      <c r="B350" s="78"/>
      <c r="C350" s="78"/>
      <c r="D350" s="79"/>
      <c r="F350" s="303" t="n">
        <v>43009</v>
      </c>
      <c r="G350" s="37"/>
      <c r="H350" s="304" t="n">
        <v>238626303.43</v>
      </c>
      <c r="I350" s="36"/>
      <c r="J350" s="305" t="n">
        <v>356354.63</v>
      </c>
      <c r="K350" s="306" t="n">
        <f aca="false">(H350*$J$340)-J350</f>
        <v>544.204152816499</v>
      </c>
    </row>
    <row r="351" s="12" customFormat="true" ht="15.75" hidden="true" customHeight="true" outlineLevel="1" collapsed="false">
      <c r="A351" s="77"/>
      <c r="B351" s="78"/>
      <c r="C351" s="78"/>
      <c r="D351" s="79"/>
      <c r="F351" s="303" t="n">
        <v>43040</v>
      </c>
      <c r="G351" s="37"/>
      <c r="H351" s="304" t="n">
        <v>238612842.71</v>
      </c>
      <c r="I351" s="36"/>
      <c r="J351" s="305" t="n">
        <v>356878.91</v>
      </c>
      <c r="K351" s="306" t="n">
        <f aca="false">(H351*$J$340)-J351</f>
        <v>-0.208226580929477</v>
      </c>
    </row>
    <row r="352" customFormat="false" ht="15.75" hidden="true" customHeight="true" outlineLevel="1" collapsed="false">
      <c r="A352" s="77"/>
      <c r="B352" s="78"/>
      <c r="C352" s="78"/>
      <c r="D352" s="79"/>
      <c r="E352" s="12"/>
      <c r="F352" s="307" t="n">
        <v>43070</v>
      </c>
      <c r="G352" s="225"/>
      <c r="H352" s="308" t="n">
        <v>240043014.98</v>
      </c>
      <c r="I352" s="196"/>
      <c r="J352" s="309" t="n">
        <v>359017.93</v>
      </c>
      <c r="K352" s="306" t="n">
        <f aca="false">(H352*$J$340)-J352</f>
        <v>-0.206633136142045</v>
      </c>
    </row>
    <row r="353" customFormat="false" ht="15.75" hidden="true" customHeight="true" outlineLevel="1" collapsed="false">
      <c r="A353" s="77"/>
      <c r="D353" s="79"/>
      <c r="F353" s="279" t="s">
        <v>321</v>
      </c>
      <c r="G353" s="280"/>
      <c r="H353" s="310" t="n">
        <f aca="false">SUM(H341:H352)</f>
        <v>2841013783.78</v>
      </c>
      <c r="I353" s="311"/>
      <c r="J353" s="312" t="n">
        <f aca="false">SUM(J341:J352)</f>
        <v>4248589.44</v>
      </c>
      <c r="K353" s="306" t="n">
        <f aca="false">(H353*$J$340)-J353</f>
        <v>541.9116936028</v>
      </c>
    </row>
    <row r="354" customFormat="false" ht="15.75" hidden="false" customHeight="true" outlineLevel="0" collapsed="false">
      <c r="A354" s="77"/>
      <c r="B354" s="78"/>
      <c r="C354" s="78"/>
      <c r="D354" s="79"/>
      <c r="F354" s="160" t="s">
        <v>351</v>
      </c>
      <c r="G354" s="75"/>
      <c r="H354" s="197"/>
      <c r="I354" s="75"/>
      <c r="J354" s="313"/>
    </row>
    <row r="355" s="79" customFormat="true" ht="31.5" hidden="false" customHeight="true" outlineLevel="0" collapsed="false">
      <c r="A355" s="77"/>
      <c r="B355" s="78"/>
      <c r="C355" s="78"/>
      <c r="F355" s="314" t="s">
        <v>352</v>
      </c>
      <c r="G355" s="265" t="s">
        <v>353</v>
      </c>
      <c r="H355" s="265"/>
      <c r="I355" s="24" t="s">
        <v>16</v>
      </c>
      <c r="J355" s="24"/>
    </row>
    <row r="356" s="12" customFormat="true" ht="15.75" hidden="false" customHeight="true" outlineLevel="0" collapsed="false">
      <c r="A356" s="135" t="s">
        <v>354</v>
      </c>
      <c r="B356" s="136"/>
      <c r="C356" s="136"/>
      <c r="D356" s="136"/>
      <c r="F356" s="33" t="s">
        <v>355</v>
      </c>
      <c r="G356" s="37"/>
      <c r="H356" s="42" t="e">
        <f aca="false">#REF!</f>
        <v>#REF!</v>
      </c>
      <c r="I356" s="36"/>
      <c r="J356" s="278" t="n">
        <f aca="false">IFERROR((H356/$H$358),0)</f>
        <v>0</v>
      </c>
    </row>
    <row r="357" customFormat="false" ht="15.75" hidden="false" customHeight="true" outlineLevel="0" collapsed="false">
      <c r="A357" s="135" t="s">
        <v>265</v>
      </c>
      <c r="B357" s="136"/>
      <c r="C357" s="136"/>
      <c r="D357" s="136"/>
      <c r="E357" s="12"/>
      <c r="F357" s="33" t="s">
        <v>356</v>
      </c>
      <c r="G357" s="37"/>
      <c r="H357" s="42" t="e">
        <f aca="false">#REF!</f>
        <v>#REF!</v>
      </c>
      <c r="I357" s="36"/>
      <c r="J357" s="278" t="n">
        <f aca="false">IFERROR((H357/$H$358),0)</f>
        <v>0</v>
      </c>
    </row>
    <row r="358" customFormat="false" ht="15.75" hidden="false" customHeight="true" outlineLevel="0" collapsed="false">
      <c r="A358" s="77"/>
      <c r="D358" s="79"/>
      <c r="F358" s="279" t="s">
        <v>321</v>
      </c>
      <c r="G358" s="280"/>
      <c r="H358" s="281" t="e">
        <f aca="false">SUM(H356:H357)</f>
        <v>#REF!</v>
      </c>
      <c r="I358" s="74"/>
      <c r="J358" s="282" t="n">
        <f aca="false">IFERROR((H358/$H$358),0)</f>
        <v>0</v>
      </c>
    </row>
    <row r="359" customFormat="false" ht="15.75" hidden="false" customHeight="true" outlineLevel="0" collapsed="false">
      <c r="A359" s="77"/>
      <c r="B359" s="78"/>
      <c r="C359" s="78"/>
      <c r="D359" s="79"/>
      <c r="F359" s="160" t="s">
        <v>357</v>
      </c>
      <c r="G359" s="75"/>
      <c r="H359" s="197"/>
      <c r="I359" s="75"/>
      <c r="J359" s="313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1">
    <mergeCell ref="F1:M1"/>
    <mergeCell ref="F2:M2"/>
    <mergeCell ref="F3:M3"/>
    <mergeCell ref="F4:M4"/>
    <mergeCell ref="F5:M5"/>
    <mergeCell ref="F6:M6"/>
    <mergeCell ref="F7:M7"/>
    <mergeCell ref="F10:M10"/>
    <mergeCell ref="A11:B11"/>
    <mergeCell ref="G11:H11"/>
    <mergeCell ref="I11:J11"/>
    <mergeCell ref="K11:M11"/>
    <mergeCell ref="A12:B13"/>
    <mergeCell ref="C12:C13"/>
    <mergeCell ref="G12:H12"/>
    <mergeCell ref="I12:J12"/>
    <mergeCell ref="K12:L12"/>
    <mergeCell ref="G13:H13"/>
    <mergeCell ref="I13:J13"/>
    <mergeCell ref="K13:L13"/>
    <mergeCell ref="G76:H76"/>
    <mergeCell ref="I76:J76"/>
    <mergeCell ref="K76:M76"/>
    <mergeCell ref="G77:H77"/>
    <mergeCell ref="I77:J77"/>
    <mergeCell ref="K77:L77"/>
    <mergeCell ref="G78:H78"/>
    <mergeCell ref="I78:J78"/>
    <mergeCell ref="K78:L78"/>
    <mergeCell ref="F113:M113"/>
    <mergeCell ref="G114:H114"/>
    <mergeCell ref="I114:J114"/>
    <mergeCell ref="K114:M114"/>
    <mergeCell ref="G115:H115"/>
    <mergeCell ref="I115:J115"/>
    <mergeCell ref="K115:L115"/>
    <mergeCell ref="G116:H116"/>
    <mergeCell ref="I116:J116"/>
    <mergeCell ref="K116:L116"/>
    <mergeCell ref="F130:K130"/>
    <mergeCell ref="F131:K131"/>
    <mergeCell ref="A132:D132"/>
    <mergeCell ref="I132:J132"/>
    <mergeCell ref="K132:L132"/>
    <mergeCell ref="M132:M133"/>
    <mergeCell ref="A133:A134"/>
    <mergeCell ref="B133:B134"/>
    <mergeCell ref="C133:C134"/>
    <mergeCell ref="F142:K142"/>
    <mergeCell ref="L142:M142"/>
    <mergeCell ref="F143:H143"/>
    <mergeCell ref="F146:I146"/>
    <mergeCell ref="F150:K150"/>
    <mergeCell ref="L150:M150"/>
    <mergeCell ref="F154:K154"/>
    <mergeCell ref="F155:K155"/>
    <mergeCell ref="L155:M155"/>
    <mergeCell ref="F156:K156"/>
    <mergeCell ref="F157:K157"/>
    <mergeCell ref="F158:M158"/>
    <mergeCell ref="I159:J159"/>
    <mergeCell ref="K159:L159"/>
    <mergeCell ref="M159:M160"/>
    <mergeCell ref="F173:K175"/>
    <mergeCell ref="L173:M175"/>
    <mergeCell ref="F178:H178"/>
    <mergeCell ref="F179:H179"/>
    <mergeCell ref="F180:H180"/>
    <mergeCell ref="F181:I181"/>
    <mergeCell ref="F182:K182"/>
    <mergeCell ref="F183:K183"/>
    <mergeCell ref="F185:K186"/>
    <mergeCell ref="L185:M186"/>
    <mergeCell ref="F187:M187"/>
    <mergeCell ref="F188:F190"/>
    <mergeCell ref="I188:J188"/>
    <mergeCell ref="K188:L188"/>
    <mergeCell ref="M188:M189"/>
    <mergeCell ref="G207:I207"/>
    <mergeCell ref="J207:M207"/>
    <mergeCell ref="G208:I208"/>
    <mergeCell ref="J208:M208"/>
    <mergeCell ref="F212:F213"/>
    <mergeCell ref="G212:I213"/>
    <mergeCell ref="J212:K213"/>
    <mergeCell ref="L212:M213"/>
    <mergeCell ref="I228:J228"/>
    <mergeCell ref="K228:L228"/>
    <mergeCell ref="M228:M229"/>
    <mergeCell ref="G258:I259"/>
    <mergeCell ref="J258:M259"/>
    <mergeCell ref="G260:I260"/>
    <mergeCell ref="F261:K262"/>
    <mergeCell ref="L261:M262"/>
    <mergeCell ref="F276:M276"/>
    <mergeCell ref="F277:M277"/>
    <mergeCell ref="F278:M278"/>
    <mergeCell ref="F279:M279"/>
    <mergeCell ref="F280:M280"/>
    <mergeCell ref="F281:M281"/>
    <mergeCell ref="F282:M282"/>
    <mergeCell ref="F283:M283"/>
    <mergeCell ref="F284:M284"/>
    <mergeCell ref="F285:M285"/>
    <mergeCell ref="F286:M286"/>
    <mergeCell ref="F290:J290"/>
    <mergeCell ref="G291:H291"/>
    <mergeCell ref="I291:J291"/>
    <mergeCell ref="G296:H296"/>
    <mergeCell ref="I296:J296"/>
    <mergeCell ref="G304:H304"/>
    <mergeCell ref="I304:J304"/>
    <mergeCell ref="G308:H308"/>
    <mergeCell ref="I308:J308"/>
    <mergeCell ref="F312:J312"/>
    <mergeCell ref="G313:H313"/>
    <mergeCell ref="I313:J313"/>
    <mergeCell ref="G317:H317"/>
    <mergeCell ref="I317:J317"/>
    <mergeCell ref="G322:H322"/>
    <mergeCell ref="I322:J322"/>
    <mergeCell ref="G325:H325"/>
    <mergeCell ref="I325:J325"/>
    <mergeCell ref="G328:H328"/>
    <mergeCell ref="I328:J328"/>
    <mergeCell ref="G334:H334"/>
    <mergeCell ref="I334:J334"/>
    <mergeCell ref="G337:H337"/>
    <mergeCell ref="I337:J337"/>
    <mergeCell ref="G355:H355"/>
    <mergeCell ref="I355:J355"/>
  </mergeCells>
  <printOptions headings="false" gridLines="false" gridLinesSet="true" horizontalCentered="true" verticalCentered="true"/>
  <pageMargins left="0.196527777777778" right="0.196527777777778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112" man="true" max="16383" min="0"/>
    <brk id="157" man="true" max="16383" min="0"/>
    <brk id="186" man="true" max="16383" min="0"/>
    <brk id="22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LibreOffice/5.2.7.2$Linux_X86_64 LibreOffice_project/20m0$Build-2</Application>
  <Company>SMF-PMSP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2017-04-13T15:19:51Z</dcterms:created>
  <dc:creator>d835712</dc:creator>
  <dc:description/>
  <dc:language>pt-BR</dc:language>
  <cp:lastModifiedBy/>
  <cp:lastPrinted>2018-01-18T13:51:57Z</cp:lastPrinted>
  <dcterms:modified xsi:type="dcterms:W3CDTF">2019-01-23T16:58:56Z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SMF-PMSP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