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6C7B339E-9A89-4764-8894-757AB03C968D}" xr6:coauthVersionLast="47" xr6:coauthVersionMax="47" xr10:uidLastSave="{00000000-0000-0000-0000-000000000000}"/>
  <bookViews>
    <workbookView xWindow="-108" yWindow="-108" windowWidth="23256" windowHeight="12576" firstSheet="4" activeTab="6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1" l="1"/>
  <c r="N8" i="11"/>
  <c r="N9" i="11"/>
  <c r="N10" i="11"/>
  <c r="N3" i="11"/>
  <c r="N4" i="11"/>
  <c r="N5" i="11"/>
  <c r="N6" i="11"/>
  <c r="N2" i="11"/>
  <c r="G44" i="8"/>
  <c r="G45" i="8"/>
  <c r="G32" i="8"/>
  <c r="G38" i="8"/>
  <c r="G46" i="8"/>
  <c r="G42" i="8"/>
  <c r="G39" i="8"/>
  <c r="G47" i="8"/>
  <c r="G33" i="8"/>
  <c r="G48" i="8"/>
  <c r="G49" i="8"/>
  <c r="G43" i="8"/>
  <c r="G50" i="8"/>
  <c r="G24" i="8"/>
  <c r="G51" i="8"/>
  <c r="G34" i="8"/>
  <c r="G2" i="8"/>
  <c r="G35" i="8"/>
  <c r="G52" i="8"/>
  <c r="G53" i="8"/>
  <c r="G54" i="8"/>
  <c r="G55" i="8"/>
  <c r="G25" i="8"/>
  <c r="G26" i="8"/>
  <c r="G56" i="8"/>
  <c r="G27" i="8"/>
  <c r="G3" i="8"/>
  <c r="G28" i="8"/>
  <c r="G57" i="8"/>
  <c r="G58" i="8"/>
  <c r="G29" i="8"/>
  <c r="G36" i="8"/>
  <c r="G59" i="8"/>
  <c r="G4" i="8"/>
  <c r="G30" i="8"/>
  <c r="G31" i="8"/>
  <c r="G60" i="8"/>
  <c r="G37" i="8"/>
  <c r="G61" i="8"/>
  <c r="G5" i="8"/>
  <c r="G19" i="8"/>
  <c r="G6" i="8"/>
  <c r="G40" i="8"/>
  <c r="G7" i="8"/>
  <c r="G8" i="8"/>
  <c r="G9" i="8"/>
  <c r="G10" i="8"/>
  <c r="G11" i="8"/>
  <c r="G41" i="8"/>
  <c r="G20" i="8"/>
  <c r="G12" i="8"/>
  <c r="G13" i="8"/>
  <c r="G14" i="8"/>
  <c r="G15" i="8"/>
  <c r="G16" i="8"/>
  <c r="G17" i="8"/>
  <c r="G21" i="8"/>
  <c r="G18" i="8"/>
  <c r="G22" i="8"/>
  <c r="G23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<sst xmlns="http://schemas.openxmlformats.org/spreadsheetml/2006/main" count="1158" uniqueCount="344">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</sst>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2" t="s">
        <v>200</v>
      </c>
      <c r="B1" s="132" t="s">
        <v>51</v>
      </c>
      <c r="C1" s="133" t="s">
        <v>201</v>
      </c>
      <c r="D1" s="133" t="s">
        <v>202</v>
      </c>
      <c r="F1" s="132" t="s">
        <v>203</v>
      </c>
      <c r="G1" s="132" t="s">
        <v>204</v>
      </c>
      <c r="I1" s="10" t="s">
        <v>205</v>
      </c>
      <c r="J1" s="132">
        <v>13</v>
      </c>
      <c r="K1" s="132">
        <v>19</v>
      </c>
      <c r="L1" s="132">
        <v>25</v>
      </c>
      <c r="N1" s="10" t="s">
        <v>206</v>
      </c>
      <c r="O1" s="132">
        <v>13</v>
      </c>
      <c r="P1" s="132">
        <v>19</v>
      </c>
      <c r="Q1" s="132">
        <v>25</v>
      </c>
    </row>
    <row r="2" spans="1:17" x14ac:dyDescent="0.3">
      <c r="A2" s="134">
        <v>1</v>
      </c>
      <c r="B2" s="135" t="s">
        <v>207</v>
      </c>
      <c r="C2" s="135" t="s">
        <v>208</v>
      </c>
      <c r="D2" s="136">
        <v>1759.7890044861028</v>
      </c>
      <c r="F2" s="135" t="s">
        <v>209</v>
      </c>
      <c r="G2" s="135" t="s">
        <v>209</v>
      </c>
      <c r="I2" s="137" t="s">
        <v>210</v>
      </c>
      <c r="J2" s="138">
        <v>0.51851638533364042</v>
      </c>
      <c r="K2" s="138">
        <v>0.63671103836798548</v>
      </c>
      <c r="L2" s="138">
        <v>3.6735393096672793</v>
      </c>
      <c r="N2" s="137" t="s">
        <v>210</v>
      </c>
      <c r="O2" s="138">
        <v>0.61520456741054219</v>
      </c>
      <c r="P2" s="138">
        <v>0.84398391313298304</v>
      </c>
      <c r="Q2" s="138">
        <v>1.1054458381491326</v>
      </c>
    </row>
    <row r="3" spans="1:17" x14ac:dyDescent="0.3">
      <c r="A3" s="134">
        <v>1</v>
      </c>
      <c r="B3" s="135" t="s">
        <v>211</v>
      </c>
      <c r="C3" s="135" t="s">
        <v>208</v>
      </c>
      <c r="D3" s="136">
        <v>1759.7890044861028</v>
      </c>
      <c r="F3" s="135" t="s">
        <v>212</v>
      </c>
      <c r="G3" s="135" t="s">
        <v>212</v>
      </c>
      <c r="I3" s="137" t="s">
        <v>208</v>
      </c>
      <c r="J3" s="138">
        <v>0.51851638533364042</v>
      </c>
      <c r="K3" s="138">
        <v>0.66197734941433417</v>
      </c>
      <c r="L3" s="138">
        <v>3.6769104444290792</v>
      </c>
      <c r="N3" s="137" t="s">
        <v>208</v>
      </c>
      <c r="O3" s="138">
        <v>0.71133018023512073</v>
      </c>
      <c r="P3" s="138">
        <v>1.0189327866070119</v>
      </c>
      <c r="Q3" s="138">
        <v>1.2111840122561688</v>
      </c>
    </row>
    <row r="4" spans="1:17" x14ac:dyDescent="0.3">
      <c r="A4" s="134">
        <v>1</v>
      </c>
      <c r="B4" s="135" t="s">
        <v>133</v>
      </c>
      <c r="C4" s="135" t="s">
        <v>208</v>
      </c>
      <c r="D4" s="136">
        <v>1094.0834376633352</v>
      </c>
      <c r="F4" s="135" t="s">
        <v>213</v>
      </c>
      <c r="G4" s="135" t="s">
        <v>213</v>
      </c>
      <c r="I4" s="137" t="s">
        <v>214</v>
      </c>
      <c r="J4" s="138">
        <v>0.51851638533364042</v>
      </c>
      <c r="K4" s="138">
        <v>0.65585082797477701</v>
      </c>
      <c r="L4" s="138">
        <v>3.7219735723674274</v>
      </c>
      <c r="N4" s="137" t="s">
        <v>214</v>
      </c>
      <c r="O4" s="138">
        <v>0.58890433386444252</v>
      </c>
      <c r="P4" s="138">
        <v>0.58890433386444252</v>
      </c>
      <c r="Q4" s="138">
        <v>1.1777709157343212</v>
      </c>
    </row>
    <row r="5" spans="1:17" x14ac:dyDescent="0.3">
      <c r="A5" s="134">
        <v>1</v>
      </c>
      <c r="B5" s="135" t="s">
        <v>215</v>
      </c>
      <c r="C5" s="135" t="s">
        <v>214</v>
      </c>
      <c r="D5" s="136">
        <v>1056.7596910360717</v>
      </c>
      <c r="F5" s="135" t="s">
        <v>216</v>
      </c>
      <c r="G5" s="135" t="s">
        <v>216</v>
      </c>
    </row>
    <row r="6" spans="1:17" x14ac:dyDescent="0.3">
      <c r="A6" s="134">
        <v>1</v>
      </c>
      <c r="B6" s="135" t="s">
        <v>217</v>
      </c>
      <c r="C6" s="135" t="s">
        <v>208</v>
      </c>
      <c r="D6" s="136">
        <v>1759.7890044861028</v>
      </c>
      <c r="F6" s="135" t="s">
        <v>218</v>
      </c>
      <c r="G6" s="135" t="s">
        <v>219</v>
      </c>
    </row>
    <row r="7" spans="1:17" x14ac:dyDescent="0.3">
      <c r="A7" s="134">
        <v>1</v>
      </c>
      <c r="B7" s="135" t="s">
        <v>220</v>
      </c>
      <c r="C7" s="135" t="s">
        <v>210</v>
      </c>
      <c r="D7" s="136">
        <v>1128.6646199616048</v>
      </c>
      <c r="F7" s="135" t="s">
        <v>221</v>
      </c>
      <c r="G7" s="135" t="s">
        <v>219</v>
      </c>
    </row>
    <row r="8" spans="1:17" x14ac:dyDescent="0.3">
      <c r="A8" s="134">
        <v>1</v>
      </c>
      <c r="B8" s="135" t="s">
        <v>222</v>
      </c>
      <c r="C8" s="135" t="s">
        <v>210</v>
      </c>
      <c r="D8" s="136">
        <v>1372.1337611196966</v>
      </c>
      <c r="F8" s="135" t="s">
        <v>223</v>
      </c>
      <c r="G8" s="135" t="s">
        <v>223</v>
      </c>
    </row>
    <row r="9" spans="1:17" x14ac:dyDescent="0.3">
      <c r="A9" s="134">
        <v>1</v>
      </c>
      <c r="B9" s="135" t="s">
        <v>138</v>
      </c>
      <c r="C9" s="135" t="s">
        <v>208</v>
      </c>
      <c r="D9" s="136">
        <v>1645.5464470395568</v>
      </c>
      <c r="F9" s="135" t="s">
        <v>224</v>
      </c>
      <c r="G9" s="135" t="s">
        <v>224</v>
      </c>
    </row>
    <row r="10" spans="1:17" x14ac:dyDescent="0.3">
      <c r="A10" s="134">
        <v>1</v>
      </c>
      <c r="B10" s="135" t="s">
        <v>225</v>
      </c>
      <c r="C10" s="135" t="s">
        <v>210</v>
      </c>
      <c r="D10" s="136">
        <v>1372.1337611196966</v>
      </c>
      <c r="F10" s="135" t="s">
        <v>226</v>
      </c>
      <c r="G10" s="135" t="s">
        <v>227</v>
      </c>
    </row>
    <row r="11" spans="1:17" x14ac:dyDescent="0.3">
      <c r="A11" s="134">
        <v>1</v>
      </c>
      <c r="B11" s="135" t="s">
        <v>228</v>
      </c>
      <c r="C11" s="135" t="s">
        <v>210</v>
      </c>
      <c r="D11" s="136">
        <v>1509.8622494360493</v>
      </c>
      <c r="F11" s="135" t="s">
        <v>229</v>
      </c>
      <c r="G11" s="135" t="s">
        <v>227</v>
      </c>
    </row>
    <row r="12" spans="1:17" x14ac:dyDescent="0.3">
      <c r="A12" s="134">
        <v>1</v>
      </c>
      <c r="B12" s="135" t="s">
        <v>129</v>
      </c>
      <c r="C12" s="135" t="s">
        <v>208</v>
      </c>
      <c r="D12" s="136">
        <v>1280.7942581472241</v>
      </c>
      <c r="F12" s="135" t="s">
        <v>230</v>
      </c>
      <c r="G12" s="135" t="s">
        <v>230</v>
      </c>
    </row>
    <row r="13" spans="1:17" x14ac:dyDescent="0.3">
      <c r="A13" s="134">
        <v>1</v>
      </c>
      <c r="B13" s="135" t="s">
        <v>131</v>
      </c>
      <c r="C13" s="135" t="s">
        <v>208</v>
      </c>
      <c r="D13" s="136">
        <v>1645.5464470395568</v>
      </c>
      <c r="F13" s="135" t="s">
        <v>231</v>
      </c>
      <c r="G13" s="135" t="s">
        <v>231</v>
      </c>
    </row>
    <row r="14" spans="1:17" x14ac:dyDescent="0.3">
      <c r="A14" s="134">
        <v>2</v>
      </c>
      <c r="B14" s="135" t="s">
        <v>212</v>
      </c>
      <c r="C14" s="135" t="s">
        <v>208</v>
      </c>
      <c r="D14" s="136">
        <v>1280.7942581472241</v>
      </c>
      <c r="F14" s="135" t="s">
        <v>232</v>
      </c>
      <c r="G14" s="135" t="s">
        <v>232</v>
      </c>
    </row>
    <row r="15" spans="1:17" x14ac:dyDescent="0.3">
      <c r="A15" s="134">
        <v>2</v>
      </c>
      <c r="B15" s="135" t="s">
        <v>213</v>
      </c>
      <c r="C15" s="135" t="s">
        <v>214</v>
      </c>
      <c r="D15" s="136">
        <v>1438.5432708929466</v>
      </c>
      <c r="F15" s="135" t="s">
        <v>207</v>
      </c>
      <c r="G15" s="135" t="s">
        <v>207</v>
      </c>
    </row>
    <row r="16" spans="1:17" x14ac:dyDescent="0.3">
      <c r="A16" s="134">
        <v>2</v>
      </c>
      <c r="B16" s="135" t="s">
        <v>219</v>
      </c>
      <c r="C16" s="135" t="s">
        <v>210</v>
      </c>
      <c r="D16" s="136">
        <v>1372.1337611196966</v>
      </c>
      <c r="F16" s="135" t="s">
        <v>130</v>
      </c>
      <c r="G16" s="135" t="s">
        <v>130</v>
      </c>
    </row>
    <row r="17" spans="1:7" x14ac:dyDescent="0.3">
      <c r="A17" s="134">
        <v>2</v>
      </c>
      <c r="B17" s="135" t="s">
        <v>227</v>
      </c>
      <c r="C17" s="135" t="s">
        <v>214</v>
      </c>
      <c r="D17" s="136">
        <v>1056.7596910360717</v>
      </c>
      <c r="F17" s="135" t="s">
        <v>233</v>
      </c>
      <c r="G17" s="135" t="s">
        <v>234</v>
      </c>
    </row>
    <row r="18" spans="1:7" x14ac:dyDescent="0.3">
      <c r="A18" s="134">
        <v>2</v>
      </c>
      <c r="B18" s="135" t="s">
        <v>230</v>
      </c>
      <c r="C18" s="135" t="s">
        <v>208</v>
      </c>
      <c r="D18" s="136">
        <v>1759.7890044861028</v>
      </c>
      <c r="F18" s="135" t="s">
        <v>235</v>
      </c>
      <c r="G18" s="135" t="s">
        <v>235</v>
      </c>
    </row>
    <row r="19" spans="1:7" x14ac:dyDescent="0.3">
      <c r="A19" s="134">
        <v>2</v>
      </c>
      <c r="B19" s="135" t="s">
        <v>130</v>
      </c>
      <c r="C19" s="135" t="s">
        <v>208</v>
      </c>
      <c r="D19" s="136">
        <v>1155.5587003118246</v>
      </c>
      <c r="F19" s="135" t="s">
        <v>236</v>
      </c>
      <c r="G19" s="135" t="s">
        <v>236</v>
      </c>
    </row>
    <row r="20" spans="1:7" x14ac:dyDescent="0.3">
      <c r="A20" s="134">
        <v>2</v>
      </c>
      <c r="B20" s="135" t="s">
        <v>236</v>
      </c>
      <c r="C20" s="135" t="s">
        <v>214</v>
      </c>
      <c r="D20" s="136">
        <v>1308.779718369919</v>
      </c>
      <c r="F20" s="135" t="s">
        <v>237</v>
      </c>
      <c r="G20" s="135" t="s">
        <v>237</v>
      </c>
    </row>
    <row r="21" spans="1:7" x14ac:dyDescent="0.3">
      <c r="A21" s="134">
        <v>2</v>
      </c>
      <c r="B21" s="135" t="s">
        <v>238</v>
      </c>
      <c r="C21" s="135" t="s">
        <v>214</v>
      </c>
      <c r="D21" s="136">
        <v>1056.7596910360717</v>
      </c>
      <c r="F21" s="135" t="s">
        <v>211</v>
      </c>
      <c r="G21" s="135" t="s">
        <v>211</v>
      </c>
    </row>
    <row r="22" spans="1:7" x14ac:dyDescent="0.3">
      <c r="A22" s="134">
        <v>2</v>
      </c>
      <c r="B22" s="135" t="s">
        <v>239</v>
      </c>
      <c r="C22" s="135" t="s">
        <v>214</v>
      </c>
      <c r="D22" s="136">
        <v>1438.5432708929466</v>
      </c>
      <c r="F22" s="135" t="s">
        <v>240</v>
      </c>
      <c r="G22" s="135" t="s">
        <v>240</v>
      </c>
    </row>
    <row r="23" spans="1:7" x14ac:dyDescent="0.3">
      <c r="A23" s="134">
        <v>3</v>
      </c>
      <c r="B23" s="135" t="s">
        <v>216</v>
      </c>
      <c r="C23" s="135" t="s">
        <v>210</v>
      </c>
      <c r="D23" s="136">
        <v>1509.8622494360493</v>
      </c>
      <c r="F23" s="135" t="s">
        <v>241</v>
      </c>
      <c r="G23" s="135" t="s">
        <v>241</v>
      </c>
    </row>
    <row r="24" spans="1:7" x14ac:dyDescent="0.3">
      <c r="A24" s="134">
        <v>3</v>
      </c>
      <c r="B24" s="135" t="s">
        <v>224</v>
      </c>
      <c r="C24" s="135" t="s">
        <v>210</v>
      </c>
      <c r="D24" s="136">
        <v>1372.1337611196966</v>
      </c>
      <c r="F24" s="135" t="s">
        <v>133</v>
      </c>
      <c r="G24" s="135" t="s">
        <v>133</v>
      </c>
    </row>
    <row r="25" spans="1:7" x14ac:dyDescent="0.3">
      <c r="A25" s="134">
        <v>3</v>
      </c>
      <c r="B25" s="135" t="s">
        <v>231</v>
      </c>
      <c r="C25" s="135" t="s">
        <v>214</v>
      </c>
      <c r="D25" s="136">
        <v>1056.7596910360717</v>
      </c>
      <c r="F25" s="135" t="s">
        <v>242</v>
      </c>
      <c r="G25" s="135" t="s">
        <v>242</v>
      </c>
    </row>
    <row r="26" spans="1:7" x14ac:dyDescent="0.3">
      <c r="A26" s="134">
        <v>3</v>
      </c>
      <c r="B26" s="135" t="s">
        <v>234</v>
      </c>
      <c r="C26" s="135" t="s">
        <v>210</v>
      </c>
      <c r="D26" s="136">
        <v>1372.1337611196966</v>
      </c>
      <c r="F26" s="135" t="s">
        <v>243</v>
      </c>
      <c r="G26" s="135" t="s">
        <v>243</v>
      </c>
    </row>
    <row r="27" spans="1:7" x14ac:dyDescent="0.3">
      <c r="A27" s="134">
        <v>3</v>
      </c>
      <c r="B27" s="135" t="s">
        <v>241</v>
      </c>
      <c r="C27" s="135" t="s">
        <v>214</v>
      </c>
      <c r="D27" s="136">
        <v>1308.779718369919</v>
      </c>
      <c r="F27" s="135" t="s">
        <v>215</v>
      </c>
      <c r="G27" s="135" t="s">
        <v>215</v>
      </c>
    </row>
    <row r="28" spans="1:7" x14ac:dyDescent="0.3">
      <c r="A28" s="134">
        <v>3</v>
      </c>
      <c r="B28" s="135" t="s">
        <v>242</v>
      </c>
      <c r="C28" s="135" t="s">
        <v>210</v>
      </c>
      <c r="D28" s="136">
        <v>1372.1337611196966</v>
      </c>
      <c r="F28" s="135" t="s">
        <v>244</v>
      </c>
      <c r="G28" s="135" t="s">
        <v>245</v>
      </c>
    </row>
    <row r="29" spans="1:7" x14ac:dyDescent="0.3">
      <c r="A29" s="134">
        <v>3</v>
      </c>
      <c r="B29" s="135" t="s">
        <v>243</v>
      </c>
      <c r="C29" s="135" t="s">
        <v>208</v>
      </c>
      <c r="D29" s="136">
        <v>1584.0711843910672</v>
      </c>
      <c r="F29" s="135" t="s">
        <v>238</v>
      </c>
      <c r="G29" s="135" t="s">
        <v>238</v>
      </c>
    </row>
    <row r="30" spans="1:7" x14ac:dyDescent="0.3">
      <c r="A30" s="134">
        <v>3</v>
      </c>
      <c r="B30" s="135" t="s">
        <v>246</v>
      </c>
      <c r="C30" s="135" t="s">
        <v>210</v>
      </c>
      <c r="D30" s="136">
        <v>1509.8622494360493</v>
      </c>
      <c r="F30" s="135" t="s">
        <v>246</v>
      </c>
      <c r="G30" s="135" t="s">
        <v>246</v>
      </c>
    </row>
    <row r="31" spans="1:7" x14ac:dyDescent="0.3">
      <c r="A31" s="134">
        <v>3</v>
      </c>
      <c r="B31" s="135" t="s">
        <v>247</v>
      </c>
      <c r="C31" s="135" t="s">
        <v>214</v>
      </c>
      <c r="D31" s="136">
        <v>1438.5432708929466</v>
      </c>
      <c r="F31" s="135" t="s">
        <v>248</v>
      </c>
      <c r="G31" s="135" t="s">
        <v>248</v>
      </c>
    </row>
    <row r="32" spans="1:7" x14ac:dyDescent="0.3">
      <c r="A32" s="134">
        <v>3</v>
      </c>
      <c r="B32" s="135" t="s">
        <v>249</v>
      </c>
      <c r="C32" s="135" t="s">
        <v>208</v>
      </c>
      <c r="D32" s="136">
        <v>1584.0711843910672</v>
      </c>
      <c r="F32" s="135" t="s">
        <v>250</v>
      </c>
      <c r="G32" s="135" t="s">
        <v>247</v>
      </c>
    </row>
    <row r="33" spans="1:7" x14ac:dyDescent="0.3">
      <c r="A33" s="134">
        <v>3</v>
      </c>
      <c r="B33" s="135" t="s">
        <v>251</v>
      </c>
      <c r="C33" s="135" t="s">
        <v>214</v>
      </c>
      <c r="D33" s="136">
        <v>1056.7596910360717</v>
      </c>
      <c r="F33" s="135" t="s">
        <v>249</v>
      </c>
      <c r="G33" s="135" t="s">
        <v>249</v>
      </c>
    </row>
    <row r="34" spans="1:7" x14ac:dyDescent="0.3">
      <c r="A34" s="134">
        <v>3</v>
      </c>
      <c r="B34" s="135" t="s">
        <v>252</v>
      </c>
      <c r="C34" s="135" t="s">
        <v>210</v>
      </c>
      <c r="D34" s="136">
        <v>1509.8622494360493</v>
      </c>
      <c r="F34" s="135" t="s">
        <v>217</v>
      </c>
      <c r="G34" s="135" t="s">
        <v>217</v>
      </c>
    </row>
    <row r="35" spans="1:7" x14ac:dyDescent="0.3">
      <c r="A35" s="134">
        <v>3</v>
      </c>
      <c r="B35" s="135" t="s">
        <v>253</v>
      </c>
      <c r="C35" s="135" t="s">
        <v>210</v>
      </c>
      <c r="D35" s="136">
        <v>1509.8622494360493</v>
      </c>
      <c r="F35" s="135" t="s">
        <v>254</v>
      </c>
      <c r="G35" s="135" t="s">
        <v>251</v>
      </c>
    </row>
    <row r="36" spans="1:7" x14ac:dyDescent="0.3">
      <c r="A36" s="134">
        <v>3</v>
      </c>
      <c r="B36" s="135" t="s">
        <v>255</v>
      </c>
      <c r="C36" s="135" t="s">
        <v>210</v>
      </c>
      <c r="D36" s="136">
        <v>1128.6646199616048</v>
      </c>
      <c r="F36" s="135" t="s">
        <v>256</v>
      </c>
      <c r="G36" s="135" t="s">
        <v>251</v>
      </c>
    </row>
    <row r="37" spans="1:7" x14ac:dyDescent="0.3">
      <c r="A37" s="134">
        <v>3</v>
      </c>
      <c r="B37" s="135" t="s">
        <v>257</v>
      </c>
      <c r="C37" s="135" t="s">
        <v>208</v>
      </c>
      <c r="D37" s="136">
        <v>1584.0711843910672</v>
      </c>
      <c r="F37" s="135" t="s">
        <v>252</v>
      </c>
      <c r="G37" s="135" t="s">
        <v>252</v>
      </c>
    </row>
    <row r="38" spans="1:7" x14ac:dyDescent="0.3">
      <c r="A38" s="134">
        <v>3</v>
      </c>
      <c r="B38" s="135" t="s">
        <v>258</v>
      </c>
      <c r="C38" s="135" t="s">
        <v>210</v>
      </c>
      <c r="D38" s="136">
        <v>1266.3931082779577</v>
      </c>
      <c r="F38" s="135" t="s">
        <v>253</v>
      </c>
      <c r="G38" s="135" t="s">
        <v>253</v>
      </c>
    </row>
    <row r="39" spans="1:7" x14ac:dyDescent="0.3">
      <c r="A39" s="134">
        <v>3</v>
      </c>
      <c r="B39" s="135" t="s">
        <v>259</v>
      </c>
      <c r="C39" s="135" t="s">
        <v>210</v>
      </c>
      <c r="D39" s="136">
        <v>1372.1337611196966</v>
      </c>
      <c r="F39" s="135" t="s">
        <v>260</v>
      </c>
      <c r="G39" s="135" t="s">
        <v>260</v>
      </c>
    </row>
    <row r="40" spans="1:7" x14ac:dyDescent="0.3">
      <c r="A40" s="134">
        <v>3</v>
      </c>
      <c r="B40" s="135" t="s">
        <v>261</v>
      </c>
      <c r="C40" s="135" t="s">
        <v>208</v>
      </c>
      <c r="D40" s="136">
        <v>1584.0711843910672</v>
      </c>
      <c r="F40" s="135" t="s">
        <v>239</v>
      </c>
      <c r="G40" s="135" t="s">
        <v>239</v>
      </c>
    </row>
    <row r="41" spans="1:7" x14ac:dyDescent="0.3">
      <c r="A41" s="134">
        <v>3</v>
      </c>
      <c r="B41" s="135" t="s">
        <v>262</v>
      </c>
      <c r="C41" s="135" t="s">
        <v>214</v>
      </c>
      <c r="D41" s="136">
        <v>1056.7596910360717</v>
      </c>
      <c r="F41" s="135" t="s">
        <v>263</v>
      </c>
      <c r="G41" s="135" t="s">
        <v>263</v>
      </c>
    </row>
    <row r="42" spans="1:7" x14ac:dyDescent="0.3">
      <c r="A42" s="134">
        <v>3</v>
      </c>
      <c r="B42" s="135" t="s">
        <v>264</v>
      </c>
      <c r="C42" s="135" t="s">
        <v>210</v>
      </c>
      <c r="D42" s="136">
        <v>1372.1337611196966</v>
      </c>
      <c r="F42" s="135" t="s">
        <v>265</v>
      </c>
      <c r="G42" s="135" t="s">
        <v>265</v>
      </c>
    </row>
    <row r="43" spans="1:7" x14ac:dyDescent="0.3">
      <c r="A43" s="134">
        <v>4</v>
      </c>
      <c r="B43" s="135" t="s">
        <v>209</v>
      </c>
      <c r="C43" s="135" t="s">
        <v>214</v>
      </c>
      <c r="D43" s="136">
        <v>1308.779718369919</v>
      </c>
      <c r="F43" s="135" t="s">
        <v>266</v>
      </c>
      <c r="G43" s="135" t="s">
        <v>220</v>
      </c>
    </row>
    <row r="44" spans="1:7" x14ac:dyDescent="0.3">
      <c r="A44" s="134">
        <v>4</v>
      </c>
      <c r="B44" s="135" t="s">
        <v>223</v>
      </c>
      <c r="C44" s="135" t="s">
        <v>210</v>
      </c>
      <c r="D44" s="136">
        <v>1372.1337611196966</v>
      </c>
      <c r="F44" s="135" t="s">
        <v>267</v>
      </c>
      <c r="G44" s="135" t="s">
        <v>220</v>
      </c>
    </row>
    <row r="45" spans="1:7" x14ac:dyDescent="0.3">
      <c r="A45" s="134">
        <v>4</v>
      </c>
      <c r="B45" s="135" t="s">
        <v>232</v>
      </c>
      <c r="C45" s="135" t="s">
        <v>210</v>
      </c>
      <c r="D45" s="136">
        <v>1372.1337611196966</v>
      </c>
      <c r="F45" s="135" t="s">
        <v>255</v>
      </c>
      <c r="G45" s="135" t="s">
        <v>255</v>
      </c>
    </row>
    <row r="46" spans="1:7" x14ac:dyDescent="0.3">
      <c r="A46" s="134">
        <v>4</v>
      </c>
      <c r="B46" s="135" t="s">
        <v>235</v>
      </c>
      <c r="C46" s="135" t="s">
        <v>208</v>
      </c>
      <c r="D46" s="136">
        <v>1584.0711843910672</v>
      </c>
      <c r="F46" s="135" t="s">
        <v>222</v>
      </c>
      <c r="G46" s="135" t="s">
        <v>222</v>
      </c>
    </row>
    <row r="47" spans="1:7" x14ac:dyDescent="0.3">
      <c r="A47" s="134">
        <v>4</v>
      </c>
      <c r="B47" s="135" t="s">
        <v>237</v>
      </c>
      <c r="C47" s="135" t="s">
        <v>208</v>
      </c>
      <c r="D47" s="136">
        <v>1584.0711843910672</v>
      </c>
      <c r="F47" s="135" t="s">
        <v>257</v>
      </c>
      <c r="G47" s="135" t="s">
        <v>257</v>
      </c>
    </row>
    <row r="48" spans="1:7" x14ac:dyDescent="0.3">
      <c r="A48" s="134">
        <v>4</v>
      </c>
      <c r="B48" s="135" t="s">
        <v>240</v>
      </c>
      <c r="C48" s="135" t="s">
        <v>214</v>
      </c>
      <c r="D48" s="136">
        <v>1308.779718369919</v>
      </c>
      <c r="F48" s="135" t="s">
        <v>138</v>
      </c>
      <c r="G48" s="135" t="s">
        <v>138</v>
      </c>
    </row>
    <row r="49" spans="1:7" x14ac:dyDescent="0.3">
      <c r="A49" s="134">
        <v>4</v>
      </c>
      <c r="B49" s="135" t="s">
        <v>245</v>
      </c>
      <c r="C49" s="135" t="s">
        <v>208</v>
      </c>
      <c r="D49" s="136">
        <v>1645.5464470395568</v>
      </c>
      <c r="F49" s="135" t="s">
        <v>225</v>
      </c>
      <c r="G49" s="135" t="s">
        <v>225</v>
      </c>
    </row>
    <row r="50" spans="1:7" x14ac:dyDescent="0.3">
      <c r="A50" s="134">
        <v>4</v>
      </c>
      <c r="B50" s="135" t="s">
        <v>248</v>
      </c>
      <c r="C50" s="135" t="s">
        <v>214</v>
      </c>
      <c r="D50" s="136">
        <v>1438.5432708929466</v>
      </c>
      <c r="F50" s="135" t="s">
        <v>258</v>
      </c>
      <c r="G50" s="135" t="s">
        <v>258</v>
      </c>
    </row>
    <row r="51" spans="1:7" x14ac:dyDescent="0.3">
      <c r="A51" s="134">
        <v>4</v>
      </c>
      <c r="B51" s="135" t="s">
        <v>260</v>
      </c>
      <c r="C51" s="135" t="s">
        <v>214</v>
      </c>
      <c r="D51" s="136">
        <v>1308.779718369919</v>
      </c>
      <c r="F51" s="135" t="s">
        <v>268</v>
      </c>
      <c r="G51" s="135" t="s">
        <v>259</v>
      </c>
    </row>
    <row r="52" spans="1:7" x14ac:dyDescent="0.3">
      <c r="A52" s="134">
        <v>4</v>
      </c>
      <c r="B52" s="135" t="s">
        <v>263</v>
      </c>
      <c r="C52" s="135" t="s">
        <v>210</v>
      </c>
      <c r="D52" s="136">
        <v>1372.1337611196966</v>
      </c>
      <c r="F52" s="135" t="s">
        <v>261</v>
      </c>
      <c r="G52" s="135" t="s">
        <v>261</v>
      </c>
    </row>
    <row r="53" spans="1:7" x14ac:dyDescent="0.3">
      <c r="A53" s="134">
        <v>4</v>
      </c>
      <c r="B53" s="135" t="s">
        <v>265</v>
      </c>
      <c r="C53" s="135" t="s">
        <v>214</v>
      </c>
      <c r="D53" s="136">
        <v>1438.5432708929466</v>
      </c>
      <c r="F53" s="135" t="s">
        <v>121</v>
      </c>
      <c r="G53" s="135" t="s">
        <v>262</v>
      </c>
    </row>
    <row r="54" spans="1:7" x14ac:dyDescent="0.3">
      <c r="A54" s="134">
        <v>4</v>
      </c>
      <c r="B54" s="135" t="s">
        <v>269</v>
      </c>
      <c r="C54" s="135" t="s">
        <v>208</v>
      </c>
      <c r="D54" s="136">
        <v>1584.0711843910672</v>
      </c>
      <c r="F54" s="135" t="s">
        <v>269</v>
      </c>
      <c r="G54" s="135" t="s">
        <v>269</v>
      </c>
    </row>
    <row r="55" spans="1:7" x14ac:dyDescent="0.3">
      <c r="A55" s="134">
        <v>4</v>
      </c>
      <c r="B55" s="135" t="s">
        <v>270</v>
      </c>
      <c r="C55" s="135" t="s">
        <v>214</v>
      </c>
      <c r="D55" s="136">
        <v>1308.779718369919</v>
      </c>
      <c r="F55" s="135" t="s">
        <v>270</v>
      </c>
      <c r="G55" s="135" t="s">
        <v>270</v>
      </c>
    </row>
    <row r="56" spans="1:7" x14ac:dyDescent="0.3">
      <c r="A56" s="134">
        <v>4</v>
      </c>
      <c r="B56" s="135" t="s">
        <v>271</v>
      </c>
      <c r="C56" s="135" t="s">
        <v>214</v>
      </c>
      <c r="D56" s="136">
        <v>1438.5432708929466</v>
      </c>
      <c r="F56" s="135" t="s">
        <v>272</v>
      </c>
      <c r="G56" s="135" t="s">
        <v>264</v>
      </c>
    </row>
    <row r="57" spans="1:7" x14ac:dyDescent="0.3">
      <c r="A57" s="134">
        <v>4</v>
      </c>
      <c r="B57" s="135" t="s">
        <v>273</v>
      </c>
      <c r="C57" s="135" t="s">
        <v>214</v>
      </c>
      <c r="D57" s="136">
        <v>1308.779718369919</v>
      </c>
      <c r="F57" s="135" t="s">
        <v>271</v>
      </c>
      <c r="G57" s="135" t="s">
        <v>271</v>
      </c>
    </row>
    <row r="58" spans="1:7" x14ac:dyDescent="0.3">
      <c r="A58" s="134">
        <v>4</v>
      </c>
      <c r="B58" s="135" t="s">
        <v>274</v>
      </c>
      <c r="C58" s="135" t="s">
        <v>214</v>
      </c>
      <c r="D58" s="136">
        <v>1056.7596910360717</v>
      </c>
      <c r="F58" s="135" t="s">
        <v>275</v>
      </c>
      <c r="G58" s="135" t="s">
        <v>228</v>
      </c>
    </row>
    <row r="59" spans="1:7" x14ac:dyDescent="0.3">
      <c r="A59" s="134">
        <v>4</v>
      </c>
      <c r="B59" s="135" t="s">
        <v>132</v>
      </c>
      <c r="C59" s="135" t="s">
        <v>208</v>
      </c>
      <c r="D59" s="136">
        <v>1584.0711843910672</v>
      </c>
      <c r="F59" s="135" t="s">
        <v>276</v>
      </c>
      <c r="G59" s="135" t="s">
        <v>228</v>
      </c>
    </row>
    <row r="60" spans="1:7" x14ac:dyDescent="0.3">
      <c r="A60" s="139">
        <v>5</v>
      </c>
      <c r="B60" s="140" t="s">
        <v>104</v>
      </c>
      <c r="C60" s="140" t="s">
        <v>277</v>
      </c>
      <c r="D60" s="136">
        <v>1584.0711843910672</v>
      </c>
      <c r="F60" s="135" t="s">
        <v>273</v>
      </c>
      <c r="G60" s="135" t="s">
        <v>273</v>
      </c>
    </row>
    <row r="61" spans="1:7" x14ac:dyDescent="0.3">
      <c r="F61" s="135" t="s">
        <v>129</v>
      </c>
      <c r="G61" s="135" t="s">
        <v>129</v>
      </c>
    </row>
    <row r="62" spans="1:7" x14ac:dyDescent="0.3">
      <c r="F62" s="135" t="s">
        <v>131</v>
      </c>
      <c r="G62" s="135" t="s">
        <v>131</v>
      </c>
    </row>
    <row r="63" spans="1:7" x14ac:dyDescent="0.3">
      <c r="F63" s="135" t="s">
        <v>274</v>
      </c>
      <c r="G63" s="135" t="s">
        <v>274</v>
      </c>
    </row>
    <row r="64" spans="1:7" x14ac:dyDescent="0.3">
      <c r="F64" s="135" t="s">
        <v>132</v>
      </c>
      <c r="G64" s="1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0" ht="15.6" x14ac:dyDescent="0.3">
      <c r="C3" s="48" t="s">
        <v>135</v>
      </c>
    </row>
    <row r="4" spans="3:10" ht="15.6" x14ac:dyDescent="0.3">
      <c r="C4" s="48"/>
    </row>
    <row r="5" spans="3:10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0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J6" s="52" t="s">
        <v>137</v>
      </c>
    </row>
    <row r="7" spans="3:10" hidden="1" x14ac:dyDescent="0.3">
      <c r="C7" s="49" t="s">
        <v>138</v>
      </c>
      <c r="D7" s="49" t="e">
        <f>+COUNTIFS(#REF!,'FLUJO E1 VIEJO'!$C$6,#REF!,'FLUJO E1 VIEJO'!D$6,#REF!,'FLUJO E1 VIEJO'!$C7)</f>
        <v>#REF!</v>
      </c>
      <c r="E7" s="49" t="e">
        <f>+COUNTIFS(#REF!,'FLUJO E1 VIEJO'!$C$6,#REF!,'FLUJO E1 VIEJO'!E$6,#REF!,'FLUJO E1 VIEJO'!$C7)</f>
        <v>#REF!</v>
      </c>
      <c r="F7" s="49" t="e">
        <f>+COUNTIFS(#REF!,'FLUJO E1 VIEJO'!$C$6,#REF!,'FLUJO E1 VIEJO'!F$6,#REF!,'FLUJO E1 VIEJO'!$C7)</f>
        <v>#REF!</v>
      </c>
      <c r="G7" s="49" t="e">
        <f>+COUNTIFS(#REF!,'FLUJO E1 VIEJO'!$C$6,#REF!,'FLUJO E1 VIEJO'!G$6,#REF!,'FLUJO E1 VIEJO'!$C7)</f>
        <v>#REF!</v>
      </c>
      <c r="H7" s="49" t="e">
        <f>+COUNTIFS(#REF!,'FLUJO E1 VIEJO'!$C$6,#REF!,'FLUJO E1 VIEJO'!H$6,#REF!,'FLUJO E1 VIEJO'!$C7)</f>
        <v>#REF!</v>
      </c>
      <c r="I7" s="49" t="e">
        <f>+SUM(D7:H7)</f>
        <v>#REF!</v>
      </c>
    </row>
    <row r="8" spans="3:10" hidden="1" x14ac:dyDescent="0.3">
      <c r="C8" s="49" t="e">
        <f>#REF!</f>
        <v>#REF!</v>
      </c>
      <c r="D8" s="49" t="e">
        <f>+COUNTIFS(#REF!,'FLUJO E1 VIEJO'!$C$6,#REF!,'FLUJO E1 VIEJO'!D$6,#REF!,'FLUJO E1 VIEJO'!$C8)</f>
        <v>#REF!</v>
      </c>
      <c r="E8" s="49" t="e">
        <f>+COUNTIFS(#REF!,'FLUJO E1 VIEJO'!$C$6,#REF!,'FLUJO E1 VIEJO'!E$6,#REF!,'FLUJO E1 VIEJO'!$C8)</f>
        <v>#REF!</v>
      </c>
      <c r="F8" s="49" t="e">
        <f>+COUNTIFS(#REF!,'FLUJO E1 VIEJO'!$C$6,#REF!,'FLUJO E1 VIEJO'!F$6,#REF!,'FLUJO E1 VIEJO'!$C8)</f>
        <v>#REF!</v>
      </c>
      <c r="G8" s="49" t="e">
        <f>+COUNTIFS(#REF!,'FLUJO E1 VIEJO'!$C$6,#REF!,'FLUJO E1 VIEJO'!G$6,#REF!,'FLUJO E1 VIEJO'!$C8)</f>
        <v>#REF!</v>
      </c>
      <c r="H8" s="49" t="e">
        <f>+COUNTIFS(#REF!,'FLUJO E1 VIEJO'!$C$6,#REF!,'FLUJO E1 VIEJO'!H$6,#REF!,'FLUJO E1 VIEJO'!$C8)</f>
        <v>#REF!</v>
      </c>
      <c r="I8" s="49" t="e">
        <f t="shared" ref="I8:I14" si="0">+SUM(D8:H8)</f>
        <v>#REF!</v>
      </c>
    </row>
    <row r="9" spans="3:10" hidden="1" x14ac:dyDescent="0.3">
      <c r="C9" s="49" t="e">
        <f>#REF!</f>
        <v>#REF!</v>
      </c>
      <c r="D9" s="49" t="e">
        <f>+COUNTIFS(#REF!,'FLUJO E1 VIEJO'!$C$6,#REF!,'FLUJO E1 VIEJO'!D$6,#REF!,'FLUJO E1 VIEJO'!$C9)</f>
        <v>#REF!</v>
      </c>
      <c r="E9" s="49" t="e">
        <f>+COUNTIFS(#REF!,'FLUJO E1 VIEJO'!$C$6,#REF!,'FLUJO E1 VIEJO'!E$6,#REF!,'FLUJO E1 VIEJO'!$C9)</f>
        <v>#REF!</v>
      </c>
      <c r="F9" s="49" t="e">
        <f>+COUNTIFS(#REF!,'FLUJO E1 VIEJO'!$C$6,#REF!,'FLUJO E1 VIEJO'!F$6,#REF!,'FLUJO E1 VIEJO'!$C9)</f>
        <v>#REF!</v>
      </c>
      <c r="G9" s="49" t="e">
        <f>+COUNTIFS(#REF!,'FLUJO E1 VIEJO'!$C$6,#REF!,'FLUJO E1 VIEJO'!G$6,#REF!,'FLUJO E1 VIEJO'!$C9)</f>
        <v>#REF!</v>
      </c>
      <c r="H9" s="49" t="e">
        <f>+COUNTIFS(#REF!,'FLUJO E1 VIEJO'!$C$6,#REF!,'FLUJO E1 VIEJO'!H$6,#REF!,'FLUJO E1 VIEJO'!$C9)</f>
        <v>#REF!</v>
      </c>
      <c r="I9" s="49" t="e">
        <f t="shared" si="0"/>
        <v>#REF!</v>
      </c>
    </row>
    <row r="10" spans="3:10" hidden="1" x14ac:dyDescent="0.3">
      <c r="C10" s="49" t="e">
        <f>#REF!</f>
        <v>#REF!</v>
      </c>
      <c r="D10" s="49" t="e">
        <f>+COUNTIFS(#REF!,'FLUJO E1 VIEJO'!$C$6,#REF!,'FLUJO E1 VIEJO'!D$6,#REF!,'FLUJO E1 VIEJO'!$C10)</f>
        <v>#REF!</v>
      </c>
      <c r="E10" s="49" t="e">
        <f>+COUNTIFS(#REF!,'FLUJO E1 VIEJO'!$C$6,#REF!,'FLUJO E1 VIEJO'!E$6,#REF!,'FLUJO E1 VIEJO'!$C10)</f>
        <v>#REF!</v>
      </c>
      <c r="F10" s="49" t="e">
        <f>+COUNTIFS(#REF!,'FLUJO E1 VIEJO'!$C$6,#REF!,'FLUJO E1 VIEJO'!F$6,#REF!,'FLUJO E1 VIEJO'!$C10)</f>
        <v>#REF!</v>
      </c>
      <c r="G10" s="49" t="e">
        <f>+COUNTIFS(#REF!,'FLUJO E1 VIEJO'!$C$6,#REF!,'FLUJO E1 VIEJO'!G$6,#REF!,'FLUJO E1 VIEJO'!$C10)</f>
        <v>#REF!</v>
      </c>
      <c r="H10" s="49" t="e">
        <f>+COUNTIFS(#REF!,'FLUJO E1 VIEJO'!$C$6,#REF!,'FLUJO E1 VIEJO'!H$6,#REF!,'FLUJO E1 VIEJO'!$C10)</f>
        <v>#REF!</v>
      </c>
      <c r="I10" s="49" t="e">
        <f t="shared" si="0"/>
        <v>#REF!</v>
      </c>
    </row>
    <row r="11" spans="3:10" hidden="1" x14ac:dyDescent="0.3">
      <c r="C11" s="49" t="e">
        <f>#REF!</f>
        <v>#REF!</v>
      </c>
      <c r="D11" s="49" t="e">
        <f>+COUNTIFS(#REF!,'FLUJO E1 VIEJO'!$C$6,#REF!,'FLUJO E1 VIEJO'!D$6,#REF!,'FLUJO E1 VIEJO'!$C11)</f>
        <v>#REF!</v>
      </c>
      <c r="E11" s="49" t="e">
        <f>+COUNTIFS(#REF!,'FLUJO E1 VIEJO'!$C$6,#REF!,'FLUJO E1 VIEJO'!E$6,#REF!,'FLUJO E1 VIEJO'!$C11)</f>
        <v>#REF!</v>
      </c>
      <c r="F11" s="49" t="e">
        <f>+COUNTIFS(#REF!,'FLUJO E1 VIEJO'!$C$6,#REF!,'FLUJO E1 VIEJO'!F$6,#REF!,'FLUJO E1 VIEJO'!$C11)</f>
        <v>#REF!</v>
      </c>
      <c r="G11" s="49" t="e">
        <f>+COUNTIFS(#REF!,'FLUJO E1 VIEJO'!$C$6,#REF!,'FLUJO E1 VIEJO'!G$6,#REF!,'FLUJO E1 VIEJO'!$C11)</f>
        <v>#REF!</v>
      </c>
      <c r="H11" s="49" t="e">
        <f>+COUNTIFS(#REF!,'FLUJO E1 VIEJO'!$C$6,#REF!,'FLUJO E1 VIEJO'!H$6,#REF!,'FLUJO E1 VIEJO'!$C11)</f>
        <v>#REF!</v>
      </c>
      <c r="I11" s="49" t="e">
        <f t="shared" si="0"/>
        <v>#REF!</v>
      </c>
    </row>
    <row r="12" spans="3:10" hidden="1" x14ac:dyDescent="0.3">
      <c r="C12" s="49" t="e">
        <f>#REF!</f>
        <v>#REF!</v>
      </c>
      <c r="D12" s="49" t="e">
        <f>+COUNTIFS(#REF!,'FLUJO E1 VIEJO'!$C$6,#REF!,'FLUJO E1 VIEJO'!D$6,#REF!,'FLUJO E1 VIEJO'!$C12)</f>
        <v>#REF!</v>
      </c>
      <c r="E12" s="49" t="e">
        <f>+COUNTIFS(#REF!,'FLUJO E1 VIEJO'!$C$6,#REF!,'FLUJO E1 VIEJO'!E$6,#REF!,'FLUJO E1 VIEJO'!$C12)</f>
        <v>#REF!</v>
      </c>
      <c r="F12" s="49" t="e">
        <f>+COUNTIFS(#REF!,'FLUJO E1 VIEJO'!$C$6,#REF!,'FLUJO E1 VIEJO'!F$6,#REF!,'FLUJO E1 VIEJO'!$C12)</f>
        <v>#REF!</v>
      </c>
      <c r="G12" s="49" t="e">
        <f>+COUNTIFS(#REF!,'FLUJO E1 VIEJO'!$C$6,#REF!,'FLUJO E1 VIEJO'!G$6,#REF!,'FLUJO E1 VIEJO'!$C12)</f>
        <v>#REF!</v>
      </c>
      <c r="H12" s="49" t="e">
        <f>+COUNTIFS(#REF!,'FLUJO E1 VIEJO'!$C$6,#REF!,'FLUJO E1 VIEJO'!H$6,#REF!,'FLUJO E1 VIEJO'!$C12)</f>
        <v>#REF!</v>
      </c>
      <c r="I12" s="49" t="e">
        <f t="shared" si="0"/>
        <v>#REF!</v>
      </c>
    </row>
    <row r="13" spans="3:10" hidden="1" x14ac:dyDescent="0.3">
      <c r="C13" s="49" t="e">
        <f>#REF!</f>
        <v>#REF!</v>
      </c>
      <c r="D13" s="49" t="e">
        <f>+COUNTIFS(#REF!,'FLUJO E1 VIEJO'!$C$6,#REF!,'FLUJO E1 VIEJO'!D$6,#REF!,'FLUJO E1 VIEJO'!$C13)</f>
        <v>#REF!</v>
      </c>
      <c r="E13" s="49" t="e">
        <f>+COUNTIFS(#REF!,'FLUJO E1 VIEJO'!$C$6,#REF!,'FLUJO E1 VIEJO'!E$6,#REF!,'FLUJO E1 VIEJO'!$C13)</f>
        <v>#REF!</v>
      </c>
      <c r="F13" s="49" t="e">
        <f>+COUNTIFS(#REF!,'FLUJO E1 VIEJO'!$C$6,#REF!,'FLUJO E1 VIEJO'!F$6,#REF!,'FLUJO E1 VIEJO'!$C13)</f>
        <v>#REF!</v>
      </c>
      <c r="G13" s="49" t="e">
        <f>+COUNTIFS(#REF!,'FLUJO E1 VIEJO'!$C$6,#REF!,'FLUJO E1 VIEJO'!G$6,#REF!,'FLUJO E1 VIEJO'!$C13)</f>
        <v>#REF!</v>
      </c>
      <c r="H13" s="49" t="e">
        <f>+COUNTIFS(#REF!,'FLUJO E1 VIEJO'!$C$6,#REF!,'FLUJO E1 VIEJO'!H$6,#REF!,'FLUJO E1 VIEJO'!$C13)</f>
        <v>#REF!</v>
      </c>
      <c r="I13" s="49" t="e">
        <f t="shared" si="0"/>
        <v>#REF!</v>
      </c>
    </row>
    <row r="14" spans="3:10" hidden="1" x14ac:dyDescent="0.3">
      <c r="C14" s="49" t="e">
        <f>#REF!</f>
        <v>#REF!</v>
      </c>
      <c r="D14" s="49" t="e">
        <f>+COUNTIFS(#REF!,'FLUJO E1 VIEJO'!$C$6,#REF!,'FLUJO E1 VIEJO'!D$6,#REF!,'FLUJO E1 VIEJO'!$C14)</f>
        <v>#REF!</v>
      </c>
      <c r="E14" s="49" t="e">
        <f>+COUNTIFS(#REF!,'FLUJO E1 VIEJO'!$C$6,#REF!,'FLUJO E1 VIEJO'!E$6,#REF!,'FLUJO E1 VIEJO'!$C14)</f>
        <v>#REF!</v>
      </c>
      <c r="F14" s="49" t="e">
        <f>+COUNTIFS(#REF!,'FLUJO E1 VIEJO'!$C$6,#REF!,'FLUJO E1 VIEJO'!F$6,#REF!,'FLUJO E1 VIEJO'!$C14)</f>
        <v>#REF!</v>
      </c>
      <c r="G14" s="49" t="e">
        <f>+COUNTIFS(#REF!,'FLUJO E1 VIEJO'!$C$6,#REF!,'FLUJO E1 VIEJO'!G$6,#REF!,'FLUJO E1 VIEJO'!$C14)</f>
        <v>#REF!</v>
      </c>
      <c r="H14" s="49" t="e">
        <f>+COUNTIFS(#REF!,'FLUJO E1 VIEJO'!$C$6,#REF!,'FLUJO E1 VIEJO'!H$6,#REF!,'FLUJO E1 VIEJO'!$C14)</f>
        <v>#REF!</v>
      </c>
      <c r="I14" s="49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4"/>
      <c r="H17" s="54"/>
      <c r="K17" s="55"/>
      <c r="L17" s="55"/>
      <c r="M17" s="55"/>
    </row>
    <row r="18" spans="3:13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57"/>
      <c r="H18" s="57"/>
      <c r="J18" s="58"/>
      <c r="K18" s="58"/>
      <c r="L18" s="58"/>
      <c r="M18" s="58"/>
    </row>
    <row r="19" spans="3:13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4"/>
      <c r="H19" s="54"/>
      <c r="K19" s="55"/>
      <c r="L19" s="55"/>
      <c r="M19" s="55"/>
    </row>
    <row r="20" spans="3:13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/>
      <c r="H20" s="59"/>
    </row>
    <row r="21" spans="3:13" x14ac:dyDescent="0.3">
      <c r="C21" s="49" t="s">
        <v>143</v>
      </c>
      <c r="D21" s="60">
        <f>+D17*$D$87*(1+$D$27)</f>
        <v>16069.724999999999</v>
      </c>
      <c r="E21" s="60">
        <f>+E17*$D$87*(1+$D$27)</f>
        <v>19732.782956230632</v>
      </c>
      <c r="F21" s="60">
        <f>+F17*$D$87*(1+$D$27)</f>
        <v>113849.37516498781</v>
      </c>
      <c r="G21" s="60"/>
      <c r="H21" s="60"/>
    </row>
    <row r="22" spans="3:13" x14ac:dyDescent="0.3">
      <c r="C22" s="49" t="s">
        <v>144</v>
      </c>
      <c r="D22" s="60">
        <f t="shared" ref="D22:F23" si="1">+D19*$D$87</f>
        <v>19066.259999999998</v>
      </c>
      <c r="E22" s="60">
        <f t="shared" si="1"/>
        <v>26156.53</v>
      </c>
      <c r="F22" s="60">
        <f t="shared" si="1"/>
        <v>34259.69</v>
      </c>
      <c r="G22" s="60"/>
      <c r="H22" s="60"/>
    </row>
    <row r="23" spans="3:13" x14ac:dyDescent="0.3">
      <c r="C23" s="49" t="s">
        <v>145</v>
      </c>
      <c r="D23" s="61">
        <f t="shared" si="1"/>
        <v>35135.984999999993</v>
      </c>
      <c r="E23" s="61">
        <f t="shared" si="1"/>
        <v>45889.312956230628</v>
      </c>
      <c r="F23" s="61">
        <f t="shared" si="1"/>
        <v>148109.06516498781</v>
      </c>
      <c r="G23" s="61"/>
      <c r="H23" s="61"/>
    </row>
    <row r="24" spans="3:13" x14ac:dyDescent="0.3">
      <c r="C24" s="49" t="s">
        <v>146</v>
      </c>
      <c r="D24" s="62">
        <f>+D17+D19*(1+$D$33)</f>
        <v>1.1337209527441825</v>
      </c>
      <c r="E24" s="62">
        <f>+E17+E19*(1+$D$33)</f>
        <v>1.4806949515009684</v>
      </c>
      <c r="F24" s="62">
        <f>+F17+F19*(1+$D$33)</f>
        <v>4.778985147816412</v>
      </c>
      <c r="G24" s="62"/>
      <c r="H24" s="62"/>
    </row>
    <row r="25" spans="3:13" x14ac:dyDescent="0.3">
      <c r="C25" s="49" t="s">
        <v>147</v>
      </c>
      <c r="D25" s="62">
        <f>+D20+$E$33</f>
        <v>5.1337209527441825</v>
      </c>
      <c r="E25" s="62">
        <f>+E20+$E$33</f>
        <v>5.4806949515009684</v>
      </c>
      <c r="F25" s="62">
        <f>+F20+$E$33</f>
        <v>8.778985147816412</v>
      </c>
      <c r="G25" s="62"/>
      <c r="H25" s="62"/>
    </row>
    <row r="26" spans="3:13" x14ac:dyDescent="0.3">
      <c r="C26" s="49" t="s">
        <v>148</v>
      </c>
      <c r="D26" s="63">
        <f>D20*0.8+D25*0.2</f>
        <v>1.9337209527441828</v>
      </c>
      <c r="E26" s="63">
        <f t="shared" ref="E26:F26" si="2">E20*0.8+E25*0.2</f>
        <v>2.2806949515009682</v>
      </c>
      <c r="F26" s="63">
        <f t="shared" si="2"/>
        <v>5.5789851478164127</v>
      </c>
      <c r="H26" s="52" t="s">
        <v>149</v>
      </c>
    </row>
    <row r="27" spans="3:13" x14ac:dyDescent="0.3">
      <c r="C27" s="49" t="s">
        <v>150</v>
      </c>
      <c r="D27" s="64">
        <v>0</v>
      </c>
    </row>
    <row r="28" spans="3:13" x14ac:dyDescent="0.3">
      <c r="D28" s="65">
        <f>D26*$D$87</f>
        <v>59929.377</v>
      </c>
      <c r="E28" s="65">
        <f t="shared" ref="E28:F28" si="3">E26*$D$87</f>
        <v>70682.70495623062</v>
      </c>
      <c r="F28" s="65">
        <f t="shared" si="3"/>
        <v>172902.45716498783</v>
      </c>
    </row>
    <row r="30" spans="3:13" x14ac:dyDescent="0.3">
      <c r="D30" s="66" t="s">
        <v>151</v>
      </c>
      <c r="E30" s="66" t="s">
        <v>152</v>
      </c>
    </row>
    <row r="31" spans="3:13" x14ac:dyDescent="0.3">
      <c r="C31" s="49" t="s">
        <v>153</v>
      </c>
      <c r="D31" s="56">
        <v>0.4</v>
      </c>
    </row>
    <row r="32" spans="3:13" x14ac:dyDescent="0.3">
      <c r="C32" s="49" t="s">
        <v>154</v>
      </c>
      <c r="D32" s="56">
        <v>0.5</v>
      </c>
      <c r="E32" s="67">
        <v>0.5</v>
      </c>
    </row>
    <row r="33" spans="2:19" x14ac:dyDescent="0.3">
      <c r="C33" s="49" t="s">
        <v>155</v>
      </c>
      <c r="D33" s="64">
        <v>0</v>
      </c>
      <c r="E33" s="49">
        <v>4</v>
      </c>
      <c r="F33" s="49" t="s">
        <v>156</v>
      </c>
    </row>
    <row r="36" spans="2:19" hidden="1" x14ac:dyDescent="0.3">
      <c r="D36" s="49" t="s">
        <v>157</v>
      </c>
      <c r="E36" s="49" t="s">
        <v>158</v>
      </c>
    </row>
    <row r="37" spans="2:19" hidden="1" x14ac:dyDescent="0.3">
      <c r="B37" s="49">
        <v>1</v>
      </c>
      <c r="C37" s="49" t="s">
        <v>138</v>
      </c>
      <c r="D37" s="68" t="e">
        <f t="shared" ref="D37:D44" si="4">+(SUMPRODUCT(D7:H7,$D$20:$H$20)*(1-$D$31)+SUMPRODUCT(D7:H7,$D$25:$H$25)*$D$31*(1-$D$32)+SUMPRODUCT(D7:H7,$D$24:$H$24)*$D$31*$D$32)</f>
        <v>#REF!</v>
      </c>
      <c r="E37" s="69"/>
    </row>
    <row r="38" spans="2:19" hidden="1" x14ac:dyDescent="0.3">
      <c r="B38" s="49">
        <v>2</v>
      </c>
      <c r="C38" s="49" t="e">
        <f>#REF!</f>
        <v>#REF!</v>
      </c>
      <c r="D38" s="68" t="e">
        <f t="shared" si="4"/>
        <v>#REF!</v>
      </c>
      <c r="E38" s="69"/>
    </row>
    <row r="39" spans="2:19" hidden="1" x14ac:dyDescent="0.3">
      <c r="B39" s="49">
        <v>3</v>
      </c>
      <c r="C39" s="49" t="e">
        <f>#REF!</f>
        <v>#REF!</v>
      </c>
      <c r="D39" s="68" t="e">
        <f t="shared" si="4"/>
        <v>#REF!</v>
      </c>
      <c r="E39" s="69"/>
    </row>
    <row r="40" spans="2:19" hidden="1" x14ac:dyDescent="0.3">
      <c r="B40" s="49">
        <v>4</v>
      </c>
      <c r="C40" s="49" t="e">
        <f>#REF!</f>
        <v>#REF!</v>
      </c>
      <c r="D40" s="68" t="e">
        <f t="shared" si="4"/>
        <v>#REF!</v>
      </c>
      <c r="E40" s="69"/>
    </row>
    <row r="41" spans="2:19" hidden="1" x14ac:dyDescent="0.3">
      <c r="B41" s="49">
        <v>5</v>
      </c>
      <c r="C41" s="49" t="e">
        <f>#REF!</f>
        <v>#REF!</v>
      </c>
      <c r="D41" s="68" t="e">
        <f t="shared" si="4"/>
        <v>#REF!</v>
      </c>
      <c r="E41" s="69"/>
    </row>
    <row r="42" spans="2:19" hidden="1" x14ac:dyDescent="0.3">
      <c r="B42" s="49">
        <v>6</v>
      </c>
      <c r="C42" s="49" t="e">
        <f>#REF!</f>
        <v>#REF!</v>
      </c>
      <c r="D42" s="68" t="e">
        <f t="shared" si="4"/>
        <v>#REF!</v>
      </c>
      <c r="E42" s="69"/>
    </row>
    <row r="43" spans="2:19" hidden="1" x14ac:dyDescent="0.3">
      <c r="B43" s="49">
        <v>7</v>
      </c>
      <c r="C43" s="49" t="e">
        <f>#REF!</f>
        <v>#REF!</v>
      </c>
      <c r="D43" s="68" t="e">
        <f t="shared" si="4"/>
        <v>#REF!</v>
      </c>
      <c r="E43" s="69"/>
    </row>
    <row r="44" spans="2:19" hidden="1" x14ac:dyDescent="0.3">
      <c r="B44" s="49">
        <v>8</v>
      </c>
      <c r="C44" s="49" t="e">
        <f>#REF!</f>
        <v>#REF!</v>
      </c>
      <c r="D44" s="68" t="e">
        <f t="shared" si="4"/>
        <v>#REF!</v>
      </c>
      <c r="E44" s="69"/>
    </row>
    <row r="45" spans="2:19" hidden="1" x14ac:dyDescent="0.3">
      <c r="D45" s="68"/>
      <c r="E45" s="65"/>
    </row>
    <row r="46" spans="2:19" hidden="1" x14ac:dyDescent="0.3">
      <c r="E46" s="70">
        <v>2022</v>
      </c>
      <c r="F46" s="70">
        <v>2023</v>
      </c>
      <c r="G46" s="70">
        <v>2024</v>
      </c>
      <c r="H46" s="70">
        <v>2025</v>
      </c>
      <c r="I46" s="70">
        <v>2026</v>
      </c>
      <c r="J46" s="70">
        <v>2027</v>
      </c>
      <c r="K46" s="70">
        <v>2028</v>
      </c>
      <c r="L46" s="70">
        <v>2029</v>
      </c>
      <c r="M46" s="70">
        <v>2030</v>
      </c>
      <c r="N46" s="70">
        <v>2031</v>
      </c>
      <c r="O46" s="70">
        <v>2032</v>
      </c>
      <c r="P46" s="70">
        <v>2033</v>
      </c>
      <c r="Q46" s="70">
        <v>2034</v>
      </c>
      <c r="R46" s="70">
        <v>2035</v>
      </c>
      <c r="S46" s="70">
        <v>2036</v>
      </c>
    </row>
    <row r="47" spans="2:19" hidden="1" x14ac:dyDescent="0.3">
      <c r="E47" s="49">
        <v>1</v>
      </c>
      <c r="F47" s="49">
        <v>2</v>
      </c>
      <c r="G47" s="49">
        <v>3</v>
      </c>
      <c r="H47" s="49">
        <v>4</v>
      </c>
      <c r="I47" s="49">
        <f>+H47+1</f>
        <v>5</v>
      </c>
      <c r="J47" s="49">
        <f t="shared" ref="J47:S47" si="5">+I47+1</f>
        <v>6</v>
      </c>
      <c r="K47" s="49">
        <f t="shared" si="5"/>
        <v>7</v>
      </c>
      <c r="L47" s="49">
        <f t="shared" si="5"/>
        <v>8</v>
      </c>
      <c r="M47" s="49">
        <f t="shared" si="5"/>
        <v>9</v>
      </c>
      <c r="N47" s="49">
        <f t="shared" si="5"/>
        <v>10</v>
      </c>
      <c r="O47" s="49">
        <f t="shared" si="5"/>
        <v>11</v>
      </c>
      <c r="P47" s="49">
        <f t="shared" si="5"/>
        <v>12</v>
      </c>
      <c r="Q47" s="49">
        <f t="shared" si="5"/>
        <v>13</v>
      </c>
      <c r="R47" s="49">
        <f>+Q47+1</f>
        <v>14</v>
      </c>
      <c r="S47" s="49">
        <f t="shared" si="5"/>
        <v>15</v>
      </c>
    </row>
    <row r="48" spans="2:19" hidden="1" x14ac:dyDescent="0.3">
      <c r="C48" s="49" t="s">
        <v>138</v>
      </c>
      <c r="E48" s="65" t="e">
        <f t="array" ref="E48:S48">+TRANSPOSE(#REF!)</f>
        <v>#REF!</v>
      </c>
      <c r="F48" s="65" t="e">
        <v>#REF!</v>
      </c>
      <c r="G48" s="65" t="e">
        <v>#REF!</v>
      </c>
      <c r="H48" s="65" t="e">
        <v>#REF!</v>
      </c>
      <c r="I48" s="65" t="e">
        <v>#REF!</v>
      </c>
      <c r="J48" s="65" t="e">
        <v>#REF!</v>
      </c>
      <c r="K48" s="65" t="e">
        <v>#REF!</v>
      </c>
      <c r="L48" s="65" t="e">
        <v>#REF!</v>
      </c>
      <c r="M48" s="65" t="e">
        <v>#REF!</v>
      </c>
      <c r="N48" s="65" t="e">
        <v>#REF!</v>
      </c>
      <c r="O48" s="65" t="e">
        <v>#REF!</v>
      </c>
      <c r="P48" s="65" t="e">
        <v>#REF!</v>
      </c>
      <c r="Q48" s="65" t="e">
        <v>#REF!</v>
      </c>
      <c r="R48" s="65" t="e">
        <v>#REF!</v>
      </c>
      <c r="S48" s="65" t="e">
        <v>#REF!</v>
      </c>
    </row>
    <row r="49" spans="3:19" hidden="1" x14ac:dyDescent="0.3">
      <c r="C49" s="49" t="e">
        <f>#REF!</f>
        <v>#REF!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>VLOOKUP(E47,#REF!,12,0)</f>
        <v>#REF!</v>
      </c>
      <c r="F54" s="65" t="e">
        <f>VLOOKUP(F47,#REF!,12,0)</f>
        <v>#REF!</v>
      </c>
      <c r="G54" s="65" t="e">
        <f>VLOOKUP(G47,#REF!,12,0)</f>
        <v>#REF!</v>
      </c>
      <c r="H54" s="65" t="e">
        <f>VLOOKUP(H47,#REF!,12,0)</f>
        <v>#REF!</v>
      </c>
      <c r="I54" s="65" t="e">
        <f>VLOOKUP(I47,#REF!,12,0)</f>
        <v>#REF!</v>
      </c>
      <c r="J54" s="65" t="e">
        <f>VLOOKUP(J47,#REF!,12,0)</f>
        <v>#REF!</v>
      </c>
      <c r="K54" s="65" t="e">
        <f>VLOOKUP(K47,#REF!,12,0)</f>
        <v>#REF!</v>
      </c>
      <c r="L54" s="65" t="e">
        <f>VLOOKUP(L47,#REF!,12,0)</f>
        <v>#REF!</v>
      </c>
      <c r="M54" s="65" t="e">
        <f>VLOOKUP(M47,#REF!,12,0)</f>
        <v>#REF!</v>
      </c>
      <c r="N54" s="65" t="e">
        <f>VLOOKUP(N47,#REF!,12,0)</f>
        <v>#REF!</v>
      </c>
      <c r="O54" s="65" t="e">
        <f>VLOOKUP(O47,#REF!,12,0)</f>
        <v>#REF!</v>
      </c>
      <c r="P54" s="65" t="e">
        <f>VLOOKUP(P47,#REF!,12,0)</f>
        <v>#REF!</v>
      </c>
      <c r="Q54" s="65" t="e">
        <f>VLOOKUP(Q47,#REF!,12,0)</f>
        <v>#REF!</v>
      </c>
      <c r="R54" s="65" t="e">
        <f>VLOOKUP(R47,#REF!,12,0)</f>
        <v>#REF!</v>
      </c>
      <c r="S54" s="65" t="e">
        <f>VLOOKUP(S47,#REF!,12,0)</f>
        <v>#REF!</v>
      </c>
    </row>
    <row r="55" spans="3:19" hidden="1" x14ac:dyDescent="0.3">
      <c r="C55" s="49" t="e">
        <f>#REF!</f>
        <v>#REF!</v>
      </c>
      <c r="E55" s="65" t="e">
        <f>VLOOKUP(E47,#REF!,12,0)</f>
        <v>#REF!</v>
      </c>
      <c r="F55" s="65" t="e">
        <f>VLOOKUP(F47,#REF!,12,0)</f>
        <v>#REF!</v>
      </c>
      <c r="G55" s="65" t="e">
        <f>VLOOKUP(G47,#REF!,12,0)</f>
        <v>#REF!</v>
      </c>
      <c r="H55" s="65" t="e">
        <f>VLOOKUP(H47,#REF!,12,0)</f>
        <v>#REF!</v>
      </c>
      <c r="I55" s="65" t="e">
        <f>VLOOKUP(I47,#REF!,12,0)</f>
        <v>#REF!</v>
      </c>
      <c r="J55" s="65" t="e">
        <f>VLOOKUP(J47,#REF!,12,0)</f>
        <v>#REF!</v>
      </c>
      <c r="K55" s="65" t="e">
        <f>VLOOKUP(K47,#REF!,12,0)</f>
        <v>#REF!</v>
      </c>
      <c r="L55" s="65" t="e">
        <f>VLOOKUP(L47,#REF!,12,0)</f>
        <v>#REF!</v>
      </c>
      <c r="M55" s="65" t="e">
        <f>VLOOKUP(M47,#REF!,12,0)</f>
        <v>#REF!</v>
      </c>
      <c r="N55" s="65" t="e">
        <f>VLOOKUP(N47,#REF!,12,0)</f>
        <v>#REF!</v>
      </c>
      <c r="O55" s="65" t="e">
        <f>VLOOKUP(O47,#REF!,12,0)</f>
        <v>#REF!</v>
      </c>
      <c r="P55" s="65" t="e">
        <f>VLOOKUP(P47,#REF!,12,0)</f>
        <v>#REF!</v>
      </c>
      <c r="Q55" s="65" t="e">
        <f>VLOOKUP(Q47,#REF!,12,0)</f>
        <v>#REF!</v>
      </c>
      <c r="R55" s="65" t="e">
        <f>VLOOKUP(R47,#REF!,12,0)</f>
        <v>#REF!</v>
      </c>
      <c r="S55" s="65" t="e">
        <f>VLOOKUP(S47,#REF!,12,0)</f>
        <v>#REF!</v>
      </c>
    </row>
    <row r="56" spans="3:19" hidden="1" x14ac:dyDescent="0.3"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3:19" hidden="1" x14ac:dyDescent="0.3">
      <c r="C57" s="71" t="s">
        <v>159</v>
      </c>
      <c r="E57" s="65"/>
      <c r="F57" s="65"/>
      <c r="G57" s="65"/>
      <c r="H57" s="65"/>
      <c r="I57" s="72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49" t="s">
        <v>138</v>
      </c>
      <c r="E58" s="65" t="e">
        <f>+E144</f>
        <v>#REF!</v>
      </c>
      <c r="F58" s="65" t="e">
        <f t="shared" ref="F58:S58" si="6">+F144</f>
        <v>#REF!</v>
      </c>
      <c r="G58" s="65" t="e">
        <f t="shared" si="6"/>
        <v>#REF!</v>
      </c>
      <c r="H58" s="65" t="e">
        <f t="shared" si="6"/>
        <v>#REF!</v>
      </c>
      <c r="I58" s="65" t="e">
        <f t="shared" si="6"/>
        <v>#REF!</v>
      </c>
      <c r="J58" s="65" t="e">
        <f t="shared" si="6"/>
        <v>#REF!</v>
      </c>
      <c r="K58" s="65" t="e">
        <f t="shared" si="6"/>
        <v>#REF!</v>
      </c>
      <c r="L58" s="65" t="e">
        <f t="shared" si="6"/>
        <v>#REF!</v>
      </c>
      <c r="M58" s="65" t="e">
        <f t="shared" si="6"/>
        <v>#REF!</v>
      </c>
      <c r="N58" s="65" t="e">
        <f t="shared" si="6"/>
        <v>#REF!</v>
      </c>
      <c r="O58" s="65" t="e">
        <f t="shared" si="6"/>
        <v>#REF!</v>
      </c>
      <c r="P58" s="65" t="e">
        <f t="shared" si="6"/>
        <v>#REF!</v>
      </c>
      <c r="Q58" s="65" t="e">
        <f t="shared" si="6"/>
        <v>#REF!</v>
      </c>
      <c r="R58" s="65" t="e">
        <f t="shared" si="6"/>
        <v>#REF!</v>
      </c>
      <c r="S58" s="65" t="e">
        <f t="shared" si="6"/>
        <v>#REF!</v>
      </c>
    </row>
    <row r="59" spans="3:19" hidden="1" x14ac:dyDescent="0.3">
      <c r="C59" s="49" t="e">
        <f>#REF!</f>
        <v>#REF!</v>
      </c>
      <c r="E59" s="65" t="e">
        <f t="shared" ref="E59:S65" si="7">+E145</f>
        <v>#REF!</v>
      </c>
      <c r="F59" s="65" t="e">
        <f t="shared" si="7"/>
        <v>#REF!</v>
      </c>
      <c r="G59" s="65" t="e">
        <f t="shared" si="7"/>
        <v>#REF!</v>
      </c>
      <c r="H59" s="65" t="e">
        <f t="shared" si="7"/>
        <v>#REF!</v>
      </c>
      <c r="I59" s="65" t="e">
        <f t="shared" si="7"/>
        <v>#REF!</v>
      </c>
      <c r="J59" s="65" t="e">
        <f t="shared" si="7"/>
        <v>#REF!</v>
      </c>
      <c r="K59" s="65" t="e">
        <f t="shared" si="7"/>
        <v>#REF!</v>
      </c>
      <c r="L59" s="65" t="e">
        <f t="shared" si="7"/>
        <v>#REF!</v>
      </c>
      <c r="M59" s="65" t="e">
        <f t="shared" si="7"/>
        <v>#REF!</v>
      </c>
      <c r="N59" s="65" t="e">
        <f t="shared" si="7"/>
        <v>#REF!</v>
      </c>
      <c r="O59" s="65" t="e">
        <f t="shared" si="7"/>
        <v>#REF!</v>
      </c>
      <c r="P59" s="65" t="e">
        <f t="shared" si="7"/>
        <v>#REF!</v>
      </c>
      <c r="Q59" s="65" t="e">
        <f t="shared" si="7"/>
        <v>#REF!</v>
      </c>
      <c r="R59" s="65" t="e">
        <f t="shared" si="7"/>
        <v>#REF!</v>
      </c>
      <c r="S59" s="65" t="e">
        <f t="shared" si="7"/>
        <v>#REF!</v>
      </c>
    </row>
    <row r="60" spans="3:19" hidden="1" x14ac:dyDescent="0.3">
      <c r="C60" s="49" t="e">
        <f>#REF!</f>
        <v>#REF!</v>
      </c>
      <c r="E60" s="65" t="e">
        <f t="shared" si="7"/>
        <v>#REF!</v>
      </c>
      <c r="F60" s="65" t="e">
        <f t="shared" si="7"/>
        <v>#REF!</v>
      </c>
      <c r="G60" s="65" t="e">
        <f t="shared" si="7"/>
        <v>#REF!</v>
      </c>
      <c r="H60" s="65" t="e">
        <f t="shared" si="7"/>
        <v>#REF!</v>
      </c>
      <c r="I60" s="65" t="e">
        <f t="shared" si="7"/>
        <v>#REF!</v>
      </c>
      <c r="J60" s="65" t="e">
        <f t="shared" si="7"/>
        <v>#REF!</v>
      </c>
      <c r="K60" s="65" t="e">
        <f t="shared" si="7"/>
        <v>#REF!</v>
      </c>
      <c r="L60" s="65" t="e">
        <f t="shared" si="7"/>
        <v>#REF!</v>
      </c>
      <c r="M60" s="65" t="e">
        <f t="shared" si="7"/>
        <v>#REF!</v>
      </c>
      <c r="N60" s="65" t="e">
        <f t="shared" si="7"/>
        <v>#REF!</v>
      </c>
      <c r="O60" s="65" t="e">
        <f t="shared" si="7"/>
        <v>#REF!</v>
      </c>
      <c r="P60" s="65" t="e">
        <f t="shared" si="7"/>
        <v>#REF!</v>
      </c>
      <c r="Q60" s="65" t="e">
        <f t="shared" si="7"/>
        <v>#REF!</v>
      </c>
      <c r="R60" s="65" t="e">
        <f t="shared" si="7"/>
        <v>#REF!</v>
      </c>
      <c r="S60" s="65" t="e">
        <f t="shared" si="7"/>
        <v>#REF!</v>
      </c>
    </row>
    <row r="61" spans="3:19" hidden="1" x14ac:dyDescent="0.3">
      <c r="C61" s="49" t="e">
        <f>#REF!</f>
        <v>#REF!</v>
      </c>
      <c r="E61" s="65" t="e">
        <f t="shared" si="7"/>
        <v>#REF!</v>
      </c>
      <c r="F61" s="65" t="e">
        <f t="shared" si="7"/>
        <v>#REF!</v>
      </c>
      <c r="G61" s="65" t="e">
        <f t="shared" si="7"/>
        <v>#REF!</v>
      </c>
      <c r="H61" s="65" t="e">
        <f t="shared" si="7"/>
        <v>#REF!</v>
      </c>
      <c r="I61" s="65" t="e">
        <f t="shared" si="7"/>
        <v>#REF!</v>
      </c>
      <c r="J61" s="65" t="e">
        <f t="shared" si="7"/>
        <v>#REF!</v>
      </c>
      <c r="K61" s="65" t="e">
        <f t="shared" si="7"/>
        <v>#REF!</v>
      </c>
      <c r="L61" s="65" t="e">
        <f t="shared" si="7"/>
        <v>#REF!</v>
      </c>
      <c r="M61" s="65" t="e">
        <f t="shared" si="7"/>
        <v>#REF!</v>
      </c>
      <c r="N61" s="65" t="e">
        <f t="shared" si="7"/>
        <v>#REF!</v>
      </c>
      <c r="O61" s="65" t="e">
        <f t="shared" si="7"/>
        <v>#REF!</v>
      </c>
      <c r="P61" s="65" t="e">
        <f t="shared" si="7"/>
        <v>#REF!</v>
      </c>
      <c r="Q61" s="65" t="e">
        <f t="shared" si="7"/>
        <v>#REF!</v>
      </c>
      <c r="R61" s="65" t="e">
        <f t="shared" si="7"/>
        <v>#REF!</v>
      </c>
      <c r="S61" s="65" t="e">
        <f t="shared" si="7"/>
        <v>#REF!</v>
      </c>
    </row>
    <row r="62" spans="3:19" hidden="1" x14ac:dyDescent="0.3">
      <c r="C62" s="49" t="e">
        <f>#REF!</f>
        <v>#REF!</v>
      </c>
      <c r="E62" s="65" t="e">
        <f t="shared" si="7"/>
        <v>#REF!</v>
      </c>
      <c r="F62" s="65" t="e">
        <f t="shared" si="7"/>
        <v>#REF!</v>
      </c>
      <c r="G62" s="65" t="e">
        <f t="shared" si="7"/>
        <v>#REF!</v>
      </c>
      <c r="H62" s="65" t="e">
        <f t="shared" si="7"/>
        <v>#REF!</v>
      </c>
      <c r="I62" s="65" t="e">
        <f t="shared" si="7"/>
        <v>#REF!</v>
      </c>
      <c r="J62" s="65" t="e">
        <f t="shared" si="7"/>
        <v>#REF!</v>
      </c>
      <c r="K62" s="65" t="e">
        <f t="shared" si="7"/>
        <v>#REF!</v>
      </c>
      <c r="L62" s="65" t="e">
        <f t="shared" si="7"/>
        <v>#REF!</v>
      </c>
      <c r="M62" s="65" t="e">
        <f t="shared" si="7"/>
        <v>#REF!</v>
      </c>
      <c r="N62" s="65" t="e">
        <f t="shared" si="7"/>
        <v>#REF!</v>
      </c>
      <c r="O62" s="65" t="e">
        <f t="shared" si="7"/>
        <v>#REF!</v>
      </c>
      <c r="P62" s="65" t="e">
        <f t="shared" si="7"/>
        <v>#REF!</v>
      </c>
      <c r="Q62" s="65" t="e">
        <f t="shared" si="7"/>
        <v>#REF!</v>
      </c>
      <c r="R62" s="65" t="e">
        <f t="shared" si="7"/>
        <v>#REF!</v>
      </c>
      <c r="S62" s="65" t="e">
        <f t="shared" si="7"/>
        <v>#REF!</v>
      </c>
    </row>
    <row r="63" spans="3:19" hidden="1" x14ac:dyDescent="0.3">
      <c r="C63" s="49" t="e">
        <f>#REF!</f>
        <v>#REF!</v>
      </c>
      <c r="E63" s="65" t="e">
        <f t="shared" si="7"/>
        <v>#REF!</v>
      </c>
      <c r="F63" s="65" t="e">
        <f t="shared" si="7"/>
        <v>#REF!</v>
      </c>
      <c r="G63" s="65" t="e">
        <f t="shared" si="7"/>
        <v>#REF!</v>
      </c>
      <c r="H63" s="65" t="e">
        <f t="shared" si="7"/>
        <v>#REF!</v>
      </c>
      <c r="I63" s="65" t="e">
        <f t="shared" si="7"/>
        <v>#REF!</v>
      </c>
      <c r="J63" s="65" t="e">
        <f t="shared" si="7"/>
        <v>#REF!</v>
      </c>
      <c r="K63" s="65" t="e">
        <f t="shared" si="7"/>
        <v>#REF!</v>
      </c>
      <c r="L63" s="65" t="e">
        <f t="shared" si="7"/>
        <v>#REF!</v>
      </c>
      <c r="M63" s="65" t="e">
        <f t="shared" si="7"/>
        <v>#REF!</v>
      </c>
      <c r="N63" s="65" t="e">
        <f t="shared" si="7"/>
        <v>#REF!</v>
      </c>
      <c r="O63" s="65" t="e">
        <f t="shared" si="7"/>
        <v>#REF!</v>
      </c>
      <c r="P63" s="65" t="e">
        <f t="shared" si="7"/>
        <v>#REF!</v>
      </c>
      <c r="Q63" s="65" t="e">
        <f t="shared" si="7"/>
        <v>#REF!</v>
      </c>
      <c r="R63" s="65" t="e">
        <f t="shared" si="7"/>
        <v>#REF!</v>
      </c>
      <c r="S63" s="65" t="e">
        <f t="shared" si="7"/>
        <v>#REF!</v>
      </c>
    </row>
    <row r="64" spans="3:19" hidden="1" x14ac:dyDescent="0.3">
      <c r="C64" s="49" t="e">
        <f>#REF!</f>
        <v>#REF!</v>
      </c>
      <c r="E64" s="65" t="e">
        <f t="shared" si="7"/>
        <v>#REF!</v>
      </c>
      <c r="F64" s="65" t="e">
        <f t="shared" si="7"/>
        <v>#REF!</v>
      </c>
      <c r="G64" s="65" t="e">
        <f t="shared" si="7"/>
        <v>#REF!</v>
      </c>
      <c r="H64" s="65" t="e">
        <f t="shared" si="7"/>
        <v>#REF!</v>
      </c>
      <c r="I64" s="65" t="e">
        <f t="shared" si="7"/>
        <v>#REF!</v>
      </c>
      <c r="J64" s="65" t="e">
        <f t="shared" si="7"/>
        <v>#REF!</v>
      </c>
      <c r="K64" s="65" t="e">
        <f t="shared" si="7"/>
        <v>#REF!</v>
      </c>
      <c r="L64" s="65" t="e">
        <f t="shared" si="7"/>
        <v>#REF!</v>
      </c>
      <c r="M64" s="65" t="e">
        <f t="shared" si="7"/>
        <v>#REF!</v>
      </c>
      <c r="N64" s="65" t="e">
        <f t="shared" si="7"/>
        <v>#REF!</v>
      </c>
      <c r="O64" s="65" t="e">
        <f t="shared" si="7"/>
        <v>#REF!</v>
      </c>
      <c r="P64" s="65" t="e">
        <f t="shared" si="7"/>
        <v>#REF!</v>
      </c>
      <c r="Q64" s="65" t="e">
        <f t="shared" si="7"/>
        <v>#REF!</v>
      </c>
      <c r="R64" s="65" t="e">
        <f t="shared" si="7"/>
        <v>#REF!</v>
      </c>
      <c r="S64" s="65" t="e">
        <f t="shared" si="7"/>
        <v>#REF!</v>
      </c>
    </row>
    <row r="65" spans="3:19" hidden="1" x14ac:dyDescent="0.3">
      <c r="C65" s="49" t="e">
        <f>#REF!</f>
        <v>#REF!</v>
      </c>
      <c r="E65" s="65" t="e">
        <f t="shared" si="7"/>
        <v>#REF!</v>
      </c>
      <c r="F65" s="65" t="e">
        <f t="shared" si="7"/>
        <v>#REF!</v>
      </c>
      <c r="G65" s="65" t="e">
        <f t="shared" si="7"/>
        <v>#REF!</v>
      </c>
      <c r="H65" s="65" t="e">
        <f t="shared" si="7"/>
        <v>#REF!</v>
      </c>
      <c r="I65" s="65" t="e">
        <f t="shared" si="7"/>
        <v>#REF!</v>
      </c>
      <c r="J65" s="65" t="e">
        <f t="shared" si="7"/>
        <v>#REF!</v>
      </c>
      <c r="K65" s="65" t="e">
        <f t="shared" si="7"/>
        <v>#REF!</v>
      </c>
      <c r="L65" s="65" t="e">
        <f t="shared" si="7"/>
        <v>#REF!</v>
      </c>
      <c r="M65" s="65" t="e">
        <f t="shared" si="7"/>
        <v>#REF!</v>
      </c>
      <c r="N65" s="65" t="e">
        <f t="shared" si="7"/>
        <v>#REF!</v>
      </c>
      <c r="O65" s="65" t="e">
        <f t="shared" si="7"/>
        <v>#REF!</v>
      </c>
      <c r="P65" s="65" t="e">
        <f t="shared" si="7"/>
        <v>#REF!</v>
      </c>
      <c r="Q65" s="65" t="e">
        <f t="shared" si="7"/>
        <v>#REF!</v>
      </c>
      <c r="R65" s="65" t="e">
        <f t="shared" si="7"/>
        <v>#REF!</v>
      </c>
      <c r="S65" s="65" t="e">
        <f t="shared" si="7"/>
        <v>#REF!</v>
      </c>
    </row>
    <row r="66" spans="3:19" hidden="1" x14ac:dyDescent="0.3"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C68" s="49" t="s">
        <v>138</v>
      </c>
      <c r="E68" s="73" t="e">
        <f t="shared" ref="E68:S75" si="8">+E48/E58</f>
        <v>#REF!</v>
      </c>
      <c r="F68" s="73" t="e">
        <f t="shared" si="8"/>
        <v>#REF!</v>
      </c>
      <c r="G68" s="73" t="e">
        <f t="shared" si="8"/>
        <v>#REF!</v>
      </c>
      <c r="H68" s="73" t="e">
        <f t="shared" si="8"/>
        <v>#REF!</v>
      </c>
      <c r="I68" s="73" t="e">
        <f t="shared" si="8"/>
        <v>#REF!</v>
      </c>
      <c r="J68" s="73" t="e">
        <f t="shared" si="8"/>
        <v>#REF!</v>
      </c>
      <c r="K68" s="73" t="e">
        <f t="shared" si="8"/>
        <v>#REF!</v>
      </c>
      <c r="L68" s="73" t="e">
        <f t="shared" si="8"/>
        <v>#REF!</v>
      </c>
      <c r="M68" s="73" t="e">
        <f t="shared" si="8"/>
        <v>#REF!</v>
      </c>
      <c r="N68" s="73" t="e">
        <f t="shared" si="8"/>
        <v>#REF!</v>
      </c>
      <c r="O68" s="73" t="e">
        <f t="shared" si="8"/>
        <v>#REF!</v>
      </c>
      <c r="P68" s="73" t="e">
        <f t="shared" si="8"/>
        <v>#REF!</v>
      </c>
      <c r="Q68" s="73" t="e">
        <f t="shared" si="8"/>
        <v>#REF!</v>
      </c>
      <c r="R68" s="73" t="e">
        <f t="shared" si="8"/>
        <v>#REF!</v>
      </c>
      <c r="S68" s="73" t="e">
        <f t="shared" si="8"/>
        <v>#REF!</v>
      </c>
    </row>
    <row r="69" spans="3:19" hidden="1" x14ac:dyDescent="0.3">
      <c r="C69" s="49" t="e">
        <f>#REF!</f>
        <v>#REF!</v>
      </c>
      <c r="E69" s="73" t="e">
        <f t="shared" si="8"/>
        <v>#REF!</v>
      </c>
      <c r="F69" s="73" t="e">
        <f t="shared" si="8"/>
        <v>#REF!</v>
      </c>
      <c r="G69" s="73" t="e">
        <f t="shared" si="8"/>
        <v>#REF!</v>
      </c>
      <c r="H69" s="73" t="e">
        <f t="shared" si="8"/>
        <v>#REF!</v>
      </c>
      <c r="I69" s="73" t="e">
        <f t="shared" si="8"/>
        <v>#REF!</v>
      </c>
      <c r="J69" s="73" t="e">
        <f t="shared" si="8"/>
        <v>#REF!</v>
      </c>
      <c r="K69" s="73" t="e">
        <f t="shared" si="8"/>
        <v>#REF!</v>
      </c>
      <c r="L69" s="73" t="e">
        <f t="shared" si="8"/>
        <v>#REF!</v>
      </c>
      <c r="M69" s="73" t="e">
        <f t="shared" si="8"/>
        <v>#REF!</v>
      </c>
      <c r="N69" s="73" t="e">
        <f t="shared" si="8"/>
        <v>#REF!</v>
      </c>
      <c r="O69" s="73" t="e">
        <f t="shared" si="8"/>
        <v>#REF!</v>
      </c>
      <c r="P69" s="73" t="e">
        <f t="shared" si="8"/>
        <v>#REF!</v>
      </c>
      <c r="Q69" s="73" t="e">
        <f t="shared" si="8"/>
        <v>#REF!</v>
      </c>
      <c r="R69" s="73" t="e">
        <f t="shared" si="8"/>
        <v>#REF!</v>
      </c>
      <c r="S69" s="73" t="e">
        <f t="shared" si="8"/>
        <v>#REF!</v>
      </c>
    </row>
    <row r="70" spans="3:19" hidden="1" x14ac:dyDescent="0.3">
      <c r="C70" s="49" t="e">
        <f>#REF!</f>
        <v>#REF!</v>
      </c>
      <c r="E70" s="73" t="e">
        <f t="shared" si="8"/>
        <v>#REF!</v>
      </c>
      <c r="F70" s="73" t="e">
        <f t="shared" si="8"/>
        <v>#REF!</v>
      </c>
      <c r="G70" s="73" t="e">
        <f t="shared" si="8"/>
        <v>#REF!</v>
      </c>
      <c r="H70" s="73" t="e">
        <f t="shared" si="8"/>
        <v>#REF!</v>
      </c>
      <c r="I70" s="73" t="e">
        <f t="shared" si="8"/>
        <v>#REF!</v>
      </c>
      <c r="J70" s="73" t="e">
        <f t="shared" si="8"/>
        <v>#REF!</v>
      </c>
      <c r="K70" s="73" t="e">
        <f t="shared" si="8"/>
        <v>#REF!</v>
      </c>
      <c r="L70" s="73" t="e">
        <f t="shared" si="8"/>
        <v>#REF!</v>
      </c>
      <c r="M70" s="73" t="e">
        <f t="shared" si="8"/>
        <v>#REF!</v>
      </c>
      <c r="N70" s="73" t="e">
        <f t="shared" si="8"/>
        <v>#REF!</v>
      </c>
      <c r="O70" s="73" t="e">
        <f t="shared" si="8"/>
        <v>#REF!</v>
      </c>
      <c r="P70" s="73" t="e">
        <f t="shared" si="8"/>
        <v>#REF!</v>
      </c>
      <c r="Q70" s="73" t="e">
        <f t="shared" si="8"/>
        <v>#REF!</v>
      </c>
      <c r="R70" s="73" t="e">
        <f t="shared" si="8"/>
        <v>#REF!</v>
      </c>
      <c r="S70" s="73" t="e">
        <f t="shared" si="8"/>
        <v>#REF!</v>
      </c>
    </row>
    <row r="71" spans="3:19" hidden="1" x14ac:dyDescent="0.3">
      <c r="C71" s="49" t="e">
        <f>#REF!</f>
        <v>#REF!</v>
      </c>
      <c r="E71" s="73" t="e">
        <f t="shared" si="8"/>
        <v>#REF!</v>
      </c>
      <c r="F71" s="73" t="e">
        <f t="shared" si="8"/>
        <v>#REF!</v>
      </c>
      <c r="G71" s="73" t="e">
        <f t="shared" si="8"/>
        <v>#REF!</v>
      </c>
      <c r="H71" s="73" t="e">
        <f t="shared" si="8"/>
        <v>#REF!</v>
      </c>
      <c r="I71" s="73" t="e">
        <f t="shared" si="8"/>
        <v>#REF!</v>
      </c>
      <c r="J71" s="73" t="e">
        <f t="shared" si="8"/>
        <v>#REF!</v>
      </c>
      <c r="K71" s="73" t="e">
        <f t="shared" si="8"/>
        <v>#REF!</v>
      </c>
      <c r="L71" s="73" t="e">
        <f t="shared" si="8"/>
        <v>#REF!</v>
      </c>
      <c r="M71" s="73" t="e">
        <f t="shared" si="8"/>
        <v>#REF!</v>
      </c>
      <c r="N71" s="73" t="e">
        <f t="shared" si="8"/>
        <v>#REF!</v>
      </c>
      <c r="O71" s="73" t="e">
        <f t="shared" si="8"/>
        <v>#REF!</v>
      </c>
      <c r="P71" s="73" t="e">
        <f t="shared" si="8"/>
        <v>#REF!</v>
      </c>
      <c r="Q71" s="73" t="e">
        <f t="shared" si="8"/>
        <v>#REF!</v>
      </c>
      <c r="R71" s="73" t="e">
        <f t="shared" si="8"/>
        <v>#REF!</v>
      </c>
      <c r="S71" s="73" t="e">
        <f t="shared" si="8"/>
        <v>#REF!</v>
      </c>
    </row>
    <row r="72" spans="3:19" hidden="1" x14ac:dyDescent="0.3">
      <c r="C72" s="49" t="e">
        <f>#REF!</f>
        <v>#REF!</v>
      </c>
      <c r="E72" s="73" t="e">
        <f t="shared" si="8"/>
        <v>#REF!</v>
      </c>
      <c r="F72" s="73" t="e">
        <f t="shared" si="8"/>
        <v>#REF!</v>
      </c>
      <c r="G72" s="73" t="e">
        <f t="shared" si="8"/>
        <v>#REF!</v>
      </c>
      <c r="H72" s="73" t="e">
        <f t="shared" si="8"/>
        <v>#REF!</v>
      </c>
      <c r="I72" s="73" t="e">
        <f t="shared" si="8"/>
        <v>#REF!</v>
      </c>
      <c r="J72" s="73" t="e">
        <f t="shared" si="8"/>
        <v>#REF!</v>
      </c>
      <c r="K72" s="73" t="e">
        <f t="shared" si="8"/>
        <v>#REF!</v>
      </c>
      <c r="L72" s="73" t="e">
        <f t="shared" si="8"/>
        <v>#REF!</v>
      </c>
      <c r="M72" s="73" t="e">
        <f t="shared" si="8"/>
        <v>#REF!</v>
      </c>
      <c r="N72" s="73" t="e">
        <f t="shared" si="8"/>
        <v>#REF!</v>
      </c>
      <c r="O72" s="73" t="e">
        <f t="shared" si="8"/>
        <v>#REF!</v>
      </c>
      <c r="P72" s="73" t="e">
        <f t="shared" si="8"/>
        <v>#REF!</v>
      </c>
      <c r="Q72" s="73" t="e">
        <f t="shared" si="8"/>
        <v>#REF!</v>
      </c>
      <c r="R72" s="73" t="e">
        <f t="shared" si="8"/>
        <v>#REF!</v>
      </c>
      <c r="S72" s="73" t="e">
        <f t="shared" si="8"/>
        <v>#REF!</v>
      </c>
    </row>
    <row r="73" spans="3:19" hidden="1" x14ac:dyDescent="0.3">
      <c r="C73" s="49" t="e">
        <f>#REF!</f>
        <v>#REF!</v>
      </c>
      <c r="E73" s="73" t="e">
        <f t="shared" si="8"/>
        <v>#REF!</v>
      </c>
      <c r="F73" s="73" t="e">
        <f t="shared" si="8"/>
        <v>#REF!</v>
      </c>
      <c r="G73" s="73" t="e">
        <f t="shared" si="8"/>
        <v>#REF!</v>
      </c>
      <c r="H73" s="73" t="e">
        <f t="shared" si="8"/>
        <v>#REF!</v>
      </c>
      <c r="I73" s="73" t="e">
        <f t="shared" si="8"/>
        <v>#REF!</v>
      </c>
      <c r="J73" s="73" t="e">
        <f t="shared" si="8"/>
        <v>#REF!</v>
      </c>
      <c r="K73" s="73" t="e">
        <f t="shared" si="8"/>
        <v>#REF!</v>
      </c>
      <c r="L73" s="73" t="e">
        <f t="shared" si="8"/>
        <v>#REF!</v>
      </c>
      <c r="M73" s="73" t="e">
        <f t="shared" si="8"/>
        <v>#REF!</v>
      </c>
      <c r="N73" s="73" t="e">
        <f t="shared" si="8"/>
        <v>#REF!</v>
      </c>
      <c r="O73" s="73" t="e">
        <f t="shared" si="8"/>
        <v>#REF!</v>
      </c>
      <c r="P73" s="73" t="e">
        <f t="shared" si="8"/>
        <v>#REF!</v>
      </c>
      <c r="Q73" s="73" t="e">
        <f t="shared" si="8"/>
        <v>#REF!</v>
      </c>
      <c r="R73" s="73" t="e">
        <f t="shared" si="8"/>
        <v>#REF!</v>
      </c>
      <c r="S73" s="73" t="e">
        <f t="shared" si="8"/>
        <v>#REF!</v>
      </c>
    </row>
    <row r="74" spans="3:19" hidden="1" x14ac:dyDescent="0.3">
      <c r="C74" s="49" t="e">
        <f>#REF!</f>
        <v>#REF!</v>
      </c>
      <c r="E74" s="73" t="e">
        <f t="shared" si="8"/>
        <v>#REF!</v>
      </c>
      <c r="F74" s="73" t="e">
        <f t="shared" si="8"/>
        <v>#REF!</v>
      </c>
      <c r="G74" s="73" t="e">
        <f t="shared" si="8"/>
        <v>#REF!</v>
      </c>
      <c r="H74" s="73" t="e">
        <f t="shared" si="8"/>
        <v>#REF!</v>
      </c>
      <c r="I74" s="73" t="e">
        <f t="shared" si="8"/>
        <v>#REF!</v>
      </c>
      <c r="J74" s="73" t="e">
        <f t="shared" si="8"/>
        <v>#REF!</v>
      </c>
      <c r="K74" s="73" t="e">
        <f t="shared" si="8"/>
        <v>#REF!</v>
      </c>
      <c r="L74" s="73" t="e">
        <f t="shared" si="8"/>
        <v>#REF!</v>
      </c>
      <c r="M74" s="73" t="e">
        <f t="shared" si="8"/>
        <v>#REF!</v>
      </c>
      <c r="N74" s="73" t="e">
        <f t="shared" si="8"/>
        <v>#REF!</v>
      </c>
      <c r="O74" s="73" t="e">
        <f t="shared" si="8"/>
        <v>#REF!</v>
      </c>
      <c r="P74" s="73" t="e">
        <f t="shared" si="8"/>
        <v>#REF!</v>
      </c>
      <c r="Q74" s="73" t="e">
        <f t="shared" si="8"/>
        <v>#REF!</v>
      </c>
      <c r="R74" s="73" t="e">
        <f t="shared" si="8"/>
        <v>#REF!</v>
      </c>
      <c r="S74" s="73" t="e">
        <f t="shared" si="8"/>
        <v>#REF!</v>
      </c>
    </row>
    <row r="75" spans="3:19" hidden="1" x14ac:dyDescent="0.3">
      <c r="C75" s="49" t="e">
        <f>#REF!</f>
        <v>#REF!</v>
      </c>
      <c r="E75" s="73" t="e">
        <f t="shared" si="8"/>
        <v>#REF!</v>
      </c>
      <c r="F75" s="73" t="e">
        <f t="shared" si="8"/>
        <v>#REF!</v>
      </c>
      <c r="G75" s="73" t="e">
        <f t="shared" si="8"/>
        <v>#REF!</v>
      </c>
      <c r="H75" s="73" t="e">
        <f t="shared" si="8"/>
        <v>#REF!</v>
      </c>
      <c r="I75" s="73" t="e">
        <f t="shared" si="8"/>
        <v>#REF!</v>
      </c>
      <c r="J75" s="73" t="e">
        <f t="shared" si="8"/>
        <v>#REF!</v>
      </c>
      <c r="K75" s="73" t="e">
        <f t="shared" si="8"/>
        <v>#REF!</v>
      </c>
      <c r="L75" s="73" t="e">
        <f t="shared" si="8"/>
        <v>#REF!</v>
      </c>
      <c r="M75" s="73" t="e">
        <f t="shared" si="8"/>
        <v>#REF!</v>
      </c>
      <c r="N75" s="73" t="e">
        <f t="shared" si="8"/>
        <v>#REF!</v>
      </c>
      <c r="O75" s="73" t="e">
        <f t="shared" si="8"/>
        <v>#REF!</v>
      </c>
      <c r="P75" s="73" t="e">
        <f t="shared" si="8"/>
        <v>#REF!</v>
      </c>
      <c r="Q75" s="73" t="e">
        <f t="shared" si="8"/>
        <v>#REF!</v>
      </c>
      <c r="R75" s="73" t="e">
        <f t="shared" si="8"/>
        <v>#REF!</v>
      </c>
      <c r="S75" s="73" t="e">
        <f t="shared" si="8"/>
        <v>#REF!</v>
      </c>
    </row>
    <row r="76" spans="3:19" hidden="1" x14ac:dyDescent="0.3"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3:19" hidden="1" x14ac:dyDescent="0.3">
      <c r="C77" s="49" t="s">
        <v>138</v>
      </c>
      <c r="E77" s="65" t="e">
        <f t="shared" ref="E77:S84" si="9">+$E37-(1+E68*$D$88)*$E37</f>
        <v>#REF!</v>
      </c>
      <c r="F77" s="65" t="e">
        <f t="shared" si="9"/>
        <v>#REF!</v>
      </c>
      <c r="G77" s="65" t="e">
        <f t="shared" si="9"/>
        <v>#REF!</v>
      </c>
      <c r="H77" s="65" t="e">
        <f t="shared" si="9"/>
        <v>#REF!</v>
      </c>
      <c r="I77" s="65" t="e">
        <f t="shared" si="9"/>
        <v>#REF!</v>
      </c>
      <c r="J77" s="65" t="e">
        <f t="shared" si="9"/>
        <v>#REF!</v>
      </c>
      <c r="K77" s="65" t="e">
        <f t="shared" si="9"/>
        <v>#REF!</v>
      </c>
      <c r="L77" s="65" t="e">
        <f t="shared" si="9"/>
        <v>#REF!</v>
      </c>
      <c r="M77" s="65" t="e">
        <f t="shared" si="9"/>
        <v>#REF!</v>
      </c>
      <c r="N77" s="65" t="e">
        <f t="shared" si="9"/>
        <v>#REF!</v>
      </c>
      <c r="O77" s="65" t="e">
        <f t="shared" si="9"/>
        <v>#REF!</v>
      </c>
      <c r="P77" s="65" t="e">
        <f t="shared" si="9"/>
        <v>#REF!</v>
      </c>
      <c r="Q77" s="65" t="e">
        <f t="shared" si="9"/>
        <v>#REF!</v>
      </c>
      <c r="R77" s="65" t="e">
        <f t="shared" si="9"/>
        <v>#REF!</v>
      </c>
      <c r="S77" s="65" t="e">
        <f t="shared" si="9"/>
        <v>#REF!</v>
      </c>
    </row>
    <row r="78" spans="3:19" hidden="1" x14ac:dyDescent="0.3">
      <c r="C78" s="49" t="e">
        <f>#REF!</f>
        <v>#REF!</v>
      </c>
      <c r="E78" s="65" t="e">
        <f t="shared" si="9"/>
        <v>#REF!</v>
      </c>
      <c r="F78" s="65" t="e">
        <f t="shared" si="9"/>
        <v>#REF!</v>
      </c>
      <c r="G78" s="65" t="e">
        <f t="shared" si="9"/>
        <v>#REF!</v>
      </c>
      <c r="H78" s="65" t="e">
        <f t="shared" si="9"/>
        <v>#REF!</v>
      </c>
      <c r="I78" s="65" t="e">
        <f t="shared" si="9"/>
        <v>#REF!</v>
      </c>
      <c r="J78" s="65" t="e">
        <f t="shared" si="9"/>
        <v>#REF!</v>
      </c>
      <c r="K78" s="65" t="e">
        <f t="shared" si="9"/>
        <v>#REF!</v>
      </c>
      <c r="L78" s="65" t="e">
        <f t="shared" si="9"/>
        <v>#REF!</v>
      </c>
      <c r="M78" s="65" t="e">
        <f t="shared" si="9"/>
        <v>#REF!</v>
      </c>
      <c r="N78" s="65" t="e">
        <f t="shared" si="9"/>
        <v>#REF!</v>
      </c>
      <c r="O78" s="65" t="e">
        <f t="shared" si="9"/>
        <v>#REF!</v>
      </c>
      <c r="P78" s="65" t="e">
        <f t="shared" si="9"/>
        <v>#REF!</v>
      </c>
      <c r="Q78" s="65" t="e">
        <f t="shared" si="9"/>
        <v>#REF!</v>
      </c>
      <c r="R78" s="65" t="e">
        <f t="shared" si="9"/>
        <v>#REF!</v>
      </c>
      <c r="S78" s="65" t="e">
        <f t="shared" si="9"/>
        <v>#REF!</v>
      </c>
    </row>
    <row r="79" spans="3:19" hidden="1" x14ac:dyDescent="0.3">
      <c r="C79" s="49" t="e">
        <f>#REF!</f>
        <v>#REF!</v>
      </c>
      <c r="E79" s="65" t="e">
        <f t="shared" si="9"/>
        <v>#REF!</v>
      </c>
      <c r="F79" s="65" t="e">
        <f t="shared" si="9"/>
        <v>#REF!</v>
      </c>
      <c r="G79" s="65" t="e">
        <f t="shared" si="9"/>
        <v>#REF!</v>
      </c>
      <c r="H79" s="65" t="e">
        <f t="shared" si="9"/>
        <v>#REF!</v>
      </c>
      <c r="I79" s="65" t="e">
        <f t="shared" si="9"/>
        <v>#REF!</v>
      </c>
      <c r="J79" s="65" t="e">
        <f t="shared" si="9"/>
        <v>#REF!</v>
      </c>
      <c r="K79" s="65" t="e">
        <f t="shared" si="9"/>
        <v>#REF!</v>
      </c>
      <c r="L79" s="65" t="e">
        <f t="shared" si="9"/>
        <v>#REF!</v>
      </c>
      <c r="M79" s="65" t="e">
        <f t="shared" si="9"/>
        <v>#REF!</v>
      </c>
      <c r="N79" s="65" t="e">
        <f t="shared" si="9"/>
        <v>#REF!</v>
      </c>
      <c r="O79" s="65" t="e">
        <f t="shared" si="9"/>
        <v>#REF!</v>
      </c>
      <c r="P79" s="65" t="e">
        <f t="shared" si="9"/>
        <v>#REF!</v>
      </c>
      <c r="Q79" s="65" t="e">
        <f t="shared" si="9"/>
        <v>#REF!</v>
      </c>
      <c r="R79" s="65" t="e">
        <f t="shared" si="9"/>
        <v>#REF!</v>
      </c>
      <c r="S79" s="65" t="e">
        <f t="shared" si="9"/>
        <v>#REF!</v>
      </c>
    </row>
    <row r="80" spans="3:19" hidden="1" x14ac:dyDescent="0.3">
      <c r="C80" s="49" t="e">
        <f>#REF!</f>
        <v>#REF!</v>
      </c>
      <c r="E80" s="65" t="e">
        <f t="shared" si="9"/>
        <v>#REF!</v>
      </c>
      <c r="F80" s="65" t="e">
        <f t="shared" si="9"/>
        <v>#REF!</v>
      </c>
      <c r="G80" s="65" t="e">
        <f t="shared" si="9"/>
        <v>#REF!</v>
      </c>
      <c r="H80" s="65" t="e">
        <f t="shared" si="9"/>
        <v>#REF!</v>
      </c>
      <c r="I80" s="65" t="e">
        <f t="shared" si="9"/>
        <v>#REF!</v>
      </c>
      <c r="J80" s="65" t="e">
        <f t="shared" si="9"/>
        <v>#REF!</v>
      </c>
      <c r="K80" s="65" t="e">
        <f t="shared" si="9"/>
        <v>#REF!</v>
      </c>
      <c r="L80" s="65" t="e">
        <f t="shared" si="9"/>
        <v>#REF!</v>
      </c>
      <c r="M80" s="65" t="e">
        <f t="shared" si="9"/>
        <v>#REF!</v>
      </c>
      <c r="N80" s="65" t="e">
        <f t="shared" si="9"/>
        <v>#REF!</v>
      </c>
      <c r="O80" s="65" t="e">
        <f t="shared" si="9"/>
        <v>#REF!</v>
      </c>
      <c r="P80" s="65" t="e">
        <f t="shared" si="9"/>
        <v>#REF!</v>
      </c>
      <c r="Q80" s="65" t="e">
        <f t="shared" si="9"/>
        <v>#REF!</v>
      </c>
      <c r="R80" s="65" t="e">
        <f t="shared" si="9"/>
        <v>#REF!</v>
      </c>
      <c r="S80" s="65" t="e">
        <f t="shared" si="9"/>
        <v>#REF!</v>
      </c>
    </row>
    <row r="81" spans="3:19" hidden="1" x14ac:dyDescent="0.3">
      <c r="C81" s="49" t="e">
        <f>#REF!</f>
        <v>#REF!</v>
      </c>
      <c r="E81" s="65" t="e">
        <f t="shared" si="9"/>
        <v>#REF!</v>
      </c>
      <c r="F81" s="65" t="e">
        <f t="shared" si="9"/>
        <v>#REF!</v>
      </c>
      <c r="G81" s="65" t="e">
        <f t="shared" si="9"/>
        <v>#REF!</v>
      </c>
      <c r="H81" s="65" t="e">
        <f t="shared" si="9"/>
        <v>#REF!</v>
      </c>
      <c r="I81" s="65" t="e">
        <f t="shared" si="9"/>
        <v>#REF!</v>
      </c>
      <c r="J81" s="65" t="e">
        <f t="shared" si="9"/>
        <v>#REF!</v>
      </c>
      <c r="K81" s="65" t="e">
        <f t="shared" si="9"/>
        <v>#REF!</v>
      </c>
      <c r="L81" s="65" t="e">
        <f t="shared" si="9"/>
        <v>#REF!</v>
      </c>
      <c r="M81" s="65" t="e">
        <f t="shared" si="9"/>
        <v>#REF!</v>
      </c>
      <c r="N81" s="65" t="e">
        <f t="shared" si="9"/>
        <v>#REF!</v>
      </c>
      <c r="O81" s="65" t="e">
        <f t="shared" si="9"/>
        <v>#REF!</v>
      </c>
      <c r="P81" s="65" t="e">
        <f t="shared" si="9"/>
        <v>#REF!</v>
      </c>
      <c r="Q81" s="65" t="e">
        <f t="shared" si="9"/>
        <v>#REF!</v>
      </c>
      <c r="R81" s="65" t="e">
        <f t="shared" si="9"/>
        <v>#REF!</v>
      </c>
      <c r="S81" s="65" t="e">
        <f t="shared" si="9"/>
        <v>#REF!</v>
      </c>
    </row>
    <row r="82" spans="3:19" hidden="1" x14ac:dyDescent="0.3">
      <c r="C82" s="49" t="e">
        <f>#REF!</f>
        <v>#REF!</v>
      </c>
      <c r="E82" s="65" t="e">
        <f t="shared" si="9"/>
        <v>#REF!</v>
      </c>
      <c r="F82" s="65" t="e">
        <f t="shared" si="9"/>
        <v>#REF!</v>
      </c>
      <c r="G82" s="65" t="e">
        <f t="shared" si="9"/>
        <v>#REF!</v>
      </c>
      <c r="H82" s="65" t="e">
        <f t="shared" si="9"/>
        <v>#REF!</v>
      </c>
      <c r="I82" s="65" t="e">
        <f t="shared" si="9"/>
        <v>#REF!</v>
      </c>
      <c r="J82" s="65" t="e">
        <f t="shared" si="9"/>
        <v>#REF!</v>
      </c>
      <c r="K82" s="65" t="e">
        <f t="shared" si="9"/>
        <v>#REF!</v>
      </c>
      <c r="L82" s="65" t="e">
        <f t="shared" si="9"/>
        <v>#REF!</v>
      </c>
      <c r="M82" s="65" t="e">
        <f t="shared" si="9"/>
        <v>#REF!</v>
      </c>
      <c r="N82" s="65" t="e">
        <f t="shared" si="9"/>
        <v>#REF!</v>
      </c>
      <c r="O82" s="65" t="e">
        <f t="shared" si="9"/>
        <v>#REF!</v>
      </c>
      <c r="P82" s="65" t="e">
        <f t="shared" si="9"/>
        <v>#REF!</v>
      </c>
      <c r="Q82" s="65" t="e">
        <f t="shared" si="9"/>
        <v>#REF!</v>
      </c>
      <c r="R82" s="65" t="e">
        <f t="shared" si="9"/>
        <v>#REF!</v>
      </c>
      <c r="S82" s="65" t="e">
        <f t="shared" si="9"/>
        <v>#REF!</v>
      </c>
    </row>
    <row r="83" spans="3:19" hidden="1" x14ac:dyDescent="0.3">
      <c r="C83" s="49" t="e">
        <f>#REF!</f>
        <v>#REF!</v>
      </c>
      <c r="E83" s="65" t="e">
        <f t="shared" si="9"/>
        <v>#REF!</v>
      </c>
      <c r="F83" s="65" t="e">
        <f t="shared" si="9"/>
        <v>#REF!</v>
      </c>
      <c r="G83" s="65" t="e">
        <f t="shared" si="9"/>
        <v>#REF!</v>
      </c>
      <c r="H83" s="65" t="e">
        <f t="shared" si="9"/>
        <v>#REF!</v>
      </c>
      <c r="I83" s="65" t="e">
        <f t="shared" si="9"/>
        <v>#REF!</v>
      </c>
      <c r="J83" s="65" t="e">
        <f t="shared" si="9"/>
        <v>#REF!</v>
      </c>
      <c r="K83" s="65" t="e">
        <f t="shared" si="9"/>
        <v>#REF!</v>
      </c>
      <c r="L83" s="65" t="e">
        <f t="shared" si="9"/>
        <v>#REF!</v>
      </c>
      <c r="M83" s="65" t="e">
        <f t="shared" si="9"/>
        <v>#REF!</v>
      </c>
      <c r="N83" s="65" t="e">
        <f t="shared" si="9"/>
        <v>#REF!</v>
      </c>
      <c r="O83" s="65" t="e">
        <f t="shared" si="9"/>
        <v>#REF!</v>
      </c>
      <c r="P83" s="65" t="e">
        <f t="shared" si="9"/>
        <v>#REF!</v>
      </c>
      <c r="Q83" s="65" t="e">
        <f t="shared" si="9"/>
        <v>#REF!</v>
      </c>
      <c r="R83" s="65" t="e">
        <f t="shared" si="9"/>
        <v>#REF!</v>
      </c>
      <c r="S83" s="65" t="e">
        <f t="shared" si="9"/>
        <v>#REF!</v>
      </c>
    </row>
    <row r="84" spans="3:19" hidden="1" x14ac:dyDescent="0.3">
      <c r="C84" s="49" t="e">
        <f>#REF!</f>
        <v>#REF!</v>
      </c>
      <c r="E84" s="65" t="e">
        <f t="shared" si="9"/>
        <v>#REF!</v>
      </c>
      <c r="F84" s="65" t="e">
        <f t="shared" si="9"/>
        <v>#REF!</v>
      </c>
      <c r="G84" s="65" t="e">
        <f t="shared" si="9"/>
        <v>#REF!</v>
      </c>
      <c r="H84" s="65" t="e">
        <f t="shared" si="9"/>
        <v>#REF!</v>
      </c>
      <c r="I84" s="65" t="e">
        <f t="shared" si="9"/>
        <v>#REF!</v>
      </c>
      <c r="J84" s="65" t="e">
        <f t="shared" si="9"/>
        <v>#REF!</v>
      </c>
      <c r="K84" s="65" t="e">
        <f t="shared" si="9"/>
        <v>#REF!</v>
      </c>
      <c r="L84" s="65" t="e">
        <f t="shared" si="9"/>
        <v>#REF!</v>
      </c>
      <c r="M84" s="65" t="e">
        <f t="shared" si="9"/>
        <v>#REF!</v>
      </c>
      <c r="N84" s="65" t="e">
        <f t="shared" si="9"/>
        <v>#REF!</v>
      </c>
      <c r="O84" s="65" t="e">
        <f t="shared" si="9"/>
        <v>#REF!</v>
      </c>
      <c r="P84" s="65" t="e">
        <f t="shared" si="9"/>
        <v>#REF!</v>
      </c>
      <c r="Q84" s="65" t="e">
        <f t="shared" si="9"/>
        <v>#REF!</v>
      </c>
      <c r="R84" s="65" t="e">
        <f t="shared" si="9"/>
        <v>#REF!</v>
      </c>
      <c r="S84" s="65" t="e">
        <f t="shared" si="9"/>
        <v>#REF!</v>
      </c>
    </row>
    <row r="85" spans="3:19" hidden="1" x14ac:dyDescent="0.3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</row>
    <row r="86" spans="3:19" hidden="1" x14ac:dyDescent="0.3"/>
    <row r="87" spans="3:19" x14ac:dyDescent="0.3">
      <c r="C87" s="49" t="s">
        <v>156</v>
      </c>
      <c r="D87" s="65">
        <v>30991.74</v>
      </c>
    </row>
    <row r="88" spans="3:19" x14ac:dyDescent="0.3">
      <c r="C88" s="49" t="s">
        <v>160</v>
      </c>
      <c r="D88" s="49">
        <v>-0.45</v>
      </c>
    </row>
    <row r="90" spans="3:19" x14ac:dyDescent="0.3">
      <c r="C90" s="49" t="s">
        <v>161</v>
      </c>
      <c r="D90" s="49">
        <v>14</v>
      </c>
    </row>
    <row r="91" spans="3:19" x14ac:dyDescent="0.3">
      <c r="C91" s="49" t="s">
        <v>162</v>
      </c>
    </row>
    <row r="92" spans="3:19" x14ac:dyDescent="0.3">
      <c r="C92" s="49" t="s">
        <v>163</v>
      </c>
      <c r="D92" s="49">
        <v>10</v>
      </c>
    </row>
    <row r="96" spans="3:19" x14ac:dyDescent="0.3">
      <c r="E96" s="60"/>
    </row>
    <row r="97" spans="1:22" s="74" customFormat="1" ht="13.8" x14ac:dyDescent="0.3">
      <c r="C97" s="75" t="s">
        <v>164</v>
      </c>
      <c r="D97" s="76">
        <v>0</v>
      </c>
      <c r="E97" s="76">
        <f>+D97+1</f>
        <v>1</v>
      </c>
      <c r="F97" s="76">
        <f t="shared" ref="F97:S98" si="10">+E97+1</f>
        <v>2</v>
      </c>
      <c r="G97" s="76">
        <f t="shared" si="10"/>
        <v>3</v>
      </c>
      <c r="H97" s="76">
        <f t="shared" si="10"/>
        <v>4</v>
      </c>
      <c r="I97" s="76">
        <f t="shared" si="10"/>
        <v>5</v>
      </c>
      <c r="J97" s="76">
        <f t="shared" si="10"/>
        <v>6</v>
      </c>
      <c r="K97" s="76">
        <f t="shared" si="10"/>
        <v>7</v>
      </c>
      <c r="L97" s="76">
        <f t="shared" si="10"/>
        <v>8</v>
      </c>
      <c r="M97" s="76">
        <f t="shared" si="10"/>
        <v>9</v>
      </c>
      <c r="N97" s="76">
        <f t="shared" si="10"/>
        <v>10</v>
      </c>
      <c r="O97" s="76">
        <f t="shared" si="10"/>
        <v>11</v>
      </c>
      <c r="P97" s="76">
        <f t="shared" si="10"/>
        <v>12</v>
      </c>
      <c r="Q97" s="76">
        <f t="shared" si="10"/>
        <v>13</v>
      </c>
      <c r="R97" s="76">
        <f t="shared" si="10"/>
        <v>14</v>
      </c>
      <c r="S97" s="76">
        <f t="shared" si="10"/>
        <v>15</v>
      </c>
    </row>
    <row r="98" spans="1:22" s="77" customFormat="1" ht="23.25" customHeight="1" x14ac:dyDescent="0.3">
      <c r="B98" s="78" t="s">
        <v>165</v>
      </c>
      <c r="C98" s="79" t="s">
        <v>166</v>
      </c>
      <c r="D98" s="70">
        <v>2021</v>
      </c>
      <c r="E98" s="70">
        <f>+D98+1</f>
        <v>2022</v>
      </c>
      <c r="F98" s="70">
        <f t="shared" si="10"/>
        <v>2023</v>
      </c>
      <c r="G98" s="70">
        <f t="shared" si="10"/>
        <v>2024</v>
      </c>
      <c r="H98" s="70">
        <f t="shared" si="10"/>
        <v>2025</v>
      </c>
      <c r="I98" s="70">
        <f t="shared" si="10"/>
        <v>2026</v>
      </c>
      <c r="J98" s="70">
        <f t="shared" si="10"/>
        <v>2027</v>
      </c>
      <c r="K98" s="70">
        <f t="shared" si="10"/>
        <v>2028</v>
      </c>
      <c r="L98" s="70">
        <f t="shared" si="10"/>
        <v>2029</v>
      </c>
      <c r="M98" s="70">
        <f t="shared" si="10"/>
        <v>2030</v>
      </c>
      <c r="N98" s="70">
        <f t="shared" si="10"/>
        <v>2031</v>
      </c>
      <c r="O98" s="70">
        <f t="shared" si="10"/>
        <v>2032</v>
      </c>
      <c r="P98" s="70">
        <f t="shared" si="10"/>
        <v>2033</v>
      </c>
      <c r="Q98" s="70">
        <f t="shared" si="10"/>
        <v>2034</v>
      </c>
      <c r="R98" s="70">
        <f t="shared" si="10"/>
        <v>2035</v>
      </c>
      <c r="S98" s="70">
        <f t="shared" si="10"/>
        <v>2036</v>
      </c>
      <c r="V98" s="80"/>
    </row>
    <row r="99" spans="1:22" s="81" customFormat="1" ht="13.8" customHeight="1" x14ac:dyDescent="0.3">
      <c r="B99" s="162" t="s">
        <v>167</v>
      </c>
      <c r="C99" s="82" t="s">
        <v>168</v>
      </c>
      <c r="D99" s="83" t="e">
        <f>SUMIF(#REF!,"&gt;"&amp;0,#REF!)</f>
        <v>#REF!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 spans="1:22" s="81" customFormat="1" ht="13.8" x14ac:dyDescent="0.3">
      <c r="B100" s="163"/>
      <c r="C100" s="84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1" customFormat="1" ht="13.8" x14ac:dyDescent="0.3">
      <c r="B101" s="163"/>
      <c r="C101" s="81" t="s">
        <v>169</v>
      </c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 t="e">
        <f>D99</f>
        <v>#REF!</v>
      </c>
      <c r="S101" s="85"/>
    </row>
    <row r="102" spans="1:22" s="81" customFormat="1" ht="13.8" x14ac:dyDescent="0.3">
      <c r="B102" s="163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C104" s="84" t="s">
        <v>170</v>
      </c>
      <c r="D104" s="86"/>
      <c r="E104" s="86" t="e">
        <f>#REF!</f>
        <v>#REF!</v>
      </c>
      <c r="F104" s="86" t="e">
        <f>#REF!</f>
        <v>#REF!</v>
      </c>
      <c r="G104" s="86" t="e">
        <f>#REF!</f>
        <v>#REF!</v>
      </c>
      <c r="H104" s="86" t="e">
        <f>#REF!</f>
        <v>#REF!</v>
      </c>
      <c r="I104" s="86" t="e">
        <f>#REF!</f>
        <v>#REF!</v>
      </c>
      <c r="J104" s="86" t="e">
        <f>#REF!</f>
        <v>#REF!</v>
      </c>
      <c r="K104" s="86" t="e">
        <f>#REF!</f>
        <v>#REF!</v>
      </c>
      <c r="L104" s="86" t="e">
        <f>#REF!</f>
        <v>#REF!</v>
      </c>
      <c r="M104" s="86" t="e">
        <f>#REF!</f>
        <v>#REF!</v>
      </c>
      <c r="N104" s="86" t="e">
        <f>#REF!</f>
        <v>#REF!</v>
      </c>
      <c r="O104" s="86" t="e">
        <f>#REF!</f>
        <v>#REF!</v>
      </c>
      <c r="P104" s="86" t="e">
        <f>#REF!</f>
        <v>#REF!</v>
      </c>
      <c r="Q104" s="86" t="e">
        <f>#REF!</f>
        <v>#REF!</v>
      </c>
      <c r="R104" s="86" t="e">
        <f>#REF!</f>
        <v>#REF!</v>
      </c>
      <c r="S104" s="86" t="e">
        <f>#REF!</f>
        <v>#REF!</v>
      </c>
      <c r="U104" s="87"/>
    </row>
    <row r="105" spans="1:22" s="81" customFormat="1" ht="13.8" x14ac:dyDescent="0.3">
      <c r="A105" s="81">
        <v>1</v>
      </c>
      <c r="B105" s="163"/>
      <c r="C105" s="81" t="s">
        <v>171</v>
      </c>
      <c r="D105" s="86"/>
      <c r="E105" s="86" t="e">
        <f>E104*$D$88</f>
        <v>#REF!</v>
      </c>
      <c r="F105" s="86" t="e">
        <f t="shared" ref="F105:S105" si="11">F104*$D$88</f>
        <v>#REF!</v>
      </c>
      <c r="G105" s="86" t="e">
        <f t="shared" si="11"/>
        <v>#REF!</v>
      </c>
      <c r="H105" s="86" t="e">
        <f t="shared" si="11"/>
        <v>#REF!</v>
      </c>
      <c r="I105" s="86" t="e">
        <f t="shared" si="11"/>
        <v>#REF!</v>
      </c>
      <c r="J105" s="86" t="e">
        <f t="shared" si="11"/>
        <v>#REF!</v>
      </c>
      <c r="K105" s="86" t="e">
        <f t="shared" si="11"/>
        <v>#REF!</v>
      </c>
      <c r="L105" s="86" t="e">
        <f t="shared" si="11"/>
        <v>#REF!</v>
      </c>
      <c r="M105" s="86" t="e">
        <f t="shared" si="11"/>
        <v>#REF!</v>
      </c>
      <c r="N105" s="86" t="e">
        <f t="shared" si="11"/>
        <v>#REF!</v>
      </c>
      <c r="O105" s="86" t="e">
        <f t="shared" si="11"/>
        <v>#REF!</v>
      </c>
      <c r="P105" s="86" t="e">
        <f t="shared" si="11"/>
        <v>#REF!</v>
      </c>
      <c r="Q105" s="86" t="e">
        <f t="shared" si="11"/>
        <v>#REF!</v>
      </c>
      <c r="R105" s="86" t="e">
        <f t="shared" si="11"/>
        <v>#REF!</v>
      </c>
      <c r="S105" s="86" t="e">
        <f t="shared" si="11"/>
        <v>#REF!</v>
      </c>
      <c r="U105" s="87"/>
    </row>
    <row r="106" spans="1:22" s="81" customFormat="1" ht="13.8" x14ac:dyDescent="0.3">
      <c r="B106" s="163"/>
      <c r="C106" s="88"/>
      <c r="D106" s="89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</row>
    <row r="107" spans="1:22" s="81" customFormat="1" ht="13.8" x14ac:dyDescent="0.3">
      <c r="B107" s="163"/>
      <c r="C107" s="81" t="s">
        <v>172</v>
      </c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</row>
    <row r="108" spans="1:22" s="81" customFormat="1" ht="13.8" x14ac:dyDescent="0.3">
      <c r="B108" s="163"/>
      <c r="C108" s="91" t="s">
        <v>173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 t="e">
        <f>-SUM(D99:S101)+SUM(E109:S109)</f>
        <v>#REF!</v>
      </c>
      <c r="T108" s="92"/>
    </row>
    <row r="109" spans="1:22" s="81" customFormat="1" ht="13.8" x14ac:dyDescent="0.3">
      <c r="B109" s="163"/>
      <c r="C109" s="91" t="s">
        <v>174</v>
      </c>
      <c r="D109" s="86"/>
      <c r="E109" s="86" t="e">
        <f>D99/D92</f>
        <v>#REF!</v>
      </c>
      <c r="F109" s="86" t="e">
        <f>IF(F97&lt;=$D$90,IF(-SUM($E109:E109)&lt;-$D$99,$D$99/$D$92,0),$D$99/10)</f>
        <v>#REF!</v>
      </c>
      <c r="G109" s="86" t="e">
        <f>IF(G97&lt;=$D$90,IF(-SUM($E109:F109)&lt;-$D$99,$D$99/$D$92,0),$D$99/10)</f>
        <v>#REF!</v>
      </c>
      <c r="H109" s="86" t="e">
        <f>IF(H97&lt;=$D$90,IF(-SUM($E109:G109)&lt;-$D$99,$D$99/$D$92,0),$D$99/10)</f>
        <v>#REF!</v>
      </c>
      <c r="I109" s="86" t="e">
        <f>IF(I97&lt;=$D$90,IF(-SUM($E109:H109)&lt;-$D$99,$D$99/$D$92,0),$D$99/10)</f>
        <v>#REF!</v>
      </c>
      <c r="J109" s="86" t="e">
        <f>IF(J97&lt;=$D$90,IF(-SUM($E109:I109)&lt;-$D$99,$D$99/$D$92,0),$D$99/10)</f>
        <v>#REF!</v>
      </c>
      <c r="K109" s="86" t="e">
        <f>IF(K97&lt;=$D$90,IF(-SUM($E109:J109)&lt;-$D$99,$D$99/$D$92,0),$D$99/10)</f>
        <v>#REF!</v>
      </c>
      <c r="L109" s="86" t="e">
        <f>IF(L97&lt;=$D$90,IF(-SUM($E109:K109)&lt;-$D$99,$D$99/$D$92,0),$D$99/10)</f>
        <v>#REF!</v>
      </c>
      <c r="M109" s="86" t="e">
        <f>IF(M97&lt;=$D$90,IF(-SUM($E109:L109)&lt;-$D$99,$D$99/$D$92,0),$D$99/10)</f>
        <v>#REF!</v>
      </c>
      <c r="N109" s="86" t="e">
        <f>IF(N97&lt;=$D$90,IF(-SUM($E109:M109)&lt;-$D$99,$D$99/$D$92,0),$D$99/10)</f>
        <v>#REF!</v>
      </c>
      <c r="O109" s="86" t="e">
        <f>IF(O97&lt;=$D$90,IF(-SUM($E109:N109)&lt;-$D$99,$D$99/$D$92,0),$D$99/10)</f>
        <v>#REF!</v>
      </c>
      <c r="P109" s="86" t="e">
        <f>IF(P97&lt;=$D$90,IF(-SUM($E109:O109)&lt;-$D$99,$D$99/$D$92,0),$D$99/10)</f>
        <v>#REF!</v>
      </c>
      <c r="Q109" s="86" t="e">
        <f>IF(Q97&lt;=$D$90,IF(-SUM($E109:P109)&lt;-$D$99,$D$99/$D$92,0),$D$99/10)</f>
        <v>#REF!</v>
      </c>
      <c r="R109" s="86" t="e">
        <f>IF(R97&lt;=$D$90,IF(-SUM($E109:Q109)&lt;-$D$99,$D$99/$D$92,0),$D$99/10)</f>
        <v>#REF!</v>
      </c>
      <c r="S109" s="86" t="e">
        <f>IF(S97&lt;=$D$90,IF(-SUM($E109:R109)&lt;-$D$99,$D$99/$D$92,0),$D$99/10)</f>
        <v>#REF!</v>
      </c>
      <c r="T109" s="92"/>
    </row>
    <row r="110" spans="1:22" s="81" customFormat="1" ht="13.8" x14ac:dyDescent="0.3">
      <c r="A110" s="81">
        <v>10</v>
      </c>
      <c r="B110" s="163"/>
      <c r="C110" s="91" t="s">
        <v>175</v>
      </c>
      <c r="D110" s="86"/>
      <c r="E110" s="86" t="e">
        <f>+$D$99/(3.33333333333333)</f>
        <v>#REF!</v>
      </c>
      <c r="F110" s="86" t="e">
        <f>+$D$99/(3.33333333333333)+F130</f>
        <v>#REF!</v>
      </c>
      <c r="G110" s="86" t="e">
        <f>+$D$99/(3.33333333333333)+G130</f>
        <v>#REF!</v>
      </c>
      <c r="H110" s="86" t="e">
        <f>+D99-SUM(E110:G110)+H130</f>
        <v>#REF!</v>
      </c>
      <c r="I110" s="86">
        <f t="shared" ref="I110:R110" si="12">+I130</f>
        <v>0</v>
      </c>
      <c r="J110" s="86">
        <f t="shared" si="12"/>
        <v>0</v>
      </c>
      <c r="K110" s="86">
        <f t="shared" si="12"/>
        <v>0</v>
      </c>
      <c r="L110" s="86">
        <f t="shared" si="12"/>
        <v>0</v>
      </c>
      <c r="M110" s="86">
        <f t="shared" si="12"/>
        <v>0</v>
      </c>
      <c r="N110" s="86">
        <f t="shared" si="12"/>
        <v>0</v>
      </c>
      <c r="O110" s="86">
        <f t="shared" si="12"/>
        <v>0</v>
      </c>
      <c r="P110" s="86">
        <f t="shared" si="12"/>
        <v>0</v>
      </c>
      <c r="Q110" s="86">
        <f t="shared" si="12"/>
        <v>0</v>
      </c>
      <c r="R110" s="86">
        <f t="shared" si="12"/>
        <v>0</v>
      </c>
      <c r="S110" s="86" t="e">
        <f>E110</f>
        <v>#REF!</v>
      </c>
    </row>
    <row r="111" spans="1:22" s="81" customFormat="1" ht="13.8" x14ac:dyDescent="0.3">
      <c r="A111" s="93">
        <v>0.27</v>
      </c>
      <c r="B111" s="164"/>
      <c r="C111" s="94" t="s">
        <v>176</v>
      </c>
      <c r="D111" s="89"/>
      <c r="E111" s="89" t="e">
        <f>+IF(E113&lt;0,0,-E113*$A111)</f>
        <v>#REF!</v>
      </c>
      <c r="F111" s="89" t="e">
        <f t="shared" ref="F111:S111" si="13">+IF(F113&lt;0,0,-F113*$A111)</f>
        <v>#REF!</v>
      </c>
      <c r="G111" s="89" t="e">
        <f t="shared" si="13"/>
        <v>#REF!</v>
      </c>
      <c r="H111" s="89" t="e">
        <f t="shared" si="13"/>
        <v>#REF!</v>
      </c>
      <c r="I111" s="89" t="e">
        <f t="shared" si="13"/>
        <v>#REF!</v>
      </c>
      <c r="J111" s="89" t="e">
        <f t="shared" si="13"/>
        <v>#REF!</v>
      </c>
      <c r="K111" s="89" t="e">
        <f t="shared" si="13"/>
        <v>#REF!</v>
      </c>
      <c r="L111" s="89" t="e">
        <f t="shared" si="13"/>
        <v>#REF!</v>
      </c>
      <c r="M111" s="89" t="e">
        <f t="shared" si="13"/>
        <v>#REF!</v>
      </c>
      <c r="N111" s="89" t="e">
        <f t="shared" si="13"/>
        <v>#REF!</v>
      </c>
      <c r="O111" s="89" t="e">
        <f t="shared" si="13"/>
        <v>#REF!</v>
      </c>
      <c r="P111" s="89" t="e">
        <f t="shared" si="13"/>
        <v>#REF!</v>
      </c>
      <c r="Q111" s="89" t="e">
        <f t="shared" si="13"/>
        <v>#REF!</v>
      </c>
      <c r="R111" s="89" t="e">
        <f t="shared" si="13"/>
        <v>#REF!</v>
      </c>
      <c r="S111" s="89" t="e">
        <f t="shared" si="13"/>
        <v>#REF!</v>
      </c>
    </row>
    <row r="112" spans="1:22" s="95" customFormat="1" ht="12" outlineLevel="1" x14ac:dyDescent="0.25">
      <c r="C112" s="96" t="s">
        <v>177</v>
      </c>
      <c r="D112" s="97"/>
      <c r="E112" s="97" t="e">
        <f>SUM(E102:E110)-E109</f>
        <v>#REF!</v>
      </c>
      <c r="F112" s="97" t="e">
        <f t="shared" ref="F112:S112" si="14">SUM(F102:F110)-F109</f>
        <v>#REF!</v>
      </c>
      <c r="G112" s="97" t="e">
        <f t="shared" si="14"/>
        <v>#REF!</v>
      </c>
      <c r="H112" s="97" t="e">
        <f t="shared" si="14"/>
        <v>#REF!</v>
      </c>
      <c r="I112" s="97" t="e">
        <f t="shared" si="14"/>
        <v>#REF!</v>
      </c>
      <c r="J112" s="97" t="e">
        <f t="shared" si="14"/>
        <v>#REF!</v>
      </c>
      <c r="K112" s="97" t="e">
        <f t="shared" si="14"/>
        <v>#REF!</v>
      </c>
      <c r="L112" s="97" t="e">
        <f t="shared" si="14"/>
        <v>#REF!</v>
      </c>
      <c r="M112" s="97" t="e">
        <f t="shared" si="14"/>
        <v>#REF!</v>
      </c>
      <c r="N112" s="97" t="e">
        <f t="shared" si="14"/>
        <v>#REF!</v>
      </c>
      <c r="O112" s="97" t="e">
        <f t="shared" si="14"/>
        <v>#REF!</v>
      </c>
      <c r="P112" s="97" t="e">
        <f t="shared" si="14"/>
        <v>#REF!</v>
      </c>
      <c r="Q112" s="97" t="e">
        <f t="shared" si="14"/>
        <v>#REF!</v>
      </c>
      <c r="R112" s="97" t="e">
        <f t="shared" si="14"/>
        <v>#REF!</v>
      </c>
      <c r="S112" s="97" t="e">
        <f t="shared" si="14"/>
        <v>#REF!</v>
      </c>
      <c r="V112" s="97"/>
    </row>
    <row r="113" spans="3:22" s="95" customFormat="1" ht="12" customHeight="1" outlineLevel="1" x14ac:dyDescent="0.25">
      <c r="C113" s="98"/>
      <c r="D113" s="97"/>
      <c r="E113" s="97" t="e">
        <f>E112</f>
        <v>#REF!</v>
      </c>
      <c r="F113" s="97" t="e">
        <f>IF(E113&lt;0,F112+E113,F112)</f>
        <v>#REF!</v>
      </c>
      <c r="G113" s="97" t="e">
        <f t="shared" ref="G113:S113" si="15">IF(F113&lt;0,G112+F113,G112)</f>
        <v>#REF!</v>
      </c>
      <c r="H113" s="97" t="e">
        <f t="shared" si="15"/>
        <v>#REF!</v>
      </c>
      <c r="I113" s="97" t="e">
        <f t="shared" si="15"/>
        <v>#REF!</v>
      </c>
      <c r="J113" s="97" t="e">
        <f t="shared" si="15"/>
        <v>#REF!</v>
      </c>
      <c r="K113" s="97" t="e">
        <f t="shared" si="15"/>
        <v>#REF!</v>
      </c>
      <c r="L113" s="97" t="e">
        <f t="shared" si="15"/>
        <v>#REF!</v>
      </c>
      <c r="M113" s="97" t="e">
        <f t="shared" si="15"/>
        <v>#REF!</v>
      </c>
      <c r="N113" s="97" t="e">
        <f t="shared" si="15"/>
        <v>#REF!</v>
      </c>
      <c r="O113" s="97" t="e">
        <f t="shared" si="15"/>
        <v>#REF!</v>
      </c>
      <c r="P113" s="97" t="e">
        <f t="shared" si="15"/>
        <v>#REF!</v>
      </c>
      <c r="Q113" s="97" t="e">
        <f t="shared" si="15"/>
        <v>#REF!</v>
      </c>
      <c r="R113" s="97" t="e">
        <f t="shared" si="15"/>
        <v>#REF!</v>
      </c>
      <c r="S113" s="97" t="e">
        <f t="shared" si="15"/>
        <v>#REF!</v>
      </c>
      <c r="V113" s="99"/>
    </row>
    <row r="114" spans="3:22" s="95" customFormat="1" ht="12" x14ac:dyDescent="0.25"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</row>
    <row r="115" spans="3:22" s="103" customFormat="1" ht="13.8" x14ac:dyDescent="0.3">
      <c r="C115" s="101" t="s">
        <v>178</v>
      </c>
      <c r="D115" s="102" t="e">
        <f>SUM(D99:D111)-D110</f>
        <v>#REF!</v>
      </c>
      <c r="E115" s="102" t="e">
        <f>SUM(E99:E111)-E110-E109</f>
        <v>#REF!</v>
      </c>
      <c r="F115" s="102" t="e">
        <f t="shared" ref="F115:S115" si="16">SUM(F99:F111)-F110-F109</f>
        <v>#REF!</v>
      </c>
      <c r="G115" s="102" t="e">
        <f t="shared" si="16"/>
        <v>#REF!</v>
      </c>
      <c r="H115" s="102" t="e">
        <f t="shared" si="16"/>
        <v>#REF!</v>
      </c>
      <c r="I115" s="102" t="e">
        <f t="shared" si="16"/>
        <v>#REF!</v>
      </c>
      <c r="J115" s="102" t="e">
        <f t="shared" si="16"/>
        <v>#REF!</v>
      </c>
      <c r="K115" s="102" t="e">
        <f t="shared" si="16"/>
        <v>#REF!</v>
      </c>
      <c r="L115" s="102" t="e">
        <f t="shared" si="16"/>
        <v>#REF!</v>
      </c>
      <c r="M115" s="102" t="e">
        <f t="shared" si="16"/>
        <v>#REF!</v>
      </c>
      <c r="N115" s="102" t="e">
        <f t="shared" si="16"/>
        <v>#REF!</v>
      </c>
      <c r="O115" s="102" t="e">
        <f t="shared" si="16"/>
        <v>#REF!</v>
      </c>
      <c r="P115" s="102" t="e">
        <f t="shared" si="16"/>
        <v>#REF!</v>
      </c>
      <c r="Q115" s="102" t="e">
        <f t="shared" si="16"/>
        <v>#REF!</v>
      </c>
      <c r="R115" s="102" t="e">
        <f t="shared" si="16"/>
        <v>#REF!</v>
      </c>
      <c r="S115" s="102" t="e">
        <f t="shared" si="16"/>
        <v>#REF!</v>
      </c>
    </row>
    <row r="116" spans="3:22" s="81" customFormat="1" ht="13.8" x14ac:dyDescent="0.3">
      <c r="C116" s="84"/>
      <c r="D116" s="104" t="e">
        <f>+D115</f>
        <v>#REF!</v>
      </c>
      <c r="E116" s="104" t="e">
        <f>+D116+E115</f>
        <v>#REF!</v>
      </c>
      <c r="F116" s="104" t="e">
        <f t="shared" ref="F116:S116" si="17">+E116+F115</f>
        <v>#REF!</v>
      </c>
      <c r="G116" s="104" t="e">
        <f t="shared" si="17"/>
        <v>#REF!</v>
      </c>
      <c r="H116" s="104" t="e">
        <f t="shared" si="17"/>
        <v>#REF!</v>
      </c>
      <c r="I116" s="104" t="e">
        <f t="shared" si="17"/>
        <v>#REF!</v>
      </c>
      <c r="J116" s="104" t="e">
        <f t="shared" si="17"/>
        <v>#REF!</v>
      </c>
      <c r="K116" s="104" t="e">
        <f t="shared" si="17"/>
        <v>#REF!</v>
      </c>
      <c r="L116" s="104" t="e">
        <f t="shared" si="17"/>
        <v>#REF!</v>
      </c>
      <c r="M116" s="104" t="e">
        <f t="shared" si="17"/>
        <v>#REF!</v>
      </c>
      <c r="N116" s="104" t="e">
        <f t="shared" si="17"/>
        <v>#REF!</v>
      </c>
      <c r="O116" s="104" t="e">
        <f t="shared" si="17"/>
        <v>#REF!</v>
      </c>
      <c r="P116" s="104" t="e">
        <f t="shared" si="17"/>
        <v>#REF!</v>
      </c>
      <c r="Q116" s="104" t="e">
        <f t="shared" si="17"/>
        <v>#REF!</v>
      </c>
      <c r="R116" s="104" t="e">
        <f t="shared" si="17"/>
        <v>#REF!</v>
      </c>
      <c r="S116" s="104" t="e">
        <f t="shared" si="17"/>
        <v>#REF!</v>
      </c>
    </row>
    <row r="117" spans="3:22" s="81" customFormat="1" ht="13.8" x14ac:dyDescent="0.3">
      <c r="C117" s="105" t="s">
        <v>179</v>
      </c>
      <c r="D117" s="106">
        <v>7.0000000000000007E-2</v>
      </c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8" t="s">
        <v>180</v>
      </c>
      <c r="Q117" s="109"/>
      <c r="R117" s="110" t="e">
        <f>IF(COUNTIF(E116:S116,"&lt;0")&lt;14,IF(R116&lt;0,1,0),0)</f>
        <v>#REF!</v>
      </c>
      <c r="S117" s="107"/>
      <c r="T117" s="92"/>
    </row>
    <row r="118" spans="3:22" s="81" customFormat="1" ht="13.8" x14ac:dyDescent="0.3">
      <c r="C118" s="105" t="s">
        <v>181</v>
      </c>
      <c r="D118" s="111" t="e">
        <f>+NPV(D117,E115:S115)+D115</f>
        <v>#REF!</v>
      </c>
      <c r="E118" s="112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</row>
    <row r="119" spans="3:22" s="81" customFormat="1" ht="13.8" x14ac:dyDescent="0.3">
      <c r="C119" s="105" t="s">
        <v>182</v>
      </c>
      <c r="D119" s="113" t="e">
        <f>+IRR(D115:S115)</f>
        <v>#VALUE!</v>
      </c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5"/>
    </row>
    <row r="120" spans="3:22" s="81" customFormat="1" ht="13.8" x14ac:dyDescent="0.3">
      <c r="C120" s="105" t="s">
        <v>183</v>
      </c>
      <c r="D120" s="116" t="e">
        <f>+D99*-1</f>
        <v>#REF!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spans="3:22" x14ac:dyDescent="0.3">
      <c r="C121" s="105" t="s">
        <v>184</v>
      </c>
      <c r="D121" s="117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8"/>
    </row>
    <row r="123" spans="3:22" x14ac:dyDescent="0.3">
      <c r="D123" s="62"/>
      <c r="E123" s="118"/>
    </row>
    <row r="124" spans="3:22" x14ac:dyDescent="0.3">
      <c r="D124" s="65"/>
      <c r="E124" s="65"/>
    </row>
    <row r="125" spans="3:22" ht="34.200000000000003" customHeight="1" x14ac:dyDescent="0.3"/>
    <row r="126" spans="3:22" x14ac:dyDescent="0.3">
      <c r="C126" s="49" t="s">
        <v>185</v>
      </c>
      <c r="F126" s="65">
        <f>+SUM($E$101:E101)/(10/3)</f>
        <v>0</v>
      </c>
      <c r="G126" s="65">
        <f>+SUM($E$101:F101)/(10/3)</f>
        <v>0</v>
      </c>
      <c r="H126" s="65">
        <f>+SUM($E$101:G101)/(10/3)</f>
        <v>0</v>
      </c>
      <c r="I126" s="65">
        <f>+SUM($E$101:H101)/(10/3)</f>
        <v>0</v>
      </c>
      <c r="J126" s="65">
        <f>+SUM($E$101:I101)/(10/3)</f>
        <v>0</v>
      </c>
      <c r="K126" s="65">
        <f>+SUM($E$101:J101)/(10/3)</f>
        <v>0</v>
      </c>
      <c r="L126" s="65">
        <f>+SUM($E$101:K101)/(10/3)</f>
        <v>0</v>
      </c>
      <c r="M126" s="65">
        <f>+SUM($E$101:L101)/(10/3)</f>
        <v>0</v>
      </c>
      <c r="N126" s="65">
        <f>+SUM($E$101:M101)/(10/3)</f>
        <v>0</v>
      </c>
      <c r="O126" s="65">
        <f>+SUM($E$101:N101)/(10/3)</f>
        <v>0</v>
      </c>
      <c r="P126" s="65">
        <f>+SUM($E$101:O101)/(10/3)</f>
        <v>0</v>
      </c>
      <c r="Q126" s="65">
        <f>+SUM($E$101:P101)/(10/3)</f>
        <v>0</v>
      </c>
      <c r="R126" s="65">
        <f>+SUM($E$101:Q101)/(10/3)</f>
        <v>0</v>
      </c>
      <c r="S126" s="65" t="e">
        <f>+SUM($E$101:R101)/(10/3)</f>
        <v>#REF!</v>
      </c>
    </row>
    <row r="127" spans="3:22" x14ac:dyDescent="0.3">
      <c r="C127" s="49" t="s">
        <v>186</v>
      </c>
      <c r="F127" s="65">
        <f>+SUM($E$101:E101)/10</f>
        <v>0</v>
      </c>
      <c r="G127" s="65">
        <f>+SUM($E$101:F101)/10</f>
        <v>0</v>
      </c>
      <c r="H127" s="65">
        <f>+SUM($E$101:G101)/10</f>
        <v>0</v>
      </c>
      <c r="I127" s="65">
        <f>+SUM($E$101:H101)/10</f>
        <v>0</v>
      </c>
      <c r="J127" s="65">
        <f>+SUM($E$101:I101)/10</f>
        <v>0</v>
      </c>
      <c r="K127" s="65">
        <f>+SUM($E$101:J101)/10</f>
        <v>0</v>
      </c>
      <c r="L127" s="65">
        <f>+SUM($E$101:K101)/10</f>
        <v>0</v>
      </c>
      <c r="M127" s="65">
        <f>+SUM($E$101:L101)/10</f>
        <v>0</v>
      </c>
      <c r="N127" s="65">
        <f>+SUM($E$101:M101)/10</f>
        <v>0</v>
      </c>
      <c r="O127" s="65">
        <f>+SUM($E$101:N101)/10</f>
        <v>0</v>
      </c>
      <c r="P127" s="65">
        <f>+SUM($E$101:O101)/10</f>
        <v>0</v>
      </c>
      <c r="Q127" s="65">
        <f>+SUM($E$101:P101)/10</f>
        <v>0</v>
      </c>
      <c r="R127" s="65">
        <f>+SUM($E$101:Q101)/10</f>
        <v>0</v>
      </c>
      <c r="S127" s="65" t="e">
        <f>+SUM($E$101:R101)/10</f>
        <v>#REF!</v>
      </c>
    </row>
    <row r="128" spans="3:22" x14ac:dyDescent="0.3">
      <c r="F128" s="65">
        <f t="shared" ref="F128:S128" si="18">+IF(F126=0,0,1)</f>
        <v>0</v>
      </c>
      <c r="G128" s="65">
        <f t="shared" si="18"/>
        <v>0</v>
      </c>
      <c r="H128" s="65">
        <f t="shared" si="18"/>
        <v>0</v>
      </c>
      <c r="I128" s="65">
        <f t="shared" si="18"/>
        <v>0</v>
      </c>
      <c r="J128" s="65">
        <f t="shared" si="18"/>
        <v>0</v>
      </c>
      <c r="K128" s="65">
        <f t="shared" si="18"/>
        <v>0</v>
      </c>
      <c r="L128" s="65">
        <f t="shared" si="18"/>
        <v>0</v>
      </c>
      <c r="M128" s="65">
        <f t="shared" si="18"/>
        <v>0</v>
      </c>
      <c r="N128" s="65">
        <f t="shared" si="18"/>
        <v>0</v>
      </c>
      <c r="O128" s="65">
        <f t="shared" si="18"/>
        <v>0</v>
      </c>
      <c r="P128" s="65">
        <f t="shared" si="18"/>
        <v>0</v>
      </c>
      <c r="Q128" s="65">
        <f t="shared" si="18"/>
        <v>0</v>
      </c>
      <c r="R128" s="65">
        <f t="shared" si="18"/>
        <v>0</v>
      </c>
      <c r="S128" s="65" t="e">
        <f t="shared" si="18"/>
        <v>#REF!</v>
      </c>
    </row>
    <row r="129" spans="2:20" x14ac:dyDescent="0.3">
      <c r="F129" s="65">
        <f>+COUNTIF($E$128:F128,1)</f>
        <v>0</v>
      </c>
      <c r="G129" s="65">
        <f>+COUNTIF($E$128:G128,1)</f>
        <v>0</v>
      </c>
      <c r="H129" s="65">
        <f>+COUNTIF($E$128:H128,1)</f>
        <v>0</v>
      </c>
      <c r="I129" s="65">
        <f>+COUNTIF($E$128:I128,1)</f>
        <v>0</v>
      </c>
      <c r="J129" s="65">
        <f>+COUNTIF($E$128:J128,1)</f>
        <v>0</v>
      </c>
      <c r="K129" s="65">
        <f>+COUNTIF($E$128:K128,1)</f>
        <v>0</v>
      </c>
      <c r="L129" s="65">
        <f>+COUNTIF($E$128:L128,1)</f>
        <v>0</v>
      </c>
      <c r="M129" s="65">
        <f>+COUNTIF($E$128:M128,1)</f>
        <v>0</v>
      </c>
      <c r="N129" s="65">
        <f>+COUNTIF($E$128:N128,1)</f>
        <v>0</v>
      </c>
      <c r="O129" s="65">
        <f>+COUNTIF($E$128:O128,1)</f>
        <v>0</v>
      </c>
      <c r="P129" s="65">
        <f>+COUNTIF($E$128:P128,1)</f>
        <v>0</v>
      </c>
      <c r="Q129" s="65">
        <f>+COUNTIF($E$128:Q128,1)</f>
        <v>0</v>
      </c>
      <c r="R129" s="65">
        <f>+COUNTIF($E$128:R128,1)</f>
        <v>0</v>
      </c>
      <c r="S129" s="65">
        <f>+COUNTIF($E$128:S128,1)</f>
        <v>0</v>
      </c>
    </row>
    <row r="130" spans="2:20" x14ac:dyDescent="0.3">
      <c r="C130" s="49" t="s">
        <v>187</v>
      </c>
      <c r="F130" s="65">
        <f>+IF(F129=4,$D$99-SUM($E$126:E126),IF(F129&gt;=5,0,F126))</f>
        <v>0</v>
      </c>
      <c r="G130" s="65">
        <f>+IF(G129=4,$D$99-SUM($E$126:F126),IF(G129&gt;=5,0,G126))</f>
        <v>0</v>
      </c>
      <c r="H130" s="65">
        <f>+IF(H129=4,$D$99-SUM($E$126:G126),IF(H129&gt;=5,0,H126))</f>
        <v>0</v>
      </c>
      <c r="I130" s="65">
        <f>+IF(I129=4,$D$99-SUM($E$126:H126),IF(I129&gt;=5,0,I126))</f>
        <v>0</v>
      </c>
      <c r="J130" s="65">
        <f>+IF(J129=4,$D$99-SUM($E$126:I126),IF(J129&gt;=5,0,J126))</f>
        <v>0</v>
      </c>
      <c r="K130" s="65">
        <f>+IF(K129=4,$D$99-SUM($E$126:J126),IF(K129&gt;=5,0,K126))</f>
        <v>0</v>
      </c>
      <c r="L130" s="65">
        <f>+IF(L129=4,$D$99-SUM($E$126:K126),IF(L129&gt;=5,0,L126))</f>
        <v>0</v>
      </c>
      <c r="M130" s="65">
        <f>+IF(M129=4,$D$99-SUM($E$126:L126),IF(M129&gt;=5,0,M126))</f>
        <v>0</v>
      </c>
      <c r="N130" s="65">
        <f>+IF(N129=4,$D$99-SUM($E$126:M126),IF(N129&gt;=5,0,N126))</f>
        <v>0</v>
      </c>
      <c r="O130" s="65">
        <f>+IF(O129=4,$D$99-SUM($E$126:N126),IF(O129&gt;=5,0,O126))</f>
        <v>0</v>
      </c>
      <c r="P130" s="65">
        <f>+IF(P129=4,$D$99-SUM($E$126:O126),IF(P129&gt;=5,0,P126))</f>
        <v>0</v>
      </c>
      <c r="Q130" s="65">
        <f>+IF(Q129=4,$D$99-SUM($E$126:P126),IF(Q129&gt;=5,0,Q126))</f>
        <v>0</v>
      </c>
      <c r="R130" s="65">
        <f>+IF(R129=4,$D$99-SUM($E$126:Q126),IF(R129&gt;=5,0,R126))</f>
        <v>0</v>
      </c>
      <c r="S130" s="65" t="e">
        <f>+IF(S129=4,$D$99-SUM($E$126:R126),IF(S129&gt;=5,0,S126))</f>
        <v>#REF!</v>
      </c>
    </row>
    <row r="131" spans="2:20" x14ac:dyDescent="0.3">
      <c r="C131" s="49" t="s">
        <v>188</v>
      </c>
      <c r="F131" s="65">
        <f>+IF(F127=0,0,$D$99-SUM($F$127:F127))</f>
        <v>0</v>
      </c>
      <c r="G131" s="65">
        <f>+IF(G127=0,0,$D$99-SUM($F$127:G127))</f>
        <v>0</v>
      </c>
      <c r="H131" s="65">
        <f>+IF(H127=0,0,$D$99-SUM($F$127:H127))</f>
        <v>0</v>
      </c>
      <c r="I131" s="65">
        <f>+IF(I127=0,0,$D$99-SUM($F$127:I127))</f>
        <v>0</v>
      </c>
      <c r="J131" s="65">
        <f>+IF(J127=0,0,$D$99-SUM($F$127:J127))</f>
        <v>0</v>
      </c>
      <c r="K131" s="65">
        <f>+IF(K127=0,0,$D$99-SUM($F$127:K127))</f>
        <v>0</v>
      </c>
      <c r="L131" s="65">
        <f>+IF(L127=0,0,$D$99-SUM($F$127:L127))</f>
        <v>0</v>
      </c>
      <c r="M131" s="65">
        <f>+IF(M127=0,0,$D$99-SUM($F$127:M127))</f>
        <v>0</v>
      </c>
      <c r="N131" s="65">
        <f>+IF(N127=0,0,$D$99-SUM($F$127:N127))</f>
        <v>0</v>
      </c>
      <c r="O131" s="65">
        <f>+IF(O127=0,0,$D$99-SUM($F$127:O127))</f>
        <v>0</v>
      </c>
      <c r="P131" s="65">
        <f>+IF(P127=0,0,$D$99-SUM($F$127:P127))</f>
        <v>0</v>
      </c>
      <c r="Q131" s="65">
        <f>+IF(Q127=0,0,$D$99-SUM($F$127:Q127))</f>
        <v>0</v>
      </c>
      <c r="R131" s="65">
        <f>+IF(R127=0,0,$D$99-SUM($F$127:R127))</f>
        <v>0</v>
      </c>
      <c r="S131" s="65" t="e">
        <f>+IF(S127=0,0,$D$99-SUM($F$127:S127))</f>
        <v>#REF!</v>
      </c>
    </row>
    <row r="134" spans="2:20" x14ac:dyDescent="0.3">
      <c r="C134" s="119" t="s">
        <v>189</v>
      </c>
      <c r="D134" s="120">
        <v>1</v>
      </c>
    </row>
    <row r="136" spans="2:20" x14ac:dyDescent="0.3">
      <c r="C136" s="49">
        <v>13</v>
      </c>
      <c r="D136" s="49">
        <v>19</v>
      </c>
      <c r="E136" s="49">
        <v>25</v>
      </c>
    </row>
    <row r="137" spans="2:20" x14ac:dyDescent="0.3">
      <c r="C137" s="121">
        <f>+D20</f>
        <v>1.1337209527441825</v>
      </c>
      <c r="D137" s="121">
        <f>+E20</f>
        <v>1.4806949515009684</v>
      </c>
      <c r="E137" s="121">
        <f>+F20</f>
        <v>4.778985147816412</v>
      </c>
      <c r="F137" s="121"/>
      <c r="G137" s="121"/>
    </row>
    <row r="138" spans="2:20" x14ac:dyDescent="0.3">
      <c r="C138" s="122">
        <f>VLOOKUP(C136,'[1]Clase A'!$B$3:$H411,7,0)</f>
        <v>0.76519457804984692</v>
      </c>
      <c r="D138" s="122">
        <f>VLOOKUP(D136,'[1]Clase A'!$B$3:$H411,7,0)</f>
        <v>0.19575863576738084</v>
      </c>
      <c r="E138" s="122">
        <f>VLOOKUP(E136,'[1]Clase A'!$B$3:$H411,7,0)</f>
        <v>3.9046786182772193E-2</v>
      </c>
      <c r="F138" s="122"/>
      <c r="G138" s="122"/>
      <c r="H138" s="49">
        <f>+SUMPRODUCT(C137:G137,C138:G138)</f>
        <v>1.3439799609922642</v>
      </c>
    </row>
    <row r="139" spans="2:20" x14ac:dyDescent="0.3">
      <c r="G139" s="123"/>
    </row>
    <row r="140" spans="2:20" x14ac:dyDescent="0.3">
      <c r="B140" s="71" t="s">
        <v>190</v>
      </c>
    </row>
    <row r="142" spans="2:20" x14ac:dyDescent="0.3">
      <c r="B142" s="51"/>
      <c r="C142" s="51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</row>
    <row r="143" spans="2:20" x14ac:dyDescent="0.3">
      <c r="B143" s="51"/>
      <c r="C143" s="51">
        <v>2020</v>
      </c>
      <c r="D143" s="51">
        <v>2021</v>
      </c>
      <c r="E143" s="51">
        <v>2022</v>
      </c>
      <c r="F143" s="51">
        <v>2023</v>
      </c>
      <c r="G143" s="51">
        <v>2024</v>
      </c>
      <c r="H143" s="51">
        <v>2025</v>
      </c>
      <c r="I143" s="51">
        <v>2026</v>
      </c>
      <c r="J143" s="51">
        <v>2027</v>
      </c>
      <c r="K143" s="51">
        <v>2028</v>
      </c>
      <c r="L143" s="51">
        <v>2029</v>
      </c>
      <c r="M143" s="51">
        <v>2030</v>
      </c>
      <c r="N143" s="51">
        <v>2031</v>
      </c>
      <c r="O143" s="51">
        <v>2032</v>
      </c>
      <c r="P143" s="51">
        <v>2033</v>
      </c>
      <c r="Q143" s="51">
        <v>2034</v>
      </c>
      <c r="R143" s="51">
        <v>2035</v>
      </c>
      <c r="S143" s="51">
        <v>2036</v>
      </c>
    </row>
    <row r="144" spans="2:20" x14ac:dyDescent="0.3">
      <c r="B144" s="49" t="s">
        <v>138</v>
      </c>
      <c r="C144" s="125" t="e">
        <f t="shared" ref="C144:S151" si="19">C$152*$T144</f>
        <v>#REF!</v>
      </c>
      <c r="D144" s="125" t="e">
        <f t="shared" si="19"/>
        <v>#REF!</v>
      </c>
      <c r="E144" s="125" t="e">
        <f t="shared" si="19"/>
        <v>#REF!</v>
      </c>
      <c r="F144" s="125" t="e">
        <f t="shared" si="19"/>
        <v>#REF!</v>
      </c>
      <c r="G144" s="125" t="e">
        <f t="shared" si="19"/>
        <v>#REF!</v>
      </c>
      <c r="H144" s="125" t="e">
        <f t="shared" si="19"/>
        <v>#REF!</v>
      </c>
      <c r="I144" s="125" t="e">
        <f t="shared" si="19"/>
        <v>#REF!</v>
      </c>
      <c r="J144" s="125" t="e">
        <f t="shared" si="19"/>
        <v>#REF!</v>
      </c>
      <c r="K144" s="125" t="e">
        <f t="shared" si="19"/>
        <v>#REF!</v>
      </c>
      <c r="L144" s="125" t="e">
        <f t="shared" si="19"/>
        <v>#REF!</v>
      </c>
      <c r="M144" s="125" t="e">
        <f t="shared" si="19"/>
        <v>#REF!</v>
      </c>
      <c r="N144" s="125" t="e">
        <f t="shared" si="19"/>
        <v>#REF!</v>
      </c>
      <c r="O144" s="125" t="e">
        <f t="shared" si="19"/>
        <v>#REF!</v>
      </c>
      <c r="P144" s="125" t="e">
        <f t="shared" si="19"/>
        <v>#REF!</v>
      </c>
      <c r="Q144" s="125" t="e">
        <f t="shared" si="19"/>
        <v>#REF!</v>
      </c>
      <c r="R144" s="125" t="e">
        <f t="shared" si="19"/>
        <v>#REF!</v>
      </c>
      <c r="S144" s="125" t="e">
        <f t="shared" si="19"/>
        <v>#REF!</v>
      </c>
      <c r="T144" s="73" t="e">
        <f>SUMIFS(#REF!,#REF!,'FLUJO E1 VIEJO'!B144)/SUM(#REF!)</f>
        <v>#REF!</v>
      </c>
    </row>
    <row r="145" spans="2:20" x14ac:dyDescent="0.3">
      <c r="B145" s="51" t="e">
        <f>#REF!</f>
        <v>#REF!</v>
      </c>
      <c r="C145" s="125" t="e">
        <f t="shared" si="19"/>
        <v>#REF!</v>
      </c>
      <c r="D145" s="125" t="e">
        <f t="shared" si="19"/>
        <v>#REF!</v>
      </c>
      <c r="E145" s="125" t="e">
        <f t="shared" si="19"/>
        <v>#REF!</v>
      </c>
      <c r="F145" s="125" t="e">
        <f t="shared" si="19"/>
        <v>#REF!</v>
      </c>
      <c r="G145" s="125" t="e">
        <f t="shared" si="19"/>
        <v>#REF!</v>
      </c>
      <c r="H145" s="125" t="e">
        <f t="shared" si="19"/>
        <v>#REF!</v>
      </c>
      <c r="I145" s="125" t="e">
        <f t="shared" si="19"/>
        <v>#REF!</v>
      </c>
      <c r="J145" s="125" t="e">
        <f t="shared" si="19"/>
        <v>#REF!</v>
      </c>
      <c r="K145" s="125" t="e">
        <f t="shared" si="19"/>
        <v>#REF!</v>
      </c>
      <c r="L145" s="125" t="e">
        <f t="shared" si="19"/>
        <v>#REF!</v>
      </c>
      <c r="M145" s="125" t="e">
        <f t="shared" si="19"/>
        <v>#REF!</v>
      </c>
      <c r="N145" s="125" t="e">
        <f t="shared" si="19"/>
        <v>#REF!</v>
      </c>
      <c r="O145" s="125" t="e">
        <f t="shared" si="19"/>
        <v>#REF!</v>
      </c>
      <c r="P145" s="125" t="e">
        <f t="shared" si="19"/>
        <v>#REF!</v>
      </c>
      <c r="Q145" s="125" t="e">
        <f t="shared" si="19"/>
        <v>#REF!</v>
      </c>
      <c r="R145" s="125" t="e">
        <f t="shared" si="19"/>
        <v>#REF!</v>
      </c>
      <c r="S145" s="125" t="e">
        <f t="shared" si="19"/>
        <v>#REF!</v>
      </c>
      <c r="T145" s="73" t="e">
        <f>SUMIFS(#REF!,#REF!,'FLUJO E1 VIEJO'!B145)/SUM(#REF!)</f>
        <v>#REF!</v>
      </c>
    </row>
    <row r="146" spans="2:20" x14ac:dyDescent="0.3">
      <c r="B146" s="51" t="e">
        <f>#REF!</f>
        <v>#REF!</v>
      </c>
      <c r="C146" s="125" t="e">
        <f t="shared" si="19"/>
        <v>#REF!</v>
      </c>
      <c r="D146" s="125" t="e">
        <f t="shared" si="19"/>
        <v>#REF!</v>
      </c>
      <c r="E146" s="125" t="e">
        <f t="shared" si="19"/>
        <v>#REF!</v>
      </c>
      <c r="F146" s="125" t="e">
        <f t="shared" si="19"/>
        <v>#REF!</v>
      </c>
      <c r="G146" s="125" t="e">
        <f t="shared" si="19"/>
        <v>#REF!</v>
      </c>
      <c r="H146" s="125" t="e">
        <f t="shared" si="19"/>
        <v>#REF!</v>
      </c>
      <c r="I146" s="125" t="e">
        <f t="shared" si="19"/>
        <v>#REF!</v>
      </c>
      <c r="J146" s="125" t="e">
        <f t="shared" si="19"/>
        <v>#REF!</v>
      </c>
      <c r="K146" s="125" t="e">
        <f t="shared" si="19"/>
        <v>#REF!</v>
      </c>
      <c r="L146" s="125" t="e">
        <f t="shared" si="19"/>
        <v>#REF!</v>
      </c>
      <c r="M146" s="125" t="e">
        <f t="shared" si="19"/>
        <v>#REF!</v>
      </c>
      <c r="N146" s="125" t="e">
        <f t="shared" si="19"/>
        <v>#REF!</v>
      </c>
      <c r="O146" s="125" t="e">
        <f t="shared" si="19"/>
        <v>#REF!</v>
      </c>
      <c r="P146" s="125" t="e">
        <f t="shared" si="19"/>
        <v>#REF!</v>
      </c>
      <c r="Q146" s="125" t="e">
        <f t="shared" si="19"/>
        <v>#REF!</v>
      </c>
      <c r="R146" s="125" t="e">
        <f t="shared" si="19"/>
        <v>#REF!</v>
      </c>
      <c r="S146" s="125" t="e">
        <f t="shared" si="19"/>
        <v>#REF!</v>
      </c>
      <c r="T146" s="73" t="e">
        <f>SUMIFS(#REF!,#REF!,'FLUJO E1 VIEJO'!B146)/SUM(#REF!)</f>
        <v>#REF!</v>
      </c>
    </row>
    <row r="147" spans="2:20" x14ac:dyDescent="0.3">
      <c r="B147" s="51" t="e">
        <f>#REF!</f>
        <v>#REF!</v>
      </c>
      <c r="C147" s="125" t="e">
        <f t="shared" si="19"/>
        <v>#REF!</v>
      </c>
      <c r="D147" s="125" t="e">
        <f t="shared" si="19"/>
        <v>#REF!</v>
      </c>
      <c r="E147" s="125" t="e">
        <f t="shared" si="19"/>
        <v>#REF!</v>
      </c>
      <c r="F147" s="125" t="e">
        <f t="shared" si="19"/>
        <v>#REF!</v>
      </c>
      <c r="G147" s="125" t="e">
        <f t="shared" si="19"/>
        <v>#REF!</v>
      </c>
      <c r="H147" s="125" t="e">
        <f t="shared" si="19"/>
        <v>#REF!</v>
      </c>
      <c r="I147" s="125" t="e">
        <f t="shared" si="19"/>
        <v>#REF!</v>
      </c>
      <c r="J147" s="125" t="e">
        <f t="shared" si="19"/>
        <v>#REF!</v>
      </c>
      <c r="K147" s="125" t="e">
        <f t="shared" si="19"/>
        <v>#REF!</v>
      </c>
      <c r="L147" s="125" t="e">
        <f t="shared" si="19"/>
        <v>#REF!</v>
      </c>
      <c r="M147" s="125" t="e">
        <f t="shared" si="19"/>
        <v>#REF!</v>
      </c>
      <c r="N147" s="125" t="e">
        <f t="shared" si="19"/>
        <v>#REF!</v>
      </c>
      <c r="O147" s="125" t="e">
        <f t="shared" si="19"/>
        <v>#REF!</v>
      </c>
      <c r="P147" s="125" t="e">
        <f t="shared" si="19"/>
        <v>#REF!</v>
      </c>
      <c r="Q147" s="125" t="e">
        <f t="shared" si="19"/>
        <v>#REF!</v>
      </c>
      <c r="R147" s="125" t="e">
        <f t="shared" si="19"/>
        <v>#REF!</v>
      </c>
      <c r="S147" s="125" t="e">
        <f t="shared" si="19"/>
        <v>#REF!</v>
      </c>
      <c r="T147" s="73" t="e">
        <f>SUMIFS(#REF!,#REF!,'FLUJO E1 VIEJO'!B147)/SUM(#REF!)</f>
        <v>#REF!</v>
      </c>
    </row>
    <row r="148" spans="2:20" x14ac:dyDescent="0.3">
      <c r="B148" s="51" t="e">
        <f>#REF!</f>
        <v>#REF!</v>
      </c>
      <c r="C148" s="125" t="e">
        <f t="shared" si="19"/>
        <v>#REF!</v>
      </c>
      <c r="D148" s="125" t="e">
        <f t="shared" si="19"/>
        <v>#REF!</v>
      </c>
      <c r="E148" s="125" t="e">
        <f t="shared" si="19"/>
        <v>#REF!</v>
      </c>
      <c r="F148" s="125" t="e">
        <f t="shared" si="19"/>
        <v>#REF!</v>
      </c>
      <c r="G148" s="125" t="e">
        <f t="shared" si="19"/>
        <v>#REF!</v>
      </c>
      <c r="H148" s="125" t="e">
        <f t="shared" si="19"/>
        <v>#REF!</v>
      </c>
      <c r="I148" s="125" t="e">
        <f t="shared" si="19"/>
        <v>#REF!</v>
      </c>
      <c r="J148" s="125" t="e">
        <f t="shared" si="19"/>
        <v>#REF!</v>
      </c>
      <c r="K148" s="125" t="e">
        <f t="shared" si="19"/>
        <v>#REF!</v>
      </c>
      <c r="L148" s="125" t="e">
        <f t="shared" si="19"/>
        <v>#REF!</v>
      </c>
      <c r="M148" s="125" t="e">
        <f t="shared" si="19"/>
        <v>#REF!</v>
      </c>
      <c r="N148" s="125" t="e">
        <f t="shared" si="19"/>
        <v>#REF!</v>
      </c>
      <c r="O148" s="125" t="e">
        <f t="shared" si="19"/>
        <v>#REF!</v>
      </c>
      <c r="P148" s="125" t="e">
        <f t="shared" si="19"/>
        <v>#REF!</v>
      </c>
      <c r="Q148" s="125" t="e">
        <f t="shared" si="19"/>
        <v>#REF!</v>
      </c>
      <c r="R148" s="125" t="e">
        <f t="shared" si="19"/>
        <v>#REF!</v>
      </c>
      <c r="S148" s="125" t="e">
        <f t="shared" si="19"/>
        <v>#REF!</v>
      </c>
      <c r="T148" s="73" t="e">
        <f>SUMIFS(#REF!,#REF!,'FLUJO E1 VIEJO'!B148)/SUM(#REF!)</f>
        <v>#REF!</v>
      </c>
    </row>
    <row r="149" spans="2:20" x14ac:dyDescent="0.3">
      <c r="B149" s="51" t="e">
        <f>#REF!</f>
        <v>#REF!</v>
      </c>
      <c r="C149" s="125" t="e">
        <f t="shared" si="19"/>
        <v>#REF!</v>
      </c>
      <c r="D149" s="125" t="e">
        <f t="shared" si="19"/>
        <v>#REF!</v>
      </c>
      <c r="E149" s="125" t="e">
        <f t="shared" si="19"/>
        <v>#REF!</v>
      </c>
      <c r="F149" s="125" t="e">
        <f t="shared" si="19"/>
        <v>#REF!</v>
      </c>
      <c r="G149" s="125" t="e">
        <f t="shared" si="19"/>
        <v>#REF!</v>
      </c>
      <c r="H149" s="125" t="e">
        <f t="shared" si="19"/>
        <v>#REF!</v>
      </c>
      <c r="I149" s="125" t="e">
        <f t="shared" si="19"/>
        <v>#REF!</v>
      </c>
      <c r="J149" s="125" t="e">
        <f t="shared" si="19"/>
        <v>#REF!</v>
      </c>
      <c r="K149" s="125" t="e">
        <f t="shared" si="19"/>
        <v>#REF!</v>
      </c>
      <c r="L149" s="125" t="e">
        <f t="shared" si="19"/>
        <v>#REF!</v>
      </c>
      <c r="M149" s="125" t="e">
        <f t="shared" si="19"/>
        <v>#REF!</v>
      </c>
      <c r="N149" s="125" t="e">
        <f t="shared" si="19"/>
        <v>#REF!</v>
      </c>
      <c r="O149" s="125" t="e">
        <f t="shared" si="19"/>
        <v>#REF!</v>
      </c>
      <c r="P149" s="125" t="e">
        <f t="shared" si="19"/>
        <v>#REF!</v>
      </c>
      <c r="Q149" s="125" t="e">
        <f t="shared" si="19"/>
        <v>#REF!</v>
      </c>
      <c r="R149" s="125" t="e">
        <f t="shared" si="19"/>
        <v>#REF!</v>
      </c>
      <c r="S149" s="125" t="e">
        <f t="shared" si="19"/>
        <v>#REF!</v>
      </c>
      <c r="T149" s="73" t="e">
        <f>SUMIFS(#REF!,#REF!,'FLUJO E1 VIEJO'!B149)/SUM(#REF!)</f>
        <v>#REF!</v>
      </c>
    </row>
    <row r="150" spans="2:20" x14ac:dyDescent="0.3">
      <c r="B150" s="51" t="e">
        <f>#REF!</f>
        <v>#REF!</v>
      </c>
      <c r="C150" s="125" t="e">
        <f t="shared" si="19"/>
        <v>#REF!</v>
      </c>
      <c r="D150" s="125" t="e">
        <f t="shared" si="19"/>
        <v>#REF!</v>
      </c>
      <c r="E150" s="125" t="e">
        <f t="shared" si="19"/>
        <v>#REF!</v>
      </c>
      <c r="F150" s="125" t="e">
        <f t="shared" si="19"/>
        <v>#REF!</v>
      </c>
      <c r="G150" s="125" t="e">
        <f t="shared" si="19"/>
        <v>#REF!</v>
      </c>
      <c r="H150" s="125" t="e">
        <f t="shared" si="19"/>
        <v>#REF!</v>
      </c>
      <c r="I150" s="125" t="e">
        <f t="shared" si="19"/>
        <v>#REF!</v>
      </c>
      <c r="J150" s="125" t="e">
        <f t="shared" si="19"/>
        <v>#REF!</v>
      </c>
      <c r="K150" s="125" t="e">
        <f t="shared" si="19"/>
        <v>#REF!</v>
      </c>
      <c r="L150" s="125" t="e">
        <f t="shared" si="19"/>
        <v>#REF!</v>
      </c>
      <c r="M150" s="125" t="e">
        <f t="shared" si="19"/>
        <v>#REF!</v>
      </c>
      <c r="N150" s="125" t="e">
        <f t="shared" si="19"/>
        <v>#REF!</v>
      </c>
      <c r="O150" s="125" t="e">
        <f t="shared" si="19"/>
        <v>#REF!</v>
      </c>
      <c r="P150" s="125" t="e">
        <f t="shared" si="19"/>
        <v>#REF!</v>
      </c>
      <c r="Q150" s="125" t="e">
        <f t="shared" si="19"/>
        <v>#REF!</v>
      </c>
      <c r="R150" s="125" t="e">
        <f t="shared" si="19"/>
        <v>#REF!</v>
      </c>
      <c r="S150" s="125" t="e">
        <f t="shared" si="19"/>
        <v>#REF!</v>
      </c>
      <c r="T150" s="73" t="e">
        <f>SUMIFS(#REF!,#REF!,'FLUJO E1 VIEJO'!B150)/SUM(#REF!)</f>
        <v>#REF!</v>
      </c>
    </row>
    <row r="151" spans="2:20" x14ac:dyDescent="0.3">
      <c r="B151" s="51" t="e">
        <f>#REF!</f>
        <v>#REF!</v>
      </c>
      <c r="C151" s="125" t="e">
        <f t="shared" si="19"/>
        <v>#REF!</v>
      </c>
      <c r="D151" s="125" t="e">
        <f t="shared" si="19"/>
        <v>#REF!</v>
      </c>
      <c r="E151" s="125" t="e">
        <f t="shared" si="19"/>
        <v>#REF!</v>
      </c>
      <c r="F151" s="125" t="e">
        <f t="shared" si="19"/>
        <v>#REF!</v>
      </c>
      <c r="G151" s="125" t="e">
        <f t="shared" si="19"/>
        <v>#REF!</v>
      </c>
      <c r="H151" s="125" t="e">
        <f t="shared" si="19"/>
        <v>#REF!</v>
      </c>
      <c r="I151" s="125" t="e">
        <f t="shared" si="19"/>
        <v>#REF!</v>
      </c>
      <c r="J151" s="125" t="e">
        <f t="shared" si="19"/>
        <v>#REF!</v>
      </c>
      <c r="K151" s="125" t="e">
        <f t="shared" si="19"/>
        <v>#REF!</v>
      </c>
      <c r="L151" s="125" t="e">
        <f t="shared" si="19"/>
        <v>#REF!</v>
      </c>
      <c r="M151" s="125" t="e">
        <f t="shared" si="19"/>
        <v>#REF!</v>
      </c>
      <c r="N151" s="125" t="e">
        <f t="shared" si="19"/>
        <v>#REF!</v>
      </c>
      <c r="O151" s="125" t="e">
        <f t="shared" si="19"/>
        <v>#REF!</v>
      </c>
      <c r="P151" s="125" t="e">
        <f t="shared" si="19"/>
        <v>#REF!</v>
      </c>
      <c r="Q151" s="125" t="e">
        <f t="shared" si="19"/>
        <v>#REF!</v>
      </c>
      <c r="R151" s="125" t="e">
        <f t="shared" si="19"/>
        <v>#REF!</v>
      </c>
      <c r="S151" s="125" t="e">
        <f t="shared" si="19"/>
        <v>#REF!</v>
      </c>
      <c r="T151" s="73" t="e">
        <f>SUMIFS(#REF!,#REF!,'FLUJO E1 VIEJO'!B151)/SUM(#REF!)</f>
        <v>#REF!</v>
      </c>
    </row>
    <row r="152" spans="2:20" x14ac:dyDescent="0.3">
      <c r="C152" s="69">
        <v>461215.59574351693</v>
      </c>
      <c r="D152" s="69">
        <v>466993.03291566949</v>
      </c>
      <c r="E152" s="69">
        <v>498984.97823854059</v>
      </c>
      <c r="F152" s="69">
        <v>525993.43391907902</v>
      </c>
      <c r="G152" s="69">
        <v>545672.8642284798</v>
      </c>
      <c r="H152" s="69">
        <v>566462.60548088199</v>
      </c>
      <c r="I152" s="69">
        <v>586389.05378498521</v>
      </c>
      <c r="J152" s="69">
        <v>606703.14540000306</v>
      </c>
      <c r="K152" s="69">
        <v>627526.75338115124</v>
      </c>
      <c r="L152" s="69">
        <v>648076.9924326418</v>
      </c>
      <c r="M152" s="69">
        <v>668890.34935409215</v>
      </c>
      <c r="N152" s="69">
        <v>689983.16635361302</v>
      </c>
      <c r="O152" s="69">
        <v>711049.08982799889</v>
      </c>
      <c r="P152" s="69">
        <v>732315.08470575756</v>
      </c>
      <c r="Q152" s="69">
        <v>753774.50121432776</v>
      </c>
      <c r="R152" s="69">
        <v>775309.12770475238</v>
      </c>
      <c r="S152" s="126">
        <f>R152*(1+AVERAGE(N153:R153))</f>
        <v>798544.46176535299</v>
      </c>
    </row>
    <row r="153" spans="2:20" x14ac:dyDescent="0.3">
      <c r="N153" s="127">
        <f t="shared" ref="N153:Q153" si="20">(N152-M152)/M152</f>
        <v>3.1534042941251818E-2</v>
      </c>
      <c r="O153" s="127">
        <f t="shared" si="20"/>
        <v>3.0531068729856062E-2</v>
      </c>
      <c r="P153" s="127">
        <f t="shared" si="20"/>
        <v>2.9907913788206751E-2</v>
      </c>
      <c r="Q153" s="127">
        <f t="shared" si="20"/>
        <v>2.9303529255023525E-2</v>
      </c>
      <c r="R153" s="127">
        <f>(R152-Q152)/Q152</f>
        <v>2.8569056734782647E-2</v>
      </c>
    </row>
    <row r="155" spans="2:20" x14ac:dyDescent="0.3">
      <c r="C155" s="49" t="s">
        <v>138</v>
      </c>
      <c r="D155" s="81" t="str">
        <f>+C155</f>
        <v>ROMERAL</v>
      </c>
      <c r="F155" s="128" t="str">
        <f>B144</f>
        <v>ROMERAL</v>
      </c>
      <c r="G155" s="128" t="e">
        <f>B145</f>
        <v>#REF!</v>
      </c>
      <c r="H155" s="128" t="e">
        <f>B146</f>
        <v>#REF!</v>
      </c>
      <c r="I155" s="128" t="e">
        <f>B147</f>
        <v>#REF!</v>
      </c>
      <c r="J155" s="128" t="e">
        <f>B148</f>
        <v>#REF!</v>
      </c>
      <c r="K155" s="128" t="e">
        <f>B149</f>
        <v>#REF!</v>
      </c>
      <c r="L155" s="128" t="e">
        <f>B150</f>
        <v>#REF!</v>
      </c>
      <c r="M155" s="128" t="e">
        <f>B150</f>
        <v>#REF!</v>
      </c>
    </row>
    <row r="156" spans="2:20" x14ac:dyDescent="0.3">
      <c r="B156" s="81">
        <v>1</v>
      </c>
      <c r="C156" s="81" t="str">
        <f>+B156&amp;$C$155</f>
        <v>1ROMERAL</v>
      </c>
      <c r="D156" s="129" t="e">
        <f>+VLOOKUP(C156,#REF!,2,0)</f>
        <v>#REF!</v>
      </c>
      <c r="F156" s="130" t="e">
        <f>$D156</f>
        <v>#REF!</v>
      </c>
      <c r="G156" s="130" t="e">
        <f t="shared" ref="G156:M170" si="21">$D156</f>
        <v>#REF!</v>
      </c>
      <c r="H156" s="130" t="e">
        <f t="shared" si="21"/>
        <v>#REF!</v>
      </c>
      <c r="I156" s="130" t="e">
        <f t="shared" si="21"/>
        <v>#REF!</v>
      </c>
      <c r="J156" s="130" t="e">
        <f t="shared" si="21"/>
        <v>#REF!</v>
      </c>
      <c r="K156" s="130" t="e">
        <f t="shared" si="21"/>
        <v>#REF!</v>
      </c>
      <c r="L156" s="130" t="e">
        <f t="shared" si="21"/>
        <v>#REF!</v>
      </c>
      <c r="M156" s="130" t="e">
        <f t="shared" si="21"/>
        <v>#REF!</v>
      </c>
    </row>
    <row r="157" spans="2:20" x14ac:dyDescent="0.3">
      <c r="B157" s="81">
        <f>+B156+1</f>
        <v>2</v>
      </c>
      <c r="C157" s="81" t="str">
        <f t="shared" ref="C157:C170" si="22">+B157&amp;$C$155</f>
        <v>2ROMERAL</v>
      </c>
      <c r="D157" s="129" t="e">
        <f>+VLOOKUP(C157,#REF!,2,0)</f>
        <v>#REF!</v>
      </c>
      <c r="F157" s="130" t="e">
        <f t="shared" ref="F157:F170" si="23">$D157</f>
        <v>#REF!</v>
      </c>
      <c r="G157" s="130" t="e">
        <f t="shared" si="21"/>
        <v>#REF!</v>
      </c>
      <c r="H157" s="130" t="e">
        <f t="shared" si="21"/>
        <v>#REF!</v>
      </c>
      <c r="I157" s="130" t="e">
        <f t="shared" si="21"/>
        <v>#REF!</v>
      </c>
      <c r="J157" s="130" t="e">
        <f t="shared" si="21"/>
        <v>#REF!</v>
      </c>
      <c r="K157" s="130" t="e">
        <f t="shared" si="21"/>
        <v>#REF!</v>
      </c>
      <c r="L157" s="130" t="e">
        <f t="shared" si="21"/>
        <v>#REF!</v>
      </c>
      <c r="M157" s="130" t="e">
        <f t="shared" si="21"/>
        <v>#REF!</v>
      </c>
    </row>
    <row r="158" spans="2:20" x14ac:dyDescent="0.3">
      <c r="B158" s="81">
        <f t="shared" ref="B158:B170" si="24">+B157+1</f>
        <v>3</v>
      </c>
      <c r="C158" s="81" t="str">
        <f t="shared" si="22"/>
        <v>3ROMERAL</v>
      </c>
      <c r="D158" s="129" t="e">
        <f>+VLOOKUP(C158,#REF!,2,0)</f>
        <v>#REF!</v>
      </c>
      <c r="F158" s="130" t="e">
        <f t="shared" si="23"/>
        <v>#REF!</v>
      </c>
      <c r="G158" s="130" t="e">
        <f t="shared" si="21"/>
        <v>#REF!</v>
      </c>
      <c r="H158" s="130" t="e">
        <f t="shared" si="21"/>
        <v>#REF!</v>
      </c>
      <c r="I158" s="130" t="e">
        <f t="shared" si="21"/>
        <v>#REF!</v>
      </c>
      <c r="J158" s="130" t="e">
        <f t="shared" si="21"/>
        <v>#REF!</v>
      </c>
      <c r="K158" s="130" t="e">
        <f t="shared" si="21"/>
        <v>#REF!</v>
      </c>
      <c r="L158" s="130" t="e">
        <f t="shared" si="21"/>
        <v>#REF!</v>
      </c>
      <c r="M158" s="130" t="e">
        <f t="shared" si="21"/>
        <v>#REF!</v>
      </c>
    </row>
    <row r="159" spans="2:20" x14ac:dyDescent="0.3">
      <c r="B159" s="81">
        <f t="shared" si="24"/>
        <v>4</v>
      </c>
      <c r="C159" s="81" t="str">
        <f t="shared" si="22"/>
        <v>4ROMERAL</v>
      </c>
      <c r="D159" s="129" t="e">
        <f>+VLOOKUP(C159,#REF!,2,0)</f>
        <v>#REF!</v>
      </c>
      <c r="F159" s="130" t="e">
        <f t="shared" si="23"/>
        <v>#REF!</v>
      </c>
      <c r="G159" s="130" t="e">
        <f t="shared" si="21"/>
        <v>#REF!</v>
      </c>
      <c r="H159" s="130" t="e">
        <f t="shared" si="21"/>
        <v>#REF!</v>
      </c>
      <c r="I159" s="130" t="e">
        <f t="shared" si="21"/>
        <v>#REF!</v>
      </c>
      <c r="J159" s="130" t="e">
        <f t="shared" si="21"/>
        <v>#REF!</v>
      </c>
      <c r="K159" s="130" t="e">
        <f t="shared" si="21"/>
        <v>#REF!</v>
      </c>
      <c r="L159" s="130" t="e">
        <f t="shared" si="21"/>
        <v>#REF!</v>
      </c>
      <c r="M159" s="130" t="e">
        <f t="shared" si="21"/>
        <v>#REF!</v>
      </c>
    </row>
    <row r="160" spans="2:20" x14ac:dyDescent="0.3">
      <c r="B160" s="81">
        <f t="shared" si="24"/>
        <v>5</v>
      </c>
      <c r="C160" s="81" t="str">
        <f t="shared" si="22"/>
        <v>5ROMERAL</v>
      </c>
      <c r="D160" s="129" t="e">
        <f>+VLOOKUP(C160,#REF!,2,0)</f>
        <v>#REF!</v>
      </c>
      <c r="F160" s="130" t="e">
        <f t="shared" si="23"/>
        <v>#REF!</v>
      </c>
      <c r="G160" s="130" t="e">
        <f t="shared" si="21"/>
        <v>#REF!</v>
      </c>
      <c r="H160" s="130" t="e">
        <f t="shared" si="21"/>
        <v>#REF!</v>
      </c>
      <c r="I160" s="130" t="e">
        <f t="shared" si="21"/>
        <v>#REF!</v>
      </c>
      <c r="J160" s="130" t="e">
        <f t="shared" si="21"/>
        <v>#REF!</v>
      </c>
      <c r="K160" s="130" t="e">
        <f t="shared" si="21"/>
        <v>#REF!</v>
      </c>
      <c r="L160" s="130" t="e">
        <f t="shared" si="21"/>
        <v>#REF!</v>
      </c>
      <c r="M160" s="130" t="e">
        <f t="shared" si="21"/>
        <v>#REF!</v>
      </c>
    </row>
    <row r="161" spans="2:13" x14ac:dyDescent="0.3">
      <c r="B161" s="81">
        <f t="shared" si="24"/>
        <v>6</v>
      </c>
      <c r="C161" s="81" t="str">
        <f t="shared" si="22"/>
        <v>6ROMERAL</v>
      </c>
      <c r="D161" s="129" t="e">
        <f>+VLOOKUP(C161,#REF!,2,0)</f>
        <v>#REF!</v>
      </c>
      <c r="F161" s="130" t="e">
        <f t="shared" si="23"/>
        <v>#REF!</v>
      </c>
      <c r="G161" s="130" t="e">
        <f t="shared" si="21"/>
        <v>#REF!</v>
      </c>
      <c r="H161" s="130" t="e">
        <f t="shared" si="21"/>
        <v>#REF!</v>
      </c>
      <c r="I161" s="130" t="e">
        <f t="shared" si="21"/>
        <v>#REF!</v>
      </c>
      <c r="J161" s="130" t="e">
        <f t="shared" si="21"/>
        <v>#REF!</v>
      </c>
      <c r="K161" s="130" t="e">
        <f t="shared" si="21"/>
        <v>#REF!</v>
      </c>
      <c r="L161" s="130" t="e">
        <f t="shared" si="21"/>
        <v>#REF!</v>
      </c>
      <c r="M161" s="130" t="e">
        <f t="shared" si="21"/>
        <v>#REF!</v>
      </c>
    </row>
    <row r="162" spans="2:13" x14ac:dyDescent="0.3">
      <c r="B162" s="81">
        <f t="shared" si="24"/>
        <v>7</v>
      </c>
      <c r="C162" s="81" t="str">
        <f t="shared" si="22"/>
        <v>7ROMERAL</v>
      </c>
      <c r="D162" s="129" t="e">
        <f>+VLOOKUP(C162,#REF!,2,0)</f>
        <v>#REF!</v>
      </c>
      <c r="F162" s="130" t="e">
        <f t="shared" si="23"/>
        <v>#REF!</v>
      </c>
      <c r="G162" s="130" t="e">
        <f t="shared" si="21"/>
        <v>#REF!</v>
      </c>
      <c r="H162" s="130" t="e">
        <f t="shared" si="21"/>
        <v>#REF!</v>
      </c>
      <c r="I162" s="130" t="e">
        <f t="shared" si="21"/>
        <v>#REF!</v>
      </c>
      <c r="J162" s="130" t="e">
        <f t="shared" si="21"/>
        <v>#REF!</v>
      </c>
      <c r="K162" s="130" t="e">
        <f t="shared" si="21"/>
        <v>#REF!</v>
      </c>
      <c r="L162" s="130" t="e">
        <f t="shared" si="21"/>
        <v>#REF!</v>
      </c>
      <c r="M162" s="130" t="e">
        <f t="shared" si="21"/>
        <v>#REF!</v>
      </c>
    </row>
    <row r="163" spans="2:13" x14ac:dyDescent="0.3">
      <c r="B163" s="81">
        <f t="shared" si="24"/>
        <v>8</v>
      </c>
      <c r="C163" s="81" t="str">
        <f t="shared" si="22"/>
        <v>8ROMERAL</v>
      </c>
      <c r="D163" s="129" t="e">
        <f>+VLOOKUP(C163,#REF!,2,0)</f>
        <v>#REF!</v>
      </c>
      <c r="F163" s="130" t="e">
        <f t="shared" si="23"/>
        <v>#REF!</v>
      </c>
      <c r="G163" s="130" t="e">
        <f t="shared" si="21"/>
        <v>#REF!</v>
      </c>
      <c r="H163" s="130" t="e">
        <f t="shared" si="21"/>
        <v>#REF!</v>
      </c>
      <c r="I163" s="130" t="e">
        <f t="shared" si="21"/>
        <v>#REF!</v>
      </c>
      <c r="J163" s="130" t="e">
        <f t="shared" si="21"/>
        <v>#REF!</v>
      </c>
      <c r="K163" s="130" t="e">
        <f t="shared" si="21"/>
        <v>#REF!</v>
      </c>
      <c r="L163" s="130" t="e">
        <f t="shared" si="21"/>
        <v>#REF!</v>
      </c>
      <c r="M163" s="130" t="e">
        <f t="shared" si="21"/>
        <v>#REF!</v>
      </c>
    </row>
    <row r="164" spans="2:13" x14ac:dyDescent="0.3">
      <c r="B164" s="81">
        <f t="shared" si="24"/>
        <v>9</v>
      </c>
      <c r="C164" s="81" t="str">
        <f t="shared" si="22"/>
        <v>9ROMERAL</v>
      </c>
      <c r="D164" s="129" t="e">
        <f>+VLOOKUP(C164,#REF!,2,0)</f>
        <v>#REF!</v>
      </c>
      <c r="F164" s="130" t="e">
        <f t="shared" si="23"/>
        <v>#REF!</v>
      </c>
      <c r="G164" s="130" t="e">
        <f t="shared" si="21"/>
        <v>#REF!</v>
      </c>
      <c r="H164" s="130" t="e">
        <f t="shared" si="21"/>
        <v>#REF!</v>
      </c>
      <c r="I164" s="130" t="e">
        <f t="shared" si="21"/>
        <v>#REF!</v>
      </c>
      <c r="J164" s="130" t="e">
        <f t="shared" si="21"/>
        <v>#REF!</v>
      </c>
      <c r="K164" s="130" t="e">
        <f t="shared" si="21"/>
        <v>#REF!</v>
      </c>
      <c r="L164" s="130" t="e">
        <f t="shared" si="21"/>
        <v>#REF!</v>
      </c>
      <c r="M164" s="130" t="e">
        <f t="shared" si="21"/>
        <v>#REF!</v>
      </c>
    </row>
    <row r="165" spans="2:13" x14ac:dyDescent="0.3">
      <c r="B165" s="81">
        <f t="shared" si="24"/>
        <v>10</v>
      </c>
      <c r="C165" s="81" t="str">
        <f t="shared" si="22"/>
        <v>10ROMERAL</v>
      </c>
      <c r="D165" s="129" t="e">
        <f>+VLOOKUP(C165,#REF!,2,0)</f>
        <v>#REF!</v>
      </c>
      <c r="F165" s="130" t="e">
        <f t="shared" si="23"/>
        <v>#REF!</v>
      </c>
      <c r="G165" s="130" t="e">
        <f t="shared" si="21"/>
        <v>#REF!</v>
      </c>
      <c r="H165" s="130" t="e">
        <f t="shared" si="21"/>
        <v>#REF!</v>
      </c>
      <c r="I165" s="130" t="e">
        <f t="shared" si="21"/>
        <v>#REF!</v>
      </c>
      <c r="J165" s="130" t="e">
        <f t="shared" si="21"/>
        <v>#REF!</v>
      </c>
      <c r="K165" s="130" t="e">
        <f t="shared" si="21"/>
        <v>#REF!</v>
      </c>
      <c r="L165" s="130" t="e">
        <f t="shared" si="21"/>
        <v>#REF!</v>
      </c>
      <c r="M165" s="130" t="e">
        <f t="shared" si="21"/>
        <v>#REF!</v>
      </c>
    </row>
    <row r="166" spans="2:13" x14ac:dyDescent="0.3">
      <c r="B166" s="81">
        <f t="shared" si="24"/>
        <v>11</v>
      </c>
      <c r="C166" s="81" t="str">
        <f t="shared" si="22"/>
        <v>11ROMERAL</v>
      </c>
      <c r="D166" s="129" t="e">
        <f>+VLOOKUP(C166,#REF!,2,0)</f>
        <v>#REF!</v>
      </c>
      <c r="F166" s="130" t="e">
        <f t="shared" si="23"/>
        <v>#REF!</v>
      </c>
      <c r="G166" s="130" t="e">
        <f t="shared" si="21"/>
        <v>#REF!</v>
      </c>
      <c r="H166" s="130" t="e">
        <f t="shared" si="21"/>
        <v>#REF!</v>
      </c>
      <c r="I166" s="130" t="e">
        <f t="shared" si="21"/>
        <v>#REF!</v>
      </c>
      <c r="J166" s="130" t="e">
        <f t="shared" si="21"/>
        <v>#REF!</v>
      </c>
      <c r="K166" s="130" t="e">
        <f t="shared" si="21"/>
        <v>#REF!</v>
      </c>
      <c r="L166" s="130" t="e">
        <f t="shared" si="21"/>
        <v>#REF!</v>
      </c>
      <c r="M166" s="130" t="e">
        <f t="shared" si="21"/>
        <v>#REF!</v>
      </c>
    </row>
    <row r="167" spans="2:13" x14ac:dyDescent="0.3">
      <c r="B167" s="81">
        <f t="shared" si="24"/>
        <v>12</v>
      </c>
      <c r="C167" s="81" t="str">
        <f t="shared" si="22"/>
        <v>12ROMERAL</v>
      </c>
      <c r="D167" s="129" t="e">
        <f>+VLOOKUP(C167,#REF!,2,0)</f>
        <v>#REF!</v>
      </c>
      <c r="F167" s="130" t="e">
        <f t="shared" si="23"/>
        <v>#REF!</v>
      </c>
      <c r="G167" s="130" t="e">
        <f t="shared" si="21"/>
        <v>#REF!</v>
      </c>
      <c r="H167" s="130" t="e">
        <f t="shared" si="21"/>
        <v>#REF!</v>
      </c>
      <c r="I167" s="130" t="e">
        <f t="shared" si="21"/>
        <v>#REF!</v>
      </c>
      <c r="J167" s="130" t="e">
        <f t="shared" si="21"/>
        <v>#REF!</v>
      </c>
      <c r="K167" s="130" t="e">
        <f t="shared" si="21"/>
        <v>#REF!</v>
      </c>
      <c r="L167" s="130" t="e">
        <f t="shared" si="21"/>
        <v>#REF!</v>
      </c>
      <c r="M167" s="130" t="e">
        <f t="shared" si="21"/>
        <v>#REF!</v>
      </c>
    </row>
    <row r="168" spans="2:13" x14ac:dyDescent="0.3">
      <c r="B168" s="81">
        <f t="shared" si="24"/>
        <v>13</v>
      </c>
      <c r="C168" s="81" t="str">
        <f t="shared" si="22"/>
        <v>13ROMERAL</v>
      </c>
      <c r="D168" s="129" t="e">
        <f>+VLOOKUP(C168,#REF!,2,0)</f>
        <v>#REF!</v>
      </c>
      <c r="F168" s="130" t="e">
        <f t="shared" si="23"/>
        <v>#REF!</v>
      </c>
      <c r="G168" s="130" t="e">
        <f t="shared" si="21"/>
        <v>#REF!</v>
      </c>
      <c r="H168" s="130" t="e">
        <f t="shared" si="21"/>
        <v>#REF!</v>
      </c>
      <c r="I168" s="130" t="e">
        <f t="shared" si="21"/>
        <v>#REF!</v>
      </c>
      <c r="J168" s="130" t="e">
        <f t="shared" si="21"/>
        <v>#REF!</v>
      </c>
      <c r="K168" s="130" t="e">
        <f t="shared" si="21"/>
        <v>#REF!</v>
      </c>
      <c r="L168" s="130" t="e">
        <f t="shared" si="21"/>
        <v>#REF!</v>
      </c>
      <c r="M168" s="130" t="e">
        <f t="shared" si="21"/>
        <v>#REF!</v>
      </c>
    </row>
    <row r="169" spans="2:13" x14ac:dyDescent="0.3">
      <c r="B169" s="81">
        <f t="shared" si="24"/>
        <v>14</v>
      </c>
      <c r="C169" s="81" t="str">
        <f t="shared" si="22"/>
        <v>14ROMERAL</v>
      </c>
      <c r="D169" s="129" t="e">
        <f>+VLOOKUP(C169,#REF!,2,0)</f>
        <v>#REF!</v>
      </c>
      <c r="F169" s="130" t="e">
        <f t="shared" si="23"/>
        <v>#REF!</v>
      </c>
      <c r="G169" s="130" t="e">
        <f t="shared" si="21"/>
        <v>#REF!</v>
      </c>
      <c r="H169" s="130" t="e">
        <f t="shared" si="21"/>
        <v>#REF!</v>
      </c>
      <c r="I169" s="130" t="e">
        <f t="shared" si="21"/>
        <v>#REF!</v>
      </c>
      <c r="J169" s="130" t="e">
        <f t="shared" si="21"/>
        <v>#REF!</v>
      </c>
      <c r="K169" s="130" t="e">
        <f t="shared" si="21"/>
        <v>#REF!</v>
      </c>
      <c r="L169" s="130" t="e">
        <f t="shared" si="21"/>
        <v>#REF!</v>
      </c>
      <c r="M169" s="130" t="e">
        <f t="shared" si="21"/>
        <v>#REF!</v>
      </c>
    </row>
    <row r="170" spans="2:13" x14ac:dyDescent="0.3">
      <c r="B170" s="81">
        <f t="shared" si="24"/>
        <v>15</v>
      </c>
      <c r="C170" s="81" t="str">
        <f t="shared" si="22"/>
        <v>15ROMERAL</v>
      </c>
      <c r="D170" s="129" t="e">
        <f>+VLOOKUP(C170,#REF!,2,0)</f>
        <v>#REF!</v>
      </c>
      <c r="F170" s="130" t="e">
        <f t="shared" si="23"/>
        <v>#REF!</v>
      </c>
      <c r="G170" s="130" t="e">
        <f t="shared" si="21"/>
        <v>#REF!</v>
      </c>
      <c r="H170" s="130" t="e">
        <f t="shared" si="21"/>
        <v>#REF!</v>
      </c>
      <c r="I170" s="130" t="e">
        <f t="shared" si="21"/>
        <v>#REF!</v>
      </c>
      <c r="J170" s="130" t="e">
        <f t="shared" si="21"/>
        <v>#REF!</v>
      </c>
      <c r="K170" s="130" t="e">
        <f t="shared" si="21"/>
        <v>#REF!</v>
      </c>
      <c r="L170" s="130" t="e">
        <f t="shared" si="21"/>
        <v>#REF!</v>
      </c>
      <c r="M170" s="130" t="e">
        <f t="shared" si="21"/>
        <v>#REF!</v>
      </c>
    </row>
    <row r="173" spans="2:13" ht="57.6" x14ac:dyDescent="0.3">
      <c r="F173"/>
      <c r="G173" s="131" t="s">
        <v>191</v>
      </c>
      <c r="H173" s="131" t="s">
        <v>192</v>
      </c>
      <c r="I173" s="131" t="s">
        <v>193</v>
      </c>
    </row>
    <row r="174" spans="2:13" x14ac:dyDescent="0.3">
      <c r="E174" s="51" t="s">
        <v>194</v>
      </c>
      <c r="G174" s="65">
        <v>6132.9572415134908</v>
      </c>
      <c r="H174" s="65">
        <v>17314.747043266241</v>
      </c>
      <c r="I174" s="65">
        <v>39477.394641646577</v>
      </c>
      <c r="K174" s="65">
        <v>22986.530307610876</v>
      </c>
      <c r="L174" s="65">
        <v>111878.10551973293</v>
      </c>
      <c r="M174" s="60">
        <f>+L174-K174</f>
        <v>88891.575212122058</v>
      </c>
    </row>
    <row r="175" spans="2:13" x14ac:dyDescent="0.3">
      <c r="E175" s="51" t="s">
        <v>195</v>
      </c>
      <c r="G175" s="65">
        <v>8529.355007103477</v>
      </c>
      <c r="H175" s="65">
        <v>25161.409359724828</v>
      </c>
      <c r="I175" s="65">
        <v>33168.775194417729</v>
      </c>
      <c r="K175" s="65">
        <v>15185.177458825592</v>
      </c>
      <c r="L175" s="65">
        <v>92158.433067118138</v>
      </c>
      <c r="M175" s="60">
        <f>+L175-K175</f>
        <v>76973.255608292544</v>
      </c>
    </row>
    <row r="176" spans="2:13" x14ac:dyDescent="0.3">
      <c r="E176" s="51" t="s">
        <v>196</v>
      </c>
      <c r="G176" s="65">
        <v>31123.904488844928</v>
      </c>
      <c r="H176" s="65">
        <v>71892.450724640395</v>
      </c>
      <c r="I176" s="65">
        <v>180404.90972483339</v>
      </c>
      <c r="K176" s="65">
        <v>46760.196937043118</v>
      </c>
      <c r="L176" s="65">
        <v>326759.86051046429</v>
      </c>
      <c r="M176" s="60">
        <f t="shared" ref="M176:M180" si="25">+L176-K176</f>
        <v>279999.66357342119</v>
      </c>
    </row>
    <row r="177" spans="5:13" x14ac:dyDescent="0.3">
      <c r="E177" s="51" t="s">
        <v>197</v>
      </c>
      <c r="G177" s="65">
        <v>1972.0214522433257</v>
      </c>
      <c r="H177" s="65">
        <v>2798.9634141696642</v>
      </c>
      <c r="I177" s="65">
        <v>5724.8977841331189</v>
      </c>
      <c r="K177" s="65">
        <v>1268.7009721526636</v>
      </c>
      <c r="L177" s="65">
        <v>10083.090066761457</v>
      </c>
      <c r="M177" s="60">
        <f t="shared" si="25"/>
        <v>8814.389094608794</v>
      </c>
    </row>
    <row r="178" spans="5:13" x14ac:dyDescent="0.3">
      <c r="E178" s="51" t="s">
        <v>102</v>
      </c>
      <c r="G178" s="65">
        <v>6476.3917477160767</v>
      </c>
      <c r="H178" s="65">
        <v>12526.263392858735</v>
      </c>
      <c r="I178" s="65">
        <v>23897.335511760055</v>
      </c>
      <c r="K178" s="65">
        <v>22168.579522832526</v>
      </c>
      <c r="L178" s="65">
        <v>110224.94593188829</v>
      </c>
      <c r="M178" s="60">
        <f t="shared" si="25"/>
        <v>88056.366409055758</v>
      </c>
    </row>
    <row r="179" spans="5:13" x14ac:dyDescent="0.3">
      <c r="E179" s="51" t="s">
        <v>198</v>
      </c>
      <c r="G179" s="65">
        <v>31686.480802910119</v>
      </c>
      <c r="H179" s="65">
        <v>143472.96127458068</v>
      </c>
      <c r="I179" s="65">
        <v>212068.32196637202</v>
      </c>
      <c r="K179" s="65">
        <v>61748.569238136384</v>
      </c>
      <c r="L179" s="65">
        <v>401699.8649370232</v>
      </c>
      <c r="M179" s="60">
        <f t="shared" si="25"/>
        <v>339951.2956988868</v>
      </c>
    </row>
    <row r="180" spans="5:13" x14ac:dyDescent="0.3">
      <c r="E180" s="51" t="s">
        <v>199</v>
      </c>
      <c r="G180" s="65">
        <v>10939.898092201387</v>
      </c>
      <c r="H180" s="65">
        <v>48837.41422609787</v>
      </c>
      <c r="I180" s="65">
        <v>50615.904511049746</v>
      </c>
      <c r="K180" s="65">
        <v>18490.135025284028</v>
      </c>
      <c r="L180" s="65">
        <v>91991.387918446067</v>
      </c>
      <c r="M180" s="60">
        <f t="shared" si="25"/>
        <v>73501.252893162047</v>
      </c>
    </row>
    <row r="181" spans="5:13" x14ac:dyDescent="0.3">
      <c r="G181" s="65">
        <f>SUM(G174:G180)</f>
        <v>96861.008832532796</v>
      </c>
      <c r="H181" s="65">
        <f>SUM(H174:H180)</f>
        <v>322004.20943533839</v>
      </c>
      <c r="I181" s="65">
        <f>SUM(I174:I180)</f>
        <v>545357.53933421266</v>
      </c>
      <c r="M181" s="60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0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5" ht="15.6" x14ac:dyDescent="0.3">
      <c r="C3" s="48" t="s">
        <v>135</v>
      </c>
    </row>
    <row r="4" spans="3:15" ht="15.6" x14ac:dyDescent="0.3">
      <c r="C4" s="48"/>
    </row>
    <row r="5" spans="3:15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5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I6" s="51">
        <v>80</v>
      </c>
      <c r="J6" s="51">
        <v>100</v>
      </c>
      <c r="K6" s="51">
        <v>150</v>
      </c>
      <c r="L6" s="51">
        <v>180</v>
      </c>
      <c r="M6" s="51">
        <v>200</v>
      </c>
      <c r="N6" s="51">
        <v>350</v>
      </c>
      <c r="O6" s="51">
        <v>400</v>
      </c>
    </row>
    <row r="7" spans="3:15" hidden="1" x14ac:dyDescent="0.3">
      <c r="C7" s="49" t="s">
        <v>138</v>
      </c>
      <c r="D7" s="49" t="e">
        <f>+COUNTIFS(#REF!,'FLUJO E1'!$C$6,#REF!,'FLUJO E1'!D$6,#REF!,'FLUJO E1'!$C7)</f>
        <v>#REF!</v>
      </c>
      <c r="E7" s="49" t="e">
        <f>+COUNTIFS(#REF!,'FLUJO E1'!$C$6,#REF!,'FLUJO E1'!E$6,#REF!,'FLUJO E1'!$C7)</f>
        <v>#REF!</v>
      </c>
      <c r="F7" s="49" t="e">
        <f>+COUNTIFS(#REF!,'FLUJO E1'!$C$6,#REF!,'FLUJO E1'!F$6,#REF!,'FLUJO E1'!$C7)</f>
        <v>#REF!</v>
      </c>
      <c r="G7" s="49" t="e">
        <f>+COUNTIFS(#REF!,'FLUJO E1'!$C$6,#REF!,'FLUJO E1'!G$6,#REF!,'FLUJO E1'!$C7)</f>
        <v>#REF!</v>
      </c>
      <c r="H7" s="49" t="e">
        <f>+COUNTIFS(#REF!,'FLUJO E1'!$C$6,#REF!,'FLUJO E1'!H$6,#REF!,'FLUJO E1'!$C7)</f>
        <v>#REF!</v>
      </c>
      <c r="I7" s="49" t="e">
        <f>+SUM(D7:H7)</f>
        <v>#REF!</v>
      </c>
    </row>
    <row r="8" spans="3:15" hidden="1" x14ac:dyDescent="0.3">
      <c r="C8" s="49" t="e">
        <f>#REF!</f>
        <v>#REF!</v>
      </c>
      <c r="D8" s="49" t="e">
        <f>+COUNTIFS(#REF!,'FLUJO E1'!$C$6,#REF!,'FLUJO E1'!D$6,#REF!,'FLUJO E1'!$C8)</f>
        <v>#REF!</v>
      </c>
      <c r="E8" s="49" t="e">
        <f>+COUNTIFS(#REF!,'FLUJO E1'!$C$6,#REF!,'FLUJO E1'!E$6,#REF!,'FLUJO E1'!$C8)</f>
        <v>#REF!</v>
      </c>
      <c r="F8" s="49" t="e">
        <f>+COUNTIFS(#REF!,'FLUJO E1'!$C$6,#REF!,'FLUJO E1'!F$6,#REF!,'FLUJO E1'!$C8)</f>
        <v>#REF!</v>
      </c>
      <c r="G8" s="49" t="e">
        <f>+COUNTIFS(#REF!,'FLUJO E1'!$C$6,#REF!,'FLUJO E1'!G$6,#REF!,'FLUJO E1'!$C8)</f>
        <v>#REF!</v>
      </c>
      <c r="H8" s="49" t="e">
        <f>+COUNTIFS(#REF!,'FLUJO E1'!$C$6,#REF!,'FLUJO E1'!H$6,#REF!,'FLUJO E1'!$C8)</f>
        <v>#REF!</v>
      </c>
      <c r="I8" s="49" t="e">
        <f t="shared" ref="I8:I14" si="0">+SUM(D8:H8)</f>
        <v>#REF!</v>
      </c>
    </row>
    <row r="9" spans="3:15" hidden="1" x14ac:dyDescent="0.3">
      <c r="C9" s="49" t="e">
        <f>#REF!</f>
        <v>#REF!</v>
      </c>
      <c r="D9" s="49" t="e">
        <f>+COUNTIFS(#REF!,'FLUJO E1'!$C$6,#REF!,'FLUJO E1'!D$6,#REF!,'FLUJO E1'!$C9)</f>
        <v>#REF!</v>
      </c>
      <c r="E9" s="49" t="e">
        <f>+COUNTIFS(#REF!,'FLUJO E1'!$C$6,#REF!,'FLUJO E1'!E$6,#REF!,'FLUJO E1'!$C9)</f>
        <v>#REF!</v>
      </c>
      <c r="F9" s="49" t="e">
        <f>+COUNTIFS(#REF!,'FLUJO E1'!$C$6,#REF!,'FLUJO E1'!F$6,#REF!,'FLUJO E1'!$C9)</f>
        <v>#REF!</v>
      </c>
      <c r="G9" s="49" t="e">
        <f>+COUNTIFS(#REF!,'FLUJO E1'!$C$6,#REF!,'FLUJO E1'!G$6,#REF!,'FLUJO E1'!$C9)</f>
        <v>#REF!</v>
      </c>
      <c r="H9" s="49" t="e">
        <f>+COUNTIFS(#REF!,'FLUJO E1'!$C$6,#REF!,'FLUJO E1'!H$6,#REF!,'FLUJO E1'!$C9)</f>
        <v>#REF!</v>
      </c>
      <c r="I9" s="49" t="e">
        <f t="shared" si="0"/>
        <v>#REF!</v>
      </c>
    </row>
    <row r="10" spans="3:15" hidden="1" x14ac:dyDescent="0.3">
      <c r="C10" s="49" t="e">
        <f>#REF!</f>
        <v>#REF!</v>
      </c>
      <c r="D10" s="49" t="e">
        <f>+COUNTIFS(#REF!,'FLUJO E1'!$C$6,#REF!,'FLUJO E1'!D$6,#REF!,'FLUJO E1'!$C10)</f>
        <v>#REF!</v>
      </c>
      <c r="E10" s="49" t="e">
        <f>+COUNTIFS(#REF!,'FLUJO E1'!$C$6,#REF!,'FLUJO E1'!E$6,#REF!,'FLUJO E1'!$C10)</f>
        <v>#REF!</v>
      </c>
      <c r="F10" s="49" t="e">
        <f>+COUNTIFS(#REF!,'FLUJO E1'!$C$6,#REF!,'FLUJO E1'!F$6,#REF!,'FLUJO E1'!$C10)</f>
        <v>#REF!</v>
      </c>
      <c r="G10" s="49" t="e">
        <f>+COUNTIFS(#REF!,'FLUJO E1'!$C$6,#REF!,'FLUJO E1'!G$6,#REF!,'FLUJO E1'!$C10)</f>
        <v>#REF!</v>
      </c>
      <c r="H10" s="49" t="e">
        <f>+COUNTIFS(#REF!,'FLUJO E1'!$C$6,#REF!,'FLUJO E1'!H$6,#REF!,'FLUJO E1'!$C10)</f>
        <v>#REF!</v>
      </c>
      <c r="I10" s="49" t="e">
        <f t="shared" si="0"/>
        <v>#REF!</v>
      </c>
    </row>
    <row r="11" spans="3:15" hidden="1" x14ac:dyDescent="0.3">
      <c r="C11" s="49" t="e">
        <f>#REF!</f>
        <v>#REF!</v>
      </c>
      <c r="D11" s="49" t="e">
        <f>+COUNTIFS(#REF!,'FLUJO E1'!$C$6,#REF!,'FLUJO E1'!D$6,#REF!,'FLUJO E1'!$C11)</f>
        <v>#REF!</v>
      </c>
      <c r="E11" s="49" t="e">
        <f>+COUNTIFS(#REF!,'FLUJO E1'!$C$6,#REF!,'FLUJO E1'!E$6,#REF!,'FLUJO E1'!$C11)</f>
        <v>#REF!</v>
      </c>
      <c r="F11" s="49" t="e">
        <f>+COUNTIFS(#REF!,'FLUJO E1'!$C$6,#REF!,'FLUJO E1'!F$6,#REF!,'FLUJO E1'!$C11)</f>
        <v>#REF!</v>
      </c>
      <c r="G11" s="49" t="e">
        <f>+COUNTIFS(#REF!,'FLUJO E1'!$C$6,#REF!,'FLUJO E1'!G$6,#REF!,'FLUJO E1'!$C11)</f>
        <v>#REF!</v>
      </c>
      <c r="H11" s="49" t="e">
        <f>+COUNTIFS(#REF!,'FLUJO E1'!$C$6,#REF!,'FLUJO E1'!H$6,#REF!,'FLUJO E1'!$C11)</f>
        <v>#REF!</v>
      </c>
      <c r="I11" s="49" t="e">
        <f t="shared" si="0"/>
        <v>#REF!</v>
      </c>
    </row>
    <row r="12" spans="3:15" hidden="1" x14ac:dyDescent="0.3">
      <c r="C12" s="49" t="e">
        <f>#REF!</f>
        <v>#REF!</v>
      </c>
      <c r="D12" s="49" t="e">
        <f>+COUNTIFS(#REF!,'FLUJO E1'!$C$6,#REF!,'FLUJO E1'!D$6,#REF!,'FLUJO E1'!$C12)</f>
        <v>#REF!</v>
      </c>
      <c r="E12" s="49" t="e">
        <f>+COUNTIFS(#REF!,'FLUJO E1'!$C$6,#REF!,'FLUJO E1'!E$6,#REF!,'FLUJO E1'!$C12)</f>
        <v>#REF!</v>
      </c>
      <c r="F12" s="49" t="e">
        <f>+COUNTIFS(#REF!,'FLUJO E1'!$C$6,#REF!,'FLUJO E1'!F$6,#REF!,'FLUJO E1'!$C12)</f>
        <v>#REF!</v>
      </c>
      <c r="G12" s="49" t="e">
        <f>+COUNTIFS(#REF!,'FLUJO E1'!$C$6,#REF!,'FLUJO E1'!G$6,#REF!,'FLUJO E1'!$C12)</f>
        <v>#REF!</v>
      </c>
      <c r="H12" s="49" t="e">
        <f>+COUNTIFS(#REF!,'FLUJO E1'!$C$6,#REF!,'FLUJO E1'!H$6,#REF!,'FLUJO E1'!$C12)</f>
        <v>#REF!</v>
      </c>
      <c r="I12" s="49" t="e">
        <f t="shared" si="0"/>
        <v>#REF!</v>
      </c>
    </row>
    <row r="13" spans="3:15" hidden="1" x14ac:dyDescent="0.3">
      <c r="C13" s="49" t="e">
        <f>#REF!</f>
        <v>#REF!</v>
      </c>
      <c r="D13" s="49" t="e">
        <f>+COUNTIFS(#REF!,'FLUJO E1'!$C$6,#REF!,'FLUJO E1'!D$6,#REF!,'FLUJO E1'!$C13)</f>
        <v>#REF!</v>
      </c>
      <c r="E13" s="49" t="e">
        <f>+COUNTIFS(#REF!,'FLUJO E1'!$C$6,#REF!,'FLUJO E1'!E$6,#REF!,'FLUJO E1'!$C13)</f>
        <v>#REF!</v>
      </c>
      <c r="F13" s="49" t="e">
        <f>+COUNTIFS(#REF!,'FLUJO E1'!$C$6,#REF!,'FLUJO E1'!F$6,#REF!,'FLUJO E1'!$C13)</f>
        <v>#REF!</v>
      </c>
      <c r="G13" s="49" t="e">
        <f>+COUNTIFS(#REF!,'FLUJO E1'!$C$6,#REF!,'FLUJO E1'!G$6,#REF!,'FLUJO E1'!$C13)</f>
        <v>#REF!</v>
      </c>
      <c r="H13" s="49" t="e">
        <f>+COUNTIFS(#REF!,'FLUJO E1'!$C$6,#REF!,'FLUJO E1'!H$6,#REF!,'FLUJO E1'!$C13)</f>
        <v>#REF!</v>
      </c>
      <c r="I13" s="49" t="e">
        <f t="shared" si="0"/>
        <v>#REF!</v>
      </c>
    </row>
    <row r="14" spans="3:15" hidden="1" x14ac:dyDescent="0.3">
      <c r="C14" s="49" t="e">
        <f>#REF!</f>
        <v>#REF!</v>
      </c>
      <c r="D14" s="49" t="e">
        <f>+COUNTIFS(#REF!,'FLUJO E1'!$C$6,#REF!,'FLUJO E1'!D$6,#REF!,'FLUJO E1'!$C14)</f>
        <v>#REF!</v>
      </c>
      <c r="E14" s="49" t="e">
        <f>+COUNTIFS(#REF!,'FLUJO E1'!$C$6,#REF!,'FLUJO E1'!E$6,#REF!,'FLUJO E1'!$C14)</f>
        <v>#REF!</v>
      </c>
      <c r="F14" s="49" t="e">
        <f>+COUNTIFS(#REF!,'FLUJO E1'!$C$6,#REF!,'FLUJO E1'!F$6,#REF!,'FLUJO E1'!$C14)</f>
        <v>#REF!</v>
      </c>
      <c r="G14" s="49" t="e">
        <f>+COUNTIFS(#REF!,'FLUJO E1'!$C$6,#REF!,'FLUJO E1'!G$6,#REF!,'FLUJO E1'!$C14)</f>
        <v>#REF!</v>
      </c>
      <c r="H14" s="49" t="e">
        <f>+COUNTIFS(#REF!,'FLUJO E1'!$C$6,#REF!,'FLUJO E1'!H$6,#REF!,'FLUJO E1'!$C14)</f>
        <v>#REF!</v>
      </c>
      <c r="I14" s="49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3">
        <v>3.7489557701503693</v>
      </c>
      <c r="H17" s="53">
        <v>5.6307038585119775</v>
      </c>
      <c r="I17" s="53">
        <v>9.3363127562376302</v>
      </c>
      <c r="J17" s="53">
        <v>11.370323592673401</v>
      </c>
      <c r="K17" s="53">
        <f>J17</f>
        <v>11.370323592673401</v>
      </c>
      <c r="L17" s="53">
        <f t="shared" ref="L17:O17" si="1">K17</f>
        <v>11.370323592673401</v>
      </c>
      <c r="M17" s="53">
        <f t="shared" si="1"/>
        <v>11.370323592673401</v>
      </c>
      <c r="N17" s="53">
        <f t="shared" si="1"/>
        <v>11.370323592673401</v>
      </c>
      <c r="O17" s="53">
        <f t="shared" si="1"/>
        <v>11.370323592673401</v>
      </c>
    </row>
    <row r="18" spans="3:15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72">
        <f>G19/G17</f>
        <v>0.27381397764027715</v>
      </c>
      <c r="H18" s="72">
        <f t="shared" ref="H18:O18" si="2">H19/H17</f>
        <v>0.37922194244379515</v>
      </c>
      <c r="I18" s="72">
        <f t="shared" si="2"/>
        <v>0.2523069280912818</v>
      </c>
      <c r="J18" s="72">
        <f t="shared" si="2"/>
        <v>0.31106157827540587</v>
      </c>
      <c r="K18" s="72">
        <f t="shared" si="2"/>
        <v>0.31106157827540587</v>
      </c>
      <c r="L18" s="72">
        <f t="shared" si="2"/>
        <v>0.31106157827540587</v>
      </c>
      <c r="M18" s="72">
        <f t="shared" si="2"/>
        <v>0.31106157827540587</v>
      </c>
      <c r="N18" s="72">
        <f t="shared" si="2"/>
        <v>0.31106157827540587</v>
      </c>
      <c r="O18" s="72">
        <f t="shared" si="2"/>
        <v>0.31106157827540587</v>
      </c>
    </row>
    <row r="19" spans="3:15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3">
        <v>1.0265164914223412</v>
      </c>
      <c r="H19" s="53">
        <v>2.1352864545506844</v>
      </c>
      <c r="I19" s="53">
        <v>2.3556163912257646</v>
      </c>
      <c r="J19" s="53">
        <v>3.5368708022390711</v>
      </c>
      <c r="K19" s="53">
        <f>J19</f>
        <v>3.5368708022390711</v>
      </c>
      <c r="L19" s="53">
        <f t="shared" ref="L19:O19" si="3">K19</f>
        <v>3.5368708022390711</v>
      </c>
      <c r="M19" s="53">
        <f t="shared" si="3"/>
        <v>3.5368708022390711</v>
      </c>
      <c r="N19" s="53">
        <f t="shared" si="3"/>
        <v>3.5368708022390711</v>
      </c>
      <c r="O19" s="53">
        <f t="shared" si="3"/>
        <v>3.5368708022390711</v>
      </c>
    </row>
    <row r="20" spans="3:15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>
        <v>4.7754722615727108</v>
      </c>
      <c r="H20" s="59">
        <v>16.21204610083063</v>
      </c>
      <c r="I20" s="59">
        <v>25.696398281819842</v>
      </c>
      <c r="J20" s="59">
        <v>31.962679783922574</v>
      </c>
      <c r="K20" s="59">
        <v>31.962679783922574</v>
      </c>
      <c r="L20" s="59">
        <v>31.962679783922574</v>
      </c>
      <c r="M20" s="59">
        <v>31.962679783922574</v>
      </c>
      <c r="N20" s="59">
        <v>31.962679783922574</v>
      </c>
      <c r="O20" s="59">
        <v>31.962679783922574</v>
      </c>
    </row>
    <row r="21" spans="3:15" x14ac:dyDescent="0.3">
      <c r="C21" s="49" t="s">
        <v>143</v>
      </c>
      <c r="D21" s="60">
        <f>+D17*$D$88*(1+$D$27)</f>
        <v>16069.724999999999</v>
      </c>
      <c r="E21" s="60">
        <f>+E17*$D$88*(1+$D$27)</f>
        <v>19732.782956230632</v>
      </c>
      <c r="F21" s="60">
        <f>+F17*$D$88*(1+$D$27)</f>
        <v>113849.37516498781</v>
      </c>
      <c r="G21" s="60">
        <v>406653.31875000003</v>
      </c>
      <c r="H21" s="60">
        <v>610768.58499999996</v>
      </c>
      <c r="I21" s="49">
        <v>1012720.02125</v>
      </c>
      <c r="J21" s="49">
        <v>1233351.39375</v>
      </c>
      <c r="K21" s="49">
        <v>1233351.39375</v>
      </c>
      <c r="L21" s="49">
        <v>1233351.39375</v>
      </c>
      <c r="M21" s="49">
        <v>1233351.39375</v>
      </c>
      <c r="N21" s="49">
        <v>1233351.39375</v>
      </c>
      <c r="O21" s="49">
        <v>1233351.39375</v>
      </c>
    </row>
    <row r="22" spans="3:15" x14ac:dyDescent="0.3">
      <c r="C22" s="49" t="s">
        <v>144</v>
      </c>
      <c r="D22" s="60">
        <f t="shared" ref="D22:F23" si="4">+D19*$D$88</f>
        <v>19066.259999999998</v>
      </c>
      <c r="E22" s="60">
        <f t="shared" si="4"/>
        <v>26156.53</v>
      </c>
      <c r="F22" s="60">
        <f t="shared" si="4"/>
        <v>34259.69</v>
      </c>
      <c r="G22" s="60">
        <v>31813.532207873432</v>
      </c>
      <c r="H22" s="60">
        <v>66176.242624956634</v>
      </c>
      <c r="I22" s="49">
        <v>73004.650736607175</v>
      </c>
      <c r="J22" s="49">
        <v>109613.78031658471</v>
      </c>
      <c r="K22" s="49">
        <v>109613.78031658471</v>
      </c>
      <c r="L22" s="49">
        <v>109613.78031658471</v>
      </c>
      <c r="M22" s="49">
        <v>109613.78031658471</v>
      </c>
      <c r="N22" s="49">
        <v>109613.78031658471</v>
      </c>
      <c r="O22" s="49">
        <v>109613.78031658471</v>
      </c>
    </row>
    <row r="23" spans="3:15" x14ac:dyDescent="0.3">
      <c r="C23" s="49" t="s">
        <v>145</v>
      </c>
      <c r="D23" s="61">
        <f t="shared" si="4"/>
        <v>35135.984999999993</v>
      </c>
      <c r="E23" s="61">
        <f t="shared" si="4"/>
        <v>45889.312956230628</v>
      </c>
      <c r="F23" s="61">
        <f t="shared" si="4"/>
        <v>148109.06516498781</v>
      </c>
      <c r="G23" s="61">
        <v>148000.19470787345</v>
      </c>
      <c r="H23" s="61">
        <v>502439.51762495667</v>
      </c>
      <c r="I23" s="49">
        <v>796376.09448660736</v>
      </c>
      <c r="J23" s="49">
        <v>990579.06156658463</v>
      </c>
      <c r="K23" s="49">
        <v>990579.06156658463</v>
      </c>
      <c r="L23" s="49">
        <v>990579.06156658463</v>
      </c>
      <c r="M23" s="49">
        <v>990579.06156658463</v>
      </c>
      <c r="N23" s="49">
        <v>990579.06156658463</v>
      </c>
      <c r="O23" s="49">
        <v>990579.06156658463</v>
      </c>
    </row>
    <row r="24" spans="3:15" x14ac:dyDescent="0.3">
      <c r="C24" s="49" t="s">
        <v>146</v>
      </c>
      <c r="D24" s="62">
        <f>+D17+D19*(1+$D$34)</f>
        <v>1.1337209527441825</v>
      </c>
      <c r="E24" s="62">
        <f>+E17+E19*(1+$D$34)</f>
        <v>1.4806949515009684</v>
      </c>
      <c r="F24" s="62">
        <f>+F17+F19*(1+$D$34)</f>
        <v>4.778985147816412</v>
      </c>
      <c r="G24" s="62">
        <v>4.7754722615727108</v>
      </c>
      <c r="H24" s="62">
        <v>16.21204610083063</v>
      </c>
      <c r="I24" s="49">
        <v>25.696398281819842</v>
      </c>
      <c r="J24" s="49">
        <v>31.962679783922574</v>
      </c>
      <c r="K24" s="49">
        <v>31.962679783922574</v>
      </c>
      <c r="L24" s="49">
        <v>31.962679783922574</v>
      </c>
      <c r="M24" s="49">
        <v>31.962679783922574</v>
      </c>
      <c r="N24" s="49">
        <v>31.962679783922574</v>
      </c>
      <c r="O24" s="49">
        <v>31.962679783922574</v>
      </c>
    </row>
    <row r="25" spans="3:15" x14ac:dyDescent="0.3">
      <c r="C25" s="49" t="s">
        <v>147</v>
      </c>
      <c r="D25" s="62">
        <f>+D20+$E$34</f>
        <v>5.1337209527441825</v>
      </c>
      <c r="E25" s="62">
        <f>+E20+$E$34</f>
        <v>5.4806949515009684</v>
      </c>
      <c r="F25" s="62">
        <f>+F20+$E$34</f>
        <v>8.778985147816412</v>
      </c>
      <c r="G25" s="62">
        <v>8.7754722615727108</v>
      </c>
      <c r="H25" s="62">
        <v>20.21204610083063</v>
      </c>
      <c r="I25" s="49">
        <v>29.696398281819842</v>
      </c>
      <c r="J25" s="49">
        <v>35.962679783922574</v>
      </c>
      <c r="K25" s="49">
        <v>35.962679783922574</v>
      </c>
      <c r="L25" s="49">
        <v>35.962679783922574</v>
      </c>
      <c r="M25" s="49">
        <v>35.962679783922574</v>
      </c>
      <c r="N25" s="49">
        <v>35.962679783922574</v>
      </c>
      <c r="O25" s="49">
        <v>35.962679783922574</v>
      </c>
    </row>
    <row r="26" spans="3:15" x14ac:dyDescent="0.3">
      <c r="C26" s="144" t="s">
        <v>148</v>
      </c>
      <c r="D26" s="63">
        <f>D20*0.8+D25*0.2</f>
        <v>1.9337209527441828</v>
      </c>
      <c r="E26" s="63">
        <f t="shared" ref="E26:F26" si="5">E20*0.8+E25*0.2</f>
        <v>2.2806949515009682</v>
      </c>
      <c r="F26" s="63">
        <f t="shared" si="5"/>
        <v>5.5789851478164127</v>
      </c>
      <c r="G26" s="49">
        <v>5.1754722615727111</v>
      </c>
      <c r="H26" s="52">
        <v>16.612046100830632</v>
      </c>
      <c r="I26" s="49">
        <v>26.096398281819845</v>
      </c>
      <c r="J26" s="49">
        <v>32.362679783922573</v>
      </c>
    </row>
    <row r="27" spans="3:15" x14ac:dyDescent="0.3">
      <c r="C27" s="49" t="s">
        <v>150</v>
      </c>
      <c r="D27" s="64">
        <v>0</v>
      </c>
    </row>
    <row r="28" spans="3:15" x14ac:dyDescent="0.3">
      <c r="C28" s="49" t="s">
        <v>281</v>
      </c>
      <c r="D28" s="57"/>
      <c r="G28" s="144">
        <v>2.5</v>
      </c>
    </row>
    <row r="29" spans="3:15" x14ac:dyDescent="0.3">
      <c r="D29" s="65">
        <f>D26*$D$88</f>
        <v>59929.377</v>
      </c>
      <c r="E29" s="65">
        <f t="shared" ref="E29:F29" si="6">E26*$D$88</f>
        <v>70682.70495623062</v>
      </c>
      <c r="F29" s="65">
        <f t="shared" si="6"/>
        <v>172902.45716498783</v>
      </c>
    </row>
    <row r="31" spans="3:15" x14ac:dyDescent="0.3">
      <c r="D31" s="66" t="s">
        <v>151</v>
      </c>
      <c r="E31" s="66" t="s">
        <v>152</v>
      </c>
    </row>
    <row r="32" spans="3:15" x14ac:dyDescent="0.3">
      <c r="C32" s="49" t="s">
        <v>153</v>
      </c>
      <c r="D32" s="56">
        <v>0.4</v>
      </c>
    </row>
    <row r="33" spans="2:19" x14ac:dyDescent="0.3">
      <c r="C33" s="49" t="s">
        <v>154</v>
      </c>
      <c r="D33" s="56">
        <v>0.5</v>
      </c>
      <c r="E33" s="67">
        <v>0.5</v>
      </c>
    </row>
    <row r="34" spans="2:19" x14ac:dyDescent="0.3">
      <c r="C34" s="49" t="s">
        <v>155</v>
      </c>
      <c r="D34" s="64">
        <v>0</v>
      </c>
      <c r="E34" s="49">
        <v>4</v>
      </c>
      <c r="F34" s="49" t="s">
        <v>156</v>
      </c>
    </row>
    <row r="37" spans="2:19" hidden="1" x14ac:dyDescent="0.3">
      <c r="D37" s="49" t="s">
        <v>157</v>
      </c>
      <c r="E37" s="49" t="s">
        <v>158</v>
      </c>
    </row>
    <row r="38" spans="2:19" hidden="1" x14ac:dyDescent="0.3">
      <c r="B38" s="49">
        <v>1</v>
      </c>
      <c r="C38" s="49" t="s">
        <v>138</v>
      </c>
      <c r="D38" s="68" t="e">
        <f t="shared" ref="D38:D45" si="7">+(SUMPRODUCT(D7:H7,$D$20:$H$20)*(1-$D$32)+SUMPRODUCT(D7:H7,$D$25:$H$25)*$D$32*(1-$D$33)+SUMPRODUCT(D7:H7,$D$24:$H$24)*$D$32*$D$33)</f>
        <v>#REF!</v>
      </c>
      <c r="E38" s="69"/>
    </row>
    <row r="39" spans="2:19" hidden="1" x14ac:dyDescent="0.3">
      <c r="B39" s="49">
        <v>2</v>
      </c>
      <c r="C39" s="49" t="e">
        <f>#REF!</f>
        <v>#REF!</v>
      </c>
      <c r="D39" s="68" t="e">
        <f t="shared" si="7"/>
        <v>#REF!</v>
      </c>
      <c r="E39" s="69"/>
    </row>
    <row r="40" spans="2:19" hidden="1" x14ac:dyDescent="0.3">
      <c r="B40" s="49">
        <v>3</v>
      </c>
      <c r="C40" s="49" t="e">
        <f>#REF!</f>
        <v>#REF!</v>
      </c>
      <c r="D40" s="68" t="e">
        <f t="shared" si="7"/>
        <v>#REF!</v>
      </c>
      <c r="E40" s="69"/>
    </row>
    <row r="41" spans="2:19" hidden="1" x14ac:dyDescent="0.3">
      <c r="B41" s="49">
        <v>4</v>
      </c>
      <c r="C41" s="49" t="e">
        <f>#REF!</f>
        <v>#REF!</v>
      </c>
      <c r="D41" s="68" t="e">
        <f t="shared" si="7"/>
        <v>#REF!</v>
      </c>
      <c r="E41" s="69"/>
    </row>
    <row r="42" spans="2:19" hidden="1" x14ac:dyDescent="0.3">
      <c r="B42" s="49">
        <v>5</v>
      </c>
      <c r="C42" s="49" t="e">
        <f>#REF!</f>
        <v>#REF!</v>
      </c>
      <c r="D42" s="68" t="e">
        <f t="shared" si="7"/>
        <v>#REF!</v>
      </c>
      <c r="E42" s="69"/>
    </row>
    <row r="43" spans="2:19" hidden="1" x14ac:dyDescent="0.3">
      <c r="B43" s="49">
        <v>6</v>
      </c>
      <c r="C43" s="49" t="e">
        <f>#REF!</f>
        <v>#REF!</v>
      </c>
      <c r="D43" s="68" t="e">
        <f t="shared" si="7"/>
        <v>#REF!</v>
      </c>
      <c r="E43" s="69"/>
    </row>
    <row r="44" spans="2:19" hidden="1" x14ac:dyDescent="0.3">
      <c r="B44" s="49">
        <v>7</v>
      </c>
      <c r="C44" s="49" t="e">
        <f>#REF!</f>
        <v>#REF!</v>
      </c>
      <c r="D44" s="68" t="e">
        <f t="shared" si="7"/>
        <v>#REF!</v>
      </c>
      <c r="E44" s="69"/>
    </row>
    <row r="45" spans="2:19" hidden="1" x14ac:dyDescent="0.3">
      <c r="B45" s="49">
        <v>8</v>
      </c>
      <c r="C45" s="49" t="e">
        <f>#REF!</f>
        <v>#REF!</v>
      </c>
      <c r="D45" s="68" t="e">
        <f t="shared" si="7"/>
        <v>#REF!</v>
      </c>
      <c r="E45" s="69"/>
    </row>
    <row r="46" spans="2:19" hidden="1" x14ac:dyDescent="0.3">
      <c r="D46" s="68"/>
      <c r="E46" s="65"/>
    </row>
    <row r="47" spans="2:19" hidden="1" x14ac:dyDescent="0.3">
      <c r="E47" s="70">
        <v>2022</v>
      </c>
      <c r="F47" s="70">
        <v>2023</v>
      </c>
      <c r="G47" s="70">
        <v>2024</v>
      </c>
      <c r="H47" s="70">
        <v>2025</v>
      </c>
      <c r="I47" s="70">
        <v>2026</v>
      </c>
      <c r="J47" s="70">
        <v>2027</v>
      </c>
      <c r="K47" s="70">
        <v>2028</v>
      </c>
      <c r="L47" s="70">
        <v>2029</v>
      </c>
      <c r="M47" s="70">
        <v>2030</v>
      </c>
      <c r="N47" s="70">
        <v>2031</v>
      </c>
      <c r="O47" s="70">
        <v>2032</v>
      </c>
      <c r="P47" s="70">
        <v>2033</v>
      </c>
      <c r="Q47" s="70">
        <v>2034</v>
      </c>
      <c r="R47" s="70">
        <v>2035</v>
      </c>
      <c r="S47" s="70">
        <v>2036</v>
      </c>
    </row>
    <row r="48" spans="2:19" hidden="1" x14ac:dyDescent="0.3">
      <c r="E48" s="49">
        <v>1</v>
      </c>
      <c r="F48" s="49">
        <v>2</v>
      </c>
      <c r="G48" s="49">
        <v>3</v>
      </c>
      <c r="H48" s="49">
        <v>4</v>
      </c>
      <c r="I48" s="49">
        <f>+H48+1</f>
        <v>5</v>
      </c>
      <c r="J48" s="49">
        <f t="shared" ref="J48:S48" si="8">+I48+1</f>
        <v>6</v>
      </c>
      <c r="K48" s="49">
        <f t="shared" si="8"/>
        <v>7</v>
      </c>
      <c r="L48" s="49">
        <f t="shared" si="8"/>
        <v>8</v>
      </c>
      <c r="M48" s="49">
        <f t="shared" si="8"/>
        <v>9</v>
      </c>
      <c r="N48" s="49">
        <f t="shared" si="8"/>
        <v>10</v>
      </c>
      <c r="O48" s="49">
        <f t="shared" si="8"/>
        <v>11</v>
      </c>
      <c r="P48" s="49">
        <f t="shared" si="8"/>
        <v>12</v>
      </c>
      <c r="Q48" s="49">
        <f t="shared" si="8"/>
        <v>13</v>
      </c>
      <c r="R48" s="49">
        <f>+Q48+1</f>
        <v>14</v>
      </c>
      <c r="S48" s="49">
        <f t="shared" si="8"/>
        <v>15</v>
      </c>
    </row>
    <row r="49" spans="3:19" hidden="1" x14ac:dyDescent="0.3">
      <c r="C49" s="49" t="s">
        <v>138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 t="array" ref="E54:S54">+TRANSPOSE(#REF!)</f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</row>
    <row r="55" spans="3:19" hidden="1" x14ac:dyDescent="0.3">
      <c r="C55" s="49" t="e">
        <f>#REF!</f>
        <v>#REF!</v>
      </c>
      <c r="E55" s="65" t="e">
        <f>VLOOKUP(E48,#REF!,12,0)</f>
        <v>#REF!</v>
      </c>
      <c r="F55" s="65" t="e">
        <f>VLOOKUP(F48,#REF!,12,0)</f>
        <v>#REF!</v>
      </c>
      <c r="G55" s="65" t="e">
        <f>VLOOKUP(G48,#REF!,12,0)</f>
        <v>#REF!</v>
      </c>
      <c r="H55" s="65" t="e">
        <f>VLOOKUP(H48,#REF!,12,0)</f>
        <v>#REF!</v>
      </c>
      <c r="I55" s="65" t="e">
        <f>VLOOKUP(I48,#REF!,12,0)</f>
        <v>#REF!</v>
      </c>
      <c r="J55" s="65" t="e">
        <f>VLOOKUP(J48,#REF!,12,0)</f>
        <v>#REF!</v>
      </c>
      <c r="K55" s="65" t="e">
        <f>VLOOKUP(K48,#REF!,12,0)</f>
        <v>#REF!</v>
      </c>
      <c r="L55" s="65" t="e">
        <f>VLOOKUP(L48,#REF!,12,0)</f>
        <v>#REF!</v>
      </c>
      <c r="M55" s="65" t="e">
        <f>VLOOKUP(M48,#REF!,12,0)</f>
        <v>#REF!</v>
      </c>
      <c r="N55" s="65" t="e">
        <f>VLOOKUP(N48,#REF!,12,0)</f>
        <v>#REF!</v>
      </c>
      <c r="O55" s="65" t="e">
        <f>VLOOKUP(O48,#REF!,12,0)</f>
        <v>#REF!</v>
      </c>
      <c r="P55" s="65" t="e">
        <f>VLOOKUP(P48,#REF!,12,0)</f>
        <v>#REF!</v>
      </c>
      <c r="Q55" s="65" t="e">
        <f>VLOOKUP(Q48,#REF!,12,0)</f>
        <v>#REF!</v>
      </c>
      <c r="R55" s="65" t="e">
        <f>VLOOKUP(R48,#REF!,12,0)</f>
        <v>#REF!</v>
      </c>
      <c r="S55" s="65" t="e">
        <f>VLOOKUP(S48,#REF!,12,0)</f>
        <v>#REF!</v>
      </c>
    </row>
    <row r="56" spans="3:19" hidden="1" x14ac:dyDescent="0.3">
      <c r="C56" s="49" t="e">
        <f>#REF!</f>
        <v>#REF!</v>
      </c>
      <c r="E56" s="65" t="e">
        <f>VLOOKUP(E48,#REF!,12,0)</f>
        <v>#REF!</v>
      </c>
      <c r="F56" s="65" t="e">
        <f>VLOOKUP(F48,#REF!,12,0)</f>
        <v>#REF!</v>
      </c>
      <c r="G56" s="65" t="e">
        <f>VLOOKUP(G48,#REF!,12,0)</f>
        <v>#REF!</v>
      </c>
      <c r="H56" s="65" t="e">
        <f>VLOOKUP(H48,#REF!,12,0)</f>
        <v>#REF!</v>
      </c>
      <c r="I56" s="65" t="e">
        <f>VLOOKUP(I48,#REF!,12,0)</f>
        <v>#REF!</v>
      </c>
      <c r="J56" s="65" t="e">
        <f>VLOOKUP(J48,#REF!,12,0)</f>
        <v>#REF!</v>
      </c>
      <c r="K56" s="65" t="e">
        <f>VLOOKUP(K48,#REF!,12,0)</f>
        <v>#REF!</v>
      </c>
      <c r="L56" s="65" t="e">
        <f>VLOOKUP(L48,#REF!,12,0)</f>
        <v>#REF!</v>
      </c>
      <c r="M56" s="65" t="e">
        <f>VLOOKUP(M48,#REF!,12,0)</f>
        <v>#REF!</v>
      </c>
      <c r="N56" s="65" t="e">
        <f>VLOOKUP(N48,#REF!,12,0)</f>
        <v>#REF!</v>
      </c>
      <c r="O56" s="65" t="e">
        <f>VLOOKUP(O48,#REF!,12,0)</f>
        <v>#REF!</v>
      </c>
      <c r="P56" s="65" t="e">
        <f>VLOOKUP(P48,#REF!,12,0)</f>
        <v>#REF!</v>
      </c>
      <c r="Q56" s="65" t="e">
        <f>VLOOKUP(Q48,#REF!,12,0)</f>
        <v>#REF!</v>
      </c>
      <c r="R56" s="65" t="e">
        <f>VLOOKUP(R48,#REF!,12,0)</f>
        <v>#REF!</v>
      </c>
      <c r="S56" s="65" t="e">
        <f>VLOOKUP(S48,#REF!,12,0)</f>
        <v>#REF!</v>
      </c>
    </row>
    <row r="57" spans="3:19" hidden="1" x14ac:dyDescent="0.3"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71" t="s">
        <v>159</v>
      </c>
      <c r="E58" s="65"/>
      <c r="F58" s="65"/>
      <c r="G58" s="65"/>
      <c r="H58" s="65"/>
      <c r="I58" s="72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3:19" hidden="1" x14ac:dyDescent="0.3">
      <c r="C59" s="49" t="s">
        <v>138</v>
      </c>
      <c r="E59" s="65" t="e">
        <f>+E145</f>
        <v>#REF!</v>
      </c>
      <c r="F59" s="65" t="e">
        <f t="shared" ref="F59:S59" si="9">+F145</f>
        <v>#REF!</v>
      </c>
      <c r="G59" s="65" t="e">
        <f t="shared" si="9"/>
        <v>#REF!</v>
      </c>
      <c r="H59" s="65" t="e">
        <f t="shared" si="9"/>
        <v>#REF!</v>
      </c>
      <c r="I59" s="65" t="e">
        <f t="shared" si="9"/>
        <v>#REF!</v>
      </c>
      <c r="J59" s="65" t="e">
        <f t="shared" si="9"/>
        <v>#REF!</v>
      </c>
      <c r="K59" s="65" t="e">
        <f t="shared" si="9"/>
        <v>#REF!</v>
      </c>
      <c r="L59" s="65" t="e">
        <f t="shared" si="9"/>
        <v>#REF!</v>
      </c>
      <c r="M59" s="65" t="e">
        <f t="shared" si="9"/>
        <v>#REF!</v>
      </c>
      <c r="N59" s="65" t="e">
        <f t="shared" si="9"/>
        <v>#REF!</v>
      </c>
      <c r="O59" s="65" t="e">
        <f t="shared" si="9"/>
        <v>#REF!</v>
      </c>
      <c r="P59" s="65" t="e">
        <f t="shared" si="9"/>
        <v>#REF!</v>
      </c>
      <c r="Q59" s="65" t="e">
        <f t="shared" si="9"/>
        <v>#REF!</v>
      </c>
      <c r="R59" s="65" t="e">
        <f t="shared" si="9"/>
        <v>#REF!</v>
      </c>
      <c r="S59" s="65" t="e">
        <f t="shared" si="9"/>
        <v>#REF!</v>
      </c>
    </row>
    <row r="60" spans="3:19" hidden="1" x14ac:dyDescent="0.3">
      <c r="C60" s="49" t="e">
        <f>#REF!</f>
        <v>#REF!</v>
      </c>
      <c r="E60" s="65" t="e">
        <f t="shared" ref="E60:S66" si="10">+E146</f>
        <v>#REF!</v>
      </c>
      <c r="F60" s="65" t="e">
        <f t="shared" si="10"/>
        <v>#REF!</v>
      </c>
      <c r="G60" s="65" t="e">
        <f t="shared" si="10"/>
        <v>#REF!</v>
      </c>
      <c r="H60" s="65" t="e">
        <f t="shared" si="10"/>
        <v>#REF!</v>
      </c>
      <c r="I60" s="65" t="e">
        <f t="shared" si="10"/>
        <v>#REF!</v>
      </c>
      <c r="J60" s="65" t="e">
        <f t="shared" si="10"/>
        <v>#REF!</v>
      </c>
      <c r="K60" s="65" t="e">
        <f t="shared" si="10"/>
        <v>#REF!</v>
      </c>
      <c r="L60" s="65" t="e">
        <f t="shared" si="10"/>
        <v>#REF!</v>
      </c>
      <c r="M60" s="65" t="e">
        <f t="shared" si="10"/>
        <v>#REF!</v>
      </c>
      <c r="N60" s="65" t="e">
        <f t="shared" si="10"/>
        <v>#REF!</v>
      </c>
      <c r="O60" s="65" t="e">
        <f t="shared" si="10"/>
        <v>#REF!</v>
      </c>
      <c r="P60" s="65" t="e">
        <f t="shared" si="10"/>
        <v>#REF!</v>
      </c>
      <c r="Q60" s="65" t="e">
        <f t="shared" si="10"/>
        <v>#REF!</v>
      </c>
      <c r="R60" s="65" t="e">
        <f t="shared" si="10"/>
        <v>#REF!</v>
      </c>
      <c r="S60" s="65" t="e">
        <f t="shared" si="10"/>
        <v>#REF!</v>
      </c>
    </row>
    <row r="61" spans="3:19" hidden="1" x14ac:dyDescent="0.3">
      <c r="C61" s="49" t="e">
        <f>#REF!</f>
        <v>#REF!</v>
      </c>
      <c r="E61" s="65" t="e">
        <f t="shared" si="10"/>
        <v>#REF!</v>
      </c>
      <c r="F61" s="65" t="e">
        <f t="shared" si="10"/>
        <v>#REF!</v>
      </c>
      <c r="G61" s="65" t="e">
        <f t="shared" si="10"/>
        <v>#REF!</v>
      </c>
      <c r="H61" s="65" t="e">
        <f t="shared" si="10"/>
        <v>#REF!</v>
      </c>
      <c r="I61" s="65" t="e">
        <f t="shared" si="10"/>
        <v>#REF!</v>
      </c>
      <c r="J61" s="65" t="e">
        <f t="shared" si="10"/>
        <v>#REF!</v>
      </c>
      <c r="K61" s="65" t="e">
        <f t="shared" si="10"/>
        <v>#REF!</v>
      </c>
      <c r="L61" s="65" t="e">
        <f t="shared" si="10"/>
        <v>#REF!</v>
      </c>
      <c r="M61" s="65" t="e">
        <f t="shared" si="10"/>
        <v>#REF!</v>
      </c>
      <c r="N61" s="65" t="e">
        <f t="shared" si="10"/>
        <v>#REF!</v>
      </c>
      <c r="O61" s="65" t="e">
        <f t="shared" si="10"/>
        <v>#REF!</v>
      </c>
      <c r="P61" s="65" t="e">
        <f t="shared" si="10"/>
        <v>#REF!</v>
      </c>
      <c r="Q61" s="65" t="e">
        <f t="shared" si="10"/>
        <v>#REF!</v>
      </c>
      <c r="R61" s="65" t="e">
        <f t="shared" si="10"/>
        <v>#REF!</v>
      </c>
      <c r="S61" s="65" t="e">
        <f t="shared" si="10"/>
        <v>#REF!</v>
      </c>
    </row>
    <row r="62" spans="3:19" hidden="1" x14ac:dyDescent="0.3">
      <c r="C62" s="49" t="e">
        <f>#REF!</f>
        <v>#REF!</v>
      </c>
      <c r="E62" s="65" t="e">
        <f t="shared" si="10"/>
        <v>#REF!</v>
      </c>
      <c r="F62" s="65" t="e">
        <f t="shared" si="10"/>
        <v>#REF!</v>
      </c>
      <c r="G62" s="65" t="e">
        <f t="shared" si="10"/>
        <v>#REF!</v>
      </c>
      <c r="H62" s="65" t="e">
        <f t="shared" si="10"/>
        <v>#REF!</v>
      </c>
      <c r="I62" s="65" t="e">
        <f t="shared" si="10"/>
        <v>#REF!</v>
      </c>
      <c r="J62" s="65" t="e">
        <f t="shared" si="10"/>
        <v>#REF!</v>
      </c>
      <c r="K62" s="65" t="e">
        <f t="shared" si="10"/>
        <v>#REF!</v>
      </c>
      <c r="L62" s="65" t="e">
        <f t="shared" si="10"/>
        <v>#REF!</v>
      </c>
      <c r="M62" s="65" t="e">
        <f t="shared" si="10"/>
        <v>#REF!</v>
      </c>
      <c r="N62" s="65" t="e">
        <f t="shared" si="10"/>
        <v>#REF!</v>
      </c>
      <c r="O62" s="65" t="e">
        <f t="shared" si="10"/>
        <v>#REF!</v>
      </c>
      <c r="P62" s="65" t="e">
        <f t="shared" si="10"/>
        <v>#REF!</v>
      </c>
      <c r="Q62" s="65" t="e">
        <f t="shared" si="10"/>
        <v>#REF!</v>
      </c>
      <c r="R62" s="65" t="e">
        <f t="shared" si="10"/>
        <v>#REF!</v>
      </c>
      <c r="S62" s="65" t="e">
        <f t="shared" si="10"/>
        <v>#REF!</v>
      </c>
    </row>
    <row r="63" spans="3:19" hidden="1" x14ac:dyDescent="0.3">
      <c r="C63" s="49" t="e">
        <f>#REF!</f>
        <v>#REF!</v>
      </c>
      <c r="E63" s="65" t="e">
        <f t="shared" si="10"/>
        <v>#REF!</v>
      </c>
      <c r="F63" s="65" t="e">
        <f t="shared" si="10"/>
        <v>#REF!</v>
      </c>
      <c r="G63" s="65" t="e">
        <f t="shared" si="10"/>
        <v>#REF!</v>
      </c>
      <c r="H63" s="65" t="e">
        <f t="shared" si="10"/>
        <v>#REF!</v>
      </c>
      <c r="I63" s="65" t="e">
        <f t="shared" si="10"/>
        <v>#REF!</v>
      </c>
      <c r="J63" s="65" t="e">
        <f t="shared" si="10"/>
        <v>#REF!</v>
      </c>
      <c r="K63" s="65" t="e">
        <f t="shared" si="10"/>
        <v>#REF!</v>
      </c>
      <c r="L63" s="65" t="e">
        <f t="shared" si="10"/>
        <v>#REF!</v>
      </c>
      <c r="M63" s="65" t="e">
        <f t="shared" si="10"/>
        <v>#REF!</v>
      </c>
      <c r="N63" s="65" t="e">
        <f t="shared" si="10"/>
        <v>#REF!</v>
      </c>
      <c r="O63" s="65" t="e">
        <f t="shared" si="10"/>
        <v>#REF!</v>
      </c>
      <c r="P63" s="65" t="e">
        <f t="shared" si="10"/>
        <v>#REF!</v>
      </c>
      <c r="Q63" s="65" t="e">
        <f t="shared" si="10"/>
        <v>#REF!</v>
      </c>
      <c r="R63" s="65" t="e">
        <f t="shared" si="10"/>
        <v>#REF!</v>
      </c>
      <c r="S63" s="65" t="e">
        <f t="shared" si="10"/>
        <v>#REF!</v>
      </c>
    </row>
    <row r="64" spans="3:19" hidden="1" x14ac:dyDescent="0.3">
      <c r="C64" s="49" t="e">
        <f>#REF!</f>
        <v>#REF!</v>
      </c>
      <c r="E64" s="65" t="e">
        <f t="shared" si="10"/>
        <v>#REF!</v>
      </c>
      <c r="F64" s="65" t="e">
        <f t="shared" si="10"/>
        <v>#REF!</v>
      </c>
      <c r="G64" s="65" t="e">
        <f t="shared" si="10"/>
        <v>#REF!</v>
      </c>
      <c r="H64" s="65" t="e">
        <f t="shared" si="10"/>
        <v>#REF!</v>
      </c>
      <c r="I64" s="65" t="e">
        <f t="shared" si="10"/>
        <v>#REF!</v>
      </c>
      <c r="J64" s="65" t="e">
        <f t="shared" si="10"/>
        <v>#REF!</v>
      </c>
      <c r="K64" s="65" t="e">
        <f t="shared" si="10"/>
        <v>#REF!</v>
      </c>
      <c r="L64" s="65" t="e">
        <f t="shared" si="10"/>
        <v>#REF!</v>
      </c>
      <c r="M64" s="65" t="e">
        <f t="shared" si="10"/>
        <v>#REF!</v>
      </c>
      <c r="N64" s="65" t="e">
        <f t="shared" si="10"/>
        <v>#REF!</v>
      </c>
      <c r="O64" s="65" t="e">
        <f t="shared" si="10"/>
        <v>#REF!</v>
      </c>
      <c r="P64" s="65" t="e">
        <f t="shared" si="10"/>
        <v>#REF!</v>
      </c>
      <c r="Q64" s="65" t="e">
        <f t="shared" si="10"/>
        <v>#REF!</v>
      </c>
      <c r="R64" s="65" t="e">
        <f t="shared" si="10"/>
        <v>#REF!</v>
      </c>
      <c r="S64" s="65" t="e">
        <f t="shared" si="10"/>
        <v>#REF!</v>
      </c>
    </row>
    <row r="65" spans="3:19" hidden="1" x14ac:dyDescent="0.3">
      <c r="C65" s="49" t="e">
        <f>#REF!</f>
        <v>#REF!</v>
      </c>
      <c r="E65" s="65" t="e">
        <f t="shared" si="10"/>
        <v>#REF!</v>
      </c>
      <c r="F65" s="65" t="e">
        <f t="shared" si="10"/>
        <v>#REF!</v>
      </c>
      <c r="G65" s="65" t="e">
        <f t="shared" si="10"/>
        <v>#REF!</v>
      </c>
      <c r="H65" s="65" t="e">
        <f t="shared" si="10"/>
        <v>#REF!</v>
      </c>
      <c r="I65" s="65" t="e">
        <f t="shared" si="10"/>
        <v>#REF!</v>
      </c>
      <c r="J65" s="65" t="e">
        <f t="shared" si="10"/>
        <v>#REF!</v>
      </c>
      <c r="K65" s="65" t="e">
        <f t="shared" si="10"/>
        <v>#REF!</v>
      </c>
      <c r="L65" s="65" t="e">
        <f t="shared" si="10"/>
        <v>#REF!</v>
      </c>
      <c r="M65" s="65" t="e">
        <f t="shared" si="10"/>
        <v>#REF!</v>
      </c>
      <c r="N65" s="65" t="e">
        <f t="shared" si="10"/>
        <v>#REF!</v>
      </c>
      <c r="O65" s="65" t="e">
        <f t="shared" si="10"/>
        <v>#REF!</v>
      </c>
      <c r="P65" s="65" t="e">
        <f t="shared" si="10"/>
        <v>#REF!</v>
      </c>
      <c r="Q65" s="65" t="e">
        <f t="shared" si="10"/>
        <v>#REF!</v>
      </c>
      <c r="R65" s="65" t="e">
        <f t="shared" si="10"/>
        <v>#REF!</v>
      </c>
      <c r="S65" s="65" t="e">
        <f t="shared" si="10"/>
        <v>#REF!</v>
      </c>
    </row>
    <row r="66" spans="3:19" hidden="1" x14ac:dyDescent="0.3">
      <c r="C66" s="49" t="e">
        <f>#REF!</f>
        <v>#REF!</v>
      </c>
      <c r="E66" s="65" t="e">
        <f t="shared" si="10"/>
        <v>#REF!</v>
      </c>
      <c r="F66" s="65" t="e">
        <f t="shared" si="10"/>
        <v>#REF!</v>
      </c>
      <c r="G66" s="65" t="e">
        <f t="shared" si="10"/>
        <v>#REF!</v>
      </c>
      <c r="H66" s="65" t="e">
        <f t="shared" si="10"/>
        <v>#REF!</v>
      </c>
      <c r="I66" s="65" t="e">
        <f t="shared" si="10"/>
        <v>#REF!</v>
      </c>
      <c r="J66" s="65" t="e">
        <f t="shared" si="10"/>
        <v>#REF!</v>
      </c>
      <c r="K66" s="65" t="e">
        <f t="shared" si="10"/>
        <v>#REF!</v>
      </c>
      <c r="L66" s="65" t="e">
        <f t="shared" si="10"/>
        <v>#REF!</v>
      </c>
      <c r="M66" s="65" t="e">
        <f t="shared" si="10"/>
        <v>#REF!</v>
      </c>
      <c r="N66" s="65" t="e">
        <f t="shared" si="10"/>
        <v>#REF!</v>
      </c>
      <c r="O66" s="65" t="e">
        <f t="shared" si="10"/>
        <v>#REF!</v>
      </c>
      <c r="P66" s="65" t="e">
        <f t="shared" si="10"/>
        <v>#REF!</v>
      </c>
      <c r="Q66" s="65" t="e">
        <f t="shared" si="10"/>
        <v>#REF!</v>
      </c>
      <c r="R66" s="65" t="e">
        <f t="shared" si="10"/>
        <v>#REF!</v>
      </c>
      <c r="S66" s="65" t="e">
        <f t="shared" si="10"/>
        <v>#REF!</v>
      </c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3:19" hidden="1" x14ac:dyDescent="0.3">
      <c r="C69" s="49" t="s">
        <v>138</v>
      </c>
      <c r="E69" s="73" t="e">
        <f t="shared" ref="E69:S76" si="11">+E49/E59</f>
        <v>#REF!</v>
      </c>
      <c r="F69" s="73" t="e">
        <f t="shared" si="11"/>
        <v>#REF!</v>
      </c>
      <c r="G69" s="73" t="e">
        <f t="shared" si="11"/>
        <v>#REF!</v>
      </c>
      <c r="H69" s="73" t="e">
        <f t="shared" si="11"/>
        <v>#REF!</v>
      </c>
      <c r="I69" s="73" t="e">
        <f t="shared" si="11"/>
        <v>#REF!</v>
      </c>
      <c r="J69" s="73" t="e">
        <f t="shared" si="11"/>
        <v>#REF!</v>
      </c>
      <c r="K69" s="73" t="e">
        <f t="shared" si="11"/>
        <v>#REF!</v>
      </c>
      <c r="L69" s="73" t="e">
        <f t="shared" si="11"/>
        <v>#REF!</v>
      </c>
      <c r="M69" s="73" t="e">
        <f t="shared" si="11"/>
        <v>#REF!</v>
      </c>
      <c r="N69" s="73" t="e">
        <f t="shared" si="11"/>
        <v>#REF!</v>
      </c>
      <c r="O69" s="73" t="e">
        <f t="shared" si="11"/>
        <v>#REF!</v>
      </c>
      <c r="P69" s="73" t="e">
        <f t="shared" si="11"/>
        <v>#REF!</v>
      </c>
      <c r="Q69" s="73" t="e">
        <f t="shared" si="11"/>
        <v>#REF!</v>
      </c>
      <c r="R69" s="73" t="e">
        <f t="shared" si="11"/>
        <v>#REF!</v>
      </c>
      <c r="S69" s="73" t="e">
        <f t="shared" si="11"/>
        <v>#REF!</v>
      </c>
    </row>
    <row r="70" spans="3:19" hidden="1" x14ac:dyDescent="0.3">
      <c r="C70" s="49" t="e">
        <f>#REF!</f>
        <v>#REF!</v>
      </c>
      <c r="E70" s="73" t="e">
        <f t="shared" si="11"/>
        <v>#REF!</v>
      </c>
      <c r="F70" s="73" t="e">
        <f t="shared" si="11"/>
        <v>#REF!</v>
      </c>
      <c r="G70" s="73" t="e">
        <f t="shared" si="11"/>
        <v>#REF!</v>
      </c>
      <c r="H70" s="73" t="e">
        <f t="shared" si="11"/>
        <v>#REF!</v>
      </c>
      <c r="I70" s="73" t="e">
        <f t="shared" si="11"/>
        <v>#REF!</v>
      </c>
      <c r="J70" s="73" t="e">
        <f t="shared" si="11"/>
        <v>#REF!</v>
      </c>
      <c r="K70" s="73" t="e">
        <f t="shared" si="11"/>
        <v>#REF!</v>
      </c>
      <c r="L70" s="73" t="e">
        <f t="shared" si="11"/>
        <v>#REF!</v>
      </c>
      <c r="M70" s="73" t="e">
        <f t="shared" si="11"/>
        <v>#REF!</v>
      </c>
      <c r="N70" s="73" t="e">
        <f t="shared" si="11"/>
        <v>#REF!</v>
      </c>
      <c r="O70" s="73" t="e">
        <f t="shared" si="11"/>
        <v>#REF!</v>
      </c>
      <c r="P70" s="73" t="e">
        <f t="shared" si="11"/>
        <v>#REF!</v>
      </c>
      <c r="Q70" s="73" t="e">
        <f t="shared" si="11"/>
        <v>#REF!</v>
      </c>
      <c r="R70" s="73" t="e">
        <f t="shared" si="11"/>
        <v>#REF!</v>
      </c>
      <c r="S70" s="73" t="e">
        <f t="shared" si="11"/>
        <v>#REF!</v>
      </c>
    </row>
    <row r="71" spans="3:19" hidden="1" x14ac:dyDescent="0.3">
      <c r="C71" s="49" t="e">
        <f>#REF!</f>
        <v>#REF!</v>
      </c>
      <c r="E71" s="73" t="e">
        <f t="shared" si="11"/>
        <v>#REF!</v>
      </c>
      <c r="F71" s="73" t="e">
        <f t="shared" si="11"/>
        <v>#REF!</v>
      </c>
      <c r="G71" s="73" t="e">
        <f t="shared" si="11"/>
        <v>#REF!</v>
      </c>
      <c r="H71" s="73" t="e">
        <f t="shared" si="11"/>
        <v>#REF!</v>
      </c>
      <c r="I71" s="73" t="e">
        <f t="shared" si="11"/>
        <v>#REF!</v>
      </c>
      <c r="J71" s="73" t="e">
        <f t="shared" si="11"/>
        <v>#REF!</v>
      </c>
      <c r="K71" s="73" t="e">
        <f t="shared" si="11"/>
        <v>#REF!</v>
      </c>
      <c r="L71" s="73" t="e">
        <f t="shared" si="11"/>
        <v>#REF!</v>
      </c>
      <c r="M71" s="73" t="e">
        <f t="shared" si="11"/>
        <v>#REF!</v>
      </c>
      <c r="N71" s="73" t="e">
        <f t="shared" si="11"/>
        <v>#REF!</v>
      </c>
      <c r="O71" s="73" t="e">
        <f t="shared" si="11"/>
        <v>#REF!</v>
      </c>
      <c r="P71" s="73" t="e">
        <f t="shared" si="11"/>
        <v>#REF!</v>
      </c>
      <c r="Q71" s="73" t="e">
        <f t="shared" si="11"/>
        <v>#REF!</v>
      </c>
      <c r="R71" s="73" t="e">
        <f t="shared" si="11"/>
        <v>#REF!</v>
      </c>
      <c r="S71" s="73" t="e">
        <f t="shared" si="11"/>
        <v>#REF!</v>
      </c>
    </row>
    <row r="72" spans="3:19" hidden="1" x14ac:dyDescent="0.3">
      <c r="C72" s="49" t="e">
        <f>#REF!</f>
        <v>#REF!</v>
      </c>
      <c r="E72" s="73" t="e">
        <f t="shared" si="11"/>
        <v>#REF!</v>
      </c>
      <c r="F72" s="73" t="e">
        <f t="shared" si="11"/>
        <v>#REF!</v>
      </c>
      <c r="G72" s="73" t="e">
        <f t="shared" si="11"/>
        <v>#REF!</v>
      </c>
      <c r="H72" s="73" t="e">
        <f t="shared" si="11"/>
        <v>#REF!</v>
      </c>
      <c r="I72" s="73" t="e">
        <f t="shared" si="11"/>
        <v>#REF!</v>
      </c>
      <c r="J72" s="73" t="e">
        <f t="shared" si="11"/>
        <v>#REF!</v>
      </c>
      <c r="K72" s="73" t="e">
        <f t="shared" si="11"/>
        <v>#REF!</v>
      </c>
      <c r="L72" s="73" t="e">
        <f t="shared" si="11"/>
        <v>#REF!</v>
      </c>
      <c r="M72" s="73" t="e">
        <f t="shared" si="11"/>
        <v>#REF!</v>
      </c>
      <c r="N72" s="73" t="e">
        <f t="shared" si="11"/>
        <v>#REF!</v>
      </c>
      <c r="O72" s="73" t="e">
        <f t="shared" si="11"/>
        <v>#REF!</v>
      </c>
      <c r="P72" s="73" t="e">
        <f t="shared" si="11"/>
        <v>#REF!</v>
      </c>
      <c r="Q72" s="73" t="e">
        <f t="shared" si="11"/>
        <v>#REF!</v>
      </c>
      <c r="R72" s="73" t="e">
        <f t="shared" si="11"/>
        <v>#REF!</v>
      </c>
      <c r="S72" s="73" t="e">
        <f t="shared" si="11"/>
        <v>#REF!</v>
      </c>
    </row>
    <row r="73" spans="3:19" hidden="1" x14ac:dyDescent="0.3">
      <c r="C73" s="49" t="e">
        <f>#REF!</f>
        <v>#REF!</v>
      </c>
      <c r="E73" s="73" t="e">
        <f t="shared" si="11"/>
        <v>#REF!</v>
      </c>
      <c r="F73" s="73" t="e">
        <f t="shared" si="11"/>
        <v>#REF!</v>
      </c>
      <c r="G73" s="73" t="e">
        <f t="shared" si="11"/>
        <v>#REF!</v>
      </c>
      <c r="H73" s="73" t="e">
        <f t="shared" si="11"/>
        <v>#REF!</v>
      </c>
      <c r="I73" s="73" t="e">
        <f t="shared" si="11"/>
        <v>#REF!</v>
      </c>
      <c r="J73" s="73" t="e">
        <f t="shared" si="11"/>
        <v>#REF!</v>
      </c>
      <c r="K73" s="73" t="e">
        <f t="shared" si="11"/>
        <v>#REF!</v>
      </c>
      <c r="L73" s="73" t="e">
        <f t="shared" si="11"/>
        <v>#REF!</v>
      </c>
      <c r="M73" s="73" t="e">
        <f t="shared" si="11"/>
        <v>#REF!</v>
      </c>
      <c r="N73" s="73" t="e">
        <f t="shared" si="11"/>
        <v>#REF!</v>
      </c>
      <c r="O73" s="73" t="e">
        <f t="shared" si="11"/>
        <v>#REF!</v>
      </c>
      <c r="P73" s="73" t="e">
        <f t="shared" si="11"/>
        <v>#REF!</v>
      </c>
      <c r="Q73" s="73" t="e">
        <f t="shared" si="11"/>
        <v>#REF!</v>
      </c>
      <c r="R73" s="73" t="e">
        <f t="shared" si="11"/>
        <v>#REF!</v>
      </c>
      <c r="S73" s="73" t="e">
        <f t="shared" si="11"/>
        <v>#REF!</v>
      </c>
    </row>
    <row r="74" spans="3:19" hidden="1" x14ac:dyDescent="0.3">
      <c r="C74" s="49" t="e">
        <f>#REF!</f>
        <v>#REF!</v>
      </c>
      <c r="E74" s="73" t="e">
        <f t="shared" si="11"/>
        <v>#REF!</v>
      </c>
      <c r="F74" s="73" t="e">
        <f t="shared" si="11"/>
        <v>#REF!</v>
      </c>
      <c r="G74" s="73" t="e">
        <f t="shared" si="11"/>
        <v>#REF!</v>
      </c>
      <c r="H74" s="73" t="e">
        <f t="shared" si="11"/>
        <v>#REF!</v>
      </c>
      <c r="I74" s="73" t="e">
        <f t="shared" si="11"/>
        <v>#REF!</v>
      </c>
      <c r="J74" s="73" t="e">
        <f t="shared" si="11"/>
        <v>#REF!</v>
      </c>
      <c r="K74" s="73" t="e">
        <f t="shared" si="11"/>
        <v>#REF!</v>
      </c>
      <c r="L74" s="73" t="e">
        <f t="shared" si="11"/>
        <v>#REF!</v>
      </c>
      <c r="M74" s="73" t="e">
        <f t="shared" si="11"/>
        <v>#REF!</v>
      </c>
      <c r="N74" s="73" t="e">
        <f t="shared" si="11"/>
        <v>#REF!</v>
      </c>
      <c r="O74" s="73" t="e">
        <f t="shared" si="11"/>
        <v>#REF!</v>
      </c>
      <c r="P74" s="73" t="e">
        <f t="shared" si="11"/>
        <v>#REF!</v>
      </c>
      <c r="Q74" s="73" t="e">
        <f t="shared" si="11"/>
        <v>#REF!</v>
      </c>
      <c r="R74" s="73" t="e">
        <f t="shared" si="11"/>
        <v>#REF!</v>
      </c>
      <c r="S74" s="73" t="e">
        <f t="shared" si="11"/>
        <v>#REF!</v>
      </c>
    </row>
    <row r="75" spans="3:19" hidden="1" x14ac:dyDescent="0.3">
      <c r="C75" s="49" t="e">
        <f>#REF!</f>
        <v>#REF!</v>
      </c>
      <c r="E75" s="73" t="e">
        <f t="shared" si="11"/>
        <v>#REF!</v>
      </c>
      <c r="F75" s="73" t="e">
        <f t="shared" si="11"/>
        <v>#REF!</v>
      </c>
      <c r="G75" s="73" t="e">
        <f t="shared" si="11"/>
        <v>#REF!</v>
      </c>
      <c r="H75" s="73" t="e">
        <f t="shared" si="11"/>
        <v>#REF!</v>
      </c>
      <c r="I75" s="73" t="e">
        <f t="shared" si="11"/>
        <v>#REF!</v>
      </c>
      <c r="J75" s="73" t="e">
        <f t="shared" si="11"/>
        <v>#REF!</v>
      </c>
      <c r="K75" s="73" t="e">
        <f t="shared" si="11"/>
        <v>#REF!</v>
      </c>
      <c r="L75" s="73" t="e">
        <f t="shared" si="11"/>
        <v>#REF!</v>
      </c>
      <c r="M75" s="73" t="e">
        <f t="shared" si="11"/>
        <v>#REF!</v>
      </c>
      <c r="N75" s="73" t="e">
        <f t="shared" si="11"/>
        <v>#REF!</v>
      </c>
      <c r="O75" s="73" t="e">
        <f t="shared" si="11"/>
        <v>#REF!</v>
      </c>
      <c r="P75" s="73" t="e">
        <f t="shared" si="11"/>
        <v>#REF!</v>
      </c>
      <c r="Q75" s="73" t="e">
        <f t="shared" si="11"/>
        <v>#REF!</v>
      </c>
      <c r="R75" s="73" t="e">
        <f t="shared" si="11"/>
        <v>#REF!</v>
      </c>
      <c r="S75" s="73" t="e">
        <f t="shared" si="11"/>
        <v>#REF!</v>
      </c>
    </row>
    <row r="76" spans="3:19" hidden="1" x14ac:dyDescent="0.3">
      <c r="C76" s="49" t="e">
        <f>#REF!</f>
        <v>#REF!</v>
      </c>
      <c r="E76" s="73" t="e">
        <f t="shared" si="11"/>
        <v>#REF!</v>
      </c>
      <c r="F76" s="73" t="e">
        <f t="shared" si="11"/>
        <v>#REF!</v>
      </c>
      <c r="G76" s="73" t="e">
        <f t="shared" si="11"/>
        <v>#REF!</v>
      </c>
      <c r="H76" s="73" t="e">
        <f t="shared" si="11"/>
        <v>#REF!</v>
      </c>
      <c r="I76" s="73" t="e">
        <f t="shared" si="11"/>
        <v>#REF!</v>
      </c>
      <c r="J76" s="73" t="e">
        <f t="shared" si="11"/>
        <v>#REF!</v>
      </c>
      <c r="K76" s="73" t="e">
        <f t="shared" si="11"/>
        <v>#REF!</v>
      </c>
      <c r="L76" s="73" t="e">
        <f t="shared" si="11"/>
        <v>#REF!</v>
      </c>
      <c r="M76" s="73" t="e">
        <f t="shared" si="11"/>
        <v>#REF!</v>
      </c>
      <c r="N76" s="73" t="e">
        <f t="shared" si="11"/>
        <v>#REF!</v>
      </c>
      <c r="O76" s="73" t="e">
        <f t="shared" si="11"/>
        <v>#REF!</v>
      </c>
      <c r="P76" s="73" t="e">
        <f t="shared" si="11"/>
        <v>#REF!</v>
      </c>
      <c r="Q76" s="73" t="e">
        <f t="shared" si="11"/>
        <v>#REF!</v>
      </c>
      <c r="R76" s="73" t="e">
        <f t="shared" si="11"/>
        <v>#REF!</v>
      </c>
      <c r="S76" s="73" t="e">
        <f t="shared" si="11"/>
        <v>#REF!</v>
      </c>
    </row>
    <row r="77" spans="3:19" hidden="1" x14ac:dyDescent="0.3"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</row>
    <row r="78" spans="3:19" hidden="1" x14ac:dyDescent="0.3">
      <c r="C78" s="49" t="s">
        <v>138</v>
      </c>
      <c r="E78" s="65" t="e">
        <f t="shared" ref="E78:S85" si="12">+$E38-(1+E69*$D$89)*$E38</f>
        <v>#REF!</v>
      </c>
      <c r="F78" s="65" t="e">
        <f t="shared" si="12"/>
        <v>#REF!</v>
      </c>
      <c r="G78" s="65" t="e">
        <f t="shared" si="12"/>
        <v>#REF!</v>
      </c>
      <c r="H78" s="65" t="e">
        <f t="shared" si="12"/>
        <v>#REF!</v>
      </c>
      <c r="I78" s="65" t="e">
        <f t="shared" si="12"/>
        <v>#REF!</v>
      </c>
      <c r="J78" s="65" t="e">
        <f t="shared" si="12"/>
        <v>#REF!</v>
      </c>
      <c r="K78" s="65" t="e">
        <f t="shared" si="12"/>
        <v>#REF!</v>
      </c>
      <c r="L78" s="65" t="e">
        <f t="shared" si="12"/>
        <v>#REF!</v>
      </c>
      <c r="M78" s="65" t="e">
        <f t="shared" si="12"/>
        <v>#REF!</v>
      </c>
      <c r="N78" s="65" t="e">
        <f t="shared" si="12"/>
        <v>#REF!</v>
      </c>
      <c r="O78" s="65" t="e">
        <f t="shared" si="12"/>
        <v>#REF!</v>
      </c>
      <c r="P78" s="65" t="e">
        <f t="shared" si="12"/>
        <v>#REF!</v>
      </c>
      <c r="Q78" s="65" t="e">
        <f t="shared" si="12"/>
        <v>#REF!</v>
      </c>
      <c r="R78" s="65" t="e">
        <f t="shared" si="12"/>
        <v>#REF!</v>
      </c>
      <c r="S78" s="65" t="e">
        <f t="shared" si="12"/>
        <v>#REF!</v>
      </c>
    </row>
    <row r="79" spans="3:19" hidden="1" x14ac:dyDescent="0.3">
      <c r="C79" s="49" t="e">
        <f>#REF!</f>
        <v>#REF!</v>
      </c>
      <c r="E79" s="65" t="e">
        <f t="shared" si="12"/>
        <v>#REF!</v>
      </c>
      <c r="F79" s="65" t="e">
        <f t="shared" si="12"/>
        <v>#REF!</v>
      </c>
      <c r="G79" s="65" t="e">
        <f t="shared" si="12"/>
        <v>#REF!</v>
      </c>
      <c r="H79" s="65" t="e">
        <f t="shared" si="12"/>
        <v>#REF!</v>
      </c>
      <c r="I79" s="65" t="e">
        <f t="shared" si="12"/>
        <v>#REF!</v>
      </c>
      <c r="J79" s="65" t="e">
        <f t="shared" si="12"/>
        <v>#REF!</v>
      </c>
      <c r="K79" s="65" t="e">
        <f t="shared" si="12"/>
        <v>#REF!</v>
      </c>
      <c r="L79" s="65" t="e">
        <f t="shared" si="12"/>
        <v>#REF!</v>
      </c>
      <c r="M79" s="65" t="e">
        <f t="shared" si="12"/>
        <v>#REF!</v>
      </c>
      <c r="N79" s="65" t="e">
        <f t="shared" si="12"/>
        <v>#REF!</v>
      </c>
      <c r="O79" s="65" t="e">
        <f t="shared" si="12"/>
        <v>#REF!</v>
      </c>
      <c r="P79" s="65" t="e">
        <f t="shared" si="12"/>
        <v>#REF!</v>
      </c>
      <c r="Q79" s="65" t="e">
        <f t="shared" si="12"/>
        <v>#REF!</v>
      </c>
      <c r="R79" s="65" t="e">
        <f t="shared" si="12"/>
        <v>#REF!</v>
      </c>
      <c r="S79" s="65" t="e">
        <f t="shared" si="12"/>
        <v>#REF!</v>
      </c>
    </row>
    <row r="80" spans="3:19" hidden="1" x14ac:dyDescent="0.3">
      <c r="C80" s="49" t="e">
        <f>#REF!</f>
        <v>#REF!</v>
      </c>
      <c r="E80" s="65" t="e">
        <f t="shared" si="12"/>
        <v>#REF!</v>
      </c>
      <c r="F80" s="65" t="e">
        <f t="shared" si="12"/>
        <v>#REF!</v>
      </c>
      <c r="G80" s="65" t="e">
        <f t="shared" si="12"/>
        <v>#REF!</v>
      </c>
      <c r="H80" s="65" t="e">
        <f t="shared" si="12"/>
        <v>#REF!</v>
      </c>
      <c r="I80" s="65" t="e">
        <f t="shared" si="12"/>
        <v>#REF!</v>
      </c>
      <c r="J80" s="65" t="e">
        <f t="shared" si="12"/>
        <v>#REF!</v>
      </c>
      <c r="K80" s="65" t="e">
        <f t="shared" si="12"/>
        <v>#REF!</v>
      </c>
      <c r="L80" s="65" t="e">
        <f t="shared" si="12"/>
        <v>#REF!</v>
      </c>
      <c r="M80" s="65" t="e">
        <f t="shared" si="12"/>
        <v>#REF!</v>
      </c>
      <c r="N80" s="65" t="e">
        <f t="shared" si="12"/>
        <v>#REF!</v>
      </c>
      <c r="O80" s="65" t="e">
        <f t="shared" si="12"/>
        <v>#REF!</v>
      </c>
      <c r="P80" s="65" t="e">
        <f t="shared" si="12"/>
        <v>#REF!</v>
      </c>
      <c r="Q80" s="65" t="e">
        <f t="shared" si="12"/>
        <v>#REF!</v>
      </c>
      <c r="R80" s="65" t="e">
        <f t="shared" si="12"/>
        <v>#REF!</v>
      </c>
      <c r="S80" s="65" t="e">
        <f t="shared" si="12"/>
        <v>#REF!</v>
      </c>
    </row>
    <row r="81" spans="3:19" hidden="1" x14ac:dyDescent="0.3">
      <c r="C81" s="49" t="e">
        <f>#REF!</f>
        <v>#REF!</v>
      </c>
      <c r="E81" s="65" t="e">
        <f t="shared" si="12"/>
        <v>#REF!</v>
      </c>
      <c r="F81" s="65" t="e">
        <f t="shared" si="12"/>
        <v>#REF!</v>
      </c>
      <c r="G81" s="65" t="e">
        <f t="shared" si="12"/>
        <v>#REF!</v>
      </c>
      <c r="H81" s="65" t="e">
        <f t="shared" si="12"/>
        <v>#REF!</v>
      </c>
      <c r="I81" s="65" t="e">
        <f t="shared" si="12"/>
        <v>#REF!</v>
      </c>
      <c r="J81" s="65" t="e">
        <f t="shared" si="12"/>
        <v>#REF!</v>
      </c>
      <c r="K81" s="65" t="e">
        <f t="shared" si="12"/>
        <v>#REF!</v>
      </c>
      <c r="L81" s="65" t="e">
        <f t="shared" si="12"/>
        <v>#REF!</v>
      </c>
      <c r="M81" s="65" t="e">
        <f t="shared" si="12"/>
        <v>#REF!</v>
      </c>
      <c r="N81" s="65" t="e">
        <f t="shared" si="12"/>
        <v>#REF!</v>
      </c>
      <c r="O81" s="65" t="e">
        <f t="shared" si="12"/>
        <v>#REF!</v>
      </c>
      <c r="P81" s="65" t="e">
        <f t="shared" si="12"/>
        <v>#REF!</v>
      </c>
      <c r="Q81" s="65" t="e">
        <f t="shared" si="12"/>
        <v>#REF!</v>
      </c>
      <c r="R81" s="65" t="e">
        <f t="shared" si="12"/>
        <v>#REF!</v>
      </c>
      <c r="S81" s="65" t="e">
        <f t="shared" si="12"/>
        <v>#REF!</v>
      </c>
    </row>
    <row r="82" spans="3:19" hidden="1" x14ac:dyDescent="0.3">
      <c r="C82" s="49" t="e">
        <f>#REF!</f>
        <v>#REF!</v>
      </c>
      <c r="E82" s="65" t="e">
        <f t="shared" si="12"/>
        <v>#REF!</v>
      </c>
      <c r="F82" s="65" t="e">
        <f t="shared" si="12"/>
        <v>#REF!</v>
      </c>
      <c r="G82" s="65" t="e">
        <f t="shared" si="12"/>
        <v>#REF!</v>
      </c>
      <c r="H82" s="65" t="e">
        <f t="shared" si="12"/>
        <v>#REF!</v>
      </c>
      <c r="I82" s="65" t="e">
        <f t="shared" si="12"/>
        <v>#REF!</v>
      </c>
      <c r="J82" s="65" t="e">
        <f t="shared" si="12"/>
        <v>#REF!</v>
      </c>
      <c r="K82" s="65" t="e">
        <f t="shared" si="12"/>
        <v>#REF!</v>
      </c>
      <c r="L82" s="65" t="e">
        <f t="shared" si="12"/>
        <v>#REF!</v>
      </c>
      <c r="M82" s="65" t="e">
        <f t="shared" si="12"/>
        <v>#REF!</v>
      </c>
      <c r="N82" s="65" t="e">
        <f t="shared" si="12"/>
        <v>#REF!</v>
      </c>
      <c r="O82" s="65" t="e">
        <f t="shared" si="12"/>
        <v>#REF!</v>
      </c>
      <c r="P82" s="65" t="e">
        <f t="shared" si="12"/>
        <v>#REF!</v>
      </c>
      <c r="Q82" s="65" t="e">
        <f t="shared" si="12"/>
        <v>#REF!</v>
      </c>
      <c r="R82" s="65" t="e">
        <f t="shared" si="12"/>
        <v>#REF!</v>
      </c>
      <c r="S82" s="65" t="e">
        <f t="shared" si="12"/>
        <v>#REF!</v>
      </c>
    </row>
    <row r="83" spans="3:19" hidden="1" x14ac:dyDescent="0.3">
      <c r="C83" s="49" t="e">
        <f>#REF!</f>
        <v>#REF!</v>
      </c>
      <c r="E83" s="65" t="e">
        <f t="shared" si="12"/>
        <v>#REF!</v>
      </c>
      <c r="F83" s="65" t="e">
        <f t="shared" si="12"/>
        <v>#REF!</v>
      </c>
      <c r="G83" s="65" t="e">
        <f t="shared" si="12"/>
        <v>#REF!</v>
      </c>
      <c r="H83" s="65" t="e">
        <f t="shared" si="12"/>
        <v>#REF!</v>
      </c>
      <c r="I83" s="65" t="e">
        <f t="shared" si="12"/>
        <v>#REF!</v>
      </c>
      <c r="J83" s="65" t="e">
        <f t="shared" si="12"/>
        <v>#REF!</v>
      </c>
      <c r="K83" s="65" t="e">
        <f t="shared" si="12"/>
        <v>#REF!</v>
      </c>
      <c r="L83" s="65" t="e">
        <f t="shared" si="12"/>
        <v>#REF!</v>
      </c>
      <c r="M83" s="65" t="e">
        <f t="shared" si="12"/>
        <v>#REF!</v>
      </c>
      <c r="N83" s="65" t="e">
        <f t="shared" si="12"/>
        <v>#REF!</v>
      </c>
      <c r="O83" s="65" t="e">
        <f t="shared" si="12"/>
        <v>#REF!</v>
      </c>
      <c r="P83" s="65" t="e">
        <f t="shared" si="12"/>
        <v>#REF!</v>
      </c>
      <c r="Q83" s="65" t="e">
        <f t="shared" si="12"/>
        <v>#REF!</v>
      </c>
      <c r="R83" s="65" t="e">
        <f t="shared" si="12"/>
        <v>#REF!</v>
      </c>
      <c r="S83" s="65" t="e">
        <f t="shared" si="12"/>
        <v>#REF!</v>
      </c>
    </row>
    <row r="84" spans="3:19" hidden="1" x14ac:dyDescent="0.3">
      <c r="C84" s="49" t="e">
        <f>#REF!</f>
        <v>#REF!</v>
      </c>
      <c r="E84" s="65" t="e">
        <f t="shared" si="12"/>
        <v>#REF!</v>
      </c>
      <c r="F84" s="65" t="e">
        <f t="shared" si="12"/>
        <v>#REF!</v>
      </c>
      <c r="G84" s="65" t="e">
        <f t="shared" si="12"/>
        <v>#REF!</v>
      </c>
      <c r="H84" s="65" t="e">
        <f t="shared" si="12"/>
        <v>#REF!</v>
      </c>
      <c r="I84" s="65" t="e">
        <f t="shared" si="12"/>
        <v>#REF!</v>
      </c>
      <c r="J84" s="65" t="e">
        <f t="shared" si="12"/>
        <v>#REF!</v>
      </c>
      <c r="K84" s="65" t="e">
        <f t="shared" si="12"/>
        <v>#REF!</v>
      </c>
      <c r="L84" s="65" t="e">
        <f t="shared" si="12"/>
        <v>#REF!</v>
      </c>
      <c r="M84" s="65" t="e">
        <f t="shared" si="12"/>
        <v>#REF!</v>
      </c>
      <c r="N84" s="65" t="e">
        <f t="shared" si="12"/>
        <v>#REF!</v>
      </c>
      <c r="O84" s="65" t="e">
        <f t="shared" si="12"/>
        <v>#REF!</v>
      </c>
      <c r="P84" s="65" t="e">
        <f t="shared" si="12"/>
        <v>#REF!</v>
      </c>
      <c r="Q84" s="65" t="e">
        <f t="shared" si="12"/>
        <v>#REF!</v>
      </c>
      <c r="R84" s="65" t="e">
        <f t="shared" si="12"/>
        <v>#REF!</v>
      </c>
      <c r="S84" s="65" t="e">
        <f t="shared" si="12"/>
        <v>#REF!</v>
      </c>
    </row>
    <row r="85" spans="3:19" hidden="1" x14ac:dyDescent="0.3">
      <c r="C85" s="49" t="e">
        <f>#REF!</f>
        <v>#REF!</v>
      </c>
      <c r="E85" s="65" t="e">
        <f t="shared" si="12"/>
        <v>#REF!</v>
      </c>
      <c r="F85" s="65" t="e">
        <f t="shared" si="12"/>
        <v>#REF!</v>
      </c>
      <c r="G85" s="65" t="e">
        <f t="shared" si="12"/>
        <v>#REF!</v>
      </c>
      <c r="H85" s="65" t="e">
        <f t="shared" si="12"/>
        <v>#REF!</v>
      </c>
      <c r="I85" s="65" t="e">
        <f t="shared" si="12"/>
        <v>#REF!</v>
      </c>
      <c r="J85" s="65" t="e">
        <f t="shared" si="12"/>
        <v>#REF!</v>
      </c>
      <c r="K85" s="65" t="e">
        <f t="shared" si="12"/>
        <v>#REF!</v>
      </c>
      <c r="L85" s="65" t="e">
        <f t="shared" si="12"/>
        <v>#REF!</v>
      </c>
      <c r="M85" s="65" t="e">
        <f t="shared" si="12"/>
        <v>#REF!</v>
      </c>
      <c r="N85" s="65" t="e">
        <f t="shared" si="12"/>
        <v>#REF!</v>
      </c>
      <c r="O85" s="65" t="e">
        <f t="shared" si="12"/>
        <v>#REF!</v>
      </c>
      <c r="P85" s="65" t="e">
        <f t="shared" si="12"/>
        <v>#REF!</v>
      </c>
      <c r="Q85" s="65" t="e">
        <f t="shared" si="12"/>
        <v>#REF!</v>
      </c>
      <c r="R85" s="65" t="e">
        <f t="shared" si="12"/>
        <v>#REF!</v>
      </c>
      <c r="S85" s="65" t="e">
        <f t="shared" si="12"/>
        <v>#REF!</v>
      </c>
    </row>
    <row r="86" spans="3:19" hidden="1" x14ac:dyDescent="0.3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3:19" hidden="1" x14ac:dyDescent="0.3"/>
    <row r="88" spans="3:19" x14ac:dyDescent="0.3">
      <c r="C88" s="49" t="s">
        <v>156</v>
      </c>
      <c r="D88" s="65">
        <v>30991.74</v>
      </c>
    </row>
    <row r="89" spans="3:19" x14ac:dyDescent="0.3">
      <c r="C89" s="49" t="s">
        <v>160</v>
      </c>
      <c r="D89" s="49">
        <v>-0.45</v>
      </c>
    </row>
    <row r="91" spans="3:19" x14ac:dyDescent="0.3">
      <c r="C91" s="49" t="s">
        <v>161</v>
      </c>
      <c r="D91" s="49">
        <v>14</v>
      </c>
    </row>
    <row r="92" spans="3:19" x14ac:dyDescent="0.3">
      <c r="C92" s="49" t="s">
        <v>162</v>
      </c>
    </row>
    <row r="93" spans="3:19" x14ac:dyDescent="0.3">
      <c r="C93" s="49" t="s">
        <v>163</v>
      </c>
      <c r="D93" s="49">
        <v>10</v>
      </c>
    </row>
    <row r="97" spans="1:22" x14ac:dyDescent="0.3">
      <c r="E97" s="60"/>
    </row>
    <row r="98" spans="1:22" s="74" customFormat="1" ht="13.8" x14ac:dyDescent="0.3">
      <c r="C98" s="75" t="s">
        <v>164</v>
      </c>
      <c r="D98" s="76">
        <v>0</v>
      </c>
      <c r="E98" s="76">
        <f>+D98+1</f>
        <v>1</v>
      </c>
      <c r="F98" s="76">
        <f t="shared" ref="F98:S99" si="13">+E98+1</f>
        <v>2</v>
      </c>
      <c r="G98" s="76">
        <f t="shared" si="13"/>
        <v>3</v>
      </c>
      <c r="H98" s="76">
        <f t="shared" si="13"/>
        <v>4</v>
      </c>
      <c r="I98" s="76">
        <f t="shared" si="13"/>
        <v>5</v>
      </c>
      <c r="J98" s="76">
        <f t="shared" si="13"/>
        <v>6</v>
      </c>
      <c r="K98" s="76">
        <f t="shared" si="13"/>
        <v>7</v>
      </c>
      <c r="L98" s="76">
        <f t="shared" si="13"/>
        <v>8</v>
      </c>
      <c r="M98" s="76">
        <f t="shared" si="13"/>
        <v>9</v>
      </c>
      <c r="N98" s="76">
        <f t="shared" si="13"/>
        <v>10</v>
      </c>
      <c r="O98" s="76">
        <f t="shared" si="13"/>
        <v>11</v>
      </c>
      <c r="P98" s="76">
        <f t="shared" si="13"/>
        <v>12</v>
      </c>
      <c r="Q98" s="76">
        <f t="shared" si="13"/>
        <v>13</v>
      </c>
      <c r="R98" s="76">
        <f t="shared" si="13"/>
        <v>14</v>
      </c>
      <c r="S98" s="76">
        <f t="shared" si="13"/>
        <v>15</v>
      </c>
    </row>
    <row r="99" spans="1:22" s="77" customFormat="1" ht="23.25" customHeight="1" x14ac:dyDescent="0.3">
      <c r="B99" s="78" t="s">
        <v>165</v>
      </c>
      <c r="C99" s="79" t="s">
        <v>166</v>
      </c>
      <c r="D99" s="70">
        <v>2021</v>
      </c>
      <c r="E99" s="70">
        <f>+D99+1</f>
        <v>2022</v>
      </c>
      <c r="F99" s="70">
        <f t="shared" si="13"/>
        <v>2023</v>
      </c>
      <c r="G99" s="70">
        <f t="shared" si="13"/>
        <v>2024</v>
      </c>
      <c r="H99" s="70">
        <f t="shared" si="13"/>
        <v>2025</v>
      </c>
      <c r="I99" s="70">
        <f t="shared" si="13"/>
        <v>2026</v>
      </c>
      <c r="J99" s="70">
        <f t="shared" si="13"/>
        <v>2027</v>
      </c>
      <c r="K99" s="70">
        <f t="shared" si="13"/>
        <v>2028</v>
      </c>
      <c r="L99" s="70">
        <f t="shared" si="13"/>
        <v>2029</v>
      </c>
      <c r="M99" s="70">
        <f t="shared" si="13"/>
        <v>2030</v>
      </c>
      <c r="N99" s="70">
        <f t="shared" si="13"/>
        <v>2031</v>
      </c>
      <c r="O99" s="70">
        <f t="shared" si="13"/>
        <v>2032</v>
      </c>
      <c r="P99" s="70">
        <f t="shared" si="13"/>
        <v>2033</v>
      </c>
      <c r="Q99" s="70">
        <f t="shared" si="13"/>
        <v>2034</v>
      </c>
      <c r="R99" s="70">
        <f t="shared" si="13"/>
        <v>2035</v>
      </c>
      <c r="S99" s="70">
        <f t="shared" si="13"/>
        <v>2036</v>
      </c>
      <c r="V99" s="80"/>
    </row>
    <row r="100" spans="1:22" s="81" customFormat="1" ht="13.8" customHeight="1" x14ac:dyDescent="0.3">
      <c r="B100" s="162" t="s">
        <v>167</v>
      </c>
      <c r="C100" s="82" t="s">
        <v>168</v>
      </c>
      <c r="D100" s="83" t="e">
        <f>SUMIF(#REF!,"&gt;"&amp;0,#REF!)</f>
        <v>#REF!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</row>
    <row r="101" spans="1:22" s="81" customFormat="1" ht="13.8" x14ac:dyDescent="0.3">
      <c r="B101" s="163"/>
      <c r="C101" s="84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</row>
    <row r="102" spans="1:22" s="81" customFormat="1" ht="13.8" x14ac:dyDescent="0.3">
      <c r="B102" s="163"/>
      <c r="C102" s="81" t="s">
        <v>169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 t="e">
        <f>D100</f>
        <v>#REF!</v>
      </c>
      <c r="S102" s="85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22" s="81" customFormat="1" ht="13.8" x14ac:dyDescent="0.3">
      <c r="B105" s="163"/>
      <c r="C105" s="84" t="s">
        <v>170</v>
      </c>
      <c r="D105" s="86"/>
      <c r="E105" s="86" t="e">
        <f>#REF!</f>
        <v>#REF!</v>
      </c>
      <c r="F105" s="86" t="e">
        <f>#REF!</f>
        <v>#REF!</v>
      </c>
      <c r="G105" s="86" t="e">
        <f>#REF!</f>
        <v>#REF!</v>
      </c>
      <c r="H105" s="86" t="e">
        <f>#REF!</f>
        <v>#REF!</v>
      </c>
      <c r="I105" s="86" t="e">
        <f>#REF!</f>
        <v>#REF!</v>
      </c>
      <c r="J105" s="86" t="e">
        <f>#REF!</f>
        <v>#REF!</v>
      </c>
      <c r="K105" s="86" t="e">
        <f>#REF!</f>
        <v>#REF!</v>
      </c>
      <c r="L105" s="86" t="e">
        <f>#REF!</f>
        <v>#REF!</v>
      </c>
      <c r="M105" s="86" t="e">
        <f>#REF!</f>
        <v>#REF!</v>
      </c>
      <c r="N105" s="86" t="e">
        <f>#REF!</f>
        <v>#REF!</v>
      </c>
      <c r="O105" s="86" t="e">
        <f>#REF!</f>
        <v>#REF!</v>
      </c>
      <c r="P105" s="86" t="e">
        <f>#REF!</f>
        <v>#REF!</v>
      </c>
      <c r="Q105" s="86" t="e">
        <f>#REF!</f>
        <v>#REF!</v>
      </c>
      <c r="R105" s="86" t="e">
        <f>#REF!</f>
        <v>#REF!</v>
      </c>
      <c r="S105" s="86" t="e">
        <f>#REF!</f>
        <v>#REF!</v>
      </c>
      <c r="U105" s="87"/>
    </row>
    <row r="106" spans="1:22" s="81" customFormat="1" ht="13.8" x14ac:dyDescent="0.3">
      <c r="A106" s="81">
        <v>1</v>
      </c>
      <c r="B106" s="163"/>
      <c r="C106" s="81" t="s">
        <v>171</v>
      </c>
      <c r="D106" s="86"/>
      <c r="E106" s="86" t="e">
        <f>E105*$D$89</f>
        <v>#REF!</v>
      </c>
      <c r="F106" s="86" t="e">
        <f t="shared" ref="F106:S106" si="14">F105*$D$89</f>
        <v>#REF!</v>
      </c>
      <c r="G106" s="86" t="e">
        <f t="shared" si="14"/>
        <v>#REF!</v>
      </c>
      <c r="H106" s="86" t="e">
        <f t="shared" si="14"/>
        <v>#REF!</v>
      </c>
      <c r="I106" s="86" t="e">
        <f t="shared" si="14"/>
        <v>#REF!</v>
      </c>
      <c r="J106" s="86" t="e">
        <f t="shared" si="14"/>
        <v>#REF!</v>
      </c>
      <c r="K106" s="86" t="e">
        <f t="shared" si="14"/>
        <v>#REF!</v>
      </c>
      <c r="L106" s="86" t="e">
        <f t="shared" si="14"/>
        <v>#REF!</v>
      </c>
      <c r="M106" s="86" t="e">
        <f t="shared" si="14"/>
        <v>#REF!</v>
      </c>
      <c r="N106" s="86" t="e">
        <f t="shared" si="14"/>
        <v>#REF!</v>
      </c>
      <c r="O106" s="86" t="e">
        <f t="shared" si="14"/>
        <v>#REF!</v>
      </c>
      <c r="P106" s="86" t="e">
        <f t="shared" si="14"/>
        <v>#REF!</v>
      </c>
      <c r="Q106" s="86" t="e">
        <f t="shared" si="14"/>
        <v>#REF!</v>
      </c>
      <c r="R106" s="86" t="e">
        <f t="shared" si="14"/>
        <v>#REF!</v>
      </c>
      <c r="S106" s="86" t="e">
        <f t="shared" si="14"/>
        <v>#REF!</v>
      </c>
      <c r="U106" s="87"/>
    </row>
    <row r="107" spans="1:22" s="81" customFormat="1" ht="13.8" x14ac:dyDescent="0.3">
      <c r="B107" s="163"/>
      <c r="C107" s="88"/>
      <c r="D107" s="89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</row>
    <row r="108" spans="1:22" s="81" customFormat="1" ht="13.8" x14ac:dyDescent="0.3">
      <c r="B108" s="163"/>
      <c r="C108" s="81" t="s">
        <v>172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</row>
    <row r="109" spans="1:22" s="81" customFormat="1" ht="13.8" x14ac:dyDescent="0.3">
      <c r="B109" s="163"/>
      <c r="C109" s="91" t="s">
        <v>173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 t="e">
        <f>-SUM(D100:S102)+SUM(E110:S110)</f>
        <v>#REF!</v>
      </c>
      <c r="T109" s="92"/>
    </row>
    <row r="110" spans="1:22" s="81" customFormat="1" ht="13.8" x14ac:dyDescent="0.3">
      <c r="B110" s="163"/>
      <c r="C110" s="91" t="s">
        <v>174</v>
      </c>
      <c r="D110" s="86"/>
      <c r="E110" s="86" t="e">
        <f>D100/D93</f>
        <v>#REF!</v>
      </c>
      <c r="F110" s="86" t="e">
        <f>IF(F98&lt;=$D$91,IF(-SUM($E110:E110)&lt;-$D$100,$D$100/$D$93,0),$D$100/10)</f>
        <v>#REF!</v>
      </c>
      <c r="G110" s="86" t="e">
        <f>IF(G98&lt;=$D$91,IF(-SUM($E110:F110)&lt;-$D$100,$D$100/$D$93,0),$D$100/10)</f>
        <v>#REF!</v>
      </c>
      <c r="H110" s="86" t="e">
        <f>IF(H98&lt;=$D$91,IF(-SUM($E110:G110)&lt;-$D$100,$D$100/$D$93,0),$D$100/10)</f>
        <v>#REF!</v>
      </c>
      <c r="I110" s="86" t="e">
        <f>IF(I98&lt;=$D$91,IF(-SUM($E110:H110)&lt;-$D$100,$D$100/$D$93,0),$D$100/10)</f>
        <v>#REF!</v>
      </c>
      <c r="J110" s="86" t="e">
        <f>IF(J98&lt;=$D$91,IF(-SUM($E110:I110)&lt;-$D$100,$D$100/$D$93,0),$D$100/10)</f>
        <v>#REF!</v>
      </c>
      <c r="K110" s="86" t="e">
        <f>IF(K98&lt;=$D$91,IF(-SUM($E110:J110)&lt;-$D$100,$D$100/$D$93,0),$D$100/10)</f>
        <v>#REF!</v>
      </c>
      <c r="L110" s="86" t="e">
        <f>IF(L98&lt;=$D$91,IF(-SUM($E110:K110)&lt;-$D$100,$D$100/$D$93,0),$D$100/10)</f>
        <v>#REF!</v>
      </c>
      <c r="M110" s="86" t="e">
        <f>IF(M98&lt;=$D$91,IF(-SUM($E110:L110)&lt;-$D$100,$D$100/$D$93,0),$D$100/10)</f>
        <v>#REF!</v>
      </c>
      <c r="N110" s="86" t="e">
        <f>IF(N98&lt;=$D$91,IF(-SUM($E110:M110)&lt;-$D$100,$D$100/$D$93,0),$D$100/10)</f>
        <v>#REF!</v>
      </c>
      <c r="O110" s="86" t="e">
        <f>IF(O98&lt;=$D$91,IF(-SUM($E110:N110)&lt;-$D$100,$D$100/$D$93,0),$D$100/10)</f>
        <v>#REF!</v>
      </c>
      <c r="P110" s="86" t="e">
        <f>IF(P98&lt;=$D$91,IF(-SUM($E110:O110)&lt;-$D$100,$D$100/$D$93,0),$D$100/10)</f>
        <v>#REF!</v>
      </c>
      <c r="Q110" s="86" t="e">
        <f>IF(Q98&lt;=$D$91,IF(-SUM($E110:P110)&lt;-$D$100,$D$100/$D$93,0),$D$100/10)</f>
        <v>#REF!</v>
      </c>
      <c r="R110" s="86" t="e">
        <f>IF(R98&lt;=$D$91,IF(-SUM($E110:Q110)&lt;-$D$100,$D$100/$D$93,0),$D$100/10)</f>
        <v>#REF!</v>
      </c>
      <c r="S110" s="86" t="e">
        <f>IF(S98&lt;=$D$91,IF(-SUM($E110:R110)&lt;-$D$100,$D$100/$D$93,0),$D$100/10)</f>
        <v>#REF!</v>
      </c>
      <c r="T110" s="92"/>
    </row>
    <row r="111" spans="1:22" s="81" customFormat="1" ht="13.8" x14ac:dyDescent="0.3">
      <c r="A111" s="81">
        <v>10</v>
      </c>
      <c r="B111" s="163"/>
      <c r="C111" s="91" t="s">
        <v>175</v>
      </c>
      <c r="D111" s="86"/>
      <c r="E111" s="86" t="e">
        <f>+$D$100/(3.33333333333333)</f>
        <v>#REF!</v>
      </c>
      <c r="F111" s="86" t="e">
        <f>+$D$100/(3.33333333333333)+F131</f>
        <v>#REF!</v>
      </c>
      <c r="G111" s="86" t="e">
        <f>+$D$100/(3.33333333333333)+G131</f>
        <v>#REF!</v>
      </c>
      <c r="H111" s="86" t="e">
        <f>+D100-SUM(E111:G111)+H131</f>
        <v>#REF!</v>
      </c>
      <c r="I111" s="86">
        <f t="shared" ref="I111:R111" si="15">+I131</f>
        <v>0</v>
      </c>
      <c r="J111" s="86">
        <f t="shared" si="15"/>
        <v>0</v>
      </c>
      <c r="K111" s="86">
        <f t="shared" si="15"/>
        <v>0</v>
      </c>
      <c r="L111" s="86">
        <f t="shared" si="15"/>
        <v>0</v>
      </c>
      <c r="M111" s="86">
        <f t="shared" si="15"/>
        <v>0</v>
      </c>
      <c r="N111" s="86">
        <f t="shared" si="15"/>
        <v>0</v>
      </c>
      <c r="O111" s="86">
        <f t="shared" si="15"/>
        <v>0</v>
      </c>
      <c r="P111" s="86">
        <f t="shared" si="15"/>
        <v>0</v>
      </c>
      <c r="Q111" s="86">
        <f t="shared" si="15"/>
        <v>0</v>
      </c>
      <c r="R111" s="86">
        <f t="shared" si="15"/>
        <v>0</v>
      </c>
      <c r="S111" s="86" t="e">
        <f>E111</f>
        <v>#REF!</v>
      </c>
    </row>
    <row r="112" spans="1:22" s="81" customFormat="1" ht="13.8" x14ac:dyDescent="0.3">
      <c r="A112" s="93">
        <v>0.27</v>
      </c>
      <c r="B112" s="164"/>
      <c r="C112" s="94" t="s">
        <v>176</v>
      </c>
      <c r="D112" s="89"/>
      <c r="E112" s="89" t="e">
        <f>+IF(E114&lt;0,0,-E114*$A112)</f>
        <v>#REF!</v>
      </c>
      <c r="F112" s="89" t="e">
        <f t="shared" ref="F112:S112" si="16">+IF(F114&lt;0,0,-F114*$A112)</f>
        <v>#REF!</v>
      </c>
      <c r="G112" s="89" t="e">
        <f t="shared" si="16"/>
        <v>#REF!</v>
      </c>
      <c r="H112" s="89" t="e">
        <f t="shared" si="16"/>
        <v>#REF!</v>
      </c>
      <c r="I112" s="89" t="e">
        <f t="shared" si="16"/>
        <v>#REF!</v>
      </c>
      <c r="J112" s="89" t="e">
        <f t="shared" si="16"/>
        <v>#REF!</v>
      </c>
      <c r="K112" s="89" t="e">
        <f t="shared" si="16"/>
        <v>#REF!</v>
      </c>
      <c r="L112" s="89" t="e">
        <f t="shared" si="16"/>
        <v>#REF!</v>
      </c>
      <c r="M112" s="89" t="e">
        <f t="shared" si="16"/>
        <v>#REF!</v>
      </c>
      <c r="N112" s="89" t="e">
        <f t="shared" si="16"/>
        <v>#REF!</v>
      </c>
      <c r="O112" s="89" t="e">
        <f t="shared" si="16"/>
        <v>#REF!</v>
      </c>
      <c r="P112" s="89" t="e">
        <f t="shared" si="16"/>
        <v>#REF!</v>
      </c>
      <c r="Q112" s="89" t="e">
        <f t="shared" si="16"/>
        <v>#REF!</v>
      </c>
      <c r="R112" s="89" t="e">
        <f t="shared" si="16"/>
        <v>#REF!</v>
      </c>
      <c r="S112" s="89" t="e">
        <f t="shared" si="16"/>
        <v>#REF!</v>
      </c>
    </row>
    <row r="113" spans="3:22" s="95" customFormat="1" ht="12" outlineLevel="1" x14ac:dyDescent="0.25">
      <c r="C113" s="96" t="s">
        <v>177</v>
      </c>
      <c r="D113" s="97"/>
      <c r="E113" s="97" t="e">
        <f>SUM(E103:E111)-E110</f>
        <v>#REF!</v>
      </c>
      <c r="F113" s="97" t="e">
        <f t="shared" ref="F113:S113" si="17">SUM(F103:F111)-F110</f>
        <v>#REF!</v>
      </c>
      <c r="G113" s="97" t="e">
        <f t="shared" si="17"/>
        <v>#REF!</v>
      </c>
      <c r="H113" s="97" t="e">
        <f t="shared" si="17"/>
        <v>#REF!</v>
      </c>
      <c r="I113" s="97" t="e">
        <f t="shared" si="17"/>
        <v>#REF!</v>
      </c>
      <c r="J113" s="97" t="e">
        <f t="shared" si="17"/>
        <v>#REF!</v>
      </c>
      <c r="K113" s="97" t="e">
        <f t="shared" si="17"/>
        <v>#REF!</v>
      </c>
      <c r="L113" s="97" t="e">
        <f t="shared" si="17"/>
        <v>#REF!</v>
      </c>
      <c r="M113" s="97" t="e">
        <f t="shared" si="17"/>
        <v>#REF!</v>
      </c>
      <c r="N113" s="97" t="e">
        <f t="shared" si="17"/>
        <v>#REF!</v>
      </c>
      <c r="O113" s="97" t="e">
        <f t="shared" si="17"/>
        <v>#REF!</v>
      </c>
      <c r="P113" s="97" t="e">
        <f t="shared" si="17"/>
        <v>#REF!</v>
      </c>
      <c r="Q113" s="97" t="e">
        <f t="shared" si="17"/>
        <v>#REF!</v>
      </c>
      <c r="R113" s="97" t="e">
        <f t="shared" si="17"/>
        <v>#REF!</v>
      </c>
      <c r="S113" s="97" t="e">
        <f t="shared" si="17"/>
        <v>#REF!</v>
      </c>
      <c r="V113" s="97"/>
    </row>
    <row r="114" spans="3:22" s="95" customFormat="1" ht="12" customHeight="1" outlineLevel="1" x14ac:dyDescent="0.25">
      <c r="C114" s="98"/>
      <c r="D114" s="97"/>
      <c r="E114" s="97" t="e">
        <f>E113</f>
        <v>#REF!</v>
      </c>
      <c r="F114" s="97" t="e">
        <f>IF(E114&lt;0,F113+E114,F113)</f>
        <v>#REF!</v>
      </c>
      <c r="G114" s="97" t="e">
        <f t="shared" ref="G114:S114" si="18">IF(F114&lt;0,G113+F114,G113)</f>
        <v>#REF!</v>
      </c>
      <c r="H114" s="97" t="e">
        <f t="shared" si="18"/>
        <v>#REF!</v>
      </c>
      <c r="I114" s="97" t="e">
        <f t="shared" si="18"/>
        <v>#REF!</v>
      </c>
      <c r="J114" s="97" t="e">
        <f t="shared" si="18"/>
        <v>#REF!</v>
      </c>
      <c r="K114" s="97" t="e">
        <f t="shared" si="18"/>
        <v>#REF!</v>
      </c>
      <c r="L114" s="97" t="e">
        <f t="shared" si="18"/>
        <v>#REF!</v>
      </c>
      <c r="M114" s="97" t="e">
        <f t="shared" si="18"/>
        <v>#REF!</v>
      </c>
      <c r="N114" s="97" t="e">
        <f t="shared" si="18"/>
        <v>#REF!</v>
      </c>
      <c r="O114" s="97" t="e">
        <f t="shared" si="18"/>
        <v>#REF!</v>
      </c>
      <c r="P114" s="97" t="e">
        <f t="shared" si="18"/>
        <v>#REF!</v>
      </c>
      <c r="Q114" s="97" t="e">
        <f t="shared" si="18"/>
        <v>#REF!</v>
      </c>
      <c r="R114" s="97" t="e">
        <f t="shared" si="18"/>
        <v>#REF!</v>
      </c>
      <c r="S114" s="97" t="e">
        <f t="shared" si="18"/>
        <v>#REF!</v>
      </c>
      <c r="V114" s="99"/>
    </row>
    <row r="115" spans="3:22" s="95" customFormat="1" ht="12" x14ac:dyDescent="0.25"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</row>
    <row r="116" spans="3:22" s="103" customFormat="1" ht="13.8" x14ac:dyDescent="0.3">
      <c r="C116" s="101" t="s">
        <v>178</v>
      </c>
      <c r="D116" s="102" t="e">
        <f>SUM(D100:D112)-D111</f>
        <v>#REF!</v>
      </c>
      <c r="E116" s="102" t="e">
        <f>SUM(E100:E112)-E111-E110</f>
        <v>#REF!</v>
      </c>
      <c r="F116" s="102" t="e">
        <f t="shared" ref="F116:S116" si="19">SUM(F100:F112)-F111-F110</f>
        <v>#REF!</v>
      </c>
      <c r="G116" s="102" t="e">
        <f t="shared" si="19"/>
        <v>#REF!</v>
      </c>
      <c r="H116" s="102" t="e">
        <f t="shared" si="19"/>
        <v>#REF!</v>
      </c>
      <c r="I116" s="102" t="e">
        <f t="shared" si="19"/>
        <v>#REF!</v>
      </c>
      <c r="J116" s="102" t="e">
        <f t="shared" si="19"/>
        <v>#REF!</v>
      </c>
      <c r="K116" s="102" t="e">
        <f t="shared" si="19"/>
        <v>#REF!</v>
      </c>
      <c r="L116" s="102" t="e">
        <f t="shared" si="19"/>
        <v>#REF!</v>
      </c>
      <c r="M116" s="102" t="e">
        <f t="shared" si="19"/>
        <v>#REF!</v>
      </c>
      <c r="N116" s="102" t="e">
        <f t="shared" si="19"/>
        <v>#REF!</v>
      </c>
      <c r="O116" s="102" t="e">
        <f t="shared" si="19"/>
        <v>#REF!</v>
      </c>
      <c r="P116" s="102" t="e">
        <f t="shared" si="19"/>
        <v>#REF!</v>
      </c>
      <c r="Q116" s="102" t="e">
        <f t="shared" si="19"/>
        <v>#REF!</v>
      </c>
      <c r="R116" s="102" t="e">
        <f t="shared" si="19"/>
        <v>#REF!</v>
      </c>
      <c r="S116" s="102" t="e">
        <f t="shared" si="19"/>
        <v>#REF!</v>
      </c>
    </row>
    <row r="117" spans="3:22" s="81" customFormat="1" ht="13.8" x14ac:dyDescent="0.3">
      <c r="C117" s="84"/>
      <c r="D117" s="104" t="e">
        <f>+D116</f>
        <v>#REF!</v>
      </c>
      <c r="E117" s="104" t="e">
        <f>+D117+E116</f>
        <v>#REF!</v>
      </c>
      <c r="F117" s="104" t="e">
        <f t="shared" ref="F117:S117" si="20">+E117+F116</f>
        <v>#REF!</v>
      </c>
      <c r="G117" s="104" t="e">
        <f t="shared" si="20"/>
        <v>#REF!</v>
      </c>
      <c r="H117" s="104" t="e">
        <f t="shared" si="20"/>
        <v>#REF!</v>
      </c>
      <c r="I117" s="104" t="e">
        <f t="shared" si="20"/>
        <v>#REF!</v>
      </c>
      <c r="J117" s="104" t="e">
        <f t="shared" si="20"/>
        <v>#REF!</v>
      </c>
      <c r="K117" s="104" t="e">
        <f t="shared" si="20"/>
        <v>#REF!</v>
      </c>
      <c r="L117" s="104" t="e">
        <f t="shared" si="20"/>
        <v>#REF!</v>
      </c>
      <c r="M117" s="104" t="e">
        <f t="shared" si="20"/>
        <v>#REF!</v>
      </c>
      <c r="N117" s="104" t="e">
        <f t="shared" si="20"/>
        <v>#REF!</v>
      </c>
      <c r="O117" s="104" t="e">
        <f t="shared" si="20"/>
        <v>#REF!</v>
      </c>
      <c r="P117" s="104" t="e">
        <f t="shared" si="20"/>
        <v>#REF!</v>
      </c>
      <c r="Q117" s="104" t="e">
        <f t="shared" si="20"/>
        <v>#REF!</v>
      </c>
      <c r="R117" s="104" t="e">
        <f t="shared" si="20"/>
        <v>#REF!</v>
      </c>
      <c r="S117" s="104" t="e">
        <f t="shared" si="20"/>
        <v>#REF!</v>
      </c>
    </row>
    <row r="118" spans="3:22" s="81" customFormat="1" ht="13.8" x14ac:dyDescent="0.3">
      <c r="C118" s="105" t="s">
        <v>179</v>
      </c>
      <c r="D118" s="106">
        <v>7.0000000000000007E-2</v>
      </c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8" t="s">
        <v>180</v>
      </c>
      <c r="Q118" s="109"/>
      <c r="R118" s="110" t="e">
        <f>IF(COUNTIF(E117:S117,"&lt;0")&lt;14,IF(R117&lt;0,1,0),0)</f>
        <v>#REF!</v>
      </c>
      <c r="S118" s="107"/>
      <c r="T118" s="92"/>
    </row>
    <row r="119" spans="3:22" s="81" customFormat="1" ht="13.8" x14ac:dyDescent="0.3">
      <c r="C119" s="105" t="s">
        <v>181</v>
      </c>
      <c r="D119" s="111" t="e">
        <f>+NPV(D118,E116:S116)+D116</f>
        <v>#REF!</v>
      </c>
      <c r="E119" s="112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</row>
    <row r="120" spans="3:22" s="81" customFormat="1" ht="13.8" x14ac:dyDescent="0.3">
      <c r="C120" s="105" t="s">
        <v>182</v>
      </c>
      <c r="D120" s="113" t="e">
        <f>+IRR(D116:S116)</f>
        <v>#VALUE!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5"/>
    </row>
    <row r="121" spans="3:22" s="81" customFormat="1" ht="13.8" x14ac:dyDescent="0.3">
      <c r="C121" s="105" t="s">
        <v>183</v>
      </c>
      <c r="D121" s="116" t="e">
        <f>+D100*-1</f>
        <v>#REF!</v>
      </c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spans="3:22" x14ac:dyDescent="0.3">
      <c r="C122" s="105" t="s">
        <v>184</v>
      </c>
      <c r="D122" s="117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8"/>
    </row>
    <row r="124" spans="3:22" x14ac:dyDescent="0.3">
      <c r="D124" s="62"/>
      <c r="E124" s="118"/>
    </row>
    <row r="125" spans="3:22" x14ac:dyDescent="0.3">
      <c r="D125" s="65"/>
      <c r="E125" s="65"/>
    </row>
    <row r="126" spans="3:22" ht="34.200000000000003" customHeight="1" x14ac:dyDescent="0.3"/>
    <row r="127" spans="3:22" x14ac:dyDescent="0.3">
      <c r="C127" s="49" t="s">
        <v>185</v>
      </c>
      <c r="F127" s="65">
        <f>+SUM($E$102:E102)/(10/3)</f>
        <v>0</v>
      </c>
      <c r="G127" s="65">
        <f>+SUM($E$102:F102)/(10/3)</f>
        <v>0</v>
      </c>
      <c r="H127" s="65">
        <f>+SUM($E$102:G102)/(10/3)</f>
        <v>0</v>
      </c>
      <c r="I127" s="65">
        <f>+SUM($E$102:H102)/(10/3)</f>
        <v>0</v>
      </c>
      <c r="J127" s="65">
        <f>+SUM($E$102:I102)/(10/3)</f>
        <v>0</v>
      </c>
      <c r="K127" s="65">
        <f>+SUM($E$102:J102)/(10/3)</f>
        <v>0</v>
      </c>
      <c r="L127" s="65">
        <f>+SUM($E$102:K102)/(10/3)</f>
        <v>0</v>
      </c>
      <c r="M127" s="65">
        <f>+SUM($E$102:L102)/(10/3)</f>
        <v>0</v>
      </c>
      <c r="N127" s="65">
        <f>+SUM($E$102:M102)/(10/3)</f>
        <v>0</v>
      </c>
      <c r="O127" s="65">
        <f>+SUM($E$102:N102)/(10/3)</f>
        <v>0</v>
      </c>
      <c r="P127" s="65">
        <f>+SUM($E$102:O102)/(10/3)</f>
        <v>0</v>
      </c>
      <c r="Q127" s="65">
        <f>+SUM($E$102:P102)/(10/3)</f>
        <v>0</v>
      </c>
      <c r="R127" s="65">
        <f>+SUM($E$102:Q102)/(10/3)</f>
        <v>0</v>
      </c>
      <c r="S127" s="65" t="e">
        <f>+SUM($E$102:R102)/(10/3)</f>
        <v>#REF!</v>
      </c>
    </row>
    <row r="128" spans="3:22" x14ac:dyDescent="0.3">
      <c r="C128" s="49" t="s">
        <v>186</v>
      </c>
      <c r="F128" s="65">
        <f>+SUM($E$102:E102)/10</f>
        <v>0</v>
      </c>
      <c r="G128" s="65">
        <f>+SUM($E$102:F102)/10</f>
        <v>0</v>
      </c>
      <c r="H128" s="65">
        <f>+SUM($E$102:G102)/10</f>
        <v>0</v>
      </c>
      <c r="I128" s="65">
        <f>+SUM($E$102:H102)/10</f>
        <v>0</v>
      </c>
      <c r="J128" s="65">
        <f>+SUM($E$102:I102)/10</f>
        <v>0</v>
      </c>
      <c r="K128" s="65">
        <f>+SUM($E$102:J102)/10</f>
        <v>0</v>
      </c>
      <c r="L128" s="65">
        <f>+SUM($E$102:K102)/10</f>
        <v>0</v>
      </c>
      <c r="M128" s="65">
        <f>+SUM($E$102:L102)/10</f>
        <v>0</v>
      </c>
      <c r="N128" s="65">
        <f>+SUM($E$102:M102)/10</f>
        <v>0</v>
      </c>
      <c r="O128" s="65">
        <f>+SUM($E$102:N102)/10</f>
        <v>0</v>
      </c>
      <c r="P128" s="65">
        <f>+SUM($E$102:O102)/10</f>
        <v>0</v>
      </c>
      <c r="Q128" s="65">
        <f>+SUM($E$102:P102)/10</f>
        <v>0</v>
      </c>
      <c r="R128" s="65">
        <f>+SUM($E$102:Q102)/10</f>
        <v>0</v>
      </c>
      <c r="S128" s="65" t="e">
        <f>+SUM($E$102:R102)/10</f>
        <v>#REF!</v>
      </c>
    </row>
    <row r="129" spans="2:19" x14ac:dyDescent="0.3">
      <c r="F129" s="65">
        <f t="shared" ref="F129:S129" si="21">+IF(F127=0,0,1)</f>
        <v>0</v>
      </c>
      <c r="G129" s="65">
        <f t="shared" si="21"/>
        <v>0</v>
      </c>
      <c r="H129" s="65">
        <f t="shared" si="21"/>
        <v>0</v>
      </c>
      <c r="I129" s="65">
        <f t="shared" si="21"/>
        <v>0</v>
      </c>
      <c r="J129" s="65">
        <f t="shared" si="21"/>
        <v>0</v>
      </c>
      <c r="K129" s="65">
        <f t="shared" si="21"/>
        <v>0</v>
      </c>
      <c r="L129" s="65">
        <f t="shared" si="21"/>
        <v>0</v>
      </c>
      <c r="M129" s="65">
        <f t="shared" si="21"/>
        <v>0</v>
      </c>
      <c r="N129" s="65">
        <f t="shared" si="21"/>
        <v>0</v>
      </c>
      <c r="O129" s="65">
        <f t="shared" si="21"/>
        <v>0</v>
      </c>
      <c r="P129" s="65">
        <f t="shared" si="21"/>
        <v>0</v>
      </c>
      <c r="Q129" s="65">
        <f t="shared" si="21"/>
        <v>0</v>
      </c>
      <c r="R129" s="65">
        <f t="shared" si="21"/>
        <v>0</v>
      </c>
      <c r="S129" s="65" t="e">
        <f t="shared" si="21"/>
        <v>#REF!</v>
      </c>
    </row>
    <row r="130" spans="2:19" x14ac:dyDescent="0.3">
      <c r="F130" s="65">
        <f>+COUNTIF($E$129:F129,1)</f>
        <v>0</v>
      </c>
      <c r="G130" s="65">
        <f>+COUNTIF($E$129:G129,1)</f>
        <v>0</v>
      </c>
      <c r="H130" s="65">
        <f>+COUNTIF($E$129:H129,1)</f>
        <v>0</v>
      </c>
      <c r="I130" s="65">
        <f>+COUNTIF($E$129:I129,1)</f>
        <v>0</v>
      </c>
      <c r="J130" s="65">
        <f>+COUNTIF($E$129:J129,1)</f>
        <v>0</v>
      </c>
      <c r="K130" s="65">
        <f>+COUNTIF($E$129:K129,1)</f>
        <v>0</v>
      </c>
      <c r="L130" s="65">
        <f>+COUNTIF($E$129:L129,1)</f>
        <v>0</v>
      </c>
      <c r="M130" s="65">
        <f>+COUNTIF($E$129:M129,1)</f>
        <v>0</v>
      </c>
      <c r="N130" s="65">
        <f>+COUNTIF($E$129:N129,1)</f>
        <v>0</v>
      </c>
      <c r="O130" s="65">
        <f>+COUNTIF($E$129:O129,1)</f>
        <v>0</v>
      </c>
      <c r="P130" s="65">
        <f>+COUNTIF($E$129:P129,1)</f>
        <v>0</v>
      </c>
      <c r="Q130" s="65">
        <f>+COUNTIF($E$129:Q129,1)</f>
        <v>0</v>
      </c>
      <c r="R130" s="65">
        <f>+COUNTIF($E$129:R129,1)</f>
        <v>0</v>
      </c>
      <c r="S130" s="65">
        <f>+COUNTIF($E$129:S129,1)</f>
        <v>0</v>
      </c>
    </row>
    <row r="131" spans="2:19" x14ac:dyDescent="0.3">
      <c r="C131" s="49" t="s">
        <v>187</v>
      </c>
      <c r="F131" s="65">
        <f>+IF(F130=4,$D$100-SUM($E$127:E127),IF(F130&gt;=5,0,F127))</f>
        <v>0</v>
      </c>
      <c r="G131" s="65">
        <f>+IF(G130=4,$D$100-SUM($E$127:F127),IF(G130&gt;=5,0,G127))</f>
        <v>0</v>
      </c>
      <c r="H131" s="65">
        <f>+IF(H130=4,$D$100-SUM($E$127:G127),IF(H130&gt;=5,0,H127))</f>
        <v>0</v>
      </c>
      <c r="I131" s="65">
        <f>+IF(I130=4,$D$100-SUM($E$127:H127),IF(I130&gt;=5,0,I127))</f>
        <v>0</v>
      </c>
      <c r="J131" s="65">
        <f>+IF(J130=4,$D$100-SUM($E$127:I127),IF(J130&gt;=5,0,J127))</f>
        <v>0</v>
      </c>
      <c r="K131" s="65">
        <f>+IF(K130=4,$D$100-SUM($E$127:J127),IF(K130&gt;=5,0,K127))</f>
        <v>0</v>
      </c>
      <c r="L131" s="65">
        <f>+IF(L130=4,$D$100-SUM($E$127:K127),IF(L130&gt;=5,0,L127))</f>
        <v>0</v>
      </c>
      <c r="M131" s="65">
        <f>+IF(M130=4,$D$100-SUM($E$127:L127),IF(M130&gt;=5,0,M127))</f>
        <v>0</v>
      </c>
      <c r="N131" s="65">
        <f>+IF(N130=4,$D$100-SUM($E$127:M127),IF(N130&gt;=5,0,N127))</f>
        <v>0</v>
      </c>
      <c r="O131" s="65">
        <f>+IF(O130=4,$D$100-SUM($E$127:N127),IF(O130&gt;=5,0,O127))</f>
        <v>0</v>
      </c>
      <c r="P131" s="65">
        <f>+IF(P130=4,$D$100-SUM($E$127:O127),IF(P130&gt;=5,0,P127))</f>
        <v>0</v>
      </c>
      <c r="Q131" s="65">
        <f>+IF(Q130=4,$D$100-SUM($E$127:P127),IF(Q130&gt;=5,0,Q127))</f>
        <v>0</v>
      </c>
      <c r="R131" s="65">
        <f>+IF(R130=4,$D$100-SUM($E$127:Q127),IF(R130&gt;=5,0,R127))</f>
        <v>0</v>
      </c>
      <c r="S131" s="65" t="e">
        <f>+IF(S130=4,$D$100-SUM($E$127:R127),IF(S130&gt;=5,0,S127))</f>
        <v>#REF!</v>
      </c>
    </row>
    <row r="132" spans="2:19" x14ac:dyDescent="0.3">
      <c r="C132" s="49" t="s">
        <v>188</v>
      </c>
      <c r="F132" s="65">
        <f>+IF(F128=0,0,$D$100-SUM($F$128:F128))</f>
        <v>0</v>
      </c>
      <c r="G132" s="65">
        <f>+IF(G128=0,0,$D$100-SUM($F$128:G128))</f>
        <v>0</v>
      </c>
      <c r="H132" s="65">
        <f>+IF(H128=0,0,$D$100-SUM($F$128:H128))</f>
        <v>0</v>
      </c>
      <c r="I132" s="65">
        <f>+IF(I128=0,0,$D$100-SUM($F$128:I128))</f>
        <v>0</v>
      </c>
      <c r="J132" s="65">
        <f>+IF(J128=0,0,$D$100-SUM($F$128:J128))</f>
        <v>0</v>
      </c>
      <c r="K132" s="65">
        <f>+IF(K128=0,0,$D$100-SUM($F$128:K128))</f>
        <v>0</v>
      </c>
      <c r="L132" s="65">
        <f>+IF(L128=0,0,$D$100-SUM($F$128:L128))</f>
        <v>0</v>
      </c>
      <c r="M132" s="65">
        <f>+IF(M128=0,0,$D$100-SUM($F$128:M128))</f>
        <v>0</v>
      </c>
      <c r="N132" s="65">
        <f>+IF(N128=0,0,$D$100-SUM($F$128:N128))</f>
        <v>0</v>
      </c>
      <c r="O132" s="65">
        <f>+IF(O128=0,0,$D$100-SUM($F$128:O128))</f>
        <v>0</v>
      </c>
      <c r="P132" s="65">
        <f>+IF(P128=0,0,$D$100-SUM($F$128:P128))</f>
        <v>0</v>
      </c>
      <c r="Q132" s="65">
        <f>+IF(Q128=0,0,$D$100-SUM($F$128:Q128))</f>
        <v>0</v>
      </c>
      <c r="R132" s="65">
        <f>+IF(R128=0,0,$D$100-SUM($F$128:R128))</f>
        <v>0</v>
      </c>
      <c r="S132" s="65" t="e">
        <f>+IF(S128=0,0,$D$100-SUM($F$128:S128))</f>
        <v>#REF!</v>
      </c>
    </row>
    <row r="135" spans="2:19" x14ac:dyDescent="0.3">
      <c r="C135" s="119" t="s">
        <v>189</v>
      </c>
      <c r="D135" s="120">
        <v>1</v>
      </c>
    </row>
    <row r="137" spans="2:19" x14ac:dyDescent="0.3">
      <c r="C137" s="49">
        <v>13</v>
      </c>
      <c r="D137" s="49">
        <v>19</v>
      </c>
      <c r="E137" s="49">
        <v>25</v>
      </c>
    </row>
    <row r="138" spans="2:19" x14ac:dyDescent="0.3">
      <c r="C138" s="121">
        <f>+D20</f>
        <v>1.1337209527441825</v>
      </c>
      <c r="D138" s="121">
        <f>+E20</f>
        <v>1.4806949515009684</v>
      </c>
      <c r="E138" s="121">
        <f>+F20</f>
        <v>4.778985147816412</v>
      </c>
      <c r="F138" s="121"/>
      <c r="G138" s="121"/>
    </row>
    <row r="139" spans="2:19" x14ac:dyDescent="0.3">
      <c r="C139" s="122">
        <f>VLOOKUP(C137,'[1]Clase A'!$B$3:$H411,7,0)</f>
        <v>0.76519457804984692</v>
      </c>
      <c r="D139" s="122">
        <f>VLOOKUP(D137,'[1]Clase A'!$B$3:$H411,7,0)</f>
        <v>0.19575863576738084</v>
      </c>
      <c r="E139" s="122">
        <f>VLOOKUP(E137,'[1]Clase A'!$B$3:$H411,7,0)</f>
        <v>3.9046786182772193E-2</v>
      </c>
      <c r="F139" s="122"/>
      <c r="G139" s="122"/>
      <c r="H139" s="49">
        <f>+SUMPRODUCT(C138:G138,C139:G139)</f>
        <v>1.3439799609922642</v>
      </c>
    </row>
    <row r="140" spans="2:19" x14ac:dyDescent="0.3">
      <c r="G140" s="123"/>
    </row>
    <row r="141" spans="2:19" x14ac:dyDescent="0.3">
      <c r="B141" s="71" t="s">
        <v>190</v>
      </c>
    </row>
    <row r="143" spans="2:19" x14ac:dyDescent="0.3">
      <c r="B143" s="51"/>
      <c r="C143" s="51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</row>
    <row r="144" spans="2:19" x14ac:dyDescent="0.3">
      <c r="B144" s="51"/>
      <c r="C144" s="51">
        <v>2020</v>
      </c>
      <c r="D144" s="51">
        <v>2021</v>
      </c>
      <c r="E144" s="51">
        <v>2022</v>
      </c>
      <c r="F144" s="51">
        <v>2023</v>
      </c>
      <c r="G144" s="51">
        <v>2024</v>
      </c>
      <c r="H144" s="51">
        <v>2025</v>
      </c>
      <c r="I144" s="51">
        <v>2026</v>
      </c>
      <c r="J144" s="51">
        <v>2027</v>
      </c>
      <c r="K144" s="51">
        <v>2028</v>
      </c>
      <c r="L144" s="51">
        <v>2029</v>
      </c>
      <c r="M144" s="51">
        <v>2030</v>
      </c>
      <c r="N144" s="51">
        <v>2031</v>
      </c>
      <c r="O144" s="51">
        <v>2032</v>
      </c>
      <c r="P144" s="51">
        <v>2033</v>
      </c>
      <c r="Q144" s="51">
        <v>2034</v>
      </c>
      <c r="R144" s="51">
        <v>2035</v>
      </c>
      <c r="S144" s="51">
        <v>2036</v>
      </c>
    </row>
    <row r="145" spans="2:20" x14ac:dyDescent="0.3">
      <c r="B145" s="49" t="s">
        <v>138</v>
      </c>
      <c r="C145" s="125" t="e">
        <f t="shared" ref="C145:S152" si="22">C$153*$T145</f>
        <v>#REF!</v>
      </c>
      <c r="D145" s="125" t="e">
        <f t="shared" si="22"/>
        <v>#REF!</v>
      </c>
      <c r="E145" s="125" t="e">
        <f t="shared" si="22"/>
        <v>#REF!</v>
      </c>
      <c r="F145" s="125" t="e">
        <f t="shared" si="22"/>
        <v>#REF!</v>
      </c>
      <c r="G145" s="125" t="e">
        <f t="shared" si="22"/>
        <v>#REF!</v>
      </c>
      <c r="H145" s="125" t="e">
        <f t="shared" si="22"/>
        <v>#REF!</v>
      </c>
      <c r="I145" s="125" t="e">
        <f t="shared" si="22"/>
        <v>#REF!</v>
      </c>
      <c r="J145" s="125" t="e">
        <f t="shared" si="22"/>
        <v>#REF!</v>
      </c>
      <c r="K145" s="125" t="e">
        <f t="shared" si="22"/>
        <v>#REF!</v>
      </c>
      <c r="L145" s="125" t="e">
        <f t="shared" si="22"/>
        <v>#REF!</v>
      </c>
      <c r="M145" s="125" t="e">
        <f t="shared" si="22"/>
        <v>#REF!</v>
      </c>
      <c r="N145" s="125" t="e">
        <f t="shared" si="22"/>
        <v>#REF!</v>
      </c>
      <c r="O145" s="125" t="e">
        <f t="shared" si="22"/>
        <v>#REF!</v>
      </c>
      <c r="P145" s="125" t="e">
        <f t="shared" si="22"/>
        <v>#REF!</v>
      </c>
      <c r="Q145" s="125" t="e">
        <f t="shared" si="22"/>
        <v>#REF!</v>
      </c>
      <c r="R145" s="125" t="e">
        <f t="shared" si="22"/>
        <v>#REF!</v>
      </c>
      <c r="S145" s="125" t="e">
        <f t="shared" si="22"/>
        <v>#REF!</v>
      </c>
      <c r="T145" s="73" t="e">
        <f>SUMIFS(#REF!,#REF!,'FLUJO E1'!B145)/SUM(#REF!)</f>
        <v>#REF!</v>
      </c>
    </row>
    <row r="146" spans="2:20" x14ac:dyDescent="0.3">
      <c r="B146" s="51" t="e">
        <f>#REF!</f>
        <v>#REF!</v>
      </c>
      <c r="C146" s="125" t="e">
        <f t="shared" si="22"/>
        <v>#REF!</v>
      </c>
      <c r="D146" s="125" t="e">
        <f t="shared" si="22"/>
        <v>#REF!</v>
      </c>
      <c r="E146" s="125" t="e">
        <f t="shared" si="22"/>
        <v>#REF!</v>
      </c>
      <c r="F146" s="125" t="e">
        <f t="shared" si="22"/>
        <v>#REF!</v>
      </c>
      <c r="G146" s="125" t="e">
        <f t="shared" si="22"/>
        <v>#REF!</v>
      </c>
      <c r="H146" s="125" t="e">
        <f t="shared" si="22"/>
        <v>#REF!</v>
      </c>
      <c r="I146" s="125" t="e">
        <f t="shared" si="22"/>
        <v>#REF!</v>
      </c>
      <c r="J146" s="125" t="e">
        <f t="shared" si="22"/>
        <v>#REF!</v>
      </c>
      <c r="K146" s="125" t="e">
        <f t="shared" si="22"/>
        <v>#REF!</v>
      </c>
      <c r="L146" s="125" t="e">
        <f t="shared" si="22"/>
        <v>#REF!</v>
      </c>
      <c r="M146" s="125" t="e">
        <f t="shared" si="22"/>
        <v>#REF!</v>
      </c>
      <c r="N146" s="125" t="e">
        <f t="shared" si="22"/>
        <v>#REF!</v>
      </c>
      <c r="O146" s="125" t="e">
        <f t="shared" si="22"/>
        <v>#REF!</v>
      </c>
      <c r="P146" s="125" t="e">
        <f t="shared" si="22"/>
        <v>#REF!</v>
      </c>
      <c r="Q146" s="125" t="e">
        <f t="shared" si="22"/>
        <v>#REF!</v>
      </c>
      <c r="R146" s="125" t="e">
        <f t="shared" si="22"/>
        <v>#REF!</v>
      </c>
      <c r="S146" s="125" t="e">
        <f t="shared" si="22"/>
        <v>#REF!</v>
      </c>
      <c r="T146" s="73" t="e">
        <f>SUMIFS(#REF!,#REF!,'FLUJO E1'!B146)/SUM(#REF!)</f>
        <v>#REF!</v>
      </c>
    </row>
    <row r="147" spans="2:20" x14ac:dyDescent="0.3">
      <c r="B147" s="51" t="e">
        <f>#REF!</f>
        <v>#REF!</v>
      </c>
      <c r="C147" s="125" t="e">
        <f t="shared" si="22"/>
        <v>#REF!</v>
      </c>
      <c r="D147" s="125" t="e">
        <f t="shared" si="22"/>
        <v>#REF!</v>
      </c>
      <c r="E147" s="125" t="e">
        <f t="shared" si="22"/>
        <v>#REF!</v>
      </c>
      <c r="F147" s="125" t="e">
        <f t="shared" si="22"/>
        <v>#REF!</v>
      </c>
      <c r="G147" s="125" t="e">
        <f t="shared" si="22"/>
        <v>#REF!</v>
      </c>
      <c r="H147" s="125" t="e">
        <f t="shared" si="22"/>
        <v>#REF!</v>
      </c>
      <c r="I147" s="125" t="e">
        <f t="shared" si="22"/>
        <v>#REF!</v>
      </c>
      <c r="J147" s="125" t="e">
        <f t="shared" si="22"/>
        <v>#REF!</v>
      </c>
      <c r="K147" s="125" t="e">
        <f t="shared" si="22"/>
        <v>#REF!</v>
      </c>
      <c r="L147" s="125" t="e">
        <f t="shared" si="22"/>
        <v>#REF!</v>
      </c>
      <c r="M147" s="125" t="e">
        <f t="shared" si="22"/>
        <v>#REF!</v>
      </c>
      <c r="N147" s="125" t="e">
        <f t="shared" si="22"/>
        <v>#REF!</v>
      </c>
      <c r="O147" s="125" t="e">
        <f t="shared" si="22"/>
        <v>#REF!</v>
      </c>
      <c r="P147" s="125" t="e">
        <f t="shared" si="22"/>
        <v>#REF!</v>
      </c>
      <c r="Q147" s="125" t="e">
        <f t="shared" si="22"/>
        <v>#REF!</v>
      </c>
      <c r="R147" s="125" t="e">
        <f t="shared" si="22"/>
        <v>#REF!</v>
      </c>
      <c r="S147" s="125" t="e">
        <f t="shared" si="22"/>
        <v>#REF!</v>
      </c>
      <c r="T147" s="73" t="e">
        <f>SUMIFS(#REF!,#REF!,'FLUJO E1'!B147)/SUM(#REF!)</f>
        <v>#REF!</v>
      </c>
    </row>
    <row r="148" spans="2:20" x14ac:dyDescent="0.3">
      <c r="B148" s="51" t="e">
        <f>#REF!</f>
        <v>#REF!</v>
      </c>
      <c r="C148" s="125" t="e">
        <f t="shared" si="22"/>
        <v>#REF!</v>
      </c>
      <c r="D148" s="125" t="e">
        <f t="shared" si="22"/>
        <v>#REF!</v>
      </c>
      <c r="E148" s="125" t="e">
        <f t="shared" si="22"/>
        <v>#REF!</v>
      </c>
      <c r="F148" s="125" t="e">
        <f t="shared" si="22"/>
        <v>#REF!</v>
      </c>
      <c r="G148" s="125" t="e">
        <f t="shared" si="22"/>
        <v>#REF!</v>
      </c>
      <c r="H148" s="125" t="e">
        <f t="shared" si="22"/>
        <v>#REF!</v>
      </c>
      <c r="I148" s="125" t="e">
        <f t="shared" si="22"/>
        <v>#REF!</v>
      </c>
      <c r="J148" s="125" t="e">
        <f t="shared" si="22"/>
        <v>#REF!</v>
      </c>
      <c r="K148" s="125" t="e">
        <f t="shared" si="22"/>
        <v>#REF!</v>
      </c>
      <c r="L148" s="125" t="e">
        <f t="shared" si="22"/>
        <v>#REF!</v>
      </c>
      <c r="M148" s="125" t="e">
        <f t="shared" si="22"/>
        <v>#REF!</v>
      </c>
      <c r="N148" s="125" t="e">
        <f t="shared" si="22"/>
        <v>#REF!</v>
      </c>
      <c r="O148" s="125" t="e">
        <f t="shared" si="22"/>
        <v>#REF!</v>
      </c>
      <c r="P148" s="125" t="e">
        <f t="shared" si="22"/>
        <v>#REF!</v>
      </c>
      <c r="Q148" s="125" t="e">
        <f t="shared" si="22"/>
        <v>#REF!</v>
      </c>
      <c r="R148" s="125" t="e">
        <f t="shared" si="22"/>
        <v>#REF!</v>
      </c>
      <c r="S148" s="125" t="e">
        <f t="shared" si="22"/>
        <v>#REF!</v>
      </c>
      <c r="T148" s="73" t="e">
        <f>SUMIFS(#REF!,#REF!,'FLUJO E1'!B148)/SUM(#REF!)</f>
        <v>#REF!</v>
      </c>
    </row>
    <row r="149" spans="2:20" x14ac:dyDescent="0.3">
      <c r="B149" s="51" t="e">
        <f>#REF!</f>
        <v>#REF!</v>
      </c>
      <c r="C149" s="125" t="e">
        <f t="shared" si="22"/>
        <v>#REF!</v>
      </c>
      <c r="D149" s="125" t="e">
        <f t="shared" si="22"/>
        <v>#REF!</v>
      </c>
      <c r="E149" s="125" t="e">
        <f t="shared" si="22"/>
        <v>#REF!</v>
      </c>
      <c r="F149" s="125" t="e">
        <f t="shared" si="22"/>
        <v>#REF!</v>
      </c>
      <c r="G149" s="125" t="e">
        <f t="shared" si="22"/>
        <v>#REF!</v>
      </c>
      <c r="H149" s="125" t="e">
        <f t="shared" si="22"/>
        <v>#REF!</v>
      </c>
      <c r="I149" s="125" t="e">
        <f t="shared" si="22"/>
        <v>#REF!</v>
      </c>
      <c r="J149" s="125" t="e">
        <f t="shared" si="22"/>
        <v>#REF!</v>
      </c>
      <c r="K149" s="125" t="e">
        <f t="shared" si="22"/>
        <v>#REF!</v>
      </c>
      <c r="L149" s="125" t="e">
        <f t="shared" si="22"/>
        <v>#REF!</v>
      </c>
      <c r="M149" s="125" t="e">
        <f t="shared" si="22"/>
        <v>#REF!</v>
      </c>
      <c r="N149" s="125" t="e">
        <f t="shared" si="22"/>
        <v>#REF!</v>
      </c>
      <c r="O149" s="125" t="e">
        <f t="shared" si="22"/>
        <v>#REF!</v>
      </c>
      <c r="P149" s="125" t="e">
        <f t="shared" si="22"/>
        <v>#REF!</v>
      </c>
      <c r="Q149" s="125" t="e">
        <f t="shared" si="22"/>
        <v>#REF!</v>
      </c>
      <c r="R149" s="125" t="e">
        <f t="shared" si="22"/>
        <v>#REF!</v>
      </c>
      <c r="S149" s="125" t="e">
        <f t="shared" si="22"/>
        <v>#REF!</v>
      </c>
      <c r="T149" s="73" t="e">
        <f>SUMIFS(#REF!,#REF!,'FLUJO E1'!B149)/SUM(#REF!)</f>
        <v>#REF!</v>
      </c>
    </row>
    <row r="150" spans="2:20" x14ac:dyDescent="0.3">
      <c r="B150" s="51" t="e">
        <f>#REF!</f>
        <v>#REF!</v>
      </c>
      <c r="C150" s="125" t="e">
        <f t="shared" si="22"/>
        <v>#REF!</v>
      </c>
      <c r="D150" s="125" t="e">
        <f t="shared" si="22"/>
        <v>#REF!</v>
      </c>
      <c r="E150" s="125" t="e">
        <f t="shared" si="22"/>
        <v>#REF!</v>
      </c>
      <c r="F150" s="125" t="e">
        <f t="shared" si="22"/>
        <v>#REF!</v>
      </c>
      <c r="G150" s="125" t="e">
        <f t="shared" si="22"/>
        <v>#REF!</v>
      </c>
      <c r="H150" s="125" t="e">
        <f t="shared" si="22"/>
        <v>#REF!</v>
      </c>
      <c r="I150" s="125" t="e">
        <f t="shared" si="22"/>
        <v>#REF!</v>
      </c>
      <c r="J150" s="125" t="e">
        <f t="shared" si="22"/>
        <v>#REF!</v>
      </c>
      <c r="K150" s="125" t="e">
        <f t="shared" si="22"/>
        <v>#REF!</v>
      </c>
      <c r="L150" s="125" t="e">
        <f t="shared" si="22"/>
        <v>#REF!</v>
      </c>
      <c r="M150" s="125" t="e">
        <f t="shared" si="22"/>
        <v>#REF!</v>
      </c>
      <c r="N150" s="125" t="e">
        <f t="shared" si="22"/>
        <v>#REF!</v>
      </c>
      <c r="O150" s="125" t="e">
        <f t="shared" si="22"/>
        <v>#REF!</v>
      </c>
      <c r="P150" s="125" t="e">
        <f t="shared" si="22"/>
        <v>#REF!</v>
      </c>
      <c r="Q150" s="125" t="e">
        <f t="shared" si="22"/>
        <v>#REF!</v>
      </c>
      <c r="R150" s="125" t="e">
        <f t="shared" si="22"/>
        <v>#REF!</v>
      </c>
      <c r="S150" s="125" t="e">
        <f t="shared" si="22"/>
        <v>#REF!</v>
      </c>
      <c r="T150" s="73" t="e">
        <f>SUMIFS(#REF!,#REF!,'FLUJO E1'!B150)/SUM(#REF!)</f>
        <v>#REF!</v>
      </c>
    </row>
    <row r="151" spans="2:20" x14ac:dyDescent="0.3">
      <c r="B151" s="51" t="e">
        <f>#REF!</f>
        <v>#REF!</v>
      </c>
      <c r="C151" s="125" t="e">
        <f t="shared" si="22"/>
        <v>#REF!</v>
      </c>
      <c r="D151" s="125" t="e">
        <f t="shared" si="22"/>
        <v>#REF!</v>
      </c>
      <c r="E151" s="125" t="e">
        <f t="shared" si="22"/>
        <v>#REF!</v>
      </c>
      <c r="F151" s="125" t="e">
        <f t="shared" si="22"/>
        <v>#REF!</v>
      </c>
      <c r="G151" s="125" t="e">
        <f t="shared" si="22"/>
        <v>#REF!</v>
      </c>
      <c r="H151" s="125" t="e">
        <f t="shared" si="22"/>
        <v>#REF!</v>
      </c>
      <c r="I151" s="125" t="e">
        <f t="shared" si="22"/>
        <v>#REF!</v>
      </c>
      <c r="J151" s="125" t="e">
        <f t="shared" si="22"/>
        <v>#REF!</v>
      </c>
      <c r="K151" s="125" t="e">
        <f t="shared" si="22"/>
        <v>#REF!</v>
      </c>
      <c r="L151" s="125" t="e">
        <f t="shared" si="22"/>
        <v>#REF!</v>
      </c>
      <c r="M151" s="125" t="e">
        <f t="shared" si="22"/>
        <v>#REF!</v>
      </c>
      <c r="N151" s="125" t="e">
        <f t="shared" si="22"/>
        <v>#REF!</v>
      </c>
      <c r="O151" s="125" t="e">
        <f t="shared" si="22"/>
        <v>#REF!</v>
      </c>
      <c r="P151" s="125" t="e">
        <f t="shared" si="22"/>
        <v>#REF!</v>
      </c>
      <c r="Q151" s="125" t="e">
        <f t="shared" si="22"/>
        <v>#REF!</v>
      </c>
      <c r="R151" s="125" t="e">
        <f t="shared" si="22"/>
        <v>#REF!</v>
      </c>
      <c r="S151" s="125" t="e">
        <f t="shared" si="22"/>
        <v>#REF!</v>
      </c>
      <c r="T151" s="73" t="e">
        <f>SUMIFS(#REF!,#REF!,'FLUJO E1'!B151)/SUM(#REF!)</f>
        <v>#REF!</v>
      </c>
    </row>
    <row r="152" spans="2:20" x14ac:dyDescent="0.3">
      <c r="B152" s="51" t="e">
        <f>#REF!</f>
        <v>#REF!</v>
      </c>
      <c r="C152" s="125" t="e">
        <f t="shared" si="22"/>
        <v>#REF!</v>
      </c>
      <c r="D152" s="125" t="e">
        <f t="shared" si="22"/>
        <v>#REF!</v>
      </c>
      <c r="E152" s="125" t="e">
        <f t="shared" si="22"/>
        <v>#REF!</v>
      </c>
      <c r="F152" s="125" t="e">
        <f t="shared" si="22"/>
        <v>#REF!</v>
      </c>
      <c r="G152" s="125" t="e">
        <f t="shared" si="22"/>
        <v>#REF!</v>
      </c>
      <c r="H152" s="125" t="e">
        <f t="shared" si="22"/>
        <v>#REF!</v>
      </c>
      <c r="I152" s="125" t="e">
        <f t="shared" si="22"/>
        <v>#REF!</v>
      </c>
      <c r="J152" s="125" t="e">
        <f t="shared" si="22"/>
        <v>#REF!</v>
      </c>
      <c r="K152" s="125" t="e">
        <f t="shared" si="22"/>
        <v>#REF!</v>
      </c>
      <c r="L152" s="125" t="e">
        <f t="shared" si="22"/>
        <v>#REF!</v>
      </c>
      <c r="M152" s="125" t="e">
        <f t="shared" si="22"/>
        <v>#REF!</v>
      </c>
      <c r="N152" s="125" t="e">
        <f t="shared" si="22"/>
        <v>#REF!</v>
      </c>
      <c r="O152" s="125" t="e">
        <f t="shared" si="22"/>
        <v>#REF!</v>
      </c>
      <c r="P152" s="125" t="e">
        <f t="shared" si="22"/>
        <v>#REF!</v>
      </c>
      <c r="Q152" s="125" t="e">
        <f t="shared" si="22"/>
        <v>#REF!</v>
      </c>
      <c r="R152" s="125" t="e">
        <f t="shared" si="22"/>
        <v>#REF!</v>
      </c>
      <c r="S152" s="125" t="e">
        <f t="shared" si="22"/>
        <v>#REF!</v>
      </c>
      <c r="T152" s="73" t="e">
        <f>SUMIFS(#REF!,#REF!,'FLUJO E1'!B152)/SUM(#REF!)</f>
        <v>#REF!</v>
      </c>
    </row>
    <row r="153" spans="2:20" x14ac:dyDescent="0.3">
      <c r="C153" s="69">
        <v>461215.59574351693</v>
      </c>
      <c r="D153" s="69">
        <v>466993.03291566949</v>
      </c>
      <c r="E153" s="69">
        <v>498984.97823854059</v>
      </c>
      <c r="F153" s="69">
        <v>525993.43391907902</v>
      </c>
      <c r="G153" s="69">
        <v>545672.8642284798</v>
      </c>
      <c r="H153" s="69">
        <v>566462.60548088199</v>
      </c>
      <c r="I153" s="69">
        <v>586389.05378498521</v>
      </c>
      <c r="J153" s="69">
        <v>606703.14540000306</v>
      </c>
      <c r="K153" s="69">
        <v>627526.75338115124</v>
      </c>
      <c r="L153" s="69">
        <v>648076.9924326418</v>
      </c>
      <c r="M153" s="69">
        <v>668890.34935409215</v>
      </c>
      <c r="N153" s="69">
        <v>689983.16635361302</v>
      </c>
      <c r="O153" s="69">
        <v>711049.08982799889</v>
      </c>
      <c r="P153" s="69">
        <v>732315.08470575756</v>
      </c>
      <c r="Q153" s="69">
        <v>753774.50121432776</v>
      </c>
      <c r="R153" s="69">
        <v>775309.12770475238</v>
      </c>
      <c r="S153" s="126">
        <f>R153*(1+AVERAGE(N154:R154))</f>
        <v>798544.46176535299</v>
      </c>
    </row>
    <row r="154" spans="2:20" x14ac:dyDescent="0.3">
      <c r="N154" s="127">
        <f t="shared" ref="N154:Q154" si="23">(N153-M153)/M153</f>
        <v>3.1534042941251818E-2</v>
      </c>
      <c r="O154" s="127">
        <f t="shared" si="23"/>
        <v>3.0531068729856062E-2</v>
      </c>
      <c r="P154" s="127">
        <f t="shared" si="23"/>
        <v>2.9907913788206751E-2</v>
      </c>
      <c r="Q154" s="127">
        <f t="shared" si="23"/>
        <v>2.9303529255023525E-2</v>
      </c>
      <c r="R154" s="127">
        <f>(R153-Q153)/Q153</f>
        <v>2.8569056734782647E-2</v>
      </c>
    </row>
    <row r="156" spans="2:20" x14ac:dyDescent="0.3">
      <c r="C156" s="49" t="s">
        <v>138</v>
      </c>
      <c r="D156" s="81" t="str">
        <f>+C156</f>
        <v>ROMERAL</v>
      </c>
      <c r="F156" s="128" t="str">
        <f>B145</f>
        <v>ROMERAL</v>
      </c>
      <c r="G156" s="128" t="e">
        <f>B146</f>
        <v>#REF!</v>
      </c>
      <c r="H156" s="128" t="e">
        <f>B147</f>
        <v>#REF!</v>
      </c>
      <c r="I156" s="128" t="e">
        <f>B148</f>
        <v>#REF!</v>
      </c>
      <c r="J156" s="128" t="e">
        <f>B149</f>
        <v>#REF!</v>
      </c>
      <c r="K156" s="128" t="e">
        <f>B150</f>
        <v>#REF!</v>
      </c>
      <c r="L156" s="128" t="e">
        <f>B151</f>
        <v>#REF!</v>
      </c>
      <c r="M156" s="128" t="e">
        <f>B151</f>
        <v>#REF!</v>
      </c>
    </row>
    <row r="157" spans="2:20" x14ac:dyDescent="0.3">
      <c r="B157" s="81">
        <v>1</v>
      </c>
      <c r="C157" s="81" t="str">
        <f>+B157&amp;$C$156</f>
        <v>1ROMERAL</v>
      </c>
      <c r="D157" s="129" t="e">
        <f>+VLOOKUP(C157,#REF!,2,0)</f>
        <v>#REF!</v>
      </c>
      <c r="F157" s="130" t="e">
        <f>$D157</f>
        <v>#REF!</v>
      </c>
      <c r="G157" s="130" t="e">
        <f t="shared" ref="G157:M171" si="24">$D157</f>
        <v>#REF!</v>
      </c>
      <c r="H157" s="130" t="e">
        <f t="shared" si="24"/>
        <v>#REF!</v>
      </c>
      <c r="I157" s="130" t="e">
        <f t="shared" si="24"/>
        <v>#REF!</v>
      </c>
      <c r="J157" s="130" t="e">
        <f t="shared" si="24"/>
        <v>#REF!</v>
      </c>
      <c r="K157" s="130" t="e">
        <f t="shared" si="24"/>
        <v>#REF!</v>
      </c>
      <c r="L157" s="130" t="e">
        <f t="shared" si="24"/>
        <v>#REF!</v>
      </c>
      <c r="M157" s="130" t="e">
        <f t="shared" si="24"/>
        <v>#REF!</v>
      </c>
    </row>
    <row r="158" spans="2:20" x14ac:dyDescent="0.3">
      <c r="B158" s="81">
        <f>+B157+1</f>
        <v>2</v>
      </c>
      <c r="C158" s="81" t="str">
        <f t="shared" ref="C158:C171" si="25">+B158&amp;$C$156</f>
        <v>2ROMERAL</v>
      </c>
      <c r="D158" s="129" t="e">
        <f>+VLOOKUP(C158,#REF!,2,0)</f>
        <v>#REF!</v>
      </c>
      <c r="F158" s="130" t="e">
        <f t="shared" ref="F158:F171" si="26">$D158</f>
        <v>#REF!</v>
      </c>
      <c r="G158" s="130" t="e">
        <f t="shared" si="24"/>
        <v>#REF!</v>
      </c>
      <c r="H158" s="130" t="e">
        <f t="shared" si="24"/>
        <v>#REF!</v>
      </c>
      <c r="I158" s="130" t="e">
        <f t="shared" si="24"/>
        <v>#REF!</v>
      </c>
      <c r="J158" s="130" t="e">
        <f t="shared" si="24"/>
        <v>#REF!</v>
      </c>
      <c r="K158" s="130" t="e">
        <f t="shared" si="24"/>
        <v>#REF!</v>
      </c>
      <c r="L158" s="130" t="e">
        <f t="shared" si="24"/>
        <v>#REF!</v>
      </c>
      <c r="M158" s="130" t="e">
        <f t="shared" si="24"/>
        <v>#REF!</v>
      </c>
    </row>
    <row r="159" spans="2:20" x14ac:dyDescent="0.3">
      <c r="B159" s="81">
        <f t="shared" ref="B159:B171" si="27">+B158+1</f>
        <v>3</v>
      </c>
      <c r="C159" s="81" t="str">
        <f t="shared" si="25"/>
        <v>3ROMERAL</v>
      </c>
      <c r="D159" s="129" t="e">
        <f>+VLOOKUP(C159,#REF!,2,0)</f>
        <v>#REF!</v>
      </c>
      <c r="F159" s="130" t="e">
        <f t="shared" si="26"/>
        <v>#REF!</v>
      </c>
      <c r="G159" s="130" t="e">
        <f t="shared" si="24"/>
        <v>#REF!</v>
      </c>
      <c r="H159" s="130" t="e">
        <f t="shared" si="24"/>
        <v>#REF!</v>
      </c>
      <c r="I159" s="130" t="e">
        <f t="shared" si="24"/>
        <v>#REF!</v>
      </c>
      <c r="J159" s="130" t="e">
        <f t="shared" si="24"/>
        <v>#REF!</v>
      </c>
      <c r="K159" s="130" t="e">
        <f t="shared" si="24"/>
        <v>#REF!</v>
      </c>
      <c r="L159" s="130" t="e">
        <f t="shared" si="24"/>
        <v>#REF!</v>
      </c>
      <c r="M159" s="130" t="e">
        <f t="shared" si="24"/>
        <v>#REF!</v>
      </c>
    </row>
    <row r="160" spans="2:20" x14ac:dyDescent="0.3">
      <c r="B160" s="81">
        <f t="shared" si="27"/>
        <v>4</v>
      </c>
      <c r="C160" s="81" t="str">
        <f t="shared" si="25"/>
        <v>4ROMERAL</v>
      </c>
      <c r="D160" s="129" t="e">
        <f>+VLOOKUP(C160,#REF!,2,0)</f>
        <v>#REF!</v>
      </c>
      <c r="F160" s="130" t="e">
        <f t="shared" si="26"/>
        <v>#REF!</v>
      </c>
      <c r="G160" s="130" t="e">
        <f t="shared" si="24"/>
        <v>#REF!</v>
      </c>
      <c r="H160" s="130" t="e">
        <f t="shared" si="24"/>
        <v>#REF!</v>
      </c>
      <c r="I160" s="130" t="e">
        <f t="shared" si="24"/>
        <v>#REF!</v>
      </c>
      <c r="J160" s="130" t="e">
        <f t="shared" si="24"/>
        <v>#REF!</v>
      </c>
      <c r="K160" s="130" t="e">
        <f t="shared" si="24"/>
        <v>#REF!</v>
      </c>
      <c r="L160" s="130" t="e">
        <f t="shared" si="24"/>
        <v>#REF!</v>
      </c>
      <c r="M160" s="130" t="e">
        <f t="shared" si="24"/>
        <v>#REF!</v>
      </c>
    </row>
    <row r="161" spans="2:13" x14ac:dyDescent="0.3">
      <c r="B161" s="81">
        <f t="shared" si="27"/>
        <v>5</v>
      </c>
      <c r="C161" s="81" t="str">
        <f t="shared" si="25"/>
        <v>5ROMERAL</v>
      </c>
      <c r="D161" s="129" t="e">
        <f>+VLOOKUP(C161,#REF!,2,0)</f>
        <v>#REF!</v>
      </c>
      <c r="F161" s="130" t="e">
        <f t="shared" si="26"/>
        <v>#REF!</v>
      </c>
      <c r="G161" s="130" t="e">
        <f t="shared" si="24"/>
        <v>#REF!</v>
      </c>
      <c r="H161" s="130" t="e">
        <f t="shared" si="24"/>
        <v>#REF!</v>
      </c>
      <c r="I161" s="130" t="e">
        <f t="shared" si="24"/>
        <v>#REF!</v>
      </c>
      <c r="J161" s="130" t="e">
        <f t="shared" si="24"/>
        <v>#REF!</v>
      </c>
      <c r="K161" s="130" t="e">
        <f t="shared" si="24"/>
        <v>#REF!</v>
      </c>
      <c r="L161" s="130" t="e">
        <f t="shared" si="24"/>
        <v>#REF!</v>
      </c>
      <c r="M161" s="130" t="e">
        <f t="shared" si="24"/>
        <v>#REF!</v>
      </c>
    </row>
    <row r="162" spans="2:13" x14ac:dyDescent="0.3">
      <c r="B162" s="81">
        <f t="shared" si="27"/>
        <v>6</v>
      </c>
      <c r="C162" s="81" t="str">
        <f t="shared" si="25"/>
        <v>6ROMERAL</v>
      </c>
      <c r="D162" s="129" t="e">
        <f>+VLOOKUP(C162,#REF!,2,0)</f>
        <v>#REF!</v>
      </c>
      <c r="F162" s="130" t="e">
        <f t="shared" si="26"/>
        <v>#REF!</v>
      </c>
      <c r="G162" s="130" t="e">
        <f t="shared" si="24"/>
        <v>#REF!</v>
      </c>
      <c r="H162" s="130" t="e">
        <f t="shared" si="24"/>
        <v>#REF!</v>
      </c>
      <c r="I162" s="130" t="e">
        <f t="shared" si="24"/>
        <v>#REF!</v>
      </c>
      <c r="J162" s="130" t="e">
        <f t="shared" si="24"/>
        <v>#REF!</v>
      </c>
      <c r="K162" s="130" t="e">
        <f t="shared" si="24"/>
        <v>#REF!</v>
      </c>
      <c r="L162" s="130" t="e">
        <f t="shared" si="24"/>
        <v>#REF!</v>
      </c>
      <c r="M162" s="130" t="e">
        <f t="shared" si="24"/>
        <v>#REF!</v>
      </c>
    </row>
    <row r="163" spans="2:13" x14ac:dyDescent="0.3">
      <c r="B163" s="81">
        <f t="shared" si="27"/>
        <v>7</v>
      </c>
      <c r="C163" s="81" t="str">
        <f t="shared" si="25"/>
        <v>7ROMERAL</v>
      </c>
      <c r="D163" s="129" t="e">
        <f>+VLOOKUP(C163,#REF!,2,0)</f>
        <v>#REF!</v>
      </c>
      <c r="F163" s="130" t="e">
        <f t="shared" si="26"/>
        <v>#REF!</v>
      </c>
      <c r="G163" s="130" t="e">
        <f t="shared" si="24"/>
        <v>#REF!</v>
      </c>
      <c r="H163" s="130" t="e">
        <f t="shared" si="24"/>
        <v>#REF!</v>
      </c>
      <c r="I163" s="130" t="e">
        <f t="shared" si="24"/>
        <v>#REF!</v>
      </c>
      <c r="J163" s="130" t="e">
        <f t="shared" si="24"/>
        <v>#REF!</v>
      </c>
      <c r="K163" s="130" t="e">
        <f t="shared" si="24"/>
        <v>#REF!</v>
      </c>
      <c r="L163" s="130" t="e">
        <f t="shared" si="24"/>
        <v>#REF!</v>
      </c>
      <c r="M163" s="130" t="e">
        <f t="shared" si="24"/>
        <v>#REF!</v>
      </c>
    </row>
    <row r="164" spans="2:13" x14ac:dyDescent="0.3">
      <c r="B164" s="81">
        <f t="shared" si="27"/>
        <v>8</v>
      </c>
      <c r="C164" s="81" t="str">
        <f t="shared" si="25"/>
        <v>8ROMERAL</v>
      </c>
      <c r="D164" s="129" t="e">
        <f>+VLOOKUP(C164,#REF!,2,0)</f>
        <v>#REF!</v>
      </c>
      <c r="F164" s="130" t="e">
        <f t="shared" si="26"/>
        <v>#REF!</v>
      </c>
      <c r="G164" s="130" t="e">
        <f t="shared" si="24"/>
        <v>#REF!</v>
      </c>
      <c r="H164" s="130" t="e">
        <f t="shared" si="24"/>
        <v>#REF!</v>
      </c>
      <c r="I164" s="130" t="e">
        <f t="shared" si="24"/>
        <v>#REF!</v>
      </c>
      <c r="J164" s="130" t="e">
        <f t="shared" si="24"/>
        <v>#REF!</v>
      </c>
      <c r="K164" s="130" t="e">
        <f t="shared" si="24"/>
        <v>#REF!</v>
      </c>
      <c r="L164" s="130" t="e">
        <f t="shared" si="24"/>
        <v>#REF!</v>
      </c>
      <c r="M164" s="130" t="e">
        <f t="shared" si="24"/>
        <v>#REF!</v>
      </c>
    </row>
    <row r="165" spans="2:13" x14ac:dyDescent="0.3">
      <c r="B165" s="81">
        <f t="shared" si="27"/>
        <v>9</v>
      </c>
      <c r="C165" s="81" t="str">
        <f t="shared" si="25"/>
        <v>9ROMERAL</v>
      </c>
      <c r="D165" s="129" t="e">
        <f>+VLOOKUP(C165,#REF!,2,0)</f>
        <v>#REF!</v>
      </c>
      <c r="F165" s="130" t="e">
        <f t="shared" si="26"/>
        <v>#REF!</v>
      </c>
      <c r="G165" s="130" t="e">
        <f t="shared" si="24"/>
        <v>#REF!</v>
      </c>
      <c r="H165" s="130" t="e">
        <f t="shared" si="24"/>
        <v>#REF!</v>
      </c>
      <c r="I165" s="130" t="e">
        <f t="shared" si="24"/>
        <v>#REF!</v>
      </c>
      <c r="J165" s="130" t="e">
        <f t="shared" si="24"/>
        <v>#REF!</v>
      </c>
      <c r="K165" s="130" t="e">
        <f t="shared" si="24"/>
        <v>#REF!</v>
      </c>
      <c r="L165" s="130" t="e">
        <f t="shared" si="24"/>
        <v>#REF!</v>
      </c>
      <c r="M165" s="130" t="e">
        <f t="shared" si="24"/>
        <v>#REF!</v>
      </c>
    </row>
    <row r="166" spans="2:13" x14ac:dyDescent="0.3">
      <c r="B166" s="81">
        <f t="shared" si="27"/>
        <v>10</v>
      </c>
      <c r="C166" s="81" t="str">
        <f t="shared" si="25"/>
        <v>10ROMERAL</v>
      </c>
      <c r="D166" s="129" t="e">
        <f>+VLOOKUP(C166,#REF!,2,0)</f>
        <v>#REF!</v>
      </c>
      <c r="F166" s="130" t="e">
        <f t="shared" si="26"/>
        <v>#REF!</v>
      </c>
      <c r="G166" s="130" t="e">
        <f t="shared" si="24"/>
        <v>#REF!</v>
      </c>
      <c r="H166" s="130" t="e">
        <f t="shared" si="24"/>
        <v>#REF!</v>
      </c>
      <c r="I166" s="130" t="e">
        <f t="shared" si="24"/>
        <v>#REF!</v>
      </c>
      <c r="J166" s="130" t="e">
        <f t="shared" si="24"/>
        <v>#REF!</v>
      </c>
      <c r="K166" s="130" t="e">
        <f t="shared" si="24"/>
        <v>#REF!</v>
      </c>
      <c r="L166" s="130" t="e">
        <f t="shared" si="24"/>
        <v>#REF!</v>
      </c>
      <c r="M166" s="130" t="e">
        <f t="shared" si="24"/>
        <v>#REF!</v>
      </c>
    </row>
    <row r="167" spans="2:13" x14ac:dyDescent="0.3">
      <c r="B167" s="81">
        <f t="shared" si="27"/>
        <v>11</v>
      </c>
      <c r="C167" s="81" t="str">
        <f t="shared" si="25"/>
        <v>11ROMERAL</v>
      </c>
      <c r="D167" s="129" t="e">
        <f>+VLOOKUP(C167,#REF!,2,0)</f>
        <v>#REF!</v>
      </c>
      <c r="F167" s="130" t="e">
        <f t="shared" si="26"/>
        <v>#REF!</v>
      </c>
      <c r="G167" s="130" t="e">
        <f t="shared" si="24"/>
        <v>#REF!</v>
      </c>
      <c r="H167" s="130" t="e">
        <f t="shared" si="24"/>
        <v>#REF!</v>
      </c>
      <c r="I167" s="130" t="e">
        <f t="shared" si="24"/>
        <v>#REF!</v>
      </c>
      <c r="J167" s="130" t="e">
        <f t="shared" si="24"/>
        <v>#REF!</v>
      </c>
      <c r="K167" s="130" t="e">
        <f t="shared" si="24"/>
        <v>#REF!</v>
      </c>
      <c r="L167" s="130" t="e">
        <f t="shared" si="24"/>
        <v>#REF!</v>
      </c>
      <c r="M167" s="130" t="e">
        <f t="shared" si="24"/>
        <v>#REF!</v>
      </c>
    </row>
    <row r="168" spans="2:13" x14ac:dyDescent="0.3">
      <c r="B168" s="81">
        <f t="shared" si="27"/>
        <v>12</v>
      </c>
      <c r="C168" s="81" t="str">
        <f t="shared" si="25"/>
        <v>12ROMERAL</v>
      </c>
      <c r="D168" s="129" t="e">
        <f>+VLOOKUP(C168,#REF!,2,0)</f>
        <v>#REF!</v>
      </c>
      <c r="F168" s="130" t="e">
        <f t="shared" si="26"/>
        <v>#REF!</v>
      </c>
      <c r="G168" s="130" t="e">
        <f t="shared" si="24"/>
        <v>#REF!</v>
      </c>
      <c r="H168" s="130" t="e">
        <f t="shared" si="24"/>
        <v>#REF!</v>
      </c>
      <c r="I168" s="130" t="e">
        <f t="shared" si="24"/>
        <v>#REF!</v>
      </c>
      <c r="J168" s="130" t="e">
        <f t="shared" si="24"/>
        <v>#REF!</v>
      </c>
      <c r="K168" s="130" t="e">
        <f t="shared" si="24"/>
        <v>#REF!</v>
      </c>
      <c r="L168" s="130" t="e">
        <f t="shared" si="24"/>
        <v>#REF!</v>
      </c>
      <c r="M168" s="130" t="e">
        <f t="shared" si="24"/>
        <v>#REF!</v>
      </c>
    </row>
    <row r="169" spans="2:13" x14ac:dyDescent="0.3">
      <c r="B169" s="81">
        <f t="shared" si="27"/>
        <v>13</v>
      </c>
      <c r="C169" s="81" t="str">
        <f t="shared" si="25"/>
        <v>13ROMERAL</v>
      </c>
      <c r="D169" s="129" t="e">
        <f>+VLOOKUP(C169,#REF!,2,0)</f>
        <v>#REF!</v>
      </c>
      <c r="F169" s="130" t="e">
        <f t="shared" si="26"/>
        <v>#REF!</v>
      </c>
      <c r="G169" s="130" t="e">
        <f t="shared" si="24"/>
        <v>#REF!</v>
      </c>
      <c r="H169" s="130" t="e">
        <f t="shared" si="24"/>
        <v>#REF!</v>
      </c>
      <c r="I169" s="130" t="e">
        <f t="shared" si="24"/>
        <v>#REF!</v>
      </c>
      <c r="J169" s="130" t="e">
        <f t="shared" si="24"/>
        <v>#REF!</v>
      </c>
      <c r="K169" s="130" t="e">
        <f t="shared" si="24"/>
        <v>#REF!</v>
      </c>
      <c r="L169" s="130" t="e">
        <f t="shared" si="24"/>
        <v>#REF!</v>
      </c>
      <c r="M169" s="130" t="e">
        <f t="shared" si="24"/>
        <v>#REF!</v>
      </c>
    </row>
    <row r="170" spans="2:13" x14ac:dyDescent="0.3">
      <c r="B170" s="81">
        <f t="shared" si="27"/>
        <v>14</v>
      </c>
      <c r="C170" s="81" t="str">
        <f t="shared" si="25"/>
        <v>14ROMERAL</v>
      </c>
      <c r="D170" s="129" t="e">
        <f>+VLOOKUP(C170,#REF!,2,0)</f>
        <v>#REF!</v>
      </c>
      <c r="F170" s="130" t="e">
        <f t="shared" si="26"/>
        <v>#REF!</v>
      </c>
      <c r="G170" s="130" t="e">
        <f t="shared" si="24"/>
        <v>#REF!</v>
      </c>
      <c r="H170" s="130" t="e">
        <f t="shared" si="24"/>
        <v>#REF!</v>
      </c>
      <c r="I170" s="130" t="e">
        <f t="shared" si="24"/>
        <v>#REF!</v>
      </c>
      <c r="J170" s="130" t="e">
        <f t="shared" si="24"/>
        <v>#REF!</v>
      </c>
      <c r="K170" s="130" t="e">
        <f t="shared" si="24"/>
        <v>#REF!</v>
      </c>
      <c r="L170" s="130" t="e">
        <f t="shared" si="24"/>
        <v>#REF!</v>
      </c>
      <c r="M170" s="130" t="e">
        <f t="shared" si="24"/>
        <v>#REF!</v>
      </c>
    </row>
    <row r="171" spans="2:13" x14ac:dyDescent="0.3">
      <c r="B171" s="81">
        <f t="shared" si="27"/>
        <v>15</v>
      </c>
      <c r="C171" s="81" t="str">
        <f t="shared" si="25"/>
        <v>15ROMERAL</v>
      </c>
      <c r="D171" s="129" t="e">
        <f>+VLOOKUP(C171,#REF!,2,0)</f>
        <v>#REF!</v>
      </c>
      <c r="F171" s="130" t="e">
        <f t="shared" si="26"/>
        <v>#REF!</v>
      </c>
      <c r="G171" s="130" t="e">
        <f t="shared" si="24"/>
        <v>#REF!</v>
      </c>
      <c r="H171" s="130" t="e">
        <f t="shared" si="24"/>
        <v>#REF!</v>
      </c>
      <c r="I171" s="130" t="e">
        <f t="shared" si="24"/>
        <v>#REF!</v>
      </c>
      <c r="J171" s="130" t="e">
        <f t="shared" si="24"/>
        <v>#REF!</v>
      </c>
      <c r="K171" s="130" t="e">
        <f t="shared" si="24"/>
        <v>#REF!</v>
      </c>
      <c r="L171" s="130" t="e">
        <f t="shared" si="24"/>
        <v>#REF!</v>
      </c>
      <c r="M171" s="130" t="e">
        <f t="shared" si="24"/>
        <v>#REF!</v>
      </c>
    </row>
    <row r="174" spans="2:13" ht="57.6" x14ac:dyDescent="0.3">
      <c r="F174"/>
      <c r="G174" s="131" t="s">
        <v>191</v>
      </c>
      <c r="H174" s="131" t="s">
        <v>192</v>
      </c>
      <c r="I174" s="131" t="s">
        <v>193</v>
      </c>
    </row>
    <row r="175" spans="2:13" x14ac:dyDescent="0.3">
      <c r="E175" s="51" t="s">
        <v>194</v>
      </c>
      <c r="G175" s="65">
        <v>6132.9572415134908</v>
      </c>
      <c r="H175" s="65">
        <v>17314.747043266241</v>
      </c>
      <c r="I175" s="65">
        <v>39477.394641646577</v>
      </c>
      <c r="K175" s="65">
        <v>22986.530307610876</v>
      </c>
      <c r="L175" s="65">
        <v>111878.10551973293</v>
      </c>
      <c r="M175" s="60">
        <f>+L175-K175</f>
        <v>88891.575212122058</v>
      </c>
    </row>
    <row r="176" spans="2:13" x14ac:dyDescent="0.3">
      <c r="E176" s="51" t="s">
        <v>195</v>
      </c>
      <c r="G176" s="65">
        <v>8529.355007103477</v>
      </c>
      <c r="H176" s="65">
        <v>25161.409359724828</v>
      </c>
      <c r="I176" s="65">
        <v>33168.775194417729</v>
      </c>
      <c r="K176" s="65">
        <v>15185.177458825592</v>
      </c>
      <c r="L176" s="65">
        <v>92158.433067118138</v>
      </c>
      <c r="M176" s="60">
        <f>+L176-K176</f>
        <v>76973.255608292544</v>
      </c>
    </row>
    <row r="177" spans="5:13" x14ac:dyDescent="0.3">
      <c r="E177" s="51" t="s">
        <v>196</v>
      </c>
      <c r="G177" s="65">
        <v>31123.904488844928</v>
      </c>
      <c r="H177" s="65">
        <v>71892.450724640395</v>
      </c>
      <c r="I177" s="65">
        <v>180404.90972483339</v>
      </c>
      <c r="K177" s="65">
        <v>46760.196937043118</v>
      </c>
      <c r="L177" s="65">
        <v>326759.86051046429</v>
      </c>
      <c r="M177" s="60">
        <f t="shared" ref="M177:M181" si="28">+L177-K177</f>
        <v>279999.66357342119</v>
      </c>
    </row>
    <row r="178" spans="5:13" x14ac:dyDescent="0.3">
      <c r="E178" s="51" t="s">
        <v>197</v>
      </c>
      <c r="G178" s="65">
        <v>1972.0214522433257</v>
      </c>
      <c r="H178" s="65">
        <v>2798.9634141696642</v>
      </c>
      <c r="I178" s="65">
        <v>5724.8977841331189</v>
      </c>
      <c r="K178" s="65">
        <v>1268.7009721526636</v>
      </c>
      <c r="L178" s="65">
        <v>10083.090066761457</v>
      </c>
      <c r="M178" s="60">
        <f t="shared" si="28"/>
        <v>8814.389094608794</v>
      </c>
    </row>
    <row r="179" spans="5:13" x14ac:dyDescent="0.3">
      <c r="E179" s="51" t="s">
        <v>102</v>
      </c>
      <c r="G179" s="65">
        <v>6476.3917477160767</v>
      </c>
      <c r="H179" s="65">
        <v>12526.263392858735</v>
      </c>
      <c r="I179" s="65">
        <v>23897.335511760055</v>
      </c>
      <c r="K179" s="65">
        <v>22168.579522832526</v>
      </c>
      <c r="L179" s="65">
        <v>110224.94593188829</v>
      </c>
      <c r="M179" s="60">
        <f t="shared" si="28"/>
        <v>88056.366409055758</v>
      </c>
    </row>
    <row r="180" spans="5:13" x14ac:dyDescent="0.3">
      <c r="E180" s="51" t="s">
        <v>198</v>
      </c>
      <c r="G180" s="65">
        <v>31686.480802910119</v>
      </c>
      <c r="H180" s="65">
        <v>143472.96127458068</v>
      </c>
      <c r="I180" s="65">
        <v>212068.32196637202</v>
      </c>
      <c r="K180" s="65">
        <v>61748.569238136384</v>
      </c>
      <c r="L180" s="65">
        <v>401699.8649370232</v>
      </c>
      <c r="M180" s="60">
        <f t="shared" si="28"/>
        <v>339951.2956988868</v>
      </c>
    </row>
    <row r="181" spans="5:13" x14ac:dyDescent="0.3">
      <c r="E181" s="51" t="s">
        <v>199</v>
      </c>
      <c r="G181" s="65">
        <v>10939.898092201387</v>
      </c>
      <c r="H181" s="65">
        <v>48837.41422609787</v>
      </c>
      <c r="I181" s="65">
        <v>50615.904511049746</v>
      </c>
      <c r="K181" s="65">
        <v>18490.135025284028</v>
      </c>
      <c r="L181" s="65">
        <v>91991.387918446067</v>
      </c>
      <c r="M181" s="60">
        <f t="shared" si="28"/>
        <v>73501.252893162047</v>
      </c>
    </row>
    <row r="182" spans="5:13" x14ac:dyDescent="0.3">
      <c r="G182" s="65">
        <f>SUM(G175:G181)</f>
        <v>96861.008832532796</v>
      </c>
      <c r="H182" s="65">
        <f>SUM(H175:H181)</f>
        <v>322004.20943533839</v>
      </c>
      <c r="I182" s="65">
        <f>SUM(I175:I181)</f>
        <v>545357.53933421266</v>
      </c>
      <c r="M182" s="60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5.554687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4" ht="15.6" x14ac:dyDescent="0.3">
      <c r="C3" s="48" t="s">
        <v>135</v>
      </c>
    </row>
    <row r="4" spans="3:14" ht="15.6" x14ac:dyDescent="0.3">
      <c r="C4" s="48"/>
    </row>
    <row r="5" spans="3:14" x14ac:dyDescent="0.3">
      <c r="D5" s="50">
        <v>2</v>
      </c>
      <c r="E5" s="50">
        <v>3</v>
      </c>
      <c r="F5" s="50">
        <v>4</v>
      </c>
      <c r="G5" s="50">
        <v>5</v>
      </c>
      <c r="H5" s="50"/>
      <c r="I5" s="50"/>
      <c r="J5" s="50"/>
      <c r="K5" s="50"/>
      <c r="L5" s="50">
        <v>6</v>
      </c>
    </row>
    <row r="6" spans="3:14" x14ac:dyDescent="0.3">
      <c r="C6" s="49" t="s">
        <v>136</v>
      </c>
      <c r="D6" s="51">
        <v>38</v>
      </c>
      <c r="E6" s="51">
        <v>50</v>
      </c>
      <c r="F6" s="51">
        <v>80</v>
      </c>
      <c r="G6" s="51">
        <v>100</v>
      </c>
      <c r="H6" s="51">
        <v>150</v>
      </c>
      <c r="I6" s="51">
        <v>180</v>
      </c>
      <c r="J6" s="51">
        <v>200</v>
      </c>
      <c r="K6" s="51">
        <v>350</v>
      </c>
      <c r="L6" s="51">
        <v>400</v>
      </c>
      <c r="N6" s="52" t="s">
        <v>278</v>
      </c>
    </row>
    <row r="7" spans="3:14" hidden="1" x14ac:dyDescent="0.3">
      <c r="C7" s="49" t="e">
        <f>#REF!</f>
        <v>#REF!</v>
      </c>
      <c r="D7" s="49" t="e">
        <f>+COUNTIFS(#REF!,'FLUJO E1 GRANDE'!$C$6,#REF!,'FLUJO E1 GRANDE'!D$6,#REF!,'FLUJO E1 GRANDE'!$C7)</f>
        <v>#REF!</v>
      </c>
      <c r="E7" s="49" t="e">
        <f>+COUNTIFS(#REF!,'FLUJO E1 GRANDE'!$C$6,#REF!,'FLUJO E1 GRANDE'!E$6,#REF!,'FLUJO E1 GRANDE'!$C7)</f>
        <v>#REF!</v>
      </c>
      <c r="F7" s="49" t="e">
        <f>+COUNTIFS(#REF!,'FLUJO E1 GRANDE'!$C$6,#REF!,'FLUJO E1 GRANDE'!F$6,#REF!,'FLUJO E1 GRANDE'!$C7)</f>
        <v>#REF!</v>
      </c>
      <c r="G7" s="49" t="e">
        <f>+COUNTIFS(#REF!,'FLUJO E1 GRANDE'!$C$6,#REF!,'FLUJO E1 GRANDE'!G$6,#REF!,'FLUJO E1 GRANDE'!$C7)</f>
        <v>#REF!</v>
      </c>
      <c r="H7" s="49" t="e">
        <f>+COUNTIFS(#REF!,'FLUJO E1 GRANDE'!$C$6,#REF!,'FLUJO E1 GRANDE'!H$6,#REF!,'FLUJO E1 GRANDE'!$C7)</f>
        <v>#REF!</v>
      </c>
      <c r="I7" s="49" t="e">
        <f>+COUNTIFS(#REF!,'FLUJO E1 GRANDE'!$C$6,#REF!,'FLUJO E1 GRANDE'!I$6,#REF!,'FLUJO E1 GRANDE'!$C7)</f>
        <v>#REF!</v>
      </c>
      <c r="J7" s="49" t="e">
        <f>+COUNTIFS(#REF!,'FLUJO E1 GRANDE'!$C$6,#REF!,'FLUJO E1 GRANDE'!J$6,#REF!,'FLUJO E1 GRANDE'!$C7)</f>
        <v>#REF!</v>
      </c>
      <c r="K7" s="49" t="e">
        <f>+COUNTIFS(#REF!,'FLUJO E1 GRANDE'!$C$6,#REF!,'FLUJO E1 GRANDE'!K$6,#REF!,'FLUJO E1 GRANDE'!$C7)</f>
        <v>#REF!</v>
      </c>
      <c r="L7" s="49" t="e">
        <f>+COUNTIFS(#REF!,'FLUJO E1 GRANDE'!$C$6,#REF!,'FLUJO E1 GRANDE'!L$6,#REF!,'FLUJO E1 GRANDE'!$C7)</f>
        <v>#REF!</v>
      </c>
      <c r="M7" s="49" t="e">
        <f>+SUM(D7:L7)</f>
        <v>#REF!</v>
      </c>
    </row>
    <row r="8" spans="3:14" hidden="1" x14ac:dyDescent="0.3"/>
    <row r="9" spans="3:14" x14ac:dyDescent="0.3">
      <c r="E9" s="58"/>
    </row>
    <row r="10" spans="3:14" x14ac:dyDescent="0.3">
      <c r="C10" s="49" t="s">
        <v>139</v>
      </c>
      <c r="D10" s="53">
        <v>3.7489557701503693</v>
      </c>
      <c r="E10" s="53">
        <v>5.6307038585119775</v>
      </c>
      <c r="F10" s="53">
        <v>9.3363127562376302</v>
      </c>
      <c r="G10" s="53">
        <v>11.370323592673401</v>
      </c>
      <c r="H10" s="53">
        <f>G10</f>
        <v>11.370323592673401</v>
      </c>
      <c r="I10" s="53">
        <f t="shared" ref="I10:L12" si="0">H10</f>
        <v>11.370323592673401</v>
      </c>
      <c r="J10" s="53">
        <f t="shared" si="0"/>
        <v>11.370323592673401</v>
      </c>
      <c r="K10" s="53">
        <f t="shared" si="0"/>
        <v>11.370323592673401</v>
      </c>
      <c r="L10" s="53">
        <f t="shared" si="0"/>
        <v>11.370323592673401</v>
      </c>
      <c r="M10" s="55"/>
    </row>
    <row r="11" spans="3:14" x14ac:dyDescent="0.3">
      <c r="C11" s="49" t="s">
        <v>140</v>
      </c>
      <c r="D11" s="72">
        <f>D12/D10</f>
        <v>0.27381397764027715</v>
      </c>
      <c r="E11" s="72">
        <f t="shared" ref="E11:L11" si="1">E12/E10</f>
        <v>0.37922194244379515</v>
      </c>
      <c r="F11" s="72">
        <f t="shared" si="1"/>
        <v>0.2523069280912818</v>
      </c>
      <c r="G11" s="72">
        <f t="shared" si="1"/>
        <v>0.31106157827540587</v>
      </c>
      <c r="H11" s="72">
        <f t="shared" si="1"/>
        <v>0.31106157827540587</v>
      </c>
      <c r="I11" s="72">
        <f t="shared" si="1"/>
        <v>0.31106157827540587</v>
      </c>
      <c r="J11" s="72">
        <f t="shared" si="1"/>
        <v>0.31106157827540587</v>
      </c>
      <c r="K11" s="72">
        <f t="shared" si="1"/>
        <v>0.31106157827540587</v>
      </c>
      <c r="L11" s="72">
        <f t="shared" si="1"/>
        <v>0.31106157827540587</v>
      </c>
      <c r="M11" s="58"/>
    </row>
    <row r="12" spans="3:14" x14ac:dyDescent="0.3">
      <c r="C12" s="49" t="s">
        <v>141</v>
      </c>
      <c r="D12" s="53">
        <v>1.0265164914223412</v>
      </c>
      <c r="E12" s="53">
        <v>2.1352864545506844</v>
      </c>
      <c r="F12" s="53">
        <v>2.3556163912257646</v>
      </c>
      <c r="G12" s="53">
        <v>3.5368708022390711</v>
      </c>
      <c r="H12" s="53">
        <f>G12</f>
        <v>3.5368708022390711</v>
      </c>
      <c r="I12" s="53">
        <f t="shared" si="0"/>
        <v>3.5368708022390711</v>
      </c>
      <c r="J12" s="53">
        <f t="shared" si="0"/>
        <v>3.5368708022390711</v>
      </c>
      <c r="K12" s="53">
        <f t="shared" si="0"/>
        <v>3.5368708022390711</v>
      </c>
      <c r="L12" s="53">
        <f t="shared" si="0"/>
        <v>3.5368708022390711</v>
      </c>
      <c r="M12" s="55"/>
    </row>
    <row r="13" spans="3:14" x14ac:dyDescent="0.3">
      <c r="C13" s="49" t="s">
        <v>142</v>
      </c>
      <c r="D13" s="59">
        <f>D10+D12</f>
        <v>4.7754722615727108</v>
      </c>
      <c r="E13" s="59">
        <f>E10*$D$20+E12</f>
        <v>16.21204610083063</v>
      </c>
      <c r="F13" s="59">
        <f t="shared" ref="F13:L13" si="2">F10*$D$20+F12</f>
        <v>25.696398281819842</v>
      </c>
      <c r="G13" s="59">
        <f t="shared" si="2"/>
        <v>31.962679783922574</v>
      </c>
      <c r="H13" s="59">
        <f t="shared" si="2"/>
        <v>31.962679783922574</v>
      </c>
      <c r="I13" s="59">
        <f t="shared" si="2"/>
        <v>31.962679783922574</v>
      </c>
      <c r="J13" s="59">
        <f t="shared" si="2"/>
        <v>31.962679783922574</v>
      </c>
      <c r="K13" s="59">
        <f t="shared" si="2"/>
        <v>31.962679783922574</v>
      </c>
      <c r="L13" s="59">
        <f t="shared" si="2"/>
        <v>31.962679783922574</v>
      </c>
    </row>
    <row r="14" spans="3:14" x14ac:dyDescent="0.3">
      <c r="C14" s="49" t="s">
        <v>143</v>
      </c>
      <c r="D14" s="60">
        <f t="shared" ref="D14:L14" si="3">+D10*$D$45*(1+$D$20)</f>
        <v>406653.31875000003</v>
      </c>
      <c r="E14" s="60">
        <f t="shared" si="3"/>
        <v>610768.58499999996</v>
      </c>
      <c r="F14" s="60">
        <f t="shared" si="3"/>
        <v>1012720.02125</v>
      </c>
      <c r="G14" s="60">
        <f t="shared" si="3"/>
        <v>1233351.39375</v>
      </c>
      <c r="H14" s="60">
        <f t="shared" si="3"/>
        <v>1233351.39375</v>
      </c>
      <c r="I14" s="60">
        <f t="shared" si="3"/>
        <v>1233351.39375</v>
      </c>
      <c r="J14" s="60">
        <f t="shared" si="3"/>
        <v>1233351.39375</v>
      </c>
      <c r="K14" s="60">
        <f t="shared" si="3"/>
        <v>1233351.39375</v>
      </c>
      <c r="L14" s="60">
        <f t="shared" si="3"/>
        <v>1233351.39375</v>
      </c>
    </row>
    <row r="15" spans="3:14" x14ac:dyDescent="0.3">
      <c r="C15" s="49" t="s">
        <v>144</v>
      </c>
      <c r="D15" s="60">
        <f t="shared" ref="D15:L16" si="4">+D12*$D$45</f>
        <v>31813.532207873432</v>
      </c>
      <c r="E15" s="60">
        <f t="shared" si="4"/>
        <v>66176.242624956634</v>
      </c>
      <c r="F15" s="60">
        <f t="shared" si="4"/>
        <v>73004.650736607175</v>
      </c>
      <c r="G15" s="60">
        <f t="shared" si="4"/>
        <v>109613.78031658471</v>
      </c>
      <c r="H15" s="60">
        <f t="shared" si="4"/>
        <v>109613.78031658471</v>
      </c>
      <c r="I15" s="60">
        <f t="shared" si="4"/>
        <v>109613.78031658471</v>
      </c>
      <c r="J15" s="60">
        <f t="shared" si="4"/>
        <v>109613.78031658471</v>
      </c>
      <c r="K15" s="60">
        <f t="shared" si="4"/>
        <v>109613.78031658471</v>
      </c>
      <c r="L15" s="60">
        <f t="shared" si="4"/>
        <v>109613.78031658471</v>
      </c>
    </row>
    <row r="16" spans="3:14" x14ac:dyDescent="0.3">
      <c r="C16" s="49" t="s">
        <v>145</v>
      </c>
      <c r="D16" s="61">
        <f t="shared" si="4"/>
        <v>148000.19470787345</v>
      </c>
      <c r="E16" s="61">
        <f t="shared" si="4"/>
        <v>502439.51762495667</v>
      </c>
      <c r="F16" s="61">
        <f t="shared" si="4"/>
        <v>796376.09448660736</v>
      </c>
      <c r="G16" s="61">
        <f t="shared" si="4"/>
        <v>990579.06156658463</v>
      </c>
      <c r="H16" s="61">
        <f t="shared" si="4"/>
        <v>990579.06156658463</v>
      </c>
      <c r="I16" s="61">
        <f t="shared" si="4"/>
        <v>990579.06156658463</v>
      </c>
      <c r="J16" s="61">
        <f t="shared" si="4"/>
        <v>990579.06156658463</v>
      </c>
      <c r="K16" s="61">
        <f t="shared" si="4"/>
        <v>990579.06156658463</v>
      </c>
      <c r="L16" s="61">
        <f t="shared" si="4"/>
        <v>990579.06156658463</v>
      </c>
    </row>
    <row r="17" spans="2:19" x14ac:dyDescent="0.3">
      <c r="C17" s="49" t="s">
        <v>279</v>
      </c>
      <c r="D17" s="62">
        <f>D13</f>
        <v>4.7754722615727108</v>
      </c>
      <c r="E17" s="62">
        <f t="shared" ref="E17:L17" si="5">E13</f>
        <v>16.21204610083063</v>
      </c>
      <c r="F17" s="62">
        <f t="shared" si="5"/>
        <v>25.696398281819842</v>
      </c>
      <c r="G17" s="62">
        <f t="shared" si="5"/>
        <v>31.962679783922574</v>
      </c>
      <c r="H17" s="62">
        <f t="shared" si="5"/>
        <v>31.962679783922574</v>
      </c>
      <c r="I17" s="62">
        <f t="shared" si="5"/>
        <v>31.962679783922574</v>
      </c>
      <c r="J17" s="62">
        <f t="shared" si="5"/>
        <v>31.962679783922574</v>
      </c>
      <c r="K17" s="62">
        <f t="shared" si="5"/>
        <v>31.962679783922574</v>
      </c>
      <c r="L17" s="62">
        <f t="shared" si="5"/>
        <v>31.962679783922574</v>
      </c>
    </row>
    <row r="18" spans="2:19" x14ac:dyDescent="0.3">
      <c r="C18" s="49" t="s">
        <v>280</v>
      </c>
      <c r="D18" s="62">
        <f>+D13+$E$26</f>
        <v>8.7754722615727108</v>
      </c>
      <c r="E18" s="62">
        <f t="shared" ref="E18:L18" si="6">+E13+$E$26</f>
        <v>20.21204610083063</v>
      </c>
      <c r="F18" s="62">
        <f t="shared" si="6"/>
        <v>29.696398281819842</v>
      </c>
      <c r="G18" s="62">
        <f t="shared" si="6"/>
        <v>35.962679783922574</v>
      </c>
      <c r="H18" s="62">
        <f t="shared" si="6"/>
        <v>35.962679783922574</v>
      </c>
      <c r="I18" s="62">
        <f t="shared" si="6"/>
        <v>35.962679783922574</v>
      </c>
      <c r="J18" s="62">
        <f t="shared" si="6"/>
        <v>35.962679783922574</v>
      </c>
      <c r="K18" s="62">
        <f t="shared" si="6"/>
        <v>35.962679783922574</v>
      </c>
      <c r="L18" s="62">
        <f t="shared" si="6"/>
        <v>35.962679783922574</v>
      </c>
    </row>
    <row r="19" spans="2:19" x14ac:dyDescent="0.3">
      <c r="D19" s="141">
        <f>D18*$D24/2+D13*(1-$D24/2)</f>
        <v>5.1754722615727111</v>
      </c>
      <c r="E19" s="141">
        <f t="shared" ref="E19:G19" si="7">E18*$D24/2+E13*(1-$D24/2)</f>
        <v>16.612046100830632</v>
      </c>
      <c r="F19" s="141">
        <f t="shared" si="7"/>
        <v>26.096398281819845</v>
      </c>
      <c r="G19" s="141">
        <f t="shared" si="7"/>
        <v>32.362679783922573</v>
      </c>
    </row>
    <row r="20" spans="2:19" x14ac:dyDescent="0.3">
      <c r="C20" s="49" t="s">
        <v>281</v>
      </c>
      <c r="D20" s="142">
        <v>2.5</v>
      </c>
    </row>
    <row r="21" spans="2:19" x14ac:dyDescent="0.3">
      <c r="D21" s="56"/>
    </row>
    <row r="23" spans="2:19" x14ac:dyDescent="0.3">
      <c r="D23" s="66" t="s">
        <v>151</v>
      </c>
      <c r="E23" s="66" t="s">
        <v>152</v>
      </c>
      <c r="H23" s="62"/>
      <c r="I23" s="62"/>
    </row>
    <row r="24" spans="2:19" x14ac:dyDescent="0.3">
      <c r="C24" s="49" t="s">
        <v>153</v>
      </c>
      <c r="D24" s="56">
        <v>0.2</v>
      </c>
      <c r="G24" s="58"/>
    </row>
    <row r="25" spans="2:19" x14ac:dyDescent="0.3">
      <c r="C25" s="49" t="s">
        <v>154</v>
      </c>
      <c r="D25" s="56">
        <v>0.5</v>
      </c>
      <c r="E25" s="67">
        <v>0.5</v>
      </c>
    </row>
    <row r="26" spans="2:19" x14ac:dyDescent="0.3">
      <c r="C26" s="49" t="s">
        <v>155</v>
      </c>
      <c r="D26" s="64">
        <v>0</v>
      </c>
      <c r="E26" s="49">
        <v>4</v>
      </c>
      <c r="F26" s="49" t="s">
        <v>156</v>
      </c>
    </row>
    <row r="29" spans="2:19" hidden="1" x14ac:dyDescent="0.3">
      <c r="D29" s="49" t="s">
        <v>157</v>
      </c>
      <c r="E29" s="49" t="s">
        <v>158</v>
      </c>
    </row>
    <row r="30" spans="2:19" hidden="1" x14ac:dyDescent="0.3">
      <c r="B30" s="49">
        <v>1</v>
      </c>
      <c r="C30" s="49" t="e">
        <f>#REF!</f>
        <v>#REF!</v>
      </c>
      <c r="D30" s="68" t="e">
        <f>+(SUMPRODUCT(D7:L7,$D$13:$L$13)*(1-$D$24)+SUMPRODUCT(D7:L7,$D$18:$L$18)*$D$24*(1-$D$25)+SUMPRODUCT(D7:L7,$D$17:$L$17)*$D$24*$D$25)</f>
        <v>#REF!</v>
      </c>
      <c r="E30" s="69"/>
    </row>
    <row r="31" spans="2:19" hidden="1" x14ac:dyDescent="0.3">
      <c r="D31" s="68"/>
      <c r="E31" s="65"/>
    </row>
    <row r="32" spans="2:19" hidden="1" x14ac:dyDescent="0.3">
      <c r="E32" s="70">
        <v>2022</v>
      </c>
      <c r="F32" s="70">
        <v>2023</v>
      </c>
      <c r="G32" s="70">
        <v>2024</v>
      </c>
      <c r="H32" s="70">
        <v>2025</v>
      </c>
      <c r="I32" s="70">
        <v>2026</v>
      </c>
      <c r="J32" s="70">
        <v>2027</v>
      </c>
      <c r="K32" s="70">
        <v>2028</v>
      </c>
      <c r="L32" s="70">
        <v>2029</v>
      </c>
      <c r="M32" s="70">
        <v>2030</v>
      </c>
      <c r="N32" s="70">
        <v>2031</v>
      </c>
      <c r="O32" s="70">
        <v>2032</v>
      </c>
      <c r="P32" s="70">
        <v>2033</v>
      </c>
      <c r="Q32" s="70">
        <v>2034</v>
      </c>
      <c r="R32" s="70">
        <v>2035</v>
      </c>
      <c r="S32" s="70">
        <v>2036</v>
      </c>
    </row>
    <row r="33" spans="3:19" hidden="1" x14ac:dyDescent="0.3">
      <c r="E33" s="49">
        <v>1</v>
      </c>
      <c r="F33" s="49">
        <v>2</v>
      </c>
      <c r="G33" s="49">
        <v>3</v>
      </c>
      <c r="H33" s="49">
        <v>4</v>
      </c>
      <c r="I33" s="49">
        <f>+H33+1</f>
        <v>5</v>
      </c>
      <c r="J33" s="49">
        <f t="shared" ref="J33:S33" si="8">+I33+1</f>
        <v>6</v>
      </c>
      <c r="K33" s="49">
        <f t="shared" si="8"/>
        <v>7</v>
      </c>
      <c r="L33" s="49">
        <f t="shared" si="8"/>
        <v>8</v>
      </c>
      <c r="M33" s="49">
        <f t="shared" si="8"/>
        <v>9</v>
      </c>
      <c r="N33" s="49">
        <f t="shared" si="8"/>
        <v>10</v>
      </c>
      <c r="O33" s="49">
        <f t="shared" si="8"/>
        <v>11</v>
      </c>
      <c r="P33" s="49">
        <f t="shared" si="8"/>
        <v>12</v>
      </c>
      <c r="Q33" s="49">
        <f t="shared" si="8"/>
        <v>13</v>
      </c>
      <c r="R33" s="49">
        <f>+Q33+1</f>
        <v>14</v>
      </c>
      <c r="S33" s="49">
        <f t="shared" si="8"/>
        <v>15</v>
      </c>
    </row>
    <row r="34" spans="3:19" hidden="1" x14ac:dyDescent="0.3">
      <c r="C34" s="49" t="e">
        <f>#REF!</f>
        <v>#REF!</v>
      </c>
      <c r="E34" s="65" t="e">
        <f t="array" ref="E34:S34">+TRANSPOSE(#REF!)</f>
        <v>#REF!</v>
      </c>
      <c r="F34" s="65" t="e">
        <v>#REF!</v>
      </c>
      <c r="G34" s="65" t="e">
        <v>#REF!</v>
      </c>
      <c r="H34" s="65" t="e">
        <v>#REF!</v>
      </c>
      <c r="I34" s="65" t="e">
        <v>#REF!</v>
      </c>
      <c r="J34" s="65" t="e">
        <v>#REF!</v>
      </c>
      <c r="K34" s="65" t="e">
        <v>#REF!</v>
      </c>
      <c r="L34" s="65" t="e">
        <v>#REF!</v>
      </c>
      <c r="M34" s="65" t="e">
        <v>#REF!</v>
      </c>
      <c r="N34" s="65" t="e">
        <v>#REF!</v>
      </c>
      <c r="O34" s="65" t="e">
        <v>#REF!</v>
      </c>
      <c r="P34" s="65" t="e">
        <v>#REF!</v>
      </c>
      <c r="Q34" s="65" t="e">
        <v>#REF!</v>
      </c>
      <c r="R34" s="65" t="e">
        <v>#REF!</v>
      </c>
      <c r="S34" s="65" t="e">
        <v>#REF!</v>
      </c>
    </row>
    <row r="35" spans="3:19" hidden="1" x14ac:dyDescent="0.3"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3:19" hidden="1" x14ac:dyDescent="0.3">
      <c r="C36" s="71" t="s">
        <v>159</v>
      </c>
      <c r="E36" s="65"/>
      <c r="F36" s="65"/>
      <c r="G36" s="65"/>
      <c r="H36" s="65"/>
      <c r="I36" s="72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3:19" hidden="1" x14ac:dyDescent="0.3">
      <c r="C37" s="49" t="e">
        <f>#REF!</f>
        <v>#REF!</v>
      </c>
      <c r="E37" s="65" t="e">
        <f>+E95</f>
        <v>#REF!</v>
      </c>
      <c r="F37" s="65" t="e">
        <f t="shared" ref="F37:S37" si="9">+F95</f>
        <v>#REF!</v>
      </c>
      <c r="G37" s="65" t="e">
        <f t="shared" si="9"/>
        <v>#REF!</v>
      </c>
      <c r="H37" s="65" t="e">
        <f t="shared" si="9"/>
        <v>#REF!</v>
      </c>
      <c r="I37" s="65" t="e">
        <f t="shared" si="9"/>
        <v>#REF!</v>
      </c>
      <c r="J37" s="65" t="e">
        <f t="shared" si="9"/>
        <v>#REF!</v>
      </c>
      <c r="K37" s="65" t="e">
        <f t="shared" si="9"/>
        <v>#REF!</v>
      </c>
      <c r="L37" s="65" t="e">
        <f t="shared" si="9"/>
        <v>#REF!</v>
      </c>
      <c r="M37" s="65" t="e">
        <f t="shared" si="9"/>
        <v>#REF!</v>
      </c>
      <c r="N37" s="65" t="e">
        <f t="shared" si="9"/>
        <v>#REF!</v>
      </c>
      <c r="O37" s="65" t="e">
        <f t="shared" si="9"/>
        <v>#REF!</v>
      </c>
      <c r="P37" s="65" t="e">
        <f t="shared" si="9"/>
        <v>#REF!</v>
      </c>
      <c r="Q37" s="65" t="e">
        <f t="shared" si="9"/>
        <v>#REF!</v>
      </c>
      <c r="R37" s="65" t="e">
        <f t="shared" si="9"/>
        <v>#REF!</v>
      </c>
      <c r="S37" s="65" t="e">
        <f t="shared" si="9"/>
        <v>#REF!</v>
      </c>
    </row>
    <row r="38" spans="3:19" hidden="1" x14ac:dyDescent="0.3"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3:19" hidden="1" x14ac:dyDescent="0.3"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3:19" hidden="1" x14ac:dyDescent="0.3">
      <c r="C40" s="49" t="e">
        <f>#REF!</f>
        <v>#REF!</v>
      </c>
      <c r="E40" s="73" t="e">
        <f t="shared" ref="E40:S40" si="10">+E34/E37</f>
        <v>#REF!</v>
      </c>
      <c r="F40" s="73" t="e">
        <f t="shared" si="10"/>
        <v>#REF!</v>
      </c>
      <c r="G40" s="73" t="e">
        <f t="shared" si="10"/>
        <v>#REF!</v>
      </c>
      <c r="H40" s="73" t="e">
        <f t="shared" si="10"/>
        <v>#REF!</v>
      </c>
      <c r="I40" s="73" t="e">
        <f t="shared" si="10"/>
        <v>#REF!</v>
      </c>
      <c r="J40" s="73" t="e">
        <f t="shared" si="10"/>
        <v>#REF!</v>
      </c>
      <c r="K40" s="73" t="e">
        <f t="shared" si="10"/>
        <v>#REF!</v>
      </c>
      <c r="L40" s="73" t="e">
        <f t="shared" si="10"/>
        <v>#REF!</v>
      </c>
      <c r="M40" s="73" t="e">
        <f t="shared" si="10"/>
        <v>#REF!</v>
      </c>
      <c r="N40" s="73" t="e">
        <f t="shared" si="10"/>
        <v>#REF!</v>
      </c>
      <c r="O40" s="73" t="e">
        <f t="shared" si="10"/>
        <v>#REF!</v>
      </c>
      <c r="P40" s="73" t="e">
        <f t="shared" si="10"/>
        <v>#REF!</v>
      </c>
      <c r="Q40" s="73" t="e">
        <f t="shared" si="10"/>
        <v>#REF!</v>
      </c>
      <c r="R40" s="73" t="e">
        <f t="shared" si="10"/>
        <v>#REF!</v>
      </c>
      <c r="S40" s="73" t="e">
        <f t="shared" si="10"/>
        <v>#REF!</v>
      </c>
    </row>
    <row r="41" spans="3:19" hidden="1" x14ac:dyDescent="0.3"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3:19" hidden="1" x14ac:dyDescent="0.3">
      <c r="C42" s="49" t="e">
        <f>#REF!</f>
        <v>#REF!</v>
      </c>
      <c r="E42" s="65" t="e">
        <f t="shared" ref="E42:S42" si="11">+$E30-(1+E40*$D$46)*$E30</f>
        <v>#REF!</v>
      </c>
      <c r="F42" s="65" t="e">
        <f t="shared" si="11"/>
        <v>#REF!</v>
      </c>
      <c r="G42" s="65" t="e">
        <f t="shared" si="11"/>
        <v>#REF!</v>
      </c>
      <c r="H42" s="65" t="e">
        <f t="shared" si="11"/>
        <v>#REF!</v>
      </c>
      <c r="I42" s="65" t="e">
        <f t="shared" si="11"/>
        <v>#REF!</v>
      </c>
      <c r="J42" s="65" t="e">
        <f t="shared" si="11"/>
        <v>#REF!</v>
      </c>
      <c r="K42" s="65" t="e">
        <f t="shared" si="11"/>
        <v>#REF!</v>
      </c>
      <c r="L42" s="65" t="e">
        <f t="shared" si="11"/>
        <v>#REF!</v>
      </c>
      <c r="M42" s="65" t="e">
        <f t="shared" si="11"/>
        <v>#REF!</v>
      </c>
      <c r="N42" s="65" t="e">
        <f t="shared" si="11"/>
        <v>#REF!</v>
      </c>
      <c r="O42" s="65" t="e">
        <f t="shared" si="11"/>
        <v>#REF!</v>
      </c>
      <c r="P42" s="65" t="e">
        <f t="shared" si="11"/>
        <v>#REF!</v>
      </c>
      <c r="Q42" s="65" t="e">
        <f t="shared" si="11"/>
        <v>#REF!</v>
      </c>
      <c r="R42" s="65" t="e">
        <f t="shared" si="11"/>
        <v>#REF!</v>
      </c>
      <c r="S42" s="65" t="e">
        <f t="shared" si="11"/>
        <v>#REF!</v>
      </c>
    </row>
    <row r="43" spans="3:19" hidden="1" x14ac:dyDescent="0.3"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3:19" hidden="1" x14ac:dyDescent="0.3"/>
    <row r="45" spans="3:19" hidden="1" x14ac:dyDescent="0.3">
      <c r="C45" s="49" t="s">
        <v>156</v>
      </c>
      <c r="D45" s="65">
        <v>30991.74</v>
      </c>
    </row>
    <row r="46" spans="3:19" hidden="1" x14ac:dyDescent="0.3">
      <c r="C46" s="49" t="s">
        <v>160</v>
      </c>
      <c r="D46" s="49">
        <v>-0.45</v>
      </c>
    </row>
    <row r="47" spans="3:19" hidden="1" x14ac:dyDescent="0.3"/>
    <row r="48" spans="3:19" hidden="1" x14ac:dyDescent="0.3">
      <c r="E48" s="60"/>
    </row>
    <row r="49" spans="1:22" s="74" customFormat="1" ht="13.8" hidden="1" x14ac:dyDescent="0.3">
      <c r="D49" s="76">
        <v>0</v>
      </c>
      <c r="E49" s="76">
        <f>+D49+1</f>
        <v>1</v>
      </c>
      <c r="F49" s="76">
        <f t="shared" ref="F49:S50" si="12">+E49+1</f>
        <v>2</v>
      </c>
      <c r="G49" s="76">
        <f t="shared" si="12"/>
        <v>3</v>
      </c>
      <c r="H49" s="76">
        <f t="shared" si="12"/>
        <v>4</v>
      </c>
      <c r="I49" s="76">
        <f t="shared" si="12"/>
        <v>5</v>
      </c>
      <c r="J49" s="76">
        <f t="shared" si="12"/>
        <v>6</v>
      </c>
      <c r="K49" s="76">
        <f t="shared" si="12"/>
        <v>7</v>
      </c>
      <c r="L49" s="76">
        <f t="shared" si="12"/>
        <v>8</v>
      </c>
      <c r="M49" s="76">
        <f t="shared" si="12"/>
        <v>9</v>
      </c>
      <c r="N49" s="76">
        <f t="shared" si="12"/>
        <v>10</v>
      </c>
      <c r="O49" s="76">
        <f t="shared" si="12"/>
        <v>11</v>
      </c>
      <c r="P49" s="76">
        <f t="shared" si="12"/>
        <v>12</v>
      </c>
      <c r="Q49" s="76">
        <f t="shared" si="12"/>
        <v>13</v>
      </c>
      <c r="R49" s="76">
        <f t="shared" si="12"/>
        <v>14</v>
      </c>
      <c r="S49" s="76">
        <f t="shared" si="12"/>
        <v>15</v>
      </c>
    </row>
    <row r="50" spans="1:22" s="77" customFormat="1" ht="23.25" hidden="1" customHeight="1" x14ac:dyDescent="0.3">
      <c r="B50" s="78" t="s">
        <v>165</v>
      </c>
      <c r="C50" s="79" t="s">
        <v>166</v>
      </c>
      <c r="D50" s="70">
        <v>2021</v>
      </c>
      <c r="E50" s="70">
        <f>+D50+1</f>
        <v>2022</v>
      </c>
      <c r="F50" s="70">
        <f t="shared" si="12"/>
        <v>2023</v>
      </c>
      <c r="G50" s="70">
        <f t="shared" si="12"/>
        <v>2024</v>
      </c>
      <c r="H50" s="70">
        <f t="shared" si="12"/>
        <v>2025</v>
      </c>
      <c r="I50" s="70">
        <f t="shared" si="12"/>
        <v>2026</v>
      </c>
      <c r="J50" s="70">
        <f t="shared" si="12"/>
        <v>2027</v>
      </c>
      <c r="K50" s="70">
        <f t="shared" si="12"/>
        <v>2028</v>
      </c>
      <c r="L50" s="70">
        <f t="shared" si="12"/>
        <v>2029</v>
      </c>
      <c r="M50" s="70">
        <f t="shared" si="12"/>
        <v>2030</v>
      </c>
      <c r="N50" s="70">
        <f t="shared" si="12"/>
        <v>2031</v>
      </c>
      <c r="O50" s="70">
        <f t="shared" si="12"/>
        <v>2032</v>
      </c>
      <c r="P50" s="70">
        <f t="shared" si="12"/>
        <v>2033</v>
      </c>
      <c r="Q50" s="70">
        <f t="shared" si="12"/>
        <v>2034</v>
      </c>
      <c r="R50" s="70">
        <f t="shared" si="12"/>
        <v>2035</v>
      </c>
      <c r="S50" s="70">
        <f t="shared" si="12"/>
        <v>2036</v>
      </c>
      <c r="V50" s="80"/>
    </row>
    <row r="51" spans="1:22" s="81" customFormat="1" ht="13.8" hidden="1" customHeight="1" x14ac:dyDescent="0.3">
      <c r="B51" s="162" t="s">
        <v>167</v>
      </c>
      <c r="C51" s="82" t="s">
        <v>168</v>
      </c>
      <c r="D51" s="83" t="e">
        <f>+VLOOKUP(#REF!,'FLUJO E1 GRANDE'!$C$30:$D$30,2,0)*D45*-1</f>
        <v>#REF!</v>
      </c>
      <c r="E51" s="83" t="e">
        <f t="array" ref="E51:S51">+TRANSPOSE(#REF!)*$H$89*$D$45</f>
        <v>#REF!</v>
      </c>
      <c r="F51" s="83" t="e">
        <v>#REF!</v>
      </c>
      <c r="G51" s="83" t="e">
        <v>#REF!</v>
      </c>
      <c r="H51" s="83" t="e">
        <v>#REF!</v>
      </c>
      <c r="I51" s="83" t="e">
        <v>#REF!</v>
      </c>
      <c r="J51" s="83" t="e">
        <v>#REF!</v>
      </c>
      <c r="K51" s="83" t="e">
        <v>#REF!</v>
      </c>
      <c r="L51" s="83" t="e">
        <v>#REF!</v>
      </c>
      <c r="M51" s="83" t="e">
        <v>#REF!</v>
      </c>
      <c r="N51" s="83" t="e">
        <v>#REF!</v>
      </c>
      <c r="O51" s="83" t="e">
        <v>#REF!</v>
      </c>
      <c r="P51" s="83" t="e">
        <v>#REF!</v>
      </c>
      <c r="Q51" s="83" t="e">
        <v>#REF!</v>
      </c>
      <c r="R51" s="83" t="e">
        <v>#REF!</v>
      </c>
      <c r="S51" s="83" t="e">
        <v>#REF!</v>
      </c>
    </row>
    <row r="52" spans="1:22" s="81" customFormat="1" ht="13.8" hidden="1" x14ac:dyDescent="0.3">
      <c r="B52" s="163"/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</row>
    <row r="53" spans="1:22" s="81" customFormat="1" ht="13.8" hidden="1" x14ac:dyDescent="0.3">
      <c r="B53" s="163"/>
      <c r="C53" s="81" t="s">
        <v>169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</row>
    <row r="54" spans="1:22" s="81" customFormat="1" ht="13.8" hidden="1" x14ac:dyDescent="0.3">
      <c r="B54" s="163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</row>
    <row r="55" spans="1:22" s="81" customFormat="1" ht="13.8" hidden="1" x14ac:dyDescent="0.3">
      <c r="B55" s="163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 spans="1:22" s="81" customFormat="1" ht="13.8" hidden="1" x14ac:dyDescent="0.3">
      <c r="B56" s="163"/>
      <c r="C56" s="84" t="s">
        <v>170</v>
      </c>
      <c r="D56" s="86"/>
      <c r="E56" s="86" t="e">
        <f>+VLOOKUP(#REF!,'FLUJO E1 GRANDE'!$C$30:$E$30,3,0)*VLOOKUP(#REF!,'FLUJO E1 GRANDE'!$C$34:$S$34,'FLUJO E1 GRANDE'!E33+2,0)</f>
        <v>#REF!</v>
      </c>
      <c r="F56" s="86" t="e">
        <f>+VLOOKUP(#REF!,'FLUJO E1 GRANDE'!$C$30:$E$30,3,0)*VLOOKUP(#REF!,'FLUJO E1 GRANDE'!$C$34:$S$34,'FLUJO E1 GRANDE'!F33+2,0)</f>
        <v>#REF!</v>
      </c>
      <c r="G56" s="86" t="e">
        <f>+VLOOKUP(#REF!,'FLUJO E1 GRANDE'!$C$30:$E$30,3,0)*VLOOKUP(#REF!,'FLUJO E1 GRANDE'!$C$34:$S$34,'FLUJO E1 GRANDE'!G33+2,0)</f>
        <v>#REF!</v>
      </c>
      <c r="H56" s="86" t="e">
        <f>+VLOOKUP(#REF!,'FLUJO E1 GRANDE'!$C$30:$E$30,3,0)*VLOOKUP(#REF!,'FLUJO E1 GRANDE'!$C$34:$S$34,'FLUJO E1 GRANDE'!H33+2,0)</f>
        <v>#REF!</v>
      </c>
      <c r="I56" s="86" t="e">
        <f>+VLOOKUP(#REF!,'FLUJO E1 GRANDE'!$C$30:$E$30,3,0)*VLOOKUP(#REF!,'FLUJO E1 GRANDE'!$C$34:$S$34,'FLUJO E1 GRANDE'!I33+2,0)</f>
        <v>#REF!</v>
      </c>
      <c r="J56" s="86" t="e">
        <f>+VLOOKUP(#REF!,'FLUJO E1 GRANDE'!$C$30:$E$30,3,0)*VLOOKUP(#REF!,'FLUJO E1 GRANDE'!$C$34:$S$34,'FLUJO E1 GRANDE'!J33+2,0)</f>
        <v>#REF!</v>
      </c>
      <c r="K56" s="86" t="e">
        <f>+VLOOKUP(#REF!,'FLUJO E1 GRANDE'!$C$30:$E$30,3,0)*VLOOKUP(#REF!,'FLUJO E1 GRANDE'!$C$34:$S$34,'FLUJO E1 GRANDE'!K33+2,0)</f>
        <v>#REF!</v>
      </c>
      <c r="L56" s="86" t="e">
        <f>+VLOOKUP(#REF!,'FLUJO E1 GRANDE'!$C$30:$E$30,3,0)*VLOOKUP(#REF!,'FLUJO E1 GRANDE'!$C$34:$S$34,'FLUJO E1 GRANDE'!L33+2,0)</f>
        <v>#REF!</v>
      </c>
      <c r="M56" s="86" t="e">
        <f>+VLOOKUP(#REF!,'FLUJO E1 GRANDE'!$C$30:$E$30,3,0)*VLOOKUP(#REF!,'FLUJO E1 GRANDE'!$C$34:$S$34,'FLUJO E1 GRANDE'!M33+2,0)</f>
        <v>#REF!</v>
      </c>
      <c r="N56" s="86" t="e">
        <f>+VLOOKUP(#REF!,'FLUJO E1 GRANDE'!$C$30:$E$30,3,0)*VLOOKUP(#REF!,'FLUJO E1 GRANDE'!$C$34:$S$34,'FLUJO E1 GRANDE'!N33+2,0)</f>
        <v>#REF!</v>
      </c>
      <c r="O56" s="86" t="e">
        <f>+VLOOKUP(#REF!,'FLUJO E1 GRANDE'!$C$30:$E$30,3,0)*VLOOKUP(#REF!,'FLUJO E1 GRANDE'!$C$34:$S$34,'FLUJO E1 GRANDE'!O33+2,0)</f>
        <v>#REF!</v>
      </c>
      <c r="P56" s="86" t="e">
        <f>+VLOOKUP(#REF!,'FLUJO E1 GRANDE'!$C$30:$E$30,3,0)*VLOOKUP(#REF!,'FLUJO E1 GRANDE'!$C$34:$S$34,'FLUJO E1 GRANDE'!P33+2,0)</f>
        <v>#REF!</v>
      </c>
      <c r="Q56" s="86" t="e">
        <f>+VLOOKUP(#REF!,'FLUJO E1 GRANDE'!$C$30:$E$30,3,0)*VLOOKUP(#REF!,'FLUJO E1 GRANDE'!$C$34:$S$34,'FLUJO E1 GRANDE'!Q33+2,0)</f>
        <v>#REF!</v>
      </c>
      <c r="R56" s="86" t="e">
        <f>+VLOOKUP(#REF!,'FLUJO E1 GRANDE'!$C$30:$E$30,3,0)*VLOOKUP(#REF!,'FLUJO E1 GRANDE'!$C$34:$S$34,'FLUJO E1 GRANDE'!R33+2,0)</f>
        <v>#REF!</v>
      </c>
      <c r="S56" s="86" t="e">
        <f>+VLOOKUP(#REF!,'FLUJO E1 GRANDE'!$C$30:$E$30,3,0)*VLOOKUP(#REF!,'FLUJO E1 GRANDE'!$C$34:$S$34,'FLUJO E1 GRANDE'!S33+2,0)</f>
        <v>#REF!</v>
      </c>
    </row>
    <row r="57" spans="1:22" s="81" customFormat="1" ht="13.8" hidden="1" x14ac:dyDescent="0.3">
      <c r="A57" s="81">
        <v>1</v>
      </c>
      <c r="B57" s="163"/>
      <c r="C57" s="81" t="s">
        <v>171</v>
      </c>
      <c r="D57" s="86"/>
      <c r="E57" s="86" t="e">
        <f>+VLOOKUP(#REF!,'FLUJO E1 GRANDE'!$C$37:$S$37,'FLUJO E1 GRANDE'!E33+2,0)*VLOOKUP(#REF!,$C$42:$S$42,E33+2,0)*-1*$A$57</f>
        <v>#REF!</v>
      </c>
      <c r="F57" s="86" t="e">
        <f>+VLOOKUP(#REF!,'FLUJO E1 GRANDE'!$C$37:$S$37,'FLUJO E1 GRANDE'!F33+2,0)*VLOOKUP(#REF!,$C$42:$S$42,F33+2,0)*-1*$A$57</f>
        <v>#REF!</v>
      </c>
      <c r="G57" s="86" t="e">
        <f>+VLOOKUP(#REF!,'FLUJO E1 GRANDE'!$C$37:$S$37,'FLUJO E1 GRANDE'!G33+2,0)*VLOOKUP(#REF!,$C$42:$S$42,G33+2,0)*-1*$A$57</f>
        <v>#REF!</v>
      </c>
      <c r="H57" s="86" t="e">
        <f>+VLOOKUP(#REF!,'FLUJO E1 GRANDE'!$C$37:$S$37,'FLUJO E1 GRANDE'!H33+2,0)*VLOOKUP(#REF!,$C$42:$S$42,H33+2,0)*-1*$A$57</f>
        <v>#REF!</v>
      </c>
      <c r="I57" s="86" t="e">
        <f>+VLOOKUP(#REF!,'FLUJO E1 GRANDE'!$C$37:$S$37,'FLUJO E1 GRANDE'!I33+2,0)*VLOOKUP(#REF!,$C$42:$S$42,I33+2,0)*-1*$A$57</f>
        <v>#REF!</v>
      </c>
      <c r="J57" s="86" t="e">
        <f>+VLOOKUP(#REF!,'FLUJO E1 GRANDE'!$C$37:$S$37,'FLUJO E1 GRANDE'!J33+2,0)*VLOOKUP(#REF!,$C$42:$S$42,J33+2,0)*-1*$A$57</f>
        <v>#REF!</v>
      </c>
      <c r="K57" s="86" t="e">
        <f>+VLOOKUP(#REF!,'FLUJO E1 GRANDE'!$C$37:$S$37,'FLUJO E1 GRANDE'!K33+2,0)*VLOOKUP(#REF!,$C$42:$S$42,K33+2,0)*-1*$A$57</f>
        <v>#REF!</v>
      </c>
      <c r="L57" s="86" t="e">
        <f>+VLOOKUP(#REF!,'FLUJO E1 GRANDE'!$C$37:$S$37,'FLUJO E1 GRANDE'!L33+2,0)*VLOOKUP(#REF!,$C$42:$S$42,L33+2,0)*-1*$A$57</f>
        <v>#REF!</v>
      </c>
      <c r="M57" s="86" t="e">
        <f>+VLOOKUP(#REF!,'FLUJO E1 GRANDE'!$C$37:$S$37,'FLUJO E1 GRANDE'!M33+2,0)*VLOOKUP(#REF!,$C$42:$S$42,M33+2,0)*-1*$A$57</f>
        <v>#REF!</v>
      </c>
      <c r="N57" s="86" t="e">
        <f>+VLOOKUP(#REF!,'FLUJO E1 GRANDE'!$C$37:$S$37,'FLUJO E1 GRANDE'!N33+2,0)*VLOOKUP(#REF!,$C$42:$S$42,N33+2,0)*-1*$A$57</f>
        <v>#REF!</v>
      </c>
      <c r="O57" s="86" t="e">
        <f>+VLOOKUP(#REF!,'FLUJO E1 GRANDE'!$C$37:$S$37,'FLUJO E1 GRANDE'!O33+2,0)*VLOOKUP(#REF!,$C$42:$S$42,O33+2,0)*-1*$A$57</f>
        <v>#REF!</v>
      </c>
      <c r="P57" s="86" t="e">
        <f>+VLOOKUP(#REF!,'FLUJO E1 GRANDE'!$C$37:$S$37,'FLUJO E1 GRANDE'!P33+2,0)*VLOOKUP(#REF!,$C$42:$S$42,P33+2,0)*-1*$A$57</f>
        <v>#REF!</v>
      </c>
      <c r="Q57" s="86" t="e">
        <f>+VLOOKUP(#REF!,'FLUJO E1 GRANDE'!$C$37:$S$37,'FLUJO E1 GRANDE'!Q33+2,0)*VLOOKUP(#REF!,$C$42:$S$42,Q33+2,0)*-1*$A$57</f>
        <v>#REF!</v>
      </c>
      <c r="R57" s="86" t="e">
        <f>+VLOOKUP(#REF!,'FLUJO E1 GRANDE'!$C$37:$S$37,'FLUJO E1 GRANDE'!R33+2,0)*VLOOKUP(#REF!,$C$42:$S$42,R33+2,0)*-1*$A$57</f>
        <v>#REF!</v>
      </c>
      <c r="S57" s="86" t="e">
        <f>+VLOOKUP(#REF!,'FLUJO E1 GRANDE'!$C$37:$S$37,'FLUJO E1 GRANDE'!S33+2,0)*VLOOKUP(#REF!,$C$42:$S$42,S33+2,0)*-1*$A$57</f>
        <v>#REF!</v>
      </c>
    </row>
    <row r="58" spans="1:22" s="81" customFormat="1" ht="13.8" hidden="1" x14ac:dyDescent="0.3">
      <c r="B58" s="163"/>
      <c r="C58" s="88"/>
      <c r="D58" s="89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 s="81" customFormat="1" ht="13.8" hidden="1" x14ac:dyDescent="0.3">
      <c r="B59" s="163"/>
      <c r="C59" s="81" t="s">
        <v>172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s="81" customFormat="1" ht="13.8" hidden="1" x14ac:dyDescent="0.3">
      <c r="B60" s="163"/>
      <c r="C60" s="91" t="s">
        <v>173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>
        <f>+S82*-1</f>
        <v>0</v>
      </c>
    </row>
    <row r="61" spans="1:22" s="81" customFormat="1" ht="13.8" hidden="1" x14ac:dyDescent="0.3">
      <c r="A61" s="81">
        <v>10</v>
      </c>
      <c r="B61" s="163"/>
      <c r="C61" s="91" t="s">
        <v>175</v>
      </c>
      <c r="D61" s="86"/>
      <c r="E61" s="86" t="e">
        <f>+$D$51/(3.33333333333333)</f>
        <v>#REF!</v>
      </c>
      <c r="F61" s="86" t="e">
        <f>+$D$51/(3.33333333333333)+F81</f>
        <v>#REF!</v>
      </c>
      <c r="G61" s="86" t="e">
        <f>+$D$51/(3.33333333333333)+G81</f>
        <v>#REF!</v>
      </c>
      <c r="H61" s="86" t="e">
        <f>+D51-SUM(E61:G61)+H81</f>
        <v>#REF!</v>
      </c>
      <c r="I61" s="86">
        <f>+I81</f>
        <v>0</v>
      </c>
      <c r="J61" s="86">
        <f t="shared" ref="J61:S61" si="13">+J81</f>
        <v>0</v>
      </c>
      <c r="K61" s="86">
        <f t="shared" si="13"/>
        <v>0</v>
      </c>
      <c r="L61" s="86">
        <f t="shared" si="13"/>
        <v>0</v>
      </c>
      <c r="M61" s="86">
        <f t="shared" si="13"/>
        <v>0</v>
      </c>
      <c r="N61" s="86">
        <f t="shared" si="13"/>
        <v>0</v>
      </c>
      <c r="O61" s="86">
        <f t="shared" si="13"/>
        <v>0</v>
      </c>
      <c r="P61" s="86">
        <f t="shared" si="13"/>
        <v>0</v>
      </c>
      <c r="Q61" s="86">
        <f t="shared" si="13"/>
        <v>0</v>
      </c>
      <c r="R61" s="86">
        <f t="shared" si="13"/>
        <v>0</v>
      </c>
      <c r="S61" s="86">
        <f t="shared" si="13"/>
        <v>0</v>
      </c>
    </row>
    <row r="62" spans="1:22" s="81" customFormat="1" ht="13.8" hidden="1" x14ac:dyDescent="0.3">
      <c r="A62" s="93">
        <v>0.27</v>
      </c>
      <c r="B62" s="164"/>
      <c r="C62" s="94" t="s">
        <v>176</v>
      </c>
      <c r="D62" s="89"/>
      <c r="E62" s="89" t="e">
        <f>+IF(E64&lt;0,0,-E64*$A62)</f>
        <v>#REF!</v>
      </c>
      <c r="F62" s="89" t="e">
        <f t="shared" ref="F62:S62" si="14">+IF(F64&lt;0,0,-F64*$A62)</f>
        <v>#REF!</v>
      </c>
      <c r="G62" s="89" t="e">
        <f t="shared" si="14"/>
        <v>#REF!</v>
      </c>
      <c r="H62" s="89" t="e">
        <f t="shared" si="14"/>
        <v>#REF!</v>
      </c>
      <c r="I62" s="89" t="e">
        <f t="shared" si="14"/>
        <v>#REF!</v>
      </c>
      <c r="J62" s="89" t="e">
        <f t="shared" si="14"/>
        <v>#REF!</v>
      </c>
      <c r="K62" s="89" t="e">
        <f t="shared" si="14"/>
        <v>#REF!</v>
      </c>
      <c r="L62" s="89" t="e">
        <f t="shared" si="14"/>
        <v>#REF!</v>
      </c>
      <c r="M62" s="89" t="e">
        <f t="shared" si="14"/>
        <v>#REF!</v>
      </c>
      <c r="N62" s="89" t="e">
        <f t="shared" si="14"/>
        <v>#REF!</v>
      </c>
      <c r="O62" s="89" t="e">
        <f t="shared" si="14"/>
        <v>#REF!</v>
      </c>
      <c r="P62" s="89" t="e">
        <f t="shared" si="14"/>
        <v>#REF!</v>
      </c>
      <c r="Q62" s="89" t="e">
        <f t="shared" si="14"/>
        <v>#REF!</v>
      </c>
      <c r="R62" s="89" t="e">
        <f t="shared" si="14"/>
        <v>#REF!</v>
      </c>
      <c r="S62" s="89" t="e">
        <f t="shared" si="14"/>
        <v>#REF!</v>
      </c>
    </row>
    <row r="63" spans="1:22" s="95" customFormat="1" ht="12" hidden="1" outlineLevel="1" x14ac:dyDescent="0.25">
      <c r="C63" s="96" t="s">
        <v>177</v>
      </c>
      <c r="D63" s="97"/>
      <c r="E63" s="97" t="e">
        <f>SUM(E54:E61)</f>
        <v>#REF!</v>
      </c>
      <c r="F63" s="97" t="e">
        <f t="shared" ref="F63:R63" si="15">SUM(F54:F61)</f>
        <v>#REF!</v>
      </c>
      <c r="G63" s="97" t="e">
        <f t="shared" si="15"/>
        <v>#REF!</v>
      </c>
      <c r="H63" s="97" t="e">
        <f t="shared" si="15"/>
        <v>#REF!</v>
      </c>
      <c r="I63" s="97" t="e">
        <f t="shared" si="15"/>
        <v>#REF!</v>
      </c>
      <c r="J63" s="97" t="e">
        <f t="shared" si="15"/>
        <v>#REF!</v>
      </c>
      <c r="K63" s="97" t="e">
        <f t="shared" si="15"/>
        <v>#REF!</v>
      </c>
      <c r="L63" s="97" t="e">
        <f t="shared" si="15"/>
        <v>#REF!</v>
      </c>
      <c r="M63" s="97" t="e">
        <f t="shared" si="15"/>
        <v>#REF!</v>
      </c>
      <c r="N63" s="97" t="e">
        <f t="shared" si="15"/>
        <v>#REF!</v>
      </c>
      <c r="O63" s="97" t="e">
        <f t="shared" si="15"/>
        <v>#REF!</v>
      </c>
      <c r="P63" s="97" t="e">
        <f t="shared" si="15"/>
        <v>#REF!</v>
      </c>
      <c r="Q63" s="97" t="e">
        <f t="shared" si="15"/>
        <v>#REF!</v>
      </c>
      <c r="R63" s="97" t="e">
        <f t="shared" si="15"/>
        <v>#REF!</v>
      </c>
      <c r="S63" s="97" t="e">
        <f>SUM(S54:S61)-S60</f>
        <v>#REF!</v>
      </c>
      <c r="V63" s="97"/>
    </row>
    <row r="64" spans="1:22" s="95" customFormat="1" ht="12" hidden="1" customHeight="1" outlineLevel="1" x14ac:dyDescent="0.25">
      <c r="C64" s="98"/>
      <c r="D64" s="97"/>
      <c r="E64" s="97" t="e">
        <f>E63</f>
        <v>#REF!</v>
      </c>
      <c r="F64" s="97" t="e">
        <f>IF(E64&lt;0,F63+E64,F63)</f>
        <v>#REF!</v>
      </c>
      <c r="G64" s="97" t="e">
        <f t="shared" ref="G64:S64" si="16">IF(F64&lt;0,G63+F64,G63)</f>
        <v>#REF!</v>
      </c>
      <c r="H64" s="97" t="e">
        <f t="shared" si="16"/>
        <v>#REF!</v>
      </c>
      <c r="I64" s="97" t="e">
        <f t="shared" si="16"/>
        <v>#REF!</v>
      </c>
      <c r="J64" s="97" t="e">
        <f t="shared" si="16"/>
        <v>#REF!</v>
      </c>
      <c r="K64" s="97" t="e">
        <f t="shared" si="16"/>
        <v>#REF!</v>
      </c>
      <c r="L64" s="97" t="e">
        <f t="shared" si="16"/>
        <v>#REF!</v>
      </c>
      <c r="M64" s="97" t="e">
        <f t="shared" si="16"/>
        <v>#REF!</v>
      </c>
      <c r="N64" s="97" t="e">
        <f t="shared" si="16"/>
        <v>#REF!</v>
      </c>
      <c r="O64" s="97" t="e">
        <f t="shared" si="16"/>
        <v>#REF!</v>
      </c>
      <c r="P64" s="97" t="e">
        <f t="shared" si="16"/>
        <v>#REF!</v>
      </c>
      <c r="Q64" s="97" t="e">
        <f t="shared" si="16"/>
        <v>#REF!</v>
      </c>
      <c r="R64" s="97" t="e">
        <f t="shared" si="16"/>
        <v>#REF!</v>
      </c>
      <c r="S64" s="97" t="e">
        <f t="shared" si="16"/>
        <v>#REF!</v>
      </c>
      <c r="V64" s="99"/>
    </row>
    <row r="65" spans="3:19" s="95" customFormat="1" ht="12" hidden="1" collapsed="1" x14ac:dyDescent="0.25"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3:19" s="103" customFormat="1" ht="13.8" hidden="1" x14ac:dyDescent="0.3">
      <c r="C66" s="101" t="s">
        <v>178</v>
      </c>
      <c r="D66" s="102" t="e">
        <f>SUM(D51:D62)-D61</f>
        <v>#REF!</v>
      </c>
      <c r="E66" s="102" t="e">
        <f>SUM(E51:E62)-E61</f>
        <v>#REF!</v>
      </c>
      <c r="F66" s="102" t="e">
        <f>SUM(F51:F62)-F61</f>
        <v>#REF!</v>
      </c>
      <c r="G66" s="102" t="e">
        <f t="shared" ref="G66:R66" si="17">SUM(G51:G62)-G61</f>
        <v>#REF!</v>
      </c>
      <c r="H66" s="102" t="e">
        <f t="shared" si="17"/>
        <v>#REF!</v>
      </c>
      <c r="I66" s="102" t="e">
        <f t="shared" si="17"/>
        <v>#REF!</v>
      </c>
      <c r="J66" s="102" t="e">
        <f t="shared" si="17"/>
        <v>#REF!</v>
      </c>
      <c r="K66" s="102" t="e">
        <f t="shared" si="17"/>
        <v>#REF!</v>
      </c>
      <c r="L66" s="102" t="e">
        <f t="shared" si="17"/>
        <v>#REF!</v>
      </c>
      <c r="M66" s="102" t="e">
        <f t="shared" si="17"/>
        <v>#REF!</v>
      </c>
      <c r="N66" s="102" t="e">
        <f t="shared" si="17"/>
        <v>#REF!</v>
      </c>
      <c r="O66" s="102" t="e">
        <f t="shared" si="17"/>
        <v>#REF!</v>
      </c>
      <c r="P66" s="102" t="e">
        <f t="shared" si="17"/>
        <v>#REF!</v>
      </c>
      <c r="Q66" s="102" t="e">
        <f t="shared" si="17"/>
        <v>#REF!</v>
      </c>
      <c r="R66" s="102" t="e">
        <f t="shared" si="17"/>
        <v>#REF!</v>
      </c>
      <c r="S66" s="102" t="e">
        <f>SUM(S51:S62)-S61</f>
        <v>#REF!</v>
      </c>
    </row>
    <row r="67" spans="3:19" s="81" customFormat="1" ht="13.8" hidden="1" x14ac:dyDescent="0.3">
      <c r="C67" s="84"/>
      <c r="D67" s="104" t="e">
        <f>+D66</f>
        <v>#REF!</v>
      </c>
      <c r="E67" s="104" t="e">
        <f>+D67+E66</f>
        <v>#REF!</v>
      </c>
      <c r="F67" s="104" t="e">
        <f t="shared" ref="F67:S67" si="18">+E67+F66</f>
        <v>#REF!</v>
      </c>
      <c r="G67" s="104" t="e">
        <f t="shared" si="18"/>
        <v>#REF!</v>
      </c>
      <c r="H67" s="104" t="e">
        <f t="shared" si="18"/>
        <v>#REF!</v>
      </c>
      <c r="I67" s="104" t="e">
        <f t="shared" si="18"/>
        <v>#REF!</v>
      </c>
      <c r="J67" s="104" t="e">
        <f t="shared" si="18"/>
        <v>#REF!</v>
      </c>
      <c r="K67" s="104" t="e">
        <f t="shared" si="18"/>
        <v>#REF!</v>
      </c>
      <c r="L67" s="104" t="e">
        <f t="shared" si="18"/>
        <v>#REF!</v>
      </c>
      <c r="M67" s="104" t="e">
        <f t="shared" si="18"/>
        <v>#REF!</v>
      </c>
      <c r="N67" s="104" t="e">
        <f t="shared" si="18"/>
        <v>#REF!</v>
      </c>
      <c r="O67" s="104" t="e">
        <f t="shared" si="18"/>
        <v>#REF!</v>
      </c>
      <c r="P67" s="104" t="e">
        <f t="shared" si="18"/>
        <v>#REF!</v>
      </c>
      <c r="Q67" s="104" t="e">
        <f t="shared" si="18"/>
        <v>#REF!</v>
      </c>
      <c r="R67" s="104" t="e">
        <f t="shared" si="18"/>
        <v>#REF!</v>
      </c>
      <c r="S67" s="104" t="e">
        <f t="shared" si="18"/>
        <v>#REF!</v>
      </c>
    </row>
    <row r="68" spans="3:19" s="81" customFormat="1" ht="13.8" hidden="1" x14ac:dyDescent="0.3">
      <c r="C68" s="105" t="s">
        <v>179</v>
      </c>
      <c r="D68" s="106">
        <v>7.0000000000000007E-2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8" t="s">
        <v>180</v>
      </c>
      <c r="Q68" s="109"/>
      <c r="R68" s="110" t="e">
        <f>IF(COUNTIF(E67:S67,"&lt;0")&lt;14,IF(R67&lt;0,1,0),0)</f>
        <v>#REF!</v>
      </c>
      <c r="S68" s="107"/>
    </row>
    <row r="69" spans="3:19" s="81" customFormat="1" ht="13.8" hidden="1" x14ac:dyDescent="0.3">
      <c r="C69" s="105" t="s">
        <v>181</v>
      </c>
      <c r="D69" s="111" t="e">
        <f>+NPV(D68,E66:S66)+D66</f>
        <v>#REF!</v>
      </c>
      <c r="E69" s="112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3:19" s="81" customFormat="1" ht="13.8" hidden="1" x14ac:dyDescent="0.3">
      <c r="C70" s="105" t="s">
        <v>182</v>
      </c>
      <c r="D70" s="113" t="e">
        <f>+IRR(D66:S66)</f>
        <v>#VALUE!</v>
      </c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</row>
    <row r="71" spans="3:19" s="81" customFormat="1" ht="13.8" hidden="1" x14ac:dyDescent="0.3">
      <c r="C71" s="105" t="s">
        <v>183</v>
      </c>
      <c r="D71" s="116" t="e">
        <f>+D51*-1</f>
        <v>#REF!</v>
      </c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3:19" hidden="1" x14ac:dyDescent="0.3">
      <c r="C72" s="105" t="s">
        <v>184</v>
      </c>
      <c r="D72" s="117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8"/>
      <c r="F72" s="143"/>
    </row>
    <row r="73" spans="3:19" hidden="1" x14ac:dyDescent="0.3">
      <c r="F73" s="62"/>
      <c r="G73" s="58"/>
    </row>
    <row r="74" spans="3:19" hidden="1" x14ac:dyDescent="0.3">
      <c r="D74" s="62"/>
      <c r="E74" s="118"/>
    </row>
    <row r="75" spans="3:19" hidden="1" x14ac:dyDescent="0.3">
      <c r="D75" s="65"/>
      <c r="E75" s="65"/>
    </row>
    <row r="76" spans="3:19" hidden="1" x14ac:dyDescent="0.3"/>
    <row r="77" spans="3:19" hidden="1" x14ac:dyDescent="0.3">
      <c r="C77" s="49" t="s">
        <v>185</v>
      </c>
      <c r="F77" s="65">
        <f>+SUM($E$53:E53)/(10/3)</f>
        <v>0</v>
      </c>
      <c r="G77" s="65">
        <f>+SUM($E$53:F53)/(10/3)</f>
        <v>0</v>
      </c>
      <c r="H77" s="65">
        <f>+SUM($E$53:G53)/(10/3)</f>
        <v>0</v>
      </c>
      <c r="I77" s="65">
        <f>+SUM($E$53:H53)/(10/3)</f>
        <v>0</v>
      </c>
      <c r="J77" s="65">
        <f>+SUM($E$53:I53)/(10/3)</f>
        <v>0</v>
      </c>
      <c r="K77" s="65">
        <f>+SUM($E$53:J53)/(10/3)</f>
        <v>0</v>
      </c>
      <c r="L77" s="65">
        <f>+SUM($E$53:K53)/(10/3)</f>
        <v>0</v>
      </c>
      <c r="M77" s="65">
        <f>+SUM($E$53:L53)/(10/3)</f>
        <v>0</v>
      </c>
      <c r="N77" s="65">
        <f>+SUM($E$53:M53)/(10/3)</f>
        <v>0</v>
      </c>
      <c r="O77" s="65">
        <f>+SUM($E$53:N53)/(10/3)</f>
        <v>0</v>
      </c>
      <c r="P77" s="65">
        <f>+SUM($E$53:O53)/(10/3)</f>
        <v>0</v>
      </c>
      <c r="Q77" s="65">
        <f>+SUM($E$53:P53)/(10/3)</f>
        <v>0</v>
      </c>
      <c r="R77" s="65">
        <f>+SUM($E$53:Q53)/(10/3)</f>
        <v>0</v>
      </c>
      <c r="S77" s="65">
        <f>+SUM($E$53:R53)/(10/3)</f>
        <v>0</v>
      </c>
    </row>
    <row r="78" spans="3:19" hidden="1" x14ac:dyDescent="0.3">
      <c r="C78" s="49" t="s">
        <v>186</v>
      </c>
      <c r="F78" s="65">
        <f>+SUM($E$53:E53)/10</f>
        <v>0</v>
      </c>
      <c r="G78" s="65">
        <f>+SUM($E$53:F53)/10</f>
        <v>0</v>
      </c>
      <c r="H78" s="65">
        <f>+SUM($E$53:G53)/10</f>
        <v>0</v>
      </c>
      <c r="I78" s="65">
        <f>+SUM($E$53:H53)/10</f>
        <v>0</v>
      </c>
      <c r="J78" s="65">
        <f>+SUM($E$53:I53)/10</f>
        <v>0</v>
      </c>
      <c r="K78" s="65">
        <f>+SUM($E$53:J53)/10</f>
        <v>0</v>
      </c>
      <c r="L78" s="65">
        <f>+SUM($E$53:K53)/10</f>
        <v>0</v>
      </c>
      <c r="M78" s="65">
        <f>+SUM($E$53:L53)/10</f>
        <v>0</v>
      </c>
      <c r="N78" s="65">
        <f>+SUM($E$53:M53)/10</f>
        <v>0</v>
      </c>
      <c r="O78" s="65">
        <f>+SUM($E$53:N53)/10</f>
        <v>0</v>
      </c>
      <c r="P78" s="65">
        <f>+SUM($E$53:O53)/10</f>
        <v>0</v>
      </c>
      <c r="Q78" s="65">
        <f>+SUM($E$53:P53)/10</f>
        <v>0</v>
      </c>
      <c r="R78" s="65">
        <f>+SUM($E$53:Q53)/10</f>
        <v>0</v>
      </c>
      <c r="S78" s="65">
        <f>+SUM($E$53:R53)/10</f>
        <v>0</v>
      </c>
    </row>
    <row r="79" spans="3:19" hidden="1" x14ac:dyDescent="0.3">
      <c r="F79" s="65">
        <f t="shared" ref="F79:S79" si="19">+IF(F77=0,0,1)</f>
        <v>0</v>
      </c>
      <c r="G79" s="65">
        <f t="shared" si="19"/>
        <v>0</v>
      </c>
      <c r="H79" s="65">
        <f t="shared" si="19"/>
        <v>0</v>
      </c>
      <c r="I79" s="65">
        <f t="shared" si="19"/>
        <v>0</v>
      </c>
      <c r="J79" s="65">
        <f t="shared" si="19"/>
        <v>0</v>
      </c>
      <c r="K79" s="65">
        <f t="shared" si="19"/>
        <v>0</v>
      </c>
      <c r="L79" s="65">
        <f t="shared" si="19"/>
        <v>0</v>
      </c>
      <c r="M79" s="65">
        <f t="shared" si="19"/>
        <v>0</v>
      </c>
      <c r="N79" s="65">
        <f t="shared" si="19"/>
        <v>0</v>
      </c>
      <c r="O79" s="65">
        <f t="shared" si="19"/>
        <v>0</v>
      </c>
      <c r="P79" s="65">
        <f t="shared" si="19"/>
        <v>0</v>
      </c>
      <c r="Q79" s="65">
        <f t="shared" si="19"/>
        <v>0</v>
      </c>
      <c r="R79" s="65">
        <f t="shared" si="19"/>
        <v>0</v>
      </c>
      <c r="S79" s="65">
        <f t="shared" si="19"/>
        <v>0</v>
      </c>
    </row>
    <row r="80" spans="3:19" hidden="1" x14ac:dyDescent="0.3">
      <c r="F80" s="65">
        <f>+COUNTIF($E$79:F79,1)</f>
        <v>0</v>
      </c>
      <c r="G80" s="65">
        <f>+COUNTIF($E$79:G79,1)</f>
        <v>0</v>
      </c>
      <c r="H80" s="65">
        <f>+COUNTIF($E$79:H79,1)</f>
        <v>0</v>
      </c>
      <c r="I80" s="65">
        <f>+COUNTIF($E$79:I79,1)</f>
        <v>0</v>
      </c>
      <c r="J80" s="65">
        <f>+COUNTIF($E$79:J79,1)</f>
        <v>0</v>
      </c>
      <c r="K80" s="65">
        <f>+COUNTIF($E$79:K79,1)</f>
        <v>0</v>
      </c>
      <c r="L80" s="65">
        <f>+COUNTIF($E$79:L79,1)</f>
        <v>0</v>
      </c>
      <c r="M80" s="65">
        <f>+COUNTIF($E$79:M79,1)</f>
        <v>0</v>
      </c>
      <c r="N80" s="65">
        <f>+COUNTIF($E$79:N79,1)</f>
        <v>0</v>
      </c>
      <c r="O80" s="65">
        <f>+COUNTIF($E$79:O79,1)</f>
        <v>0</v>
      </c>
      <c r="P80" s="65">
        <f>+COUNTIF($E$79:P79,1)</f>
        <v>0</v>
      </c>
      <c r="Q80" s="65">
        <f>+COUNTIF($E$79:Q79,1)</f>
        <v>0</v>
      </c>
      <c r="R80" s="65">
        <f>+COUNTIF($E$79:R79,1)</f>
        <v>0</v>
      </c>
      <c r="S80" s="65">
        <f>+COUNTIF($E$79:S79,1)</f>
        <v>0</v>
      </c>
    </row>
    <row r="81" spans="2:20" hidden="1" x14ac:dyDescent="0.3">
      <c r="C81" s="49" t="s">
        <v>187</v>
      </c>
      <c r="F81" s="65">
        <f>+IF(F80=4,$D$51-SUM($E$77:E77),IF(F80&gt;=5,0,F77))</f>
        <v>0</v>
      </c>
      <c r="G81" s="65">
        <f>+IF(G80=4,$D$51-SUM($E$77:F77),IF(G80&gt;=5,0,G77))</f>
        <v>0</v>
      </c>
      <c r="H81" s="65">
        <f>+IF(H80=4,$D$51-SUM($E$77:G77),IF(H80&gt;=5,0,H77))</f>
        <v>0</v>
      </c>
      <c r="I81" s="65">
        <f>+IF(I80=4,$D$51-SUM($E$77:H77),IF(I80&gt;=5,0,I77))</f>
        <v>0</v>
      </c>
      <c r="J81" s="65">
        <f>+IF(J80=4,$D$51-SUM($E$77:I77),IF(J80&gt;=5,0,J77))</f>
        <v>0</v>
      </c>
      <c r="K81" s="65">
        <f>+IF(K80=4,$D$51-SUM($E$77:J77),IF(K80&gt;=5,0,K77))</f>
        <v>0</v>
      </c>
      <c r="L81" s="65">
        <f>+IF(L80=4,$D$51-SUM($E$77:K77),IF(L80&gt;=5,0,L77))</f>
        <v>0</v>
      </c>
      <c r="M81" s="65">
        <f>+IF(M80=4,$D$51-SUM($E$77:L77),IF(M80&gt;=5,0,M77))</f>
        <v>0</v>
      </c>
      <c r="N81" s="65">
        <f>+IF(N80=4,$D$51-SUM($E$77:M77),IF(N80&gt;=5,0,N77))</f>
        <v>0</v>
      </c>
      <c r="O81" s="65">
        <f>+IF(O80=4,$D$51-SUM($E$77:N77),IF(O80&gt;=5,0,O77))</f>
        <v>0</v>
      </c>
      <c r="P81" s="65">
        <f>+IF(P80=4,$D$51-SUM($E$77:O77),IF(P80&gt;=5,0,P77))</f>
        <v>0</v>
      </c>
      <c r="Q81" s="65">
        <f>+IF(Q80=4,$D$51-SUM($E$77:P77),IF(Q80&gt;=5,0,Q77))</f>
        <v>0</v>
      </c>
      <c r="R81" s="65">
        <f>+IF(R80=4,$D$51-SUM($E$77:Q77),IF(R80&gt;=5,0,R77))</f>
        <v>0</v>
      </c>
      <c r="S81" s="65">
        <f>+IF(S80=4,$D$51-SUM($E$77:R77),IF(S80&gt;=5,0,S77))</f>
        <v>0</v>
      </c>
    </row>
    <row r="82" spans="2:20" hidden="1" x14ac:dyDescent="0.3">
      <c r="C82" s="49" t="s">
        <v>188</v>
      </c>
      <c r="F82" s="65">
        <f>+IF(F78=0,0,$D$51-SUM($F$78:F78))</f>
        <v>0</v>
      </c>
      <c r="G82" s="65">
        <f>+IF(G78=0,0,$D$51-SUM($F$78:G78))</f>
        <v>0</v>
      </c>
      <c r="H82" s="65">
        <f>+IF(H78=0,0,$D$51-SUM($F$78:H78))</f>
        <v>0</v>
      </c>
      <c r="I82" s="65">
        <f>+IF(I78=0,0,$D$51-SUM($F$78:I78))</f>
        <v>0</v>
      </c>
      <c r="J82" s="65">
        <f>+IF(J78=0,0,$D$51-SUM($F$78:J78))</f>
        <v>0</v>
      </c>
      <c r="K82" s="65">
        <f>+IF(K78=0,0,$D$51-SUM($F$78:K78))</f>
        <v>0</v>
      </c>
      <c r="L82" s="65">
        <f>+IF(L78=0,0,$D$51-SUM($F$78:L78))</f>
        <v>0</v>
      </c>
      <c r="M82" s="65">
        <f>+IF(M78=0,0,$D$51-SUM($F$78:M78))</f>
        <v>0</v>
      </c>
      <c r="N82" s="65">
        <f>+IF(N78=0,0,$D$51-SUM($F$78:N78))</f>
        <v>0</v>
      </c>
      <c r="O82" s="65">
        <f>+IF(O78=0,0,$D$51-SUM($F$78:O78))</f>
        <v>0</v>
      </c>
      <c r="P82" s="65">
        <f>+IF(P78=0,0,$D$51-SUM($F$78:P78))</f>
        <v>0</v>
      </c>
      <c r="Q82" s="65">
        <f>+IF(Q78=0,0,$D$51-SUM($F$78:Q78))</f>
        <v>0</v>
      </c>
      <c r="R82" s="65">
        <f>+IF(R78=0,0,$D$51-SUM($F$78:R78))</f>
        <v>0</v>
      </c>
      <c r="S82" s="65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9" t="s">
        <v>189</v>
      </c>
      <c r="D85" s="120">
        <v>1</v>
      </c>
    </row>
    <row r="86" spans="2:20" hidden="1" x14ac:dyDescent="0.3"/>
    <row r="87" spans="2:20" hidden="1" x14ac:dyDescent="0.3">
      <c r="C87" s="49">
        <v>38</v>
      </c>
      <c r="D87" s="49">
        <v>50</v>
      </c>
      <c r="E87" s="49">
        <v>80</v>
      </c>
      <c r="F87" s="49">
        <v>100</v>
      </c>
      <c r="G87" s="49">
        <v>150</v>
      </c>
    </row>
    <row r="88" spans="2:20" hidden="1" x14ac:dyDescent="0.3">
      <c r="C88" s="121">
        <f>+D13</f>
        <v>4.7754722615727108</v>
      </c>
      <c r="D88" s="121">
        <f t="shared" ref="D88:G88" si="20">+E13</f>
        <v>16.21204610083063</v>
      </c>
      <c r="E88" s="121">
        <f t="shared" si="20"/>
        <v>25.696398281819842</v>
      </c>
      <c r="F88" s="121">
        <f t="shared" si="20"/>
        <v>31.962679783922574</v>
      </c>
      <c r="G88" s="121">
        <f t="shared" si="20"/>
        <v>31.962679783922574</v>
      </c>
    </row>
    <row r="89" spans="2:20" hidden="1" x14ac:dyDescent="0.3">
      <c r="C89" s="122" t="e">
        <f>VLOOKUP(C87,#REF!,6,0)</f>
        <v>#REF!</v>
      </c>
      <c r="D89" s="122" t="e">
        <f>VLOOKUP(D87,#REF!,6,0)</f>
        <v>#REF!</v>
      </c>
      <c r="E89" s="122" t="e">
        <f>VLOOKUP(E87,#REF!,6,0)</f>
        <v>#REF!</v>
      </c>
      <c r="F89" s="122" t="e">
        <f>VLOOKUP(F87,#REF!,6,0)</f>
        <v>#REF!</v>
      </c>
      <c r="G89" s="122" t="e">
        <f>VLOOKUP(G87,#REF!,6,0)</f>
        <v>#REF!</v>
      </c>
      <c r="H89" s="49" t="e">
        <f>+SUMPRODUCT(C88:G88,C89:G89)</f>
        <v>#REF!</v>
      </c>
    </row>
    <row r="90" spans="2:20" hidden="1" x14ac:dyDescent="0.3">
      <c r="G90" s="123"/>
    </row>
    <row r="91" spans="2:20" hidden="1" x14ac:dyDescent="0.3">
      <c r="B91" s="71" t="s">
        <v>190</v>
      </c>
    </row>
    <row r="92" spans="2:20" hidden="1" x14ac:dyDescent="0.3"/>
    <row r="93" spans="2:20" hidden="1" x14ac:dyDescent="0.3">
      <c r="B93" s="51"/>
      <c r="C93" s="51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</row>
    <row r="94" spans="2:20" hidden="1" x14ac:dyDescent="0.3">
      <c r="B94" s="51"/>
      <c r="C94" s="51">
        <v>2020</v>
      </c>
      <c r="D94" s="51">
        <v>2021</v>
      </c>
      <c r="E94" s="51">
        <v>2022</v>
      </c>
      <c r="F94" s="51">
        <v>2023</v>
      </c>
      <c r="G94" s="51">
        <v>2024</v>
      </c>
      <c r="H94" s="51">
        <v>2025</v>
      </c>
      <c r="I94" s="51">
        <v>2026</v>
      </c>
      <c r="J94" s="51">
        <v>2027</v>
      </c>
      <c r="K94" s="51">
        <v>2028</v>
      </c>
      <c r="L94" s="51">
        <v>2029</v>
      </c>
      <c r="M94" s="51">
        <v>2030</v>
      </c>
      <c r="N94" s="51">
        <v>2031</v>
      </c>
      <c r="O94" s="51">
        <v>2032</v>
      </c>
      <c r="P94" s="51">
        <v>2033</v>
      </c>
      <c r="Q94" s="51">
        <v>2034</v>
      </c>
      <c r="R94" s="51">
        <v>2035</v>
      </c>
      <c r="S94" s="51">
        <v>2036</v>
      </c>
    </row>
    <row r="95" spans="2:20" hidden="1" x14ac:dyDescent="0.3">
      <c r="B95" s="51" t="e">
        <f>#REF!</f>
        <v>#REF!</v>
      </c>
      <c r="C95" s="125" t="e">
        <f t="shared" ref="C95:S102" si="21">C$103*$T95</f>
        <v>#REF!</v>
      </c>
      <c r="D95" s="125" t="e">
        <f t="shared" si="21"/>
        <v>#REF!</v>
      </c>
      <c r="E95" s="125" t="e">
        <f t="shared" si="21"/>
        <v>#REF!</v>
      </c>
      <c r="F95" s="125" t="e">
        <f t="shared" si="21"/>
        <v>#REF!</v>
      </c>
      <c r="G95" s="125" t="e">
        <f t="shared" si="21"/>
        <v>#REF!</v>
      </c>
      <c r="H95" s="125" t="e">
        <f t="shared" si="21"/>
        <v>#REF!</v>
      </c>
      <c r="I95" s="125" t="e">
        <f t="shared" si="21"/>
        <v>#REF!</v>
      </c>
      <c r="J95" s="125" t="e">
        <f t="shared" si="21"/>
        <v>#REF!</v>
      </c>
      <c r="K95" s="125" t="e">
        <f t="shared" si="21"/>
        <v>#REF!</v>
      </c>
      <c r="L95" s="125" t="e">
        <f t="shared" si="21"/>
        <v>#REF!</v>
      </c>
      <c r="M95" s="125" t="e">
        <f t="shared" si="21"/>
        <v>#REF!</v>
      </c>
      <c r="N95" s="125" t="e">
        <f t="shared" si="21"/>
        <v>#REF!</v>
      </c>
      <c r="O95" s="125" t="e">
        <f t="shared" si="21"/>
        <v>#REF!</v>
      </c>
      <c r="P95" s="125" t="e">
        <f t="shared" si="21"/>
        <v>#REF!</v>
      </c>
      <c r="Q95" s="125" t="e">
        <f t="shared" si="21"/>
        <v>#REF!</v>
      </c>
      <c r="R95" s="125" t="e">
        <f t="shared" si="21"/>
        <v>#REF!</v>
      </c>
      <c r="S95" s="125" t="e">
        <f t="shared" si="21"/>
        <v>#REF!</v>
      </c>
      <c r="T95" s="73" t="e">
        <f>SUMIFS(#REF!,#REF!,'FLUJO E1 GRANDE'!B95)/SUM(#REF!)</f>
        <v>#REF!</v>
      </c>
    </row>
    <row r="96" spans="2:20" hidden="1" x14ac:dyDescent="0.3">
      <c r="B96" s="51" t="e">
        <f>#REF!</f>
        <v>#REF!</v>
      </c>
      <c r="C96" s="125" t="e">
        <f t="shared" si="21"/>
        <v>#REF!</v>
      </c>
      <c r="D96" s="125" t="e">
        <f t="shared" si="21"/>
        <v>#REF!</v>
      </c>
      <c r="E96" s="125" t="e">
        <f t="shared" si="21"/>
        <v>#REF!</v>
      </c>
      <c r="F96" s="125" t="e">
        <f t="shared" si="21"/>
        <v>#REF!</v>
      </c>
      <c r="G96" s="125" t="e">
        <f t="shared" si="21"/>
        <v>#REF!</v>
      </c>
      <c r="H96" s="125" t="e">
        <f t="shared" si="21"/>
        <v>#REF!</v>
      </c>
      <c r="I96" s="125" t="e">
        <f t="shared" si="21"/>
        <v>#REF!</v>
      </c>
      <c r="J96" s="125" t="e">
        <f t="shared" si="21"/>
        <v>#REF!</v>
      </c>
      <c r="K96" s="125" t="e">
        <f t="shared" si="21"/>
        <v>#REF!</v>
      </c>
      <c r="L96" s="125" t="e">
        <f t="shared" si="21"/>
        <v>#REF!</v>
      </c>
      <c r="M96" s="125" t="e">
        <f t="shared" si="21"/>
        <v>#REF!</v>
      </c>
      <c r="N96" s="125" t="e">
        <f t="shared" si="21"/>
        <v>#REF!</v>
      </c>
      <c r="O96" s="125" t="e">
        <f t="shared" si="21"/>
        <v>#REF!</v>
      </c>
      <c r="P96" s="125" t="e">
        <f t="shared" si="21"/>
        <v>#REF!</v>
      </c>
      <c r="Q96" s="125" t="e">
        <f t="shared" si="21"/>
        <v>#REF!</v>
      </c>
      <c r="R96" s="125" t="e">
        <f t="shared" si="21"/>
        <v>#REF!</v>
      </c>
      <c r="S96" s="125" t="e">
        <f t="shared" si="21"/>
        <v>#REF!</v>
      </c>
      <c r="T96" s="73" t="e">
        <f>SUMIFS(#REF!,#REF!,'FLUJO E1 GRANDE'!B96)/SUM(#REF!)</f>
        <v>#REF!</v>
      </c>
    </row>
    <row r="97" spans="2:20" hidden="1" x14ac:dyDescent="0.3">
      <c r="B97" s="51" t="e">
        <f>#REF!</f>
        <v>#REF!</v>
      </c>
      <c r="C97" s="125" t="e">
        <f t="shared" si="21"/>
        <v>#REF!</v>
      </c>
      <c r="D97" s="125" t="e">
        <f t="shared" si="21"/>
        <v>#REF!</v>
      </c>
      <c r="E97" s="125" t="e">
        <f t="shared" si="21"/>
        <v>#REF!</v>
      </c>
      <c r="F97" s="125" t="e">
        <f t="shared" si="21"/>
        <v>#REF!</v>
      </c>
      <c r="G97" s="125" t="e">
        <f t="shared" si="21"/>
        <v>#REF!</v>
      </c>
      <c r="H97" s="125" t="e">
        <f t="shared" si="21"/>
        <v>#REF!</v>
      </c>
      <c r="I97" s="125" t="e">
        <f t="shared" si="21"/>
        <v>#REF!</v>
      </c>
      <c r="J97" s="125" t="e">
        <f t="shared" si="21"/>
        <v>#REF!</v>
      </c>
      <c r="K97" s="125" t="e">
        <f t="shared" si="21"/>
        <v>#REF!</v>
      </c>
      <c r="L97" s="125" t="e">
        <f t="shared" si="21"/>
        <v>#REF!</v>
      </c>
      <c r="M97" s="125" t="e">
        <f t="shared" si="21"/>
        <v>#REF!</v>
      </c>
      <c r="N97" s="125" t="e">
        <f t="shared" si="21"/>
        <v>#REF!</v>
      </c>
      <c r="O97" s="125" t="e">
        <f t="shared" si="21"/>
        <v>#REF!</v>
      </c>
      <c r="P97" s="125" t="e">
        <f t="shared" si="21"/>
        <v>#REF!</v>
      </c>
      <c r="Q97" s="125" t="e">
        <f t="shared" si="21"/>
        <v>#REF!</v>
      </c>
      <c r="R97" s="125" t="e">
        <f t="shared" si="21"/>
        <v>#REF!</v>
      </c>
      <c r="S97" s="125" t="e">
        <f t="shared" si="21"/>
        <v>#REF!</v>
      </c>
      <c r="T97" s="73" t="e">
        <f>SUMIFS(#REF!,#REF!,'FLUJO E1 GRANDE'!B97)/SUM(#REF!)</f>
        <v>#REF!</v>
      </c>
    </row>
    <row r="98" spans="2:20" hidden="1" x14ac:dyDescent="0.3">
      <c r="B98" s="51" t="e">
        <f>#REF!</f>
        <v>#REF!</v>
      </c>
      <c r="C98" s="125" t="e">
        <f t="shared" si="21"/>
        <v>#REF!</v>
      </c>
      <c r="D98" s="125" t="e">
        <f t="shared" si="21"/>
        <v>#REF!</v>
      </c>
      <c r="E98" s="125" t="e">
        <f t="shared" si="21"/>
        <v>#REF!</v>
      </c>
      <c r="F98" s="125" t="e">
        <f t="shared" si="21"/>
        <v>#REF!</v>
      </c>
      <c r="G98" s="125" t="e">
        <f t="shared" si="21"/>
        <v>#REF!</v>
      </c>
      <c r="H98" s="125" t="e">
        <f t="shared" si="21"/>
        <v>#REF!</v>
      </c>
      <c r="I98" s="125" t="e">
        <f t="shared" si="21"/>
        <v>#REF!</v>
      </c>
      <c r="J98" s="125" t="e">
        <f t="shared" si="21"/>
        <v>#REF!</v>
      </c>
      <c r="K98" s="125" t="e">
        <f t="shared" si="21"/>
        <v>#REF!</v>
      </c>
      <c r="L98" s="125" t="e">
        <f t="shared" si="21"/>
        <v>#REF!</v>
      </c>
      <c r="M98" s="125" t="e">
        <f t="shared" si="21"/>
        <v>#REF!</v>
      </c>
      <c r="N98" s="125" t="e">
        <f t="shared" si="21"/>
        <v>#REF!</v>
      </c>
      <c r="O98" s="125" t="e">
        <f t="shared" si="21"/>
        <v>#REF!</v>
      </c>
      <c r="P98" s="125" t="e">
        <f t="shared" si="21"/>
        <v>#REF!</v>
      </c>
      <c r="Q98" s="125" t="e">
        <f t="shared" si="21"/>
        <v>#REF!</v>
      </c>
      <c r="R98" s="125" t="e">
        <f t="shared" si="21"/>
        <v>#REF!</v>
      </c>
      <c r="S98" s="125" t="e">
        <f t="shared" si="21"/>
        <v>#REF!</v>
      </c>
      <c r="T98" s="73" t="e">
        <f>SUMIFS(#REF!,#REF!,'FLUJO E1 GRANDE'!B98)/SUM(#REF!)</f>
        <v>#REF!</v>
      </c>
    </row>
    <row r="99" spans="2:20" hidden="1" x14ac:dyDescent="0.3">
      <c r="B99" s="51" t="e">
        <f>#REF!</f>
        <v>#REF!</v>
      </c>
      <c r="C99" s="125" t="e">
        <f t="shared" si="21"/>
        <v>#REF!</v>
      </c>
      <c r="D99" s="125" t="e">
        <f t="shared" si="21"/>
        <v>#REF!</v>
      </c>
      <c r="E99" s="125" t="e">
        <f t="shared" si="21"/>
        <v>#REF!</v>
      </c>
      <c r="F99" s="125" t="e">
        <f t="shared" si="21"/>
        <v>#REF!</v>
      </c>
      <c r="G99" s="125" t="e">
        <f t="shared" si="21"/>
        <v>#REF!</v>
      </c>
      <c r="H99" s="125" t="e">
        <f t="shared" si="21"/>
        <v>#REF!</v>
      </c>
      <c r="I99" s="125" t="e">
        <f t="shared" si="21"/>
        <v>#REF!</v>
      </c>
      <c r="J99" s="125" t="e">
        <f t="shared" si="21"/>
        <v>#REF!</v>
      </c>
      <c r="K99" s="125" t="e">
        <f t="shared" si="21"/>
        <v>#REF!</v>
      </c>
      <c r="L99" s="125" t="e">
        <f t="shared" si="21"/>
        <v>#REF!</v>
      </c>
      <c r="M99" s="125" t="e">
        <f t="shared" si="21"/>
        <v>#REF!</v>
      </c>
      <c r="N99" s="125" t="e">
        <f t="shared" si="21"/>
        <v>#REF!</v>
      </c>
      <c r="O99" s="125" t="e">
        <f t="shared" si="21"/>
        <v>#REF!</v>
      </c>
      <c r="P99" s="125" t="e">
        <f t="shared" si="21"/>
        <v>#REF!</v>
      </c>
      <c r="Q99" s="125" t="e">
        <f t="shared" si="21"/>
        <v>#REF!</v>
      </c>
      <c r="R99" s="125" t="e">
        <f t="shared" si="21"/>
        <v>#REF!</v>
      </c>
      <c r="S99" s="125" t="e">
        <f t="shared" si="21"/>
        <v>#REF!</v>
      </c>
      <c r="T99" s="73" t="e">
        <f>SUMIFS(#REF!,#REF!,'FLUJO E1 GRANDE'!B99)/SUM(#REF!)</f>
        <v>#REF!</v>
      </c>
    </row>
    <row r="100" spans="2:20" hidden="1" x14ac:dyDescent="0.3">
      <c r="B100" s="51" t="e">
        <f>#REF!</f>
        <v>#REF!</v>
      </c>
      <c r="C100" s="125" t="e">
        <f t="shared" si="21"/>
        <v>#REF!</v>
      </c>
      <c r="D100" s="125" t="e">
        <f t="shared" si="21"/>
        <v>#REF!</v>
      </c>
      <c r="E100" s="125" t="e">
        <f t="shared" si="21"/>
        <v>#REF!</v>
      </c>
      <c r="F100" s="125" t="e">
        <f t="shared" si="21"/>
        <v>#REF!</v>
      </c>
      <c r="G100" s="125" t="e">
        <f t="shared" si="21"/>
        <v>#REF!</v>
      </c>
      <c r="H100" s="125" t="e">
        <f t="shared" si="21"/>
        <v>#REF!</v>
      </c>
      <c r="I100" s="125" t="e">
        <f t="shared" si="21"/>
        <v>#REF!</v>
      </c>
      <c r="J100" s="125" t="e">
        <f t="shared" si="21"/>
        <v>#REF!</v>
      </c>
      <c r="K100" s="125" t="e">
        <f t="shared" si="21"/>
        <v>#REF!</v>
      </c>
      <c r="L100" s="125" t="e">
        <f t="shared" si="21"/>
        <v>#REF!</v>
      </c>
      <c r="M100" s="125" t="e">
        <f t="shared" si="21"/>
        <v>#REF!</v>
      </c>
      <c r="N100" s="125" t="e">
        <f t="shared" si="21"/>
        <v>#REF!</v>
      </c>
      <c r="O100" s="125" t="e">
        <f t="shared" si="21"/>
        <v>#REF!</v>
      </c>
      <c r="P100" s="125" t="e">
        <f t="shared" si="21"/>
        <v>#REF!</v>
      </c>
      <c r="Q100" s="125" t="e">
        <f t="shared" si="21"/>
        <v>#REF!</v>
      </c>
      <c r="R100" s="125" t="e">
        <f t="shared" si="21"/>
        <v>#REF!</v>
      </c>
      <c r="S100" s="125" t="e">
        <f t="shared" si="21"/>
        <v>#REF!</v>
      </c>
      <c r="T100" s="73" t="e">
        <f>SUMIFS(#REF!,#REF!,'FLUJO E1 GRANDE'!B100)/SUM(#REF!)</f>
        <v>#REF!</v>
      </c>
    </row>
    <row r="101" spans="2:20" hidden="1" x14ac:dyDescent="0.3">
      <c r="B101" s="51" t="e">
        <f>#REF!</f>
        <v>#REF!</v>
      </c>
      <c r="C101" s="125" t="e">
        <f t="shared" si="21"/>
        <v>#REF!</v>
      </c>
      <c r="D101" s="125" t="e">
        <f t="shared" si="21"/>
        <v>#REF!</v>
      </c>
      <c r="E101" s="125" t="e">
        <f t="shared" si="21"/>
        <v>#REF!</v>
      </c>
      <c r="F101" s="125" t="e">
        <f t="shared" si="21"/>
        <v>#REF!</v>
      </c>
      <c r="G101" s="125" t="e">
        <f t="shared" si="21"/>
        <v>#REF!</v>
      </c>
      <c r="H101" s="125" t="e">
        <f t="shared" si="21"/>
        <v>#REF!</v>
      </c>
      <c r="I101" s="125" t="e">
        <f t="shared" si="21"/>
        <v>#REF!</v>
      </c>
      <c r="J101" s="125" t="e">
        <f t="shared" si="21"/>
        <v>#REF!</v>
      </c>
      <c r="K101" s="125" t="e">
        <f t="shared" si="21"/>
        <v>#REF!</v>
      </c>
      <c r="L101" s="125" t="e">
        <f t="shared" si="21"/>
        <v>#REF!</v>
      </c>
      <c r="M101" s="125" t="e">
        <f t="shared" si="21"/>
        <v>#REF!</v>
      </c>
      <c r="N101" s="125" t="e">
        <f t="shared" si="21"/>
        <v>#REF!</v>
      </c>
      <c r="O101" s="125" t="e">
        <f t="shared" si="21"/>
        <v>#REF!</v>
      </c>
      <c r="P101" s="125" t="e">
        <f t="shared" si="21"/>
        <v>#REF!</v>
      </c>
      <c r="Q101" s="125" t="e">
        <f t="shared" si="21"/>
        <v>#REF!</v>
      </c>
      <c r="R101" s="125" t="e">
        <f t="shared" si="21"/>
        <v>#REF!</v>
      </c>
      <c r="S101" s="125" t="e">
        <f t="shared" si="21"/>
        <v>#REF!</v>
      </c>
      <c r="T101" s="73" t="e">
        <f>SUMIFS(#REF!,#REF!,'FLUJO E1 GRANDE'!B101)/SUM(#REF!)</f>
        <v>#REF!</v>
      </c>
    </row>
    <row r="102" spans="2:20" hidden="1" x14ac:dyDescent="0.3">
      <c r="B102" s="51" t="e">
        <f>#REF!</f>
        <v>#REF!</v>
      </c>
      <c r="C102" s="125" t="e">
        <f t="shared" si="21"/>
        <v>#REF!</v>
      </c>
      <c r="D102" s="125" t="e">
        <f t="shared" si="21"/>
        <v>#REF!</v>
      </c>
      <c r="E102" s="125" t="e">
        <f t="shared" si="21"/>
        <v>#REF!</v>
      </c>
      <c r="F102" s="125" t="e">
        <f t="shared" si="21"/>
        <v>#REF!</v>
      </c>
      <c r="G102" s="125" t="e">
        <f t="shared" si="21"/>
        <v>#REF!</v>
      </c>
      <c r="H102" s="125" t="e">
        <f t="shared" si="21"/>
        <v>#REF!</v>
      </c>
      <c r="I102" s="125" t="e">
        <f t="shared" si="21"/>
        <v>#REF!</v>
      </c>
      <c r="J102" s="125" t="e">
        <f t="shared" si="21"/>
        <v>#REF!</v>
      </c>
      <c r="K102" s="125" t="e">
        <f t="shared" si="21"/>
        <v>#REF!</v>
      </c>
      <c r="L102" s="125" t="e">
        <f t="shared" si="21"/>
        <v>#REF!</v>
      </c>
      <c r="M102" s="125" t="e">
        <f t="shared" si="21"/>
        <v>#REF!</v>
      </c>
      <c r="N102" s="125" t="e">
        <f t="shared" si="21"/>
        <v>#REF!</v>
      </c>
      <c r="O102" s="125" t="e">
        <f t="shared" si="21"/>
        <v>#REF!</v>
      </c>
      <c r="P102" s="125" t="e">
        <f t="shared" si="21"/>
        <v>#REF!</v>
      </c>
      <c r="Q102" s="125" t="e">
        <f t="shared" si="21"/>
        <v>#REF!</v>
      </c>
      <c r="R102" s="125" t="e">
        <f t="shared" si="21"/>
        <v>#REF!</v>
      </c>
      <c r="S102" s="125" t="e">
        <f t="shared" si="21"/>
        <v>#REF!</v>
      </c>
      <c r="T102" s="73" t="e">
        <f>SUMIFS(#REF!,#REF!,'FLUJO E1 GRANDE'!B102)/SUM(#REF!)</f>
        <v>#REF!</v>
      </c>
    </row>
    <row r="103" spans="2:20" hidden="1" x14ac:dyDescent="0.3">
      <c r="C103" s="69">
        <v>124136.3871596821</v>
      </c>
      <c r="D103" s="69">
        <v>124302.55596678544</v>
      </c>
      <c r="E103" s="69">
        <v>133291.32993504795</v>
      </c>
      <c r="F103" s="69">
        <v>140622.05333542265</v>
      </c>
      <c r="G103" s="69">
        <v>145015.31245874765</v>
      </c>
      <c r="H103" s="69">
        <v>149661.85875376026</v>
      </c>
      <c r="I103" s="69">
        <v>154108.80051689595</v>
      </c>
      <c r="J103" s="69">
        <v>158640.76647772588</v>
      </c>
      <c r="K103" s="69">
        <v>163281.75087503155</v>
      </c>
      <c r="L103" s="69">
        <v>167856.98219301278</v>
      </c>
      <c r="M103" s="69">
        <v>172484.20190534645</v>
      </c>
      <c r="N103" s="69">
        <v>177165.18533490846</v>
      </c>
      <c r="O103" s="69">
        <v>181832.79169835299</v>
      </c>
      <c r="P103" s="69">
        <v>186535.02605450913</v>
      </c>
      <c r="Q103" s="69">
        <v>191269.31036298122</v>
      </c>
      <c r="R103" s="69">
        <v>196009.8494556756</v>
      </c>
      <c r="S103" s="126">
        <f>R103*(1+AVERAGE(N104:R104))</f>
        <v>201086.88356481149</v>
      </c>
    </row>
    <row r="104" spans="2:20" hidden="1" x14ac:dyDescent="0.3">
      <c r="N104" s="127">
        <f t="shared" ref="N104:Q104" si="22">(N103-M103)/M103</f>
        <v>2.7138621264171058E-2</v>
      </c>
      <c r="O104" s="127">
        <f t="shared" si="22"/>
        <v>2.634606993818232E-2</v>
      </c>
      <c r="P104" s="127">
        <f t="shared" si="22"/>
        <v>2.586021097864899E-2</v>
      </c>
      <c r="Q104" s="127">
        <f t="shared" si="22"/>
        <v>2.5380135884445886E-2</v>
      </c>
      <c r="R104" s="127">
        <f>(R103-Q103)/Q103</f>
        <v>2.4784630026103115E-2</v>
      </c>
    </row>
    <row r="105" spans="2:20" hidden="1" x14ac:dyDescent="0.3"/>
    <row r="106" spans="2:20" hidden="1" x14ac:dyDescent="0.3">
      <c r="C106" s="81" t="e">
        <f>+#REF!</f>
        <v>#REF!</v>
      </c>
      <c r="D106" s="81" t="e">
        <f>+C106</f>
        <v>#REF!</v>
      </c>
      <c r="F106" s="128" t="e">
        <f>B95</f>
        <v>#REF!</v>
      </c>
      <c r="G106" s="128" t="e">
        <f>B96</f>
        <v>#REF!</v>
      </c>
      <c r="H106" s="128" t="e">
        <f>B97</f>
        <v>#REF!</v>
      </c>
      <c r="I106" s="128" t="e">
        <f>B98</f>
        <v>#REF!</v>
      </c>
      <c r="J106" s="128" t="e">
        <f>B99</f>
        <v>#REF!</v>
      </c>
      <c r="K106" s="128" t="e">
        <f>B100</f>
        <v>#REF!</v>
      </c>
      <c r="L106" s="128" t="e">
        <f>B101</f>
        <v>#REF!</v>
      </c>
      <c r="M106" s="128" t="e">
        <f>B101</f>
        <v>#REF!</v>
      </c>
    </row>
    <row r="107" spans="2:20" hidden="1" x14ac:dyDescent="0.3">
      <c r="B107" s="81">
        <v>1</v>
      </c>
      <c r="C107" s="81" t="e">
        <f>+B107&amp;$C$106</f>
        <v>#REF!</v>
      </c>
      <c r="D107" s="129" t="e">
        <f>+VLOOKUP(C107,#REF!,2,0)</f>
        <v>#REF!</v>
      </c>
      <c r="F107" s="130" t="e">
        <f>$D107</f>
        <v>#REF!</v>
      </c>
      <c r="G107" s="130" t="e">
        <f t="shared" ref="G107:M121" si="23">$D107</f>
        <v>#REF!</v>
      </c>
      <c r="H107" s="130" t="e">
        <f t="shared" si="23"/>
        <v>#REF!</v>
      </c>
      <c r="I107" s="130" t="e">
        <f t="shared" si="23"/>
        <v>#REF!</v>
      </c>
      <c r="J107" s="130" t="e">
        <f t="shared" si="23"/>
        <v>#REF!</v>
      </c>
      <c r="K107" s="130" t="e">
        <f t="shared" si="23"/>
        <v>#REF!</v>
      </c>
      <c r="L107" s="130" t="e">
        <f t="shared" si="23"/>
        <v>#REF!</v>
      </c>
      <c r="M107" s="130" t="e">
        <f t="shared" si="23"/>
        <v>#REF!</v>
      </c>
    </row>
    <row r="108" spans="2:20" hidden="1" x14ac:dyDescent="0.3">
      <c r="B108" s="81">
        <f>+B107+1</f>
        <v>2</v>
      </c>
      <c r="C108" s="81" t="e">
        <f t="shared" ref="C108:C121" si="24">+B108&amp;$C$106</f>
        <v>#REF!</v>
      </c>
      <c r="D108" s="129" t="e">
        <f>+VLOOKUP(C108,#REF!,2,0)</f>
        <v>#REF!</v>
      </c>
      <c r="F108" s="130" t="e">
        <f t="shared" ref="F108:F121" si="25">$D108</f>
        <v>#REF!</v>
      </c>
      <c r="G108" s="130" t="e">
        <f t="shared" si="23"/>
        <v>#REF!</v>
      </c>
      <c r="H108" s="130" t="e">
        <f t="shared" si="23"/>
        <v>#REF!</v>
      </c>
      <c r="I108" s="130" t="e">
        <f t="shared" si="23"/>
        <v>#REF!</v>
      </c>
      <c r="J108" s="130" t="e">
        <f t="shared" si="23"/>
        <v>#REF!</v>
      </c>
      <c r="K108" s="130" t="e">
        <f t="shared" si="23"/>
        <v>#REF!</v>
      </c>
      <c r="L108" s="130" t="e">
        <f t="shared" si="23"/>
        <v>#REF!</v>
      </c>
      <c r="M108" s="130" t="e">
        <f t="shared" si="23"/>
        <v>#REF!</v>
      </c>
    </row>
    <row r="109" spans="2:20" hidden="1" x14ac:dyDescent="0.3">
      <c r="B109" s="81">
        <f t="shared" ref="B109:B121" si="26">+B108+1</f>
        <v>3</v>
      </c>
      <c r="C109" s="81" t="e">
        <f t="shared" si="24"/>
        <v>#REF!</v>
      </c>
      <c r="D109" s="129" t="e">
        <f>+VLOOKUP(C109,#REF!,2,0)</f>
        <v>#REF!</v>
      </c>
      <c r="F109" s="130" t="e">
        <f t="shared" si="25"/>
        <v>#REF!</v>
      </c>
      <c r="G109" s="130" t="e">
        <f t="shared" si="23"/>
        <v>#REF!</v>
      </c>
      <c r="H109" s="130" t="e">
        <f t="shared" si="23"/>
        <v>#REF!</v>
      </c>
      <c r="I109" s="130" t="e">
        <f t="shared" si="23"/>
        <v>#REF!</v>
      </c>
      <c r="J109" s="130" t="e">
        <f t="shared" si="23"/>
        <v>#REF!</v>
      </c>
      <c r="K109" s="130" t="e">
        <f t="shared" si="23"/>
        <v>#REF!</v>
      </c>
      <c r="L109" s="130" t="e">
        <f t="shared" si="23"/>
        <v>#REF!</v>
      </c>
      <c r="M109" s="130" t="e">
        <f t="shared" si="23"/>
        <v>#REF!</v>
      </c>
    </row>
    <row r="110" spans="2:20" hidden="1" x14ac:dyDescent="0.3">
      <c r="B110" s="81">
        <f t="shared" si="26"/>
        <v>4</v>
      </c>
      <c r="C110" s="81" t="e">
        <f t="shared" si="24"/>
        <v>#REF!</v>
      </c>
      <c r="D110" s="129" t="e">
        <f>+VLOOKUP(C110,#REF!,2,0)</f>
        <v>#REF!</v>
      </c>
      <c r="F110" s="130" t="e">
        <f t="shared" si="25"/>
        <v>#REF!</v>
      </c>
      <c r="G110" s="130" t="e">
        <f t="shared" si="23"/>
        <v>#REF!</v>
      </c>
      <c r="H110" s="130" t="e">
        <f t="shared" si="23"/>
        <v>#REF!</v>
      </c>
      <c r="I110" s="130" t="e">
        <f t="shared" si="23"/>
        <v>#REF!</v>
      </c>
      <c r="J110" s="130" t="e">
        <f t="shared" si="23"/>
        <v>#REF!</v>
      </c>
      <c r="K110" s="130" t="e">
        <f t="shared" si="23"/>
        <v>#REF!</v>
      </c>
      <c r="L110" s="130" t="e">
        <f t="shared" si="23"/>
        <v>#REF!</v>
      </c>
      <c r="M110" s="130" t="e">
        <f t="shared" si="23"/>
        <v>#REF!</v>
      </c>
    </row>
    <row r="111" spans="2:20" hidden="1" x14ac:dyDescent="0.3">
      <c r="B111" s="81">
        <f t="shared" si="26"/>
        <v>5</v>
      </c>
      <c r="C111" s="81" t="e">
        <f t="shared" si="24"/>
        <v>#REF!</v>
      </c>
      <c r="D111" s="129" t="e">
        <f>+VLOOKUP(C111,#REF!,2,0)</f>
        <v>#REF!</v>
      </c>
      <c r="F111" s="130" t="e">
        <f t="shared" si="25"/>
        <v>#REF!</v>
      </c>
      <c r="G111" s="130" t="e">
        <f t="shared" si="23"/>
        <v>#REF!</v>
      </c>
      <c r="H111" s="130" t="e">
        <f t="shared" si="23"/>
        <v>#REF!</v>
      </c>
      <c r="I111" s="130" t="e">
        <f t="shared" si="23"/>
        <v>#REF!</v>
      </c>
      <c r="J111" s="130" t="e">
        <f t="shared" si="23"/>
        <v>#REF!</v>
      </c>
      <c r="K111" s="130" t="e">
        <f t="shared" si="23"/>
        <v>#REF!</v>
      </c>
      <c r="L111" s="130" t="e">
        <f t="shared" si="23"/>
        <v>#REF!</v>
      </c>
      <c r="M111" s="130" t="e">
        <f t="shared" si="23"/>
        <v>#REF!</v>
      </c>
    </row>
    <row r="112" spans="2:20" hidden="1" x14ac:dyDescent="0.3">
      <c r="B112" s="81">
        <f t="shared" si="26"/>
        <v>6</v>
      </c>
      <c r="C112" s="81" t="e">
        <f t="shared" si="24"/>
        <v>#REF!</v>
      </c>
      <c r="D112" s="129" t="e">
        <f>+VLOOKUP(C112,#REF!,2,0)</f>
        <v>#REF!</v>
      </c>
      <c r="F112" s="130" t="e">
        <f t="shared" si="25"/>
        <v>#REF!</v>
      </c>
      <c r="G112" s="130" t="e">
        <f t="shared" si="23"/>
        <v>#REF!</v>
      </c>
      <c r="H112" s="130" t="e">
        <f t="shared" si="23"/>
        <v>#REF!</v>
      </c>
      <c r="I112" s="130" t="e">
        <f t="shared" si="23"/>
        <v>#REF!</v>
      </c>
      <c r="J112" s="130" t="e">
        <f t="shared" si="23"/>
        <v>#REF!</v>
      </c>
      <c r="K112" s="130" t="e">
        <f t="shared" si="23"/>
        <v>#REF!</v>
      </c>
      <c r="L112" s="130" t="e">
        <f t="shared" si="23"/>
        <v>#REF!</v>
      </c>
      <c r="M112" s="130" t="e">
        <f t="shared" si="23"/>
        <v>#REF!</v>
      </c>
    </row>
    <row r="113" spans="2:13" hidden="1" x14ac:dyDescent="0.3">
      <c r="B113" s="81">
        <f t="shared" si="26"/>
        <v>7</v>
      </c>
      <c r="C113" s="81" t="e">
        <f t="shared" si="24"/>
        <v>#REF!</v>
      </c>
      <c r="D113" s="129" t="e">
        <f>+VLOOKUP(C113,#REF!,2,0)</f>
        <v>#REF!</v>
      </c>
      <c r="F113" s="130" t="e">
        <f t="shared" si="25"/>
        <v>#REF!</v>
      </c>
      <c r="G113" s="130" t="e">
        <f t="shared" si="23"/>
        <v>#REF!</v>
      </c>
      <c r="H113" s="130" t="e">
        <f t="shared" si="23"/>
        <v>#REF!</v>
      </c>
      <c r="I113" s="130" t="e">
        <f t="shared" si="23"/>
        <v>#REF!</v>
      </c>
      <c r="J113" s="130" t="e">
        <f t="shared" si="23"/>
        <v>#REF!</v>
      </c>
      <c r="K113" s="130" t="e">
        <f t="shared" si="23"/>
        <v>#REF!</v>
      </c>
      <c r="L113" s="130" t="e">
        <f t="shared" si="23"/>
        <v>#REF!</v>
      </c>
      <c r="M113" s="130" t="e">
        <f t="shared" si="23"/>
        <v>#REF!</v>
      </c>
    </row>
    <row r="114" spans="2:13" hidden="1" x14ac:dyDescent="0.3">
      <c r="B114" s="81">
        <f t="shared" si="26"/>
        <v>8</v>
      </c>
      <c r="C114" s="81" t="e">
        <f t="shared" si="24"/>
        <v>#REF!</v>
      </c>
      <c r="D114" s="129" t="e">
        <f>+VLOOKUP(C114,#REF!,2,0)</f>
        <v>#REF!</v>
      </c>
      <c r="F114" s="130" t="e">
        <f t="shared" si="25"/>
        <v>#REF!</v>
      </c>
      <c r="G114" s="130" t="e">
        <f t="shared" si="23"/>
        <v>#REF!</v>
      </c>
      <c r="H114" s="130" t="e">
        <f t="shared" si="23"/>
        <v>#REF!</v>
      </c>
      <c r="I114" s="130" t="e">
        <f t="shared" si="23"/>
        <v>#REF!</v>
      </c>
      <c r="J114" s="130" t="e">
        <f t="shared" si="23"/>
        <v>#REF!</v>
      </c>
      <c r="K114" s="130" t="e">
        <f t="shared" si="23"/>
        <v>#REF!</v>
      </c>
      <c r="L114" s="130" t="e">
        <f t="shared" si="23"/>
        <v>#REF!</v>
      </c>
      <c r="M114" s="130" t="e">
        <f t="shared" si="23"/>
        <v>#REF!</v>
      </c>
    </row>
    <row r="115" spans="2:13" hidden="1" x14ac:dyDescent="0.3">
      <c r="B115" s="81">
        <f t="shared" si="26"/>
        <v>9</v>
      </c>
      <c r="C115" s="81" t="e">
        <f t="shared" si="24"/>
        <v>#REF!</v>
      </c>
      <c r="D115" s="129" t="e">
        <f>+VLOOKUP(C115,#REF!,2,0)</f>
        <v>#REF!</v>
      </c>
      <c r="F115" s="130" t="e">
        <f t="shared" si="25"/>
        <v>#REF!</v>
      </c>
      <c r="G115" s="130" t="e">
        <f t="shared" si="23"/>
        <v>#REF!</v>
      </c>
      <c r="H115" s="130" t="e">
        <f t="shared" si="23"/>
        <v>#REF!</v>
      </c>
      <c r="I115" s="130" t="e">
        <f t="shared" si="23"/>
        <v>#REF!</v>
      </c>
      <c r="J115" s="130" t="e">
        <f t="shared" si="23"/>
        <v>#REF!</v>
      </c>
      <c r="K115" s="130" t="e">
        <f t="shared" si="23"/>
        <v>#REF!</v>
      </c>
      <c r="L115" s="130" t="e">
        <f t="shared" si="23"/>
        <v>#REF!</v>
      </c>
      <c r="M115" s="130" t="e">
        <f t="shared" si="23"/>
        <v>#REF!</v>
      </c>
    </row>
    <row r="116" spans="2:13" hidden="1" x14ac:dyDescent="0.3">
      <c r="B116" s="81">
        <f t="shared" si="26"/>
        <v>10</v>
      </c>
      <c r="C116" s="81" t="e">
        <f t="shared" si="24"/>
        <v>#REF!</v>
      </c>
      <c r="D116" s="129" t="e">
        <f>+VLOOKUP(C116,#REF!,2,0)</f>
        <v>#REF!</v>
      </c>
      <c r="F116" s="130" t="e">
        <f t="shared" si="25"/>
        <v>#REF!</v>
      </c>
      <c r="G116" s="130" t="e">
        <f t="shared" si="23"/>
        <v>#REF!</v>
      </c>
      <c r="H116" s="130" t="e">
        <f t="shared" si="23"/>
        <v>#REF!</v>
      </c>
      <c r="I116" s="130" t="e">
        <f t="shared" si="23"/>
        <v>#REF!</v>
      </c>
      <c r="J116" s="130" t="e">
        <f t="shared" si="23"/>
        <v>#REF!</v>
      </c>
      <c r="K116" s="130" t="e">
        <f t="shared" si="23"/>
        <v>#REF!</v>
      </c>
      <c r="L116" s="130" t="e">
        <f t="shared" si="23"/>
        <v>#REF!</v>
      </c>
      <c r="M116" s="130" t="e">
        <f t="shared" si="23"/>
        <v>#REF!</v>
      </c>
    </row>
    <row r="117" spans="2:13" hidden="1" x14ac:dyDescent="0.3">
      <c r="B117" s="81">
        <f t="shared" si="26"/>
        <v>11</v>
      </c>
      <c r="C117" s="81" t="e">
        <f t="shared" si="24"/>
        <v>#REF!</v>
      </c>
      <c r="D117" s="129" t="e">
        <f>+VLOOKUP(C117,#REF!,2,0)</f>
        <v>#REF!</v>
      </c>
      <c r="F117" s="130" t="e">
        <f t="shared" si="25"/>
        <v>#REF!</v>
      </c>
      <c r="G117" s="130" t="e">
        <f t="shared" si="23"/>
        <v>#REF!</v>
      </c>
      <c r="H117" s="130" t="e">
        <f t="shared" si="23"/>
        <v>#REF!</v>
      </c>
      <c r="I117" s="130" t="e">
        <f t="shared" si="23"/>
        <v>#REF!</v>
      </c>
      <c r="J117" s="130" t="e">
        <f t="shared" si="23"/>
        <v>#REF!</v>
      </c>
      <c r="K117" s="130" t="e">
        <f t="shared" si="23"/>
        <v>#REF!</v>
      </c>
      <c r="L117" s="130" t="e">
        <f t="shared" si="23"/>
        <v>#REF!</v>
      </c>
      <c r="M117" s="130" t="e">
        <f t="shared" si="23"/>
        <v>#REF!</v>
      </c>
    </row>
    <row r="118" spans="2:13" hidden="1" x14ac:dyDescent="0.3">
      <c r="B118" s="81">
        <f t="shared" si="26"/>
        <v>12</v>
      </c>
      <c r="C118" s="81" t="e">
        <f t="shared" si="24"/>
        <v>#REF!</v>
      </c>
      <c r="D118" s="129" t="e">
        <f>+VLOOKUP(C118,#REF!,2,0)</f>
        <v>#REF!</v>
      </c>
      <c r="F118" s="130" t="e">
        <f t="shared" si="25"/>
        <v>#REF!</v>
      </c>
      <c r="G118" s="130" t="e">
        <f t="shared" si="23"/>
        <v>#REF!</v>
      </c>
      <c r="H118" s="130" t="e">
        <f t="shared" si="23"/>
        <v>#REF!</v>
      </c>
      <c r="I118" s="130" t="e">
        <f t="shared" si="23"/>
        <v>#REF!</v>
      </c>
      <c r="J118" s="130" t="e">
        <f t="shared" si="23"/>
        <v>#REF!</v>
      </c>
      <c r="K118" s="130" t="e">
        <f t="shared" si="23"/>
        <v>#REF!</v>
      </c>
      <c r="L118" s="130" t="e">
        <f t="shared" si="23"/>
        <v>#REF!</v>
      </c>
      <c r="M118" s="130" t="e">
        <f t="shared" si="23"/>
        <v>#REF!</v>
      </c>
    </row>
    <row r="119" spans="2:13" hidden="1" x14ac:dyDescent="0.3">
      <c r="B119" s="81">
        <f t="shared" si="26"/>
        <v>13</v>
      </c>
      <c r="C119" s="81" t="e">
        <f t="shared" si="24"/>
        <v>#REF!</v>
      </c>
      <c r="D119" s="129" t="e">
        <f>+VLOOKUP(C119,#REF!,2,0)</f>
        <v>#REF!</v>
      </c>
      <c r="F119" s="130" t="e">
        <f t="shared" si="25"/>
        <v>#REF!</v>
      </c>
      <c r="G119" s="130" t="e">
        <f t="shared" si="23"/>
        <v>#REF!</v>
      </c>
      <c r="H119" s="130" t="e">
        <f t="shared" si="23"/>
        <v>#REF!</v>
      </c>
      <c r="I119" s="130" t="e">
        <f t="shared" si="23"/>
        <v>#REF!</v>
      </c>
      <c r="J119" s="130" t="e">
        <f t="shared" si="23"/>
        <v>#REF!</v>
      </c>
      <c r="K119" s="130" t="e">
        <f t="shared" si="23"/>
        <v>#REF!</v>
      </c>
      <c r="L119" s="130" t="e">
        <f t="shared" si="23"/>
        <v>#REF!</v>
      </c>
      <c r="M119" s="130" t="e">
        <f t="shared" si="23"/>
        <v>#REF!</v>
      </c>
    </row>
    <row r="120" spans="2:13" hidden="1" x14ac:dyDescent="0.3">
      <c r="B120" s="81">
        <f t="shared" si="26"/>
        <v>14</v>
      </c>
      <c r="C120" s="81" t="e">
        <f t="shared" si="24"/>
        <v>#REF!</v>
      </c>
      <c r="D120" s="129" t="e">
        <f>+VLOOKUP(C120,#REF!,2,0)</f>
        <v>#REF!</v>
      </c>
      <c r="F120" s="130" t="e">
        <f t="shared" si="25"/>
        <v>#REF!</v>
      </c>
      <c r="G120" s="130" t="e">
        <f t="shared" si="23"/>
        <v>#REF!</v>
      </c>
      <c r="H120" s="130" t="e">
        <f t="shared" si="23"/>
        <v>#REF!</v>
      </c>
      <c r="I120" s="130" t="e">
        <f t="shared" si="23"/>
        <v>#REF!</v>
      </c>
      <c r="J120" s="130" t="e">
        <f t="shared" si="23"/>
        <v>#REF!</v>
      </c>
      <c r="K120" s="130" t="e">
        <f t="shared" si="23"/>
        <v>#REF!</v>
      </c>
      <c r="L120" s="130" t="e">
        <f t="shared" si="23"/>
        <v>#REF!</v>
      </c>
      <c r="M120" s="130" t="e">
        <f t="shared" si="23"/>
        <v>#REF!</v>
      </c>
    </row>
    <row r="121" spans="2:13" hidden="1" x14ac:dyDescent="0.3">
      <c r="B121" s="81">
        <f t="shared" si="26"/>
        <v>15</v>
      </c>
      <c r="C121" s="81" t="e">
        <f t="shared" si="24"/>
        <v>#REF!</v>
      </c>
      <c r="D121" s="129" t="e">
        <f>+VLOOKUP(C121,#REF!,2,0)</f>
        <v>#REF!</v>
      </c>
      <c r="F121" s="130" t="e">
        <f t="shared" si="25"/>
        <v>#REF!</v>
      </c>
      <c r="G121" s="130" t="e">
        <f t="shared" si="23"/>
        <v>#REF!</v>
      </c>
      <c r="H121" s="130" t="e">
        <f t="shared" si="23"/>
        <v>#REF!</v>
      </c>
      <c r="I121" s="130" t="e">
        <f t="shared" si="23"/>
        <v>#REF!</v>
      </c>
      <c r="J121" s="130" t="e">
        <f t="shared" si="23"/>
        <v>#REF!</v>
      </c>
      <c r="K121" s="130" t="e">
        <f t="shared" si="23"/>
        <v>#REF!</v>
      </c>
      <c r="L121" s="130" t="e">
        <f t="shared" si="23"/>
        <v>#REF!</v>
      </c>
      <c r="M121" s="130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2">
        <v>44773</v>
      </c>
      <c r="C2" s="43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1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C3"/>
  <sheetViews>
    <sheetView workbookViewId="0"/>
  </sheetViews>
  <sheetFormatPr defaultRowHeight="14.4" x14ac:dyDescent="0.3"/>
  <cols>
    <col min="3" max="3" width="21.6640625" bestFit="1" customWidth="1"/>
  </cols>
  <sheetData>
    <row r="1" spans="1:3" x14ac:dyDescent="0.3">
      <c r="A1" s="132" t="s">
        <v>338</v>
      </c>
      <c r="B1" s="132" t="s">
        <v>48</v>
      </c>
      <c r="C1" s="132" t="s">
        <v>339</v>
      </c>
    </row>
    <row r="2" spans="1:3" x14ac:dyDescent="0.3">
      <c r="A2" t="s">
        <v>162</v>
      </c>
      <c r="B2" s="158">
        <v>7.0000000000000007E-2</v>
      </c>
      <c r="C2" t="s">
        <v>340</v>
      </c>
    </row>
    <row r="3" spans="1:3" x14ac:dyDescent="0.3">
      <c r="A3" t="s">
        <v>341</v>
      </c>
      <c r="B3" s="158">
        <v>0.27</v>
      </c>
      <c r="C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tabSelected="1"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68</v>
      </c>
      <c r="G1" s="46" t="s">
        <v>69</v>
      </c>
      <c r="H1" s="46" t="s">
        <v>70</v>
      </c>
      <c r="I1" s="46" t="s">
        <v>56</v>
      </c>
      <c r="J1" s="46" t="s">
        <v>71</v>
      </c>
      <c r="K1" s="47" t="s">
        <v>72</v>
      </c>
      <c r="L1" s="32"/>
      <c r="M1" s="45" t="s">
        <v>51</v>
      </c>
      <c r="N1" s="45" t="s">
        <v>134</v>
      </c>
    </row>
    <row r="2" spans="1:14" x14ac:dyDescent="0.3">
      <c r="A2" s="42">
        <v>45138</v>
      </c>
      <c r="B2" s="156" t="s">
        <v>130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156" t="s">
        <v>130</v>
      </c>
      <c r="N2" s="32" t="str">
        <f>M2</f>
        <v>CURICO</v>
      </c>
    </row>
    <row r="3" spans="1:14" x14ac:dyDescent="0.3">
      <c r="A3" s="42">
        <v>45138</v>
      </c>
      <c r="B3" s="156" t="s">
        <v>129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156" t="s">
        <v>129</v>
      </c>
      <c r="N3" s="32" t="str">
        <f t="shared" ref="N3:N10" si="0">M3</f>
        <v>TALCA</v>
      </c>
    </row>
    <row r="4" spans="1:14" x14ac:dyDescent="0.3">
      <c r="A4" s="42">
        <v>45138</v>
      </c>
      <c r="B4" s="156" t="s">
        <v>133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156" t="s">
        <v>133</v>
      </c>
      <c r="N4" s="32" t="str">
        <f t="shared" si="0"/>
        <v>LINARES</v>
      </c>
    </row>
    <row r="5" spans="1:14" x14ac:dyDescent="0.3">
      <c r="A5" s="42">
        <v>45138</v>
      </c>
      <c r="B5" s="156" t="s">
        <v>243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156" t="s">
        <v>243</v>
      </c>
      <c r="N5" s="32" t="str">
        <f t="shared" si="0"/>
        <v>LONGAVI</v>
      </c>
    </row>
    <row r="6" spans="1:14" x14ac:dyDescent="0.3">
      <c r="A6" s="42">
        <v>45138</v>
      </c>
      <c r="B6" s="156" t="s">
        <v>261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s="156" t="s">
        <v>261</v>
      </c>
      <c r="N6" s="32" t="str">
        <f t="shared" si="0"/>
        <v>SAN JAVIER</v>
      </c>
    </row>
    <row r="7" spans="1:14" x14ac:dyDescent="0.3">
      <c r="A7" s="42">
        <v>45138</v>
      </c>
      <c r="B7" s="156" t="s">
        <v>212</v>
      </c>
      <c r="C7" s="38">
        <v>1.255E-2</v>
      </c>
      <c r="D7" s="39">
        <v>0</v>
      </c>
      <c r="E7" s="39" t="s">
        <v>55</v>
      </c>
      <c r="F7" s="31">
        <v>0.5</v>
      </c>
      <c r="G7" s="31">
        <v>15</v>
      </c>
      <c r="H7" s="31">
        <v>0</v>
      </c>
      <c r="I7" s="31" t="s">
        <v>57</v>
      </c>
      <c r="J7" s="31">
        <v>1.5</v>
      </c>
      <c r="K7" s="32">
        <v>10.5</v>
      </c>
      <c r="M7" s="156" t="s">
        <v>212</v>
      </c>
      <c r="N7" s="32" t="str">
        <f t="shared" si="0"/>
        <v>CAUQUENES</v>
      </c>
    </row>
    <row r="8" spans="1:14" x14ac:dyDescent="0.3">
      <c r="A8" s="42">
        <v>45138</v>
      </c>
      <c r="B8" s="156" t="s">
        <v>230</v>
      </c>
      <c r="C8" s="38">
        <v>1.255E-2</v>
      </c>
      <c r="D8" s="39">
        <v>0</v>
      </c>
      <c r="E8" s="39" t="s">
        <v>55</v>
      </c>
      <c r="F8" s="31">
        <v>0.5</v>
      </c>
      <c r="G8" s="31">
        <v>15</v>
      </c>
      <c r="H8" s="31">
        <v>0</v>
      </c>
      <c r="I8" s="31" t="s">
        <v>57</v>
      </c>
      <c r="J8" s="31">
        <v>2.5</v>
      </c>
      <c r="K8" s="32">
        <v>10.5</v>
      </c>
      <c r="M8" s="156" t="s">
        <v>230</v>
      </c>
      <c r="N8" s="32" t="str">
        <f t="shared" si="0"/>
        <v>CONSTITUCION</v>
      </c>
    </row>
    <row r="9" spans="1:14" x14ac:dyDescent="0.3">
      <c r="A9" s="42">
        <v>45138</v>
      </c>
      <c r="B9" s="156" t="s">
        <v>207</v>
      </c>
      <c r="C9" s="38">
        <v>1.255E-2</v>
      </c>
      <c r="D9" s="39">
        <v>0</v>
      </c>
      <c r="E9" s="39" t="s">
        <v>55</v>
      </c>
      <c r="F9" s="31">
        <v>0.5</v>
      </c>
      <c r="G9" s="31">
        <v>15</v>
      </c>
      <c r="H9" s="31">
        <v>0</v>
      </c>
      <c r="I9" s="31" t="s">
        <v>57</v>
      </c>
      <c r="J9" s="31">
        <v>3.5</v>
      </c>
      <c r="K9" s="32">
        <v>10.5</v>
      </c>
      <c r="M9" s="156" t="s">
        <v>207</v>
      </c>
      <c r="N9" s="32" t="str">
        <f t="shared" si="0"/>
        <v>CURANIPE</v>
      </c>
    </row>
    <row r="10" spans="1:14" x14ac:dyDescent="0.3">
      <c r="A10" s="42">
        <v>45138</v>
      </c>
      <c r="B10" s="156" t="s">
        <v>217</v>
      </c>
      <c r="C10" s="38">
        <v>1.255E-2</v>
      </c>
      <c r="D10" s="39">
        <v>0</v>
      </c>
      <c r="E10" s="39" t="s">
        <v>55</v>
      </c>
      <c r="F10" s="31">
        <v>0.5</v>
      </c>
      <c r="G10" s="31">
        <v>15</v>
      </c>
      <c r="H10" s="31">
        <v>0</v>
      </c>
      <c r="I10" s="31" t="s">
        <v>57</v>
      </c>
      <c r="J10" s="31">
        <v>4.5</v>
      </c>
      <c r="K10" s="32">
        <v>10.5</v>
      </c>
      <c r="M10" s="156" t="s">
        <v>217</v>
      </c>
      <c r="N10" s="32" t="str">
        <f t="shared" si="0"/>
        <v>PELLUHUE</v>
      </c>
    </row>
    <row r="11" spans="1:14" x14ac:dyDescent="0.3">
      <c r="A11" s="42">
        <v>45138</v>
      </c>
      <c r="B11" s="156" t="s">
        <v>343</v>
      </c>
      <c r="C11" s="38">
        <v>1.255E-2</v>
      </c>
      <c r="D11" s="39">
        <v>0</v>
      </c>
      <c r="E11" s="39" t="s">
        <v>55</v>
      </c>
      <c r="F11" s="31">
        <v>0.5</v>
      </c>
      <c r="G11" s="31">
        <v>15</v>
      </c>
      <c r="H11" s="31">
        <v>0</v>
      </c>
      <c r="I11" s="31" t="s">
        <v>57</v>
      </c>
      <c r="J11" s="31">
        <v>4.5</v>
      </c>
      <c r="K11" s="32"/>
      <c r="M11" s="26"/>
      <c r="N11" s="32"/>
    </row>
    <row r="12" spans="1:14" x14ac:dyDescent="0.3">
      <c r="A12" s="42"/>
      <c r="B12" s="26"/>
      <c r="C12" s="38"/>
      <c r="D12" s="39"/>
      <c r="E12" s="39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42"/>
      <c r="B13" s="26"/>
      <c r="C13" s="38"/>
      <c r="D13" s="39"/>
      <c r="E13" s="39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42"/>
      <c r="B14" s="26"/>
      <c r="C14" s="38"/>
      <c r="D14" s="39"/>
      <c r="E14" s="39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42"/>
      <c r="B15" s="26"/>
      <c r="C15" s="38"/>
      <c r="D15" s="39"/>
      <c r="E15" s="39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42"/>
      <c r="B16" s="26"/>
      <c r="C16" s="38"/>
      <c r="D16" s="39"/>
      <c r="E16" s="39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42"/>
      <c r="B17" s="26"/>
      <c r="C17" s="38"/>
      <c r="D17" s="39"/>
      <c r="E17" s="39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42"/>
      <c r="B18" s="26"/>
      <c r="C18" s="38"/>
      <c r="D18" s="39"/>
      <c r="E18" s="39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42"/>
      <c r="B19" s="26"/>
      <c r="C19" s="38"/>
      <c r="D19" s="39"/>
      <c r="E19" s="39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42"/>
      <c r="B20" s="26"/>
      <c r="C20" s="38"/>
      <c r="D20" s="39"/>
      <c r="E20" s="39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42"/>
      <c r="B21" s="26"/>
      <c r="C21" s="38"/>
      <c r="D21" s="39"/>
      <c r="E21" s="39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42"/>
      <c r="B22" s="26"/>
      <c r="C22" s="38"/>
      <c r="D22" s="39"/>
      <c r="E22" s="39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42"/>
      <c r="B23" s="26"/>
      <c r="C23" s="38"/>
      <c r="D23" s="39"/>
      <c r="E23" s="39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42"/>
      <c r="B24" s="26"/>
      <c r="C24" s="38"/>
      <c r="D24" s="39"/>
      <c r="E24" s="39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42"/>
      <c r="B25" s="26"/>
      <c r="C25" s="38"/>
      <c r="D25" s="39"/>
      <c r="E25" s="39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42"/>
      <c r="B26" s="26"/>
      <c r="C26" s="38"/>
      <c r="D26" s="39"/>
      <c r="E26" s="39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42"/>
      <c r="B27" s="26"/>
      <c r="C27" s="38"/>
      <c r="D27" s="39"/>
      <c r="E27" s="39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42"/>
      <c r="B28" s="26"/>
      <c r="C28" s="38"/>
      <c r="D28" s="39"/>
      <c r="E28" s="39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42"/>
      <c r="B29" s="26"/>
      <c r="C29" s="38"/>
      <c r="D29" s="39"/>
      <c r="E29" s="39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42"/>
      <c r="B30" s="26"/>
      <c r="C30" s="38"/>
      <c r="D30" s="39"/>
      <c r="E30" s="39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42"/>
      <c r="B31" s="26"/>
      <c r="C31" s="38"/>
      <c r="D31" s="39"/>
      <c r="E31" s="39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42"/>
      <c r="B32" s="26"/>
      <c r="C32" s="38"/>
      <c r="D32" s="39"/>
      <c r="E32" s="39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42"/>
      <c r="B33" s="26"/>
      <c r="C33" s="38"/>
      <c r="D33" s="39"/>
      <c r="E33" s="39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42"/>
      <c r="B34" s="26"/>
      <c r="C34" s="38"/>
      <c r="D34" s="39"/>
      <c r="E34" s="39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42"/>
      <c r="B35" s="26"/>
      <c r="C35" s="38"/>
      <c r="D35" s="39"/>
      <c r="E35" s="39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42"/>
      <c r="B36" s="26"/>
      <c r="C36" s="38"/>
      <c r="D36" s="39"/>
      <c r="E36" s="39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42"/>
      <c r="B37" s="26"/>
      <c r="C37" s="38"/>
      <c r="D37" s="39"/>
      <c r="E37" s="39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42"/>
      <c r="B38" s="26"/>
      <c r="C38" s="38"/>
      <c r="D38" s="39"/>
      <c r="E38" s="39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42"/>
      <c r="B39" s="26"/>
      <c r="C39" s="38"/>
      <c r="D39" s="39"/>
      <c r="E39" s="39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42"/>
      <c r="B40" s="26"/>
      <c r="C40" s="38"/>
      <c r="D40" s="39"/>
      <c r="E40" s="39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42"/>
      <c r="B41" s="26"/>
      <c r="C41" s="38"/>
      <c r="D41" s="39"/>
      <c r="E41" s="39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42"/>
      <c r="B42" s="26"/>
      <c r="C42" s="38"/>
      <c r="D42" s="39"/>
      <c r="E42" s="39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42"/>
      <c r="B43" s="26"/>
      <c r="C43" s="38"/>
      <c r="D43" s="39"/>
      <c r="E43" s="39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42"/>
      <c r="B44" s="26"/>
      <c r="C44" s="38"/>
      <c r="D44" s="39"/>
      <c r="E44" s="39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42"/>
      <c r="B45" s="26"/>
      <c r="C45" s="38"/>
      <c r="D45" s="39"/>
      <c r="E45" s="39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42"/>
      <c r="B46" s="26"/>
      <c r="C46" s="38"/>
      <c r="D46" s="39"/>
      <c r="E46" s="39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42"/>
      <c r="B47" s="26"/>
      <c r="C47" s="38"/>
      <c r="D47" s="39"/>
      <c r="E47" s="39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42"/>
      <c r="B48" s="26"/>
      <c r="C48" s="38"/>
      <c r="D48" s="39"/>
      <c r="E48" s="39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42"/>
      <c r="B49" s="26"/>
      <c r="C49" s="38"/>
      <c r="D49" s="39"/>
      <c r="E49" s="39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42"/>
      <c r="B50" s="26"/>
      <c r="C50" s="38"/>
      <c r="D50" s="39"/>
      <c r="E50" s="39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42"/>
      <c r="B51" s="26"/>
      <c r="C51" s="38"/>
      <c r="D51" s="39"/>
      <c r="E51" s="39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42"/>
      <c r="B52" s="26"/>
      <c r="C52" s="38"/>
      <c r="D52" s="39"/>
      <c r="E52" s="39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42"/>
      <c r="B53" s="26"/>
      <c r="C53" s="38"/>
      <c r="D53" s="39"/>
      <c r="E53" s="39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42"/>
      <c r="B54" s="26"/>
      <c r="C54" s="38"/>
      <c r="D54" s="39"/>
      <c r="E54" s="39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42"/>
      <c r="B55" s="26"/>
      <c r="C55" s="38"/>
      <c r="D55" s="39"/>
      <c r="E55" s="39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42"/>
      <c r="B56" s="26"/>
      <c r="C56" s="38"/>
      <c r="D56" s="39"/>
      <c r="E56" s="39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42"/>
      <c r="B57" s="26"/>
      <c r="C57" s="38"/>
      <c r="D57" s="39"/>
      <c r="E57" s="39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42"/>
      <c r="B58" s="26"/>
      <c r="C58" s="38"/>
      <c r="D58" s="39"/>
      <c r="E58" s="39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42"/>
      <c r="B59" s="26"/>
      <c r="C59" s="38"/>
      <c r="D59" s="39"/>
      <c r="E59" s="39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42"/>
      <c r="B60" s="26"/>
      <c r="C60" s="38"/>
      <c r="D60" s="39"/>
      <c r="E60" s="39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42"/>
      <c r="B61" s="26"/>
      <c r="C61" s="38"/>
      <c r="D61" s="39"/>
      <c r="E61" s="39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42"/>
      <c r="B62" s="26"/>
      <c r="C62" s="38"/>
      <c r="D62" s="39"/>
      <c r="E62" s="39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42"/>
      <c r="B63" s="26"/>
      <c r="C63" s="38"/>
      <c r="D63" s="39"/>
      <c r="E63" s="39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42"/>
      <c r="B64" s="26"/>
      <c r="C64" s="38"/>
      <c r="D64" s="39"/>
      <c r="E64" s="39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42"/>
      <c r="B65" s="26"/>
      <c r="C65" s="38"/>
      <c r="D65" s="39"/>
      <c r="E65" s="39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42"/>
      <c r="B66" s="26"/>
      <c r="C66" s="38"/>
      <c r="D66" s="39"/>
      <c r="E66" s="39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42"/>
      <c r="B67" s="26"/>
      <c r="C67" s="38"/>
      <c r="D67" s="39"/>
      <c r="E67" s="39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42"/>
      <c r="B68" s="26"/>
      <c r="C68" s="38"/>
      <c r="D68" s="39"/>
      <c r="E68" s="39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42"/>
      <c r="B69" s="26"/>
      <c r="C69" s="38"/>
      <c r="D69" s="39"/>
      <c r="E69" s="39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42"/>
      <c r="B70" s="26"/>
      <c r="C70" s="38"/>
      <c r="D70" s="39"/>
      <c r="E70" s="39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42"/>
      <c r="B71" s="26"/>
      <c r="C71" s="38"/>
      <c r="D71" s="39"/>
      <c r="E71" s="39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42"/>
      <c r="B72" s="26"/>
      <c r="C72" s="38"/>
      <c r="D72" s="39"/>
      <c r="E72" s="39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42"/>
      <c r="B73" s="26"/>
      <c r="C73" s="38"/>
      <c r="D73" s="39"/>
      <c r="E73" s="39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42"/>
      <c r="B74" s="26"/>
      <c r="C74" s="38"/>
      <c r="D74" s="39"/>
      <c r="E74" s="39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42"/>
      <c r="B75" s="26"/>
      <c r="C75" s="38"/>
      <c r="D75" s="39"/>
      <c r="E75" s="39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42"/>
      <c r="B76" s="26"/>
      <c r="C76" s="38"/>
      <c r="D76" s="39"/>
      <c r="E76" s="39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42"/>
      <c r="B77" s="26"/>
      <c r="C77" s="38"/>
      <c r="D77" s="39"/>
      <c r="E77" s="39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42"/>
      <c r="B78" s="26"/>
      <c r="C78" s="38"/>
      <c r="D78" s="39"/>
      <c r="E78" s="39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42"/>
      <c r="B79" s="26"/>
      <c r="C79" s="38"/>
      <c r="D79" s="39"/>
      <c r="E79" s="39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42"/>
      <c r="B80" s="26"/>
      <c r="C80" s="38"/>
      <c r="D80" s="39"/>
      <c r="E80" s="39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42"/>
      <c r="B81" s="26"/>
      <c r="C81" s="38"/>
      <c r="D81" s="39"/>
      <c r="E81" s="39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42"/>
      <c r="B82" s="26"/>
      <c r="C82" s="38"/>
      <c r="D82" s="39"/>
      <c r="E82" s="39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42"/>
      <c r="B83" s="26"/>
      <c r="C83" s="38"/>
      <c r="D83" s="39"/>
      <c r="E83" s="39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42"/>
      <c r="B84" s="26"/>
      <c r="C84" s="38"/>
      <c r="D84" s="39"/>
      <c r="E84" s="39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42"/>
      <c r="B85" s="26"/>
      <c r="C85" s="38"/>
      <c r="D85" s="39"/>
      <c r="E85" s="39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42"/>
      <c r="B86" s="26"/>
      <c r="C86" s="38"/>
      <c r="D86" s="39"/>
      <c r="E86" s="39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42"/>
      <c r="B87" s="26"/>
      <c r="C87" s="38"/>
      <c r="D87" s="39"/>
      <c r="E87" s="39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42"/>
      <c r="B88" s="26"/>
      <c r="C88" s="38"/>
      <c r="D88" s="39"/>
      <c r="E88" s="39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42"/>
      <c r="B89" s="26"/>
      <c r="C89" s="38"/>
      <c r="D89" s="39"/>
      <c r="E89" s="39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42"/>
      <c r="B90" s="26"/>
      <c r="C90" s="38"/>
      <c r="D90" s="39"/>
      <c r="E90" s="39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42"/>
      <c r="B91" s="26"/>
      <c r="C91" s="38"/>
      <c r="D91" s="39"/>
      <c r="E91" s="39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42"/>
      <c r="B92" s="26"/>
      <c r="C92" s="38"/>
      <c r="D92" s="39"/>
      <c r="E92" s="39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42"/>
      <c r="B93" s="26"/>
      <c r="C93" s="38"/>
      <c r="D93" s="39"/>
      <c r="E93" s="39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42"/>
      <c r="B94" s="26"/>
      <c r="C94" s="38"/>
      <c r="D94" s="39"/>
      <c r="E94" s="39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42"/>
      <c r="B95" s="26"/>
      <c r="C95" s="38"/>
      <c r="D95" s="39"/>
      <c r="E95" s="39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42"/>
      <c r="B96" s="26"/>
      <c r="C96" s="38"/>
      <c r="D96" s="39"/>
      <c r="E96" s="39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42"/>
      <c r="B97" s="26"/>
      <c r="C97" s="38"/>
      <c r="D97" s="39"/>
      <c r="E97" s="39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42"/>
      <c r="B98" s="26"/>
      <c r="C98" s="38"/>
      <c r="D98" s="39"/>
      <c r="E98" s="39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42"/>
      <c r="B99" s="26"/>
      <c r="C99" s="38"/>
      <c r="D99" s="39"/>
      <c r="E99" s="39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42"/>
      <c r="B100" s="26"/>
      <c r="C100" s="38"/>
      <c r="D100" s="39"/>
      <c r="E100" s="39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42"/>
      <c r="B101" s="26"/>
      <c r="C101" s="38"/>
      <c r="D101" s="39"/>
      <c r="E101" s="39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42"/>
      <c r="B102" s="26"/>
      <c r="C102" s="38"/>
      <c r="D102" s="39"/>
      <c r="E102" s="39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42"/>
      <c r="B103" s="26"/>
      <c r="C103" s="38"/>
      <c r="D103" s="39"/>
      <c r="E103" s="39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42"/>
      <c r="B104" s="26"/>
      <c r="C104" s="38"/>
      <c r="D104" s="39"/>
      <c r="E104" s="39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42"/>
      <c r="B105" s="26"/>
      <c r="C105" s="38"/>
      <c r="D105" s="39"/>
      <c r="E105" s="39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42"/>
      <c r="B106" s="26"/>
      <c r="C106" s="38"/>
      <c r="D106" s="39"/>
      <c r="E106" s="39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42"/>
      <c r="B107" s="26"/>
      <c r="C107" s="38"/>
      <c r="D107" s="39"/>
      <c r="E107" s="39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42"/>
      <c r="B108" s="26"/>
      <c r="C108" s="38"/>
      <c r="D108" s="39"/>
      <c r="E108" s="39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42"/>
      <c r="B109" s="26"/>
      <c r="C109" s="38"/>
      <c r="D109" s="39"/>
      <c r="E109" s="39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42"/>
      <c r="B110" s="26"/>
      <c r="C110" s="38"/>
      <c r="D110" s="39"/>
      <c r="E110" s="39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42"/>
      <c r="B111" s="26"/>
      <c r="C111" s="38"/>
      <c r="D111" s="39"/>
      <c r="E111" s="39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42"/>
      <c r="B112" s="26"/>
      <c r="C112" s="38"/>
      <c r="D112" s="39"/>
      <c r="E112" s="39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42"/>
      <c r="B113" s="26"/>
      <c r="C113" s="38"/>
      <c r="D113" s="39"/>
      <c r="E113" s="39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42"/>
      <c r="B114" s="26"/>
      <c r="C114" s="38"/>
      <c r="D114" s="39"/>
      <c r="E114" s="39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42"/>
      <c r="B115" s="26"/>
      <c r="C115" s="38"/>
      <c r="D115" s="39"/>
      <c r="E115" s="39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42"/>
      <c r="B116" s="26"/>
      <c r="C116" s="38"/>
      <c r="D116" s="39"/>
      <c r="E116" s="39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42"/>
      <c r="B117" s="26"/>
      <c r="C117" s="38"/>
      <c r="D117" s="39"/>
      <c r="E117" s="39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42"/>
      <c r="B118" s="26"/>
      <c r="C118" s="38"/>
      <c r="D118" s="39"/>
      <c r="E118" s="39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42"/>
      <c r="B119" s="26"/>
      <c r="C119" s="38"/>
      <c r="D119" s="39"/>
      <c r="E119" s="39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42"/>
      <c r="B120" s="26"/>
      <c r="C120" s="38"/>
      <c r="D120" s="39"/>
      <c r="E120" s="39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42"/>
      <c r="B121" s="26"/>
      <c r="C121" s="38"/>
      <c r="D121" s="39"/>
      <c r="E121" s="39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42"/>
      <c r="B122" s="26"/>
      <c r="C122" s="38"/>
      <c r="D122" s="39"/>
      <c r="E122" s="39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42"/>
      <c r="B123" s="26"/>
      <c r="C123" s="38"/>
      <c r="D123" s="39"/>
      <c r="E123" s="39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42"/>
      <c r="B124" s="26"/>
      <c r="C124" s="38"/>
      <c r="D124" s="39"/>
      <c r="E124" s="39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42"/>
      <c r="B125" s="26"/>
      <c r="C125" s="38"/>
      <c r="D125" s="39"/>
      <c r="E125" s="39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42"/>
      <c r="B126" s="26"/>
      <c r="C126" s="38"/>
      <c r="D126" s="39"/>
      <c r="E126" s="39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42"/>
      <c r="B127" s="26"/>
      <c r="C127" s="38"/>
      <c r="D127" s="39"/>
      <c r="E127" s="39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42"/>
      <c r="B128" s="26"/>
      <c r="C128" s="38"/>
      <c r="D128" s="39"/>
      <c r="E128" s="39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42"/>
      <c r="B129" s="26"/>
      <c r="C129" s="38"/>
      <c r="D129" s="39"/>
      <c r="E129" s="39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42"/>
      <c r="B130" s="26"/>
      <c r="C130" s="38"/>
      <c r="D130" s="39"/>
      <c r="E130" s="39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42"/>
      <c r="B131" s="26"/>
      <c r="C131" s="38"/>
      <c r="D131" s="39"/>
      <c r="E131" s="39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42"/>
      <c r="B132" s="26"/>
      <c r="C132" s="38"/>
      <c r="D132" s="39"/>
      <c r="E132" s="39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42"/>
      <c r="B133" s="26"/>
      <c r="C133" s="38"/>
      <c r="D133" s="39"/>
      <c r="E133" s="39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42"/>
      <c r="B134" s="26"/>
      <c r="C134" s="38"/>
      <c r="D134" s="39"/>
      <c r="E134" s="39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42"/>
      <c r="B135" s="26"/>
      <c r="C135" s="38"/>
      <c r="D135" s="39"/>
      <c r="E135" s="39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42"/>
      <c r="B136" s="26"/>
      <c r="C136" s="38"/>
      <c r="D136" s="39"/>
      <c r="E136" s="39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42"/>
      <c r="B137" s="26"/>
      <c r="C137" s="38"/>
      <c r="D137" s="39"/>
      <c r="E137" s="39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42"/>
      <c r="B138" s="26"/>
      <c r="C138" s="38"/>
      <c r="D138" s="39"/>
      <c r="E138" s="39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42"/>
      <c r="B139" s="26"/>
      <c r="C139" s="38"/>
      <c r="D139" s="39"/>
      <c r="E139" s="39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42"/>
      <c r="B140" s="26"/>
      <c r="C140" s="38"/>
      <c r="D140" s="39"/>
      <c r="E140" s="39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42"/>
      <c r="B141" s="26"/>
      <c r="C141" s="38"/>
      <c r="D141" s="39"/>
      <c r="E141" s="39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42"/>
      <c r="B142" s="26"/>
      <c r="C142" s="38"/>
      <c r="D142" s="39"/>
      <c r="E142" s="39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42"/>
      <c r="B143" s="26"/>
      <c r="C143" s="38"/>
      <c r="D143" s="39"/>
      <c r="E143" s="39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42"/>
      <c r="B144" s="26"/>
      <c r="C144" s="38"/>
      <c r="D144" s="39"/>
      <c r="E144" s="39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42"/>
      <c r="B145" s="26"/>
      <c r="C145" s="38"/>
      <c r="D145" s="39"/>
      <c r="E145" s="39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42"/>
      <c r="B146" s="26"/>
      <c r="C146" s="38"/>
      <c r="D146" s="39"/>
      <c r="E146" s="39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42"/>
      <c r="B147" s="26"/>
      <c r="C147" s="38"/>
      <c r="D147" s="39"/>
      <c r="E147" s="39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42"/>
      <c r="B148" s="26"/>
      <c r="C148" s="38"/>
      <c r="D148" s="39"/>
      <c r="E148" s="39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42"/>
      <c r="B149" s="26"/>
      <c r="C149" s="38"/>
      <c r="D149" s="39"/>
      <c r="E149" s="39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42"/>
      <c r="B150" s="26"/>
      <c r="C150" s="38"/>
      <c r="D150" s="39"/>
      <c r="E150" s="39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42"/>
      <c r="B151" s="26"/>
      <c r="C151" s="38"/>
      <c r="D151" s="39"/>
      <c r="E151" s="39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42"/>
      <c r="B152" s="26"/>
      <c r="C152" s="38"/>
      <c r="D152" s="39"/>
      <c r="E152" s="39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42"/>
      <c r="B153" s="26"/>
      <c r="C153" s="38"/>
      <c r="D153" s="39"/>
      <c r="E153" s="39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42"/>
      <c r="B154" s="26"/>
      <c r="C154" s="38"/>
      <c r="D154" s="39"/>
      <c r="E154" s="39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42"/>
      <c r="B155" s="26"/>
      <c r="C155" s="38"/>
      <c r="D155" s="39"/>
      <c r="E155" s="39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42"/>
      <c r="B156" s="26"/>
      <c r="C156" s="38"/>
      <c r="D156" s="39"/>
      <c r="E156" s="39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42"/>
      <c r="B157" s="26"/>
      <c r="C157" s="38"/>
      <c r="D157" s="39"/>
      <c r="E157" s="39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42"/>
      <c r="B158" s="26"/>
      <c r="C158" s="38"/>
      <c r="D158" s="39"/>
      <c r="E158" s="39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42"/>
      <c r="B159" s="26"/>
      <c r="C159" s="38"/>
      <c r="D159" s="39"/>
      <c r="E159" s="39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42"/>
      <c r="B160" s="26"/>
      <c r="C160" s="38"/>
      <c r="D160" s="39"/>
      <c r="E160" s="39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42"/>
      <c r="B161" s="26"/>
      <c r="C161" s="38"/>
      <c r="D161" s="39"/>
      <c r="E161" s="39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42"/>
      <c r="B162" s="26"/>
      <c r="C162" s="38"/>
      <c r="D162" s="39"/>
      <c r="E162" s="39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42"/>
      <c r="B163" s="26"/>
      <c r="C163" s="38"/>
      <c r="D163" s="39"/>
      <c r="E163" s="39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42"/>
      <c r="B164" s="26"/>
      <c r="C164" s="38"/>
      <c r="D164" s="39"/>
      <c r="E164" s="39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42"/>
      <c r="B165" s="26"/>
      <c r="C165" s="38"/>
      <c r="D165" s="39"/>
      <c r="E165" s="39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42"/>
      <c r="B166" s="26"/>
      <c r="C166" s="38"/>
      <c r="D166" s="39"/>
      <c r="E166" s="39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42"/>
      <c r="B167" s="26"/>
      <c r="C167" s="38"/>
      <c r="D167" s="39"/>
      <c r="E167" s="39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42"/>
      <c r="B168" s="26"/>
      <c r="C168" s="38"/>
      <c r="D168" s="39"/>
      <c r="E168" s="39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42"/>
      <c r="B169" s="26"/>
      <c r="C169" s="38"/>
      <c r="D169" s="39"/>
      <c r="E169" s="39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topLeftCell="A40" workbookViewId="0"/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3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60" t="s">
        <v>37</v>
      </c>
      <c r="B1" s="160" t="s">
        <v>58</v>
      </c>
      <c r="C1" s="161" t="s">
        <v>59</v>
      </c>
      <c r="D1" s="160" t="s">
        <v>60</v>
      </c>
      <c r="E1" s="160" t="s">
        <v>61</v>
      </c>
      <c r="F1" s="160" t="s">
        <v>62</v>
      </c>
      <c r="G1" s="160" t="s">
        <v>63</v>
      </c>
      <c r="I1" s="160" t="s">
        <v>37</v>
      </c>
    </row>
    <row r="2" spans="1:9" x14ac:dyDescent="0.3">
      <c r="A2" s="156" t="s">
        <v>212</v>
      </c>
      <c r="B2" s="156">
        <v>13</v>
      </c>
      <c r="C2" s="159">
        <v>44229</v>
      </c>
      <c r="D2" s="156" t="s">
        <v>29</v>
      </c>
      <c r="E2" s="156">
        <v>4145544</v>
      </c>
      <c r="F2" s="156">
        <v>13</v>
      </c>
      <c r="G2" t="str">
        <f t="shared" ref="G2:G33" si="0">A2</f>
        <v>CAUQUENES</v>
      </c>
      <c r="I2" s="156" t="s">
        <v>130</v>
      </c>
    </row>
    <row r="3" spans="1:9" x14ac:dyDescent="0.3">
      <c r="A3" s="156" t="s">
        <v>212</v>
      </c>
      <c r="B3" s="156">
        <v>13</v>
      </c>
      <c r="C3" s="159">
        <v>44133</v>
      </c>
      <c r="D3" s="156" t="s">
        <v>29</v>
      </c>
      <c r="E3" s="156">
        <v>1282540</v>
      </c>
      <c r="F3" s="156">
        <v>3</v>
      </c>
      <c r="G3" t="str">
        <f t="shared" si="0"/>
        <v>CAUQUENES</v>
      </c>
      <c r="I3" s="156" t="s">
        <v>129</v>
      </c>
    </row>
    <row r="4" spans="1:9" x14ac:dyDescent="0.3">
      <c r="A4" s="156" t="s">
        <v>212</v>
      </c>
      <c r="B4" s="156">
        <v>13</v>
      </c>
      <c r="C4" s="159">
        <v>39976</v>
      </c>
      <c r="D4" s="156" t="s">
        <v>27</v>
      </c>
      <c r="E4" s="156">
        <v>1033270</v>
      </c>
      <c r="F4" s="156">
        <v>13</v>
      </c>
      <c r="G4" t="str">
        <f t="shared" si="0"/>
        <v>CAUQUENES</v>
      </c>
      <c r="I4" s="156" t="s">
        <v>133</v>
      </c>
    </row>
    <row r="5" spans="1:9" x14ac:dyDescent="0.3">
      <c r="A5" s="156" t="s">
        <v>230</v>
      </c>
      <c r="B5" s="156">
        <v>80</v>
      </c>
      <c r="C5" s="159">
        <v>44588</v>
      </c>
      <c r="D5" s="156" t="s">
        <v>28</v>
      </c>
      <c r="E5" s="156">
        <v>60298899</v>
      </c>
      <c r="F5" s="156">
        <v>48</v>
      </c>
      <c r="G5" t="str">
        <f t="shared" si="0"/>
        <v>CONSTITUCION</v>
      </c>
      <c r="I5" s="156" t="s">
        <v>243</v>
      </c>
    </row>
    <row r="6" spans="1:9" x14ac:dyDescent="0.3">
      <c r="A6" s="156" t="s">
        <v>230</v>
      </c>
      <c r="B6" s="156">
        <v>38</v>
      </c>
      <c r="C6" s="159">
        <v>43118</v>
      </c>
      <c r="D6" s="156" t="s">
        <v>27</v>
      </c>
      <c r="E6" s="156">
        <v>1245685</v>
      </c>
      <c r="F6" s="156">
        <v>59</v>
      </c>
      <c r="G6" t="str">
        <f t="shared" si="0"/>
        <v>CONSTITUCION</v>
      </c>
      <c r="I6" s="156" t="s">
        <v>261</v>
      </c>
    </row>
    <row r="7" spans="1:9" x14ac:dyDescent="0.3">
      <c r="A7" s="156" t="s">
        <v>230</v>
      </c>
      <c r="B7" s="156">
        <v>38</v>
      </c>
      <c r="C7" s="159">
        <v>43347</v>
      </c>
      <c r="D7" s="156" t="s">
        <v>27</v>
      </c>
      <c r="E7" s="156">
        <v>1244838</v>
      </c>
      <c r="F7" s="156">
        <v>27</v>
      </c>
      <c r="G7" t="str">
        <f t="shared" si="0"/>
        <v>CONSTITUCION</v>
      </c>
      <c r="I7" s="156" t="s">
        <v>212</v>
      </c>
    </row>
    <row r="8" spans="1:9" x14ac:dyDescent="0.3">
      <c r="A8" s="156" t="s">
        <v>230</v>
      </c>
      <c r="B8" s="156">
        <v>38</v>
      </c>
      <c r="C8" s="159">
        <v>43284</v>
      </c>
      <c r="D8" s="156" t="s">
        <v>27</v>
      </c>
      <c r="E8" s="156">
        <v>60209613</v>
      </c>
      <c r="F8" s="156">
        <v>1</v>
      </c>
      <c r="G8" t="str">
        <f t="shared" si="0"/>
        <v>CONSTITUCION</v>
      </c>
      <c r="I8" s="156" t="s">
        <v>230</v>
      </c>
    </row>
    <row r="9" spans="1:9" x14ac:dyDescent="0.3">
      <c r="A9" s="156" t="s">
        <v>230</v>
      </c>
      <c r="B9" s="156">
        <v>38</v>
      </c>
      <c r="C9" s="159">
        <v>42815</v>
      </c>
      <c r="D9" s="156" t="s">
        <v>27</v>
      </c>
      <c r="E9" s="156">
        <v>1244544</v>
      </c>
      <c r="F9" s="156">
        <v>50</v>
      </c>
      <c r="G9" t="str">
        <f t="shared" si="0"/>
        <v>CONSTITUCION</v>
      </c>
      <c r="I9" s="156" t="s">
        <v>207</v>
      </c>
    </row>
    <row r="10" spans="1:9" x14ac:dyDescent="0.3">
      <c r="A10" s="156" t="s">
        <v>230</v>
      </c>
      <c r="B10" s="156">
        <v>38</v>
      </c>
      <c r="C10" s="159">
        <v>40256</v>
      </c>
      <c r="D10" s="156" t="s">
        <v>27</v>
      </c>
      <c r="E10" s="156">
        <v>696717</v>
      </c>
      <c r="F10" s="156">
        <v>31</v>
      </c>
      <c r="G10" t="str">
        <f t="shared" si="0"/>
        <v>CONSTITUCION</v>
      </c>
      <c r="I10" s="156" t="s">
        <v>217</v>
      </c>
    </row>
    <row r="11" spans="1:9" x14ac:dyDescent="0.3">
      <c r="A11" s="156" t="s">
        <v>230</v>
      </c>
      <c r="B11" s="156">
        <v>38</v>
      </c>
      <c r="C11" s="159">
        <v>43467</v>
      </c>
      <c r="D11" s="156" t="s">
        <v>27</v>
      </c>
      <c r="E11" s="156">
        <v>294987</v>
      </c>
      <c r="F11" s="156">
        <v>44</v>
      </c>
      <c r="G11" t="str">
        <f t="shared" si="0"/>
        <v>CONSTITUCION</v>
      </c>
    </row>
    <row r="12" spans="1:9" x14ac:dyDescent="0.3">
      <c r="A12" s="156" t="s">
        <v>230</v>
      </c>
      <c r="B12" s="156">
        <v>38</v>
      </c>
      <c r="C12" s="159">
        <v>41744</v>
      </c>
      <c r="D12" s="156" t="s">
        <v>27</v>
      </c>
      <c r="E12" s="156">
        <v>942361</v>
      </c>
      <c r="F12" s="156">
        <v>275</v>
      </c>
      <c r="G12" t="str">
        <f t="shared" si="0"/>
        <v>CONSTITUCION</v>
      </c>
    </row>
    <row r="13" spans="1:9" x14ac:dyDescent="0.3">
      <c r="A13" t="s">
        <v>230</v>
      </c>
      <c r="B13">
        <v>38</v>
      </c>
      <c r="C13" s="43">
        <v>42167</v>
      </c>
      <c r="D13" t="s">
        <v>28</v>
      </c>
      <c r="E13">
        <v>4299684</v>
      </c>
      <c r="F13" s="156">
        <v>56</v>
      </c>
      <c r="G13" t="str">
        <f t="shared" si="0"/>
        <v>CONSTITUCION</v>
      </c>
    </row>
    <row r="14" spans="1:9" x14ac:dyDescent="0.3">
      <c r="A14" t="s">
        <v>230</v>
      </c>
      <c r="B14">
        <v>50</v>
      </c>
      <c r="C14" s="43">
        <v>43420</v>
      </c>
      <c r="D14" t="s">
        <v>28</v>
      </c>
      <c r="E14">
        <v>60219892</v>
      </c>
      <c r="F14" s="156">
        <v>774</v>
      </c>
      <c r="G14" t="str">
        <f t="shared" si="0"/>
        <v>CONSTITUCION</v>
      </c>
    </row>
    <row r="15" spans="1:9" x14ac:dyDescent="0.3">
      <c r="A15" t="s">
        <v>230</v>
      </c>
      <c r="B15">
        <v>50</v>
      </c>
      <c r="C15" s="43">
        <v>43294</v>
      </c>
      <c r="D15" t="s">
        <v>28</v>
      </c>
      <c r="E15">
        <v>60091707</v>
      </c>
      <c r="F15" s="156">
        <v>178</v>
      </c>
      <c r="G15" t="str">
        <f t="shared" si="0"/>
        <v>CONSTITUCION</v>
      </c>
    </row>
    <row r="16" spans="1:9" x14ac:dyDescent="0.3">
      <c r="A16" s="156" t="s">
        <v>230</v>
      </c>
      <c r="B16" s="156">
        <v>50</v>
      </c>
      <c r="C16" s="159">
        <v>42900</v>
      </c>
      <c r="D16" s="156" t="s">
        <v>29</v>
      </c>
      <c r="E16" s="156">
        <v>60185230</v>
      </c>
      <c r="F16" s="156">
        <v>376</v>
      </c>
      <c r="G16" t="str">
        <f t="shared" si="0"/>
        <v>CONSTITUCION</v>
      </c>
    </row>
    <row r="17" spans="1:7" x14ac:dyDescent="0.3">
      <c r="A17" t="s">
        <v>230</v>
      </c>
      <c r="B17">
        <v>38</v>
      </c>
      <c r="C17" s="43">
        <v>39940</v>
      </c>
      <c r="D17" t="s">
        <v>27</v>
      </c>
      <c r="E17">
        <v>402087</v>
      </c>
      <c r="F17" s="156">
        <v>47</v>
      </c>
      <c r="G17" t="str">
        <f t="shared" si="0"/>
        <v>CONSTITUCION</v>
      </c>
    </row>
    <row r="18" spans="1:7" x14ac:dyDescent="0.3">
      <c r="A18" t="s">
        <v>230</v>
      </c>
      <c r="B18">
        <v>80</v>
      </c>
      <c r="C18" s="43">
        <v>41547</v>
      </c>
      <c r="D18" t="s">
        <v>28</v>
      </c>
      <c r="E18">
        <v>4321139</v>
      </c>
      <c r="F18" s="156">
        <v>1226</v>
      </c>
      <c r="G18" t="str">
        <f t="shared" si="0"/>
        <v>CONSTITUCION</v>
      </c>
    </row>
    <row r="19" spans="1:7" x14ac:dyDescent="0.3">
      <c r="A19" s="156" t="s">
        <v>207</v>
      </c>
      <c r="B19" s="156">
        <v>38</v>
      </c>
      <c r="C19" s="159">
        <v>42227</v>
      </c>
      <c r="D19" s="156" t="s">
        <v>27</v>
      </c>
      <c r="E19" s="156">
        <v>343196</v>
      </c>
      <c r="F19" s="156">
        <v>50</v>
      </c>
      <c r="G19" t="str">
        <f t="shared" si="0"/>
        <v>CURANIPE</v>
      </c>
    </row>
    <row r="20" spans="1:7" x14ac:dyDescent="0.3">
      <c r="A20" s="156" t="s">
        <v>207</v>
      </c>
      <c r="B20" s="156">
        <v>38</v>
      </c>
      <c r="C20" s="159">
        <v>37278</v>
      </c>
      <c r="D20" s="156" t="s">
        <v>27</v>
      </c>
      <c r="E20" s="156">
        <v>1301286</v>
      </c>
      <c r="F20" s="156">
        <v>70</v>
      </c>
      <c r="G20" t="str">
        <f t="shared" si="0"/>
        <v>CURANIPE</v>
      </c>
    </row>
    <row r="21" spans="1:7" x14ac:dyDescent="0.3">
      <c r="A21" s="156" t="s">
        <v>207</v>
      </c>
      <c r="B21" s="156">
        <v>38</v>
      </c>
      <c r="C21" s="159">
        <v>43703</v>
      </c>
      <c r="D21" s="156" t="s">
        <v>27</v>
      </c>
      <c r="E21" s="156">
        <v>343112</v>
      </c>
      <c r="F21" s="156">
        <v>25</v>
      </c>
      <c r="G21" t="str">
        <f t="shared" si="0"/>
        <v>CURANIPE</v>
      </c>
    </row>
    <row r="22" spans="1:7" x14ac:dyDescent="0.3">
      <c r="A22" s="156" t="s">
        <v>207</v>
      </c>
      <c r="B22" s="156">
        <v>50</v>
      </c>
      <c r="C22" s="159">
        <v>41933</v>
      </c>
      <c r="D22" s="156" t="s">
        <v>27</v>
      </c>
      <c r="E22" s="156">
        <v>345478</v>
      </c>
      <c r="F22" s="156">
        <v>20</v>
      </c>
      <c r="G22" t="str">
        <f t="shared" si="0"/>
        <v>CURANIPE</v>
      </c>
    </row>
    <row r="23" spans="1:7" x14ac:dyDescent="0.3">
      <c r="A23" s="156" t="s">
        <v>130</v>
      </c>
      <c r="B23" s="156">
        <v>19</v>
      </c>
      <c r="C23" s="159">
        <v>42366</v>
      </c>
      <c r="D23" s="156" t="s">
        <v>27</v>
      </c>
      <c r="E23" s="156">
        <v>60146168</v>
      </c>
      <c r="F23" s="156">
        <v>25</v>
      </c>
      <c r="G23" t="str">
        <f t="shared" si="0"/>
        <v>CURICO</v>
      </c>
    </row>
    <row r="24" spans="1:7" x14ac:dyDescent="0.3">
      <c r="A24" s="156" t="s">
        <v>130</v>
      </c>
      <c r="B24" s="156">
        <v>19</v>
      </c>
      <c r="C24" s="159">
        <v>37279</v>
      </c>
      <c r="D24" s="156" t="s">
        <v>27</v>
      </c>
      <c r="E24" s="156">
        <v>1390704</v>
      </c>
      <c r="F24" s="156">
        <v>14</v>
      </c>
      <c r="G24" t="str">
        <f t="shared" si="0"/>
        <v>CURICO</v>
      </c>
    </row>
    <row r="25" spans="1:7" x14ac:dyDescent="0.3">
      <c r="A25" s="156" t="s">
        <v>130</v>
      </c>
      <c r="B25" s="156">
        <v>19</v>
      </c>
      <c r="C25" s="159">
        <v>39412</v>
      </c>
      <c r="D25" s="156" t="s">
        <v>27</v>
      </c>
      <c r="E25" s="156">
        <v>4625688</v>
      </c>
      <c r="F25" s="156">
        <v>5</v>
      </c>
      <c r="G25" t="str">
        <f t="shared" si="0"/>
        <v>CURICO</v>
      </c>
    </row>
    <row r="26" spans="1:7" x14ac:dyDescent="0.3">
      <c r="A26" s="156" t="s">
        <v>130</v>
      </c>
      <c r="B26" s="156">
        <v>13</v>
      </c>
      <c r="C26" s="159">
        <v>44252</v>
      </c>
      <c r="D26" s="156" t="s">
        <v>29</v>
      </c>
      <c r="E26" s="156">
        <v>584227</v>
      </c>
      <c r="F26" s="156">
        <v>7</v>
      </c>
      <c r="G26" t="str">
        <f t="shared" si="0"/>
        <v>CURICO</v>
      </c>
    </row>
    <row r="27" spans="1:7" x14ac:dyDescent="0.3">
      <c r="A27" s="156" t="s">
        <v>130</v>
      </c>
      <c r="B27" s="156">
        <v>19</v>
      </c>
      <c r="C27" s="159">
        <v>40008</v>
      </c>
      <c r="D27" s="156" t="s">
        <v>27</v>
      </c>
      <c r="E27" s="156">
        <v>371308</v>
      </c>
      <c r="F27" s="156">
        <v>4</v>
      </c>
      <c r="G27" t="str">
        <f t="shared" si="0"/>
        <v>CURICO</v>
      </c>
    </row>
    <row r="28" spans="1:7" x14ac:dyDescent="0.3">
      <c r="A28" s="156" t="s">
        <v>130</v>
      </c>
      <c r="B28" s="156">
        <v>19</v>
      </c>
      <c r="C28" s="159">
        <v>39244</v>
      </c>
      <c r="D28" s="156" t="s">
        <v>27</v>
      </c>
      <c r="E28" s="156">
        <v>1320102</v>
      </c>
      <c r="F28" s="156">
        <v>13</v>
      </c>
      <c r="G28" t="str">
        <f t="shared" si="0"/>
        <v>CURICO</v>
      </c>
    </row>
    <row r="29" spans="1:7" x14ac:dyDescent="0.3">
      <c r="A29" s="156" t="s">
        <v>130</v>
      </c>
      <c r="B29" s="156">
        <v>13</v>
      </c>
      <c r="C29" s="159">
        <v>40358</v>
      </c>
      <c r="D29" s="156" t="s">
        <v>27</v>
      </c>
      <c r="E29" s="156">
        <v>536655</v>
      </c>
      <c r="F29" s="156">
        <v>11</v>
      </c>
      <c r="G29" t="str">
        <f t="shared" si="0"/>
        <v>CURICO</v>
      </c>
    </row>
    <row r="30" spans="1:7" x14ac:dyDescent="0.3">
      <c r="A30" s="156" t="s">
        <v>130</v>
      </c>
      <c r="B30" s="156">
        <v>13</v>
      </c>
      <c r="C30" s="159">
        <v>37769</v>
      </c>
      <c r="D30" s="156" t="s">
        <v>27</v>
      </c>
      <c r="E30" s="156">
        <v>1446368</v>
      </c>
      <c r="F30" s="156">
        <v>22</v>
      </c>
      <c r="G30" t="str">
        <f t="shared" si="0"/>
        <v>CURICO</v>
      </c>
    </row>
    <row r="31" spans="1:7" x14ac:dyDescent="0.3">
      <c r="A31" s="156" t="s">
        <v>130</v>
      </c>
      <c r="B31" s="156">
        <v>19</v>
      </c>
      <c r="C31" s="159">
        <v>42142</v>
      </c>
      <c r="D31" s="156" t="s">
        <v>27</v>
      </c>
      <c r="E31" s="156">
        <v>60129823</v>
      </c>
      <c r="F31" s="156">
        <v>3</v>
      </c>
      <c r="G31" t="str">
        <f t="shared" si="0"/>
        <v>CURICO</v>
      </c>
    </row>
    <row r="32" spans="1:7" x14ac:dyDescent="0.3">
      <c r="A32" s="156" t="s">
        <v>133</v>
      </c>
      <c r="B32" s="156">
        <v>19</v>
      </c>
      <c r="C32" s="159">
        <v>43936</v>
      </c>
      <c r="D32" s="156" t="s">
        <v>27</v>
      </c>
      <c r="E32" s="156">
        <v>60256447</v>
      </c>
      <c r="F32" s="156">
        <v>7</v>
      </c>
      <c r="G32" t="str">
        <f t="shared" si="0"/>
        <v>LINARES</v>
      </c>
    </row>
    <row r="33" spans="1:7" x14ac:dyDescent="0.3">
      <c r="A33" s="156" t="s">
        <v>133</v>
      </c>
      <c r="B33" s="156">
        <v>13</v>
      </c>
      <c r="C33" s="159">
        <v>44463</v>
      </c>
      <c r="D33" s="156" t="s">
        <v>29</v>
      </c>
      <c r="E33" s="156">
        <v>1366785</v>
      </c>
      <c r="F33" s="156">
        <v>8</v>
      </c>
      <c r="G33" t="str">
        <f t="shared" si="0"/>
        <v>LINARES</v>
      </c>
    </row>
    <row r="34" spans="1:7" x14ac:dyDescent="0.3">
      <c r="A34" s="156" t="s">
        <v>133</v>
      </c>
      <c r="B34" s="156">
        <v>19</v>
      </c>
      <c r="C34" s="159">
        <v>38762</v>
      </c>
      <c r="D34" s="156" t="s">
        <v>27</v>
      </c>
      <c r="E34" s="156">
        <v>4273798</v>
      </c>
      <c r="F34" s="156">
        <v>23</v>
      </c>
      <c r="G34" t="str">
        <f t="shared" ref="G34:G61" si="1">A34</f>
        <v>LINARES</v>
      </c>
    </row>
    <row r="35" spans="1:7" x14ac:dyDescent="0.3">
      <c r="A35" s="156" t="s">
        <v>133</v>
      </c>
      <c r="B35" s="156">
        <v>19</v>
      </c>
      <c r="C35" s="159">
        <v>37488</v>
      </c>
      <c r="D35" s="156" t="s">
        <v>27</v>
      </c>
      <c r="E35" s="156">
        <v>1415904</v>
      </c>
      <c r="F35" s="156">
        <v>7</v>
      </c>
      <c r="G35" t="str">
        <f t="shared" si="1"/>
        <v>LINARES</v>
      </c>
    </row>
    <row r="36" spans="1:7" x14ac:dyDescent="0.3">
      <c r="A36" s="156" t="s">
        <v>133</v>
      </c>
      <c r="B36" s="156">
        <v>13</v>
      </c>
      <c r="C36" s="159">
        <v>39531</v>
      </c>
      <c r="D36" s="156" t="s">
        <v>27</v>
      </c>
      <c r="E36" s="156">
        <v>4663376</v>
      </c>
      <c r="F36" s="156">
        <v>11</v>
      </c>
      <c r="G36" t="str">
        <f t="shared" si="1"/>
        <v>LINARES</v>
      </c>
    </row>
    <row r="37" spans="1:7" x14ac:dyDescent="0.3">
      <c r="A37" s="156" t="s">
        <v>133</v>
      </c>
      <c r="B37" s="156">
        <v>13</v>
      </c>
      <c r="C37" s="159">
        <v>37588</v>
      </c>
      <c r="D37" s="156" t="s">
        <v>27</v>
      </c>
      <c r="E37" s="156">
        <v>442022</v>
      </c>
      <c r="F37" s="156">
        <v>11</v>
      </c>
      <c r="G37" t="str">
        <f t="shared" si="1"/>
        <v>LINARES</v>
      </c>
    </row>
    <row r="38" spans="1:7" x14ac:dyDescent="0.3">
      <c r="A38" s="156" t="s">
        <v>243</v>
      </c>
      <c r="B38" s="156">
        <v>19</v>
      </c>
      <c r="C38" s="159">
        <v>43171</v>
      </c>
      <c r="D38" s="156" t="s">
        <v>27</v>
      </c>
      <c r="E38" s="156">
        <v>60202327</v>
      </c>
      <c r="F38" s="156">
        <v>13</v>
      </c>
      <c r="G38" t="str">
        <f t="shared" si="1"/>
        <v>LONGAVI</v>
      </c>
    </row>
    <row r="39" spans="1:7" x14ac:dyDescent="0.3">
      <c r="A39" s="156" t="s">
        <v>243</v>
      </c>
      <c r="B39" s="156">
        <v>19</v>
      </c>
      <c r="C39" s="159">
        <v>43171</v>
      </c>
      <c r="D39" s="156" t="s">
        <v>27</v>
      </c>
      <c r="E39" s="156">
        <v>60202278</v>
      </c>
      <c r="F39" s="156">
        <v>15</v>
      </c>
      <c r="G39" t="str">
        <f t="shared" si="1"/>
        <v>LONGAVI</v>
      </c>
    </row>
    <row r="40" spans="1:7" x14ac:dyDescent="0.3">
      <c r="A40" s="156" t="s">
        <v>217</v>
      </c>
      <c r="B40" s="156">
        <v>38</v>
      </c>
      <c r="C40" s="159">
        <v>41699</v>
      </c>
      <c r="D40" s="156" t="s">
        <v>27</v>
      </c>
      <c r="E40" s="156">
        <v>4969794</v>
      </c>
      <c r="F40" s="156">
        <v>26</v>
      </c>
      <c r="G40" t="str">
        <f t="shared" si="1"/>
        <v>PELLUHUE</v>
      </c>
    </row>
    <row r="41" spans="1:7" x14ac:dyDescent="0.3">
      <c r="A41" s="156" t="s">
        <v>217</v>
      </c>
      <c r="B41" s="156">
        <v>38</v>
      </c>
      <c r="C41" s="159">
        <v>42131</v>
      </c>
      <c r="D41" s="156" t="s">
        <v>27</v>
      </c>
      <c r="E41" s="156">
        <v>60127153</v>
      </c>
      <c r="F41" s="156">
        <v>101</v>
      </c>
      <c r="G41" t="str">
        <f t="shared" si="1"/>
        <v>PELLUHUE</v>
      </c>
    </row>
    <row r="42" spans="1:7" x14ac:dyDescent="0.3">
      <c r="A42" s="156" t="s">
        <v>261</v>
      </c>
      <c r="B42" s="156">
        <v>13</v>
      </c>
      <c r="C42" s="159">
        <v>39639</v>
      </c>
      <c r="D42" s="156" t="s">
        <v>27</v>
      </c>
      <c r="E42" s="156">
        <v>1167467</v>
      </c>
      <c r="F42" s="156">
        <v>1</v>
      </c>
      <c r="G42" t="str">
        <f t="shared" si="1"/>
        <v>SAN JAVIER</v>
      </c>
    </row>
    <row r="43" spans="1:7" x14ac:dyDescent="0.3">
      <c r="A43" s="156" t="s">
        <v>261</v>
      </c>
      <c r="B43" s="156">
        <v>19</v>
      </c>
      <c r="C43" s="159">
        <v>44097</v>
      </c>
      <c r="D43" s="156" t="s">
        <v>27</v>
      </c>
      <c r="E43" s="156">
        <v>60268415</v>
      </c>
      <c r="F43" s="156">
        <v>11</v>
      </c>
      <c r="G43" t="str">
        <f t="shared" si="1"/>
        <v>SAN JAVIER</v>
      </c>
    </row>
    <row r="44" spans="1:7" x14ac:dyDescent="0.3">
      <c r="A44" s="156" t="s">
        <v>129</v>
      </c>
      <c r="B44" s="156">
        <v>13</v>
      </c>
      <c r="C44" s="159">
        <v>40424</v>
      </c>
      <c r="D44" s="156" t="s">
        <v>27</v>
      </c>
      <c r="E44" s="156">
        <v>993685</v>
      </c>
      <c r="F44" s="156">
        <v>12</v>
      </c>
      <c r="G44" t="str">
        <f t="shared" si="1"/>
        <v>TALCA</v>
      </c>
    </row>
    <row r="45" spans="1:7" x14ac:dyDescent="0.3">
      <c r="A45" s="156" t="s">
        <v>129</v>
      </c>
      <c r="B45" s="156">
        <v>13</v>
      </c>
      <c r="C45" s="159">
        <v>40284</v>
      </c>
      <c r="D45" s="156" t="s">
        <v>27</v>
      </c>
      <c r="E45" s="156">
        <v>47222</v>
      </c>
      <c r="F45" s="156">
        <v>15</v>
      </c>
      <c r="G45" t="str">
        <f t="shared" si="1"/>
        <v>TALCA</v>
      </c>
    </row>
    <row r="46" spans="1:7" x14ac:dyDescent="0.3">
      <c r="A46" s="156" t="s">
        <v>129</v>
      </c>
      <c r="B46" s="156">
        <v>19</v>
      </c>
      <c r="C46" s="159">
        <v>37443</v>
      </c>
      <c r="D46" s="156" t="s">
        <v>27</v>
      </c>
      <c r="E46" s="156">
        <v>144501</v>
      </c>
      <c r="F46" s="156">
        <v>49</v>
      </c>
      <c r="G46" t="str">
        <f t="shared" si="1"/>
        <v>TALCA</v>
      </c>
    </row>
    <row r="47" spans="1:7" x14ac:dyDescent="0.3">
      <c r="A47" s="156" t="s">
        <v>129</v>
      </c>
      <c r="B47" s="156">
        <v>13</v>
      </c>
      <c r="C47" s="159">
        <v>40121</v>
      </c>
      <c r="D47" s="156" t="s">
        <v>27</v>
      </c>
      <c r="E47" s="156">
        <v>666708</v>
      </c>
      <c r="F47" s="156">
        <v>5</v>
      </c>
      <c r="G47" t="str">
        <f t="shared" si="1"/>
        <v>TALCA</v>
      </c>
    </row>
    <row r="48" spans="1:7" x14ac:dyDescent="0.3">
      <c r="A48" s="156" t="s">
        <v>129</v>
      </c>
      <c r="B48" s="156">
        <v>13</v>
      </c>
      <c r="C48" s="159">
        <v>41751</v>
      </c>
      <c r="D48" s="156" t="s">
        <v>27</v>
      </c>
      <c r="E48" s="156">
        <v>950985</v>
      </c>
      <c r="F48" s="156">
        <v>32</v>
      </c>
      <c r="G48" t="str">
        <f t="shared" si="1"/>
        <v>TALCA</v>
      </c>
    </row>
    <row r="49" spans="1:7" x14ac:dyDescent="0.3">
      <c r="A49" s="156" t="s">
        <v>129</v>
      </c>
      <c r="B49" s="156">
        <v>13</v>
      </c>
      <c r="C49" s="159">
        <v>44302</v>
      </c>
      <c r="D49" s="156" t="s">
        <v>29</v>
      </c>
      <c r="E49" s="156">
        <v>1351105</v>
      </c>
      <c r="F49" s="156">
        <v>14</v>
      </c>
      <c r="G49" t="str">
        <f t="shared" si="1"/>
        <v>TALCA</v>
      </c>
    </row>
    <row r="50" spans="1:7" x14ac:dyDescent="0.3">
      <c r="A50" s="156" t="s">
        <v>129</v>
      </c>
      <c r="B50" s="156">
        <v>19</v>
      </c>
      <c r="C50" s="159">
        <v>42822</v>
      </c>
      <c r="D50" s="156" t="s">
        <v>27</v>
      </c>
      <c r="E50" s="156">
        <v>60182454</v>
      </c>
      <c r="F50" s="156">
        <v>11</v>
      </c>
      <c r="G50" t="str">
        <f t="shared" si="1"/>
        <v>TALCA</v>
      </c>
    </row>
    <row r="51" spans="1:7" x14ac:dyDescent="0.3">
      <c r="A51" s="156" t="s">
        <v>129</v>
      </c>
      <c r="B51" s="156">
        <v>25</v>
      </c>
      <c r="C51" s="159">
        <v>37497</v>
      </c>
      <c r="D51" s="156" t="s">
        <v>27</v>
      </c>
      <c r="E51" s="156">
        <v>1418480</v>
      </c>
      <c r="F51" s="156">
        <v>19</v>
      </c>
      <c r="G51" t="str">
        <f t="shared" si="1"/>
        <v>TALCA</v>
      </c>
    </row>
    <row r="52" spans="1:7" x14ac:dyDescent="0.3">
      <c r="A52" s="156" t="s">
        <v>129</v>
      </c>
      <c r="B52" s="156">
        <v>19</v>
      </c>
      <c r="C52" s="159">
        <v>40305</v>
      </c>
      <c r="D52" s="156" t="s">
        <v>27</v>
      </c>
      <c r="E52" s="156">
        <v>5044456</v>
      </c>
      <c r="F52" s="156">
        <v>2</v>
      </c>
      <c r="G52" t="str">
        <f t="shared" si="1"/>
        <v>TALCA</v>
      </c>
    </row>
    <row r="53" spans="1:7" x14ac:dyDescent="0.3">
      <c r="A53" s="156" t="s">
        <v>129</v>
      </c>
      <c r="B53" s="156">
        <v>13</v>
      </c>
      <c r="C53" s="159">
        <v>40085</v>
      </c>
      <c r="D53" s="156" t="s">
        <v>27</v>
      </c>
      <c r="E53" s="156">
        <v>1000251</v>
      </c>
      <c r="F53" s="156">
        <v>8</v>
      </c>
      <c r="G53" t="str">
        <f t="shared" si="1"/>
        <v>TALCA</v>
      </c>
    </row>
    <row r="54" spans="1:7" x14ac:dyDescent="0.3">
      <c r="A54" s="156" t="s">
        <v>129</v>
      </c>
      <c r="B54" s="156">
        <v>19</v>
      </c>
      <c r="C54" s="159">
        <v>36853</v>
      </c>
      <c r="D54" s="156" t="s">
        <v>27</v>
      </c>
      <c r="E54" s="156">
        <v>255430</v>
      </c>
      <c r="F54" s="156">
        <v>18</v>
      </c>
      <c r="G54" t="str">
        <f t="shared" si="1"/>
        <v>TALCA</v>
      </c>
    </row>
    <row r="55" spans="1:7" x14ac:dyDescent="0.3">
      <c r="A55" s="156" t="s">
        <v>129</v>
      </c>
      <c r="B55" s="156">
        <v>19</v>
      </c>
      <c r="C55" s="159">
        <v>38280</v>
      </c>
      <c r="D55" s="156" t="s">
        <v>27</v>
      </c>
      <c r="E55" s="156">
        <v>4084658</v>
      </c>
      <c r="F55" s="156">
        <v>3</v>
      </c>
      <c r="G55" t="str">
        <f t="shared" si="1"/>
        <v>TALCA</v>
      </c>
    </row>
    <row r="56" spans="1:7" x14ac:dyDescent="0.3">
      <c r="A56" s="156" t="s">
        <v>129</v>
      </c>
      <c r="B56" s="156">
        <v>25</v>
      </c>
      <c r="C56" s="159">
        <v>41369</v>
      </c>
      <c r="D56" s="156" t="s">
        <v>27</v>
      </c>
      <c r="E56" s="156">
        <v>60055953</v>
      </c>
      <c r="F56" s="156">
        <v>17</v>
      </c>
      <c r="G56" t="str">
        <f t="shared" si="1"/>
        <v>TALCA</v>
      </c>
    </row>
    <row r="57" spans="1:7" x14ac:dyDescent="0.3">
      <c r="A57" s="156" t="s">
        <v>129</v>
      </c>
      <c r="B57" s="156">
        <v>19</v>
      </c>
      <c r="C57" s="159">
        <v>38673</v>
      </c>
      <c r="D57" s="156" t="s">
        <v>27</v>
      </c>
      <c r="E57" s="156">
        <v>845817</v>
      </c>
      <c r="F57" s="156">
        <v>8</v>
      </c>
      <c r="G57" t="str">
        <f t="shared" si="1"/>
        <v>TALCA</v>
      </c>
    </row>
    <row r="58" spans="1:7" x14ac:dyDescent="0.3">
      <c r="A58" s="156" t="s">
        <v>129</v>
      </c>
      <c r="B58" s="156">
        <v>13</v>
      </c>
      <c r="C58" s="159">
        <v>40205</v>
      </c>
      <c r="D58" s="156" t="s">
        <v>27</v>
      </c>
      <c r="E58" s="156">
        <v>1201396</v>
      </c>
      <c r="F58" s="156">
        <v>7</v>
      </c>
      <c r="G58" t="str">
        <f t="shared" si="1"/>
        <v>TALCA</v>
      </c>
    </row>
    <row r="59" spans="1:7" x14ac:dyDescent="0.3">
      <c r="A59" s="156" t="s">
        <v>129</v>
      </c>
      <c r="B59" s="156">
        <v>13</v>
      </c>
      <c r="C59" s="159">
        <v>40192</v>
      </c>
      <c r="D59" s="156" t="s">
        <v>27</v>
      </c>
      <c r="E59" s="156">
        <v>38157</v>
      </c>
      <c r="F59" s="156">
        <v>10</v>
      </c>
      <c r="G59" t="str">
        <f t="shared" si="1"/>
        <v>TALCA</v>
      </c>
    </row>
    <row r="60" spans="1:7" x14ac:dyDescent="0.3">
      <c r="A60" s="156" t="s">
        <v>129</v>
      </c>
      <c r="B60" s="156">
        <v>19</v>
      </c>
      <c r="C60" s="159">
        <v>40305</v>
      </c>
      <c r="D60" s="156" t="s">
        <v>27</v>
      </c>
      <c r="E60" s="156">
        <v>5040669</v>
      </c>
      <c r="F60" s="156">
        <v>17</v>
      </c>
      <c r="G60" t="str">
        <f t="shared" si="1"/>
        <v>TALCA</v>
      </c>
    </row>
    <row r="61" spans="1:7" x14ac:dyDescent="0.3">
      <c r="A61" s="156" t="s">
        <v>129</v>
      </c>
      <c r="B61" s="156">
        <v>19</v>
      </c>
      <c r="C61" s="159">
        <v>43910</v>
      </c>
      <c r="D61" s="156" t="s">
        <v>31</v>
      </c>
      <c r="E61" s="156">
        <v>1294160</v>
      </c>
      <c r="F61" s="156">
        <v>14</v>
      </c>
      <c r="G61" t="str">
        <f t="shared" si="1"/>
        <v>TALCA</v>
      </c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8" t="s">
        <v>35</v>
      </c>
      <c r="C32" s="149" t="s">
        <v>5</v>
      </c>
      <c r="D32" s="150">
        <v>0</v>
      </c>
      <c r="E32" s="151">
        <v>-1</v>
      </c>
    </row>
    <row r="33" spans="1:5" x14ac:dyDescent="0.3">
      <c r="A33" s="6"/>
      <c r="B33" s="148" t="s">
        <v>35</v>
      </c>
      <c r="C33" s="149" t="s">
        <v>6</v>
      </c>
      <c r="D33" s="150">
        <v>0</v>
      </c>
      <c r="E33" s="151">
        <v>-1</v>
      </c>
    </row>
    <row r="34" spans="1:5" x14ac:dyDescent="0.3">
      <c r="A34" s="6"/>
      <c r="B34" s="148" t="s">
        <v>35</v>
      </c>
      <c r="C34" s="149" t="s">
        <v>7</v>
      </c>
      <c r="D34" s="150">
        <v>0</v>
      </c>
      <c r="E34" s="151">
        <v>-1</v>
      </c>
    </row>
    <row r="35" spans="1:5" x14ac:dyDescent="0.3">
      <c r="A35" s="6"/>
      <c r="B35" s="148" t="s">
        <v>35</v>
      </c>
      <c r="C35" s="149" t="s">
        <v>8</v>
      </c>
      <c r="D35" s="150">
        <v>0</v>
      </c>
      <c r="E35" s="151">
        <v>-1</v>
      </c>
    </row>
    <row r="36" spans="1:5" x14ac:dyDescent="0.3">
      <c r="A36" s="6"/>
      <c r="B36" s="148" t="s">
        <v>35</v>
      </c>
      <c r="C36" s="149" t="s">
        <v>9</v>
      </c>
      <c r="D36" s="150">
        <v>0</v>
      </c>
      <c r="E36" s="151">
        <v>-1</v>
      </c>
    </row>
    <row r="37" spans="1:5" x14ac:dyDescent="0.3">
      <c r="A37" s="6"/>
      <c r="B37" s="148" t="s">
        <v>35</v>
      </c>
      <c r="C37" s="149" t="s">
        <v>10</v>
      </c>
      <c r="D37" s="150">
        <v>0</v>
      </c>
      <c r="E37" s="151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5" t="s">
        <v>35</v>
      </c>
      <c r="B12" s="146" t="s">
        <v>43</v>
      </c>
      <c r="C12" s="147">
        <v>0.93</v>
      </c>
    </row>
    <row r="13" spans="1:3" x14ac:dyDescent="0.3">
      <c r="A13" s="145" t="s">
        <v>35</v>
      </c>
      <c r="B13" s="146" t="s">
        <v>44</v>
      </c>
      <c r="C13" s="14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2"/>
      <c r="B21" s="153" t="s">
        <v>35</v>
      </c>
      <c r="C21" s="154">
        <v>0.5</v>
      </c>
      <c r="D21" s="155">
        <v>100</v>
      </c>
    </row>
    <row r="22" spans="1:4" x14ac:dyDescent="0.3">
      <c r="B22" s="153" t="s">
        <v>35</v>
      </c>
      <c r="C22" s="154">
        <v>6</v>
      </c>
      <c r="D22" s="155">
        <v>100</v>
      </c>
    </row>
    <row r="23" spans="1:4" x14ac:dyDescent="0.3">
      <c r="B23" s="153" t="s">
        <v>35</v>
      </c>
      <c r="C23" s="154">
        <v>11</v>
      </c>
      <c r="D23" s="155">
        <v>100</v>
      </c>
    </row>
    <row r="24" spans="1:4" x14ac:dyDescent="0.3">
      <c r="B24" s="153" t="s">
        <v>35</v>
      </c>
      <c r="C24" s="154">
        <v>20</v>
      </c>
      <c r="D24" s="155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4"/>
      <c r="C56" s="44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4"/>
      <c r="C57" s="44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4"/>
      <c r="C58" s="44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4"/>
      <c r="C59" s="44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4"/>
      <c r="C60" s="44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4"/>
      <c r="C61" s="44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4"/>
      <c r="C62" s="44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4"/>
      <c r="C63" s="44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4"/>
      <c r="C64" s="44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4"/>
      <c r="C65" s="44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4"/>
      <c r="C66" s="44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4"/>
      <c r="C67" s="44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4"/>
      <c r="C68" s="44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4"/>
      <c r="C69" s="44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4"/>
      <c r="C70" s="44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4"/>
      <c r="C71" s="44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4"/>
      <c r="C72" s="44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4"/>
      <c r="C73" s="44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4"/>
      <c r="C74" s="44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4"/>
      <c r="C75" s="44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4"/>
      <c r="C76" s="44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4"/>
      <c r="C77" s="44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4"/>
      <c r="C78" s="44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4"/>
      <c r="C79" s="44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4"/>
      <c r="C80" s="44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4"/>
      <c r="C81" s="44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4"/>
      <c r="C82" s="44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4"/>
      <c r="C83" s="44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4"/>
      <c r="C84" s="44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4"/>
      <c r="C85" s="44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4"/>
      <c r="C86" s="44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4"/>
      <c r="C87" s="44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4"/>
      <c r="C88" s="44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4"/>
      <c r="C89" s="44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4"/>
      <c r="C90" s="44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4"/>
      <c r="C91" s="44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4"/>
      <c r="C92" s="44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4"/>
      <c r="C93" s="44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4"/>
      <c r="C94" s="44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4"/>
      <c r="C95" s="44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4"/>
      <c r="C96" s="44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4"/>
      <c r="C97" s="44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4"/>
      <c r="C98" s="44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4"/>
      <c r="C99" s="44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4"/>
      <c r="C100" s="44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4"/>
      <c r="C101" s="44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4"/>
      <c r="C102" s="44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4"/>
      <c r="C103" s="44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4"/>
      <c r="C104" s="44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4"/>
      <c r="C105" s="44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4"/>
      <c r="C106" s="44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4"/>
      <c r="C107" s="44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4"/>
      <c r="C108" s="44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4"/>
      <c r="C109" s="44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4"/>
      <c r="C110" s="44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4"/>
      <c r="C111" s="44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4"/>
      <c r="C112" s="44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4"/>
      <c r="C113" s="44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4"/>
      <c r="C114" s="44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4"/>
      <c r="C115" s="44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4"/>
      <c r="C116" s="44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7" t="s">
        <v>35</v>
      </c>
      <c r="B13" s="15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0" t="s">
        <v>65</v>
      </c>
      <c r="B1" s="40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5" t="s">
        <v>35</v>
      </c>
      <c r="B7" s="145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2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8" t="s">
        <v>35</v>
      </c>
      <c r="C32" s="149" t="s">
        <v>5</v>
      </c>
      <c r="D32" s="150">
        <v>2E-3</v>
      </c>
      <c r="E32" s="151">
        <v>-1</v>
      </c>
    </row>
    <row r="33" spans="2:5" x14ac:dyDescent="0.3">
      <c r="B33" s="148" t="s">
        <v>35</v>
      </c>
      <c r="C33" s="149" t="s">
        <v>6</v>
      </c>
      <c r="D33" s="150">
        <v>2E-3</v>
      </c>
      <c r="E33" s="151">
        <v>-1</v>
      </c>
    </row>
    <row r="34" spans="2:5" x14ac:dyDescent="0.3">
      <c r="B34" s="148" t="s">
        <v>35</v>
      </c>
      <c r="C34" s="149" t="s">
        <v>7</v>
      </c>
      <c r="D34" s="150">
        <v>2E-3</v>
      </c>
      <c r="E34" s="151">
        <v>-1</v>
      </c>
    </row>
    <row r="35" spans="2:5" x14ac:dyDescent="0.3">
      <c r="B35" s="148" t="s">
        <v>35</v>
      </c>
      <c r="C35" s="149" t="s">
        <v>8</v>
      </c>
      <c r="D35" s="150">
        <v>2E-3</v>
      </c>
      <c r="E35" s="151">
        <v>-1</v>
      </c>
    </row>
    <row r="36" spans="2:5" x14ac:dyDescent="0.3">
      <c r="B36" s="148" t="s">
        <v>35</v>
      </c>
      <c r="C36" s="149" t="s">
        <v>9</v>
      </c>
      <c r="D36" s="150">
        <v>2E-3</v>
      </c>
      <c r="E36" s="151">
        <v>-1</v>
      </c>
    </row>
    <row r="37" spans="2:5" x14ac:dyDescent="0.3">
      <c r="B37" s="148" t="s">
        <v>35</v>
      </c>
      <c r="C37" s="149" t="s">
        <v>10</v>
      </c>
      <c r="D37" s="150">
        <v>2E-3</v>
      </c>
      <c r="E37" s="151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PARAMETROS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2024-05-10T16:03:26Z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